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0 - Výměna, případně re..." sheetId="2" r:id="rId2"/>
    <sheet name="040 - Vedlejší a ostatní ..." sheetId="3" r:id="rId3"/>
  </sheets>
  <definedNames>
    <definedName name="_xlnm.Print_Area" localSheetId="0">'Rekapitulace stavby'!$D$4:$AO$36,'Rekapitulace stavby'!$C$42:$AQ$57</definedName>
    <definedName name="_xlnm._FilterDatabase" localSheetId="1" hidden="1">'010 - Výměna, případně re...'!$C$91:$K$387</definedName>
    <definedName name="_xlnm.Print_Area" localSheetId="1">'010 - Výměna, případně re...'!$C$4:$J$39,'010 - Výměna, případně re...'!$C$45:$J$73,'010 - Výměna, případně re...'!$C$79:$K$387</definedName>
    <definedName name="_xlnm._FilterDatabase" localSheetId="2" hidden="1">'040 - Vedlejší a ostatní ...'!$C$80:$K$88</definedName>
    <definedName name="_xlnm.Print_Area" localSheetId="2">'040 - Vedlejší a ostatní ...'!$C$4:$J$39,'040 - Vedlejší a ostatní ...'!$C$45:$J$62,'040 - Vedlejší a ostatní ...'!$C$68:$K$88</definedName>
    <definedName name="_xlnm.Print_Titles" localSheetId="0">'Rekapitulace stavby'!$52:$52</definedName>
    <definedName name="_xlnm.Print_Titles" localSheetId="2">'040 - Vedlejší a ostatní ...'!$80:$80</definedName>
  </definedNames>
  <calcPr fullCalcOnLoad="1"/>
</workbook>
</file>

<file path=xl/sharedStrings.xml><?xml version="1.0" encoding="utf-8"?>
<sst xmlns="http://schemas.openxmlformats.org/spreadsheetml/2006/main" count="3552" uniqueCount="604">
  <si>
    <t>Export Komplet</t>
  </si>
  <si>
    <t/>
  </si>
  <si>
    <t>2.0</t>
  </si>
  <si>
    <t>ZAMOK</t>
  </si>
  <si>
    <t>False</t>
  </si>
  <si>
    <t>{d67dc929-32c8-40c3-b445-2e404f6504ab}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</si>
  <si>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</si>
  <si>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</si>
  <si>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</si>
  <si>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</si>
  <si>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</si>
  <si>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</si>
  <si>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</si>
  <si>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</si>
  <si>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190417a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</si>
  <si>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</si>
  <si>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</si>
  <si>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MÚ Horažďovice - energetická úsporná opatření čp. 1, 2 a 3 - vyplne otvoru</t>
  </si>
  <si>
    <t>KSO:</t>
  </si>
  <si>
    <t>CC-CZ:</t>
  </si>
  <si>
    <t>Místo:</t>
  </si>
  <si>
    <t xml:space="preserve"> </t>
  </si>
  <si>
    <t>Datum:</t>
  </si>
  <si>
    <t>11. 1. 2019</t>
  </si>
  <si>
    <t>Zadavatel:</t>
  </si>
  <si>
    <t>IČ:</t>
  </si>
  <si>
    <t>00255513</t>
  </si>
  <si>
    <t>město Horažďovice, Horažďovice 1</t>
  </si>
  <si>
    <t>DIČ:</t>
  </si>
  <si>
    <t>Uchazeč:</t>
  </si>
  <si>
    <t>Vyplň údaj</t>
  </si>
  <si>
    <t>Projektant:</t>
  </si>
  <si>
    <t>74221841</t>
  </si>
  <si>
    <t>Ing. Martin Liška, Horažďovice 1133</t>
  </si>
  <si>
    <t>True</t>
  </si>
  <si>
    <t>Zpracovatel:</t>
  </si>
  <si>
    <t>Pavel Matoušek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</si>
  <si>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</si>
  <si>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</si>
  <si>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</si>
  <si>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</si>
  <si>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</si>
  <si>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</si>
  <si>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</si>
  <si>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</si>
  <si>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</si>
  <si>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</si>
  <si>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</si>
  <si>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</si>
  <si>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</si>
  <si>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</si>
  <si>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</si>
  <si>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</si>
  <si>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</si>
  <si>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</si>
  <si>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</si>
  <si>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</si>
  <si>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</si>
  <si>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</si>
  <si>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</si>
  <si>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</si>
  <si>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</si>
  <si>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</si>
  <si>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</si>
  <si>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</si>
  <si>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</si>
  <si>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</si>
  <si>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</si>
  <si>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</si>
  <si>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</si>
  <si>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</si>
  <si>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</si>
  <si>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</si>
  <si>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</si>
  <si>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</si>
  <si>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</si>
  <si>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</si>
  <si>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010</t>
  </si>
  <si>
    <t>Výměna, případně repase exteriérových prvků PSV</t>
  </si>
  <si>
    <t>STA</t>
  </si>
  <si>
    <t>1</t>
  </si>
  <si>
    <t>{797ed795-25e8-4f09-a930-e3622217a331}</t>
  </si>
  <si>
    <t>2</t>
  </si>
  <si>
    <t>040</t>
  </si>
  <si>
    <t>Vedlejší a ostatní náklady stavby</t>
  </si>
  <si>
    <t>{ffbff30e-a838-4c0c-9de6-0e639de98ef1}</t>
  </si>
  <si>
    <t>KRYCÍ LIST SOUPISU PRACÍ</t>
  </si>
  <si>
    <t>Objekt:</t>
  </si>
  <si>
    <t>010 - Výměna, případně repase exteriérových prvků PSV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</si>
  <si>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</si>
  <si>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</si>
  <si>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</si>
  <si>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</si>
  <si>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</si>
  <si>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</si>
  <si>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</si>
  <si>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61 - Úprava povrchů vnitřních</t>
  </si>
  <si>
    <t xml:space="preserve">    62 - Úprava povrchů vnějších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</si>
  <si>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</si>
  <si>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</si>
  <si>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</si>
  <si>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</si>
  <si>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</si>
  <si>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</si>
  <si>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</si>
  <si>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781 - Dokončovací práce - obklady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</si>
  <si>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</si>
  <si>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</si>
  <si>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</si>
  <si>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</si>
  <si>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</si>
  <si>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</si>
  <si>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</si>
  <si>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</si>
  <si>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</si>
  <si>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</si>
  <si>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</si>
  <si>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</si>
  <si>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</si>
  <si>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</si>
  <si>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</si>
  <si>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</si>
  <si>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</si>
  <si>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</si>
  <si>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</si>
  <si>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</si>
  <si>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319201321</t>
  </si>
  <si>
    <t>Vyrovnání nerovného povrchu zdiva tl do 30 mm maltou</t>
  </si>
  <si>
    <t>m2</t>
  </si>
  <si>
    <t>4</t>
  </si>
  <si>
    <t>VV</t>
  </si>
  <si>
    <t>"O2" 1,8*2*3*0,5</t>
  </si>
  <si>
    <t>"Ostatní - předpoklad" 20</t>
  </si>
  <si>
    <t>Součet</t>
  </si>
  <si>
    <t>61</t>
  </si>
  <si>
    <t>Úprava povrchů vnitřních</t>
  </si>
  <si>
    <t>612315302</t>
  </si>
  <si>
    <t>Vápenná štuková omítka ostění nebo nadpraží</t>
  </si>
  <si>
    <t>"OS1" (1,17+1,65*2)*7*0,5</t>
  </si>
  <si>
    <t>"OS2" (1,78+2,26*2)*5*0,5</t>
  </si>
  <si>
    <t>"OS3" (1,4+2,22*2)*7*0,5</t>
  </si>
  <si>
    <t>"OS4" (2,1+2,55*2)*5*0,5</t>
  </si>
  <si>
    <t>"OS5" (1,4+2,22*2)*5*0,5</t>
  </si>
  <si>
    <t>"OS6" (0,48+1,67*2)*7*0,5</t>
  </si>
  <si>
    <t>"OS7" (0,48+2,25*2)*1*0,5</t>
  </si>
  <si>
    <t>"OS10" (1,2+2,23*2)*4*0,5</t>
  </si>
  <si>
    <t>"OS11" (2,1+2,59*2)*1*0,5</t>
  </si>
  <si>
    <t>"DV1" (1,4+2,4*2)*1*0,5</t>
  </si>
  <si>
    <t>"O1" (1,2+2*2)*(39+1)*0,9</t>
  </si>
  <si>
    <t>"O2" (1,2+1,8*2)*15*0,9</t>
  </si>
  <si>
    <t>"O3" (1,2+2,3*2)*16*0,9</t>
  </si>
  <si>
    <t>"O4" (1,2+2,3*2)*8*0,9</t>
  </si>
  <si>
    <t>"O5" (0,5+0,95*2)*11*0,9</t>
  </si>
  <si>
    <t>"O6" (0,6+1,2*2)*1*0,9</t>
  </si>
  <si>
    <t>"O7" (1,2+0,75*2)*2*0,9</t>
  </si>
  <si>
    <t>"O8" (0,75+0,65*2)*1*0,9</t>
  </si>
  <si>
    <t>"O9" (0,77+0,96*2)*1*0,9</t>
  </si>
  <si>
    <t>"O10" 1,02*3*2*0,9</t>
  </si>
  <si>
    <t>"O11" (1,2+1,7*2)*2*0,9</t>
  </si>
  <si>
    <t>"O12" (1,35+1,67*2)*2*0,9</t>
  </si>
  <si>
    <t>"O13" (1,15+2,43*2)*2*0,9</t>
  </si>
  <si>
    <t>"O14" (1,13+1,25*2)*1*0,9</t>
  </si>
  <si>
    <t>619995001</t>
  </si>
  <si>
    <t>Začištění omítek kolem oken, dveří, podlah nebo obkladů</t>
  </si>
  <si>
    <t>m</t>
  </si>
  <si>
    <t>6</t>
  </si>
  <si>
    <t>"Okolo ostění (viz.násl.položka" 735,8</t>
  </si>
  <si>
    <t>"Příčka O1/(K)" 2*2</t>
  </si>
  <si>
    <t>"Okolo parapetů apod." 269*2</t>
  </si>
  <si>
    <t>622143003</t>
  </si>
  <si>
    <t>Montáž omítkových plastových nebo pozinkovaných rohových profilů s tkaninou</t>
  </si>
  <si>
    <t>8</t>
  </si>
  <si>
    <t xml:space="preserve">Okraj ostění : </t>
  </si>
  <si>
    <t>"OS1" (1,17+1,65*2)*7</t>
  </si>
  <si>
    <t>"OS2" (1,78+2,26*2)*5</t>
  </si>
  <si>
    <t>"OS3" (1,4+2,22*2)*7</t>
  </si>
  <si>
    <t>"OS4" (2,1+2,55*2)*5</t>
  </si>
  <si>
    <t>"OS5" (1,4+2,22*2)*5</t>
  </si>
  <si>
    <t>"OS6" (0,48+1,67*2)*7</t>
  </si>
  <si>
    <t>"OS7" (0,48+2,25*2)*1</t>
  </si>
  <si>
    <t>"OS10" (1,2+2,23*2)*4</t>
  </si>
  <si>
    <t>"OS11" (2,1+2,59*2)*1</t>
  </si>
  <si>
    <t>"DV1" (1,4+2,4*2)*1</t>
  </si>
  <si>
    <t>"O1" (1,2+2*2)*(39+1)</t>
  </si>
  <si>
    <t>"O2" (1,2+1,8*2)*15</t>
  </si>
  <si>
    <t>"O3" (1,2+2,3*2)*16</t>
  </si>
  <si>
    <t>"O4" (1,2+2,3*2)*8</t>
  </si>
  <si>
    <t>"O5" (0,5+0,95*2)*11</t>
  </si>
  <si>
    <t>"O6" (0,6+1,2*2)*1</t>
  </si>
  <si>
    <t>"O7" (1,2+0,75*2)*2</t>
  </si>
  <si>
    <t>"O8" (0,75+0,65*2)*1</t>
  </si>
  <si>
    <t>"O9" (0,77+0,96*2)*1</t>
  </si>
  <si>
    <t>"O10" 1,02*3*2</t>
  </si>
  <si>
    <t>"O11" (1,2+1,7*2)*2</t>
  </si>
  <si>
    <t>"O12" (1,35+1,67*2)*2</t>
  </si>
  <si>
    <t>"O13" (1,15+2,43*2)*2</t>
  </si>
  <si>
    <t>"O14" (1,13+1,25*2)*1</t>
  </si>
  <si>
    <t>5</t>
  </si>
  <si>
    <t>M</t>
  </si>
  <si>
    <t>59051478</t>
  </si>
  <si>
    <t>lišta profil ochranný rohový PVC</t>
  </si>
  <si>
    <t>10</t>
  </si>
  <si>
    <t>735,8*1,1</t>
  </si>
  <si>
    <t>622143004</t>
  </si>
  <si>
    <t>Montáž omítkových samolepících začišťovacích profilů pro spojení s okenním rámem</t>
  </si>
  <si>
    <t>12</t>
  </si>
  <si>
    <t>"Viz. předchozí položka" 735,8</t>
  </si>
  <si>
    <t>7</t>
  </si>
  <si>
    <t>59051476</t>
  </si>
  <si>
    <t>profil okenní začišťovací se sklovláknitou armovací tkaninou 9 mm/2,4 m</t>
  </si>
  <si>
    <t>14</t>
  </si>
  <si>
    <t>619991001</t>
  </si>
  <si>
    <t>Zakrytí podlah fólií přilepenou lepící páskou</t>
  </si>
  <si>
    <t>16</t>
  </si>
  <si>
    <t>152*2,5*1,5</t>
  </si>
  <si>
    <t>9</t>
  </si>
  <si>
    <t>619991011</t>
  </si>
  <si>
    <t>Obalení konstrukcí a prvků fólií přilepenou lepící páskou</t>
  </si>
  <si>
    <t>18</t>
  </si>
  <si>
    <t>"Výplně otvorů" 5,611+14,594+48+72,442+8,972+3,494+208,818+3,36</t>
  </si>
  <si>
    <t>"Radiátory, nábytek apod." 150*3+200</t>
  </si>
  <si>
    <t>62</t>
  </si>
  <si>
    <t>Úprava povrchů vnějších</t>
  </si>
  <si>
    <t>629-010</t>
  </si>
  <si>
    <t>Silikonové dotěsnéní spáry mezi rámem a stávající venkovní omítkou a zednické začištění</t>
  </si>
  <si>
    <t>20</t>
  </si>
  <si>
    <t>Ostatní konstrukce a práce, bourání</t>
  </si>
  <si>
    <t>11</t>
  </si>
  <si>
    <t>949101111</t>
  </si>
  <si>
    <t>Lešení pomocné pro objekty pozemních staveb s lešeňovou podlahou v do 1,9 m zatížení do 150 kg/m2</t>
  </si>
  <si>
    <t>22</t>
  </si>
  <si>
    <t>152*2*1,2</t>
  </si>
  <si>
    <t>952902031</t>
  </si>
  <si>
    <t>Čištění budov omytí hladkých podlah</t>
  </si>
  <si>
    <t>24</t>
  </si>
  <si>
    <t>"Odhad" 800</t>
  </si>
  <si>
    <t>13</t>
  </si>
  <si>
    <t>967031132</t>
  </si>
  <si>
    <t>Přisekání rovných ostění v cihelném zdivu na MV nebo MVC</t>
  </si>
  <si>
    <t>26</t>
  </si>
  <si>
    <t>"Viz. ostění" 567,536</t>
  </si>
  <si>
    <t>968062354</t>
  </si>
  <si>
    <t>Vybourání dřevěných rámů oken dvojitých včetně křídel pl do 1 m2</t>
  </si>
  <si>
    <t>28</t>
  </si>
  <si>
    <t>"OS6" 0,48*1,67*7</t>
  </si>
  <si>
    <t>968062355</t>
  </si>
  <si>
    <t>Vybourání dřevěných rámů oken dvojitých včetně křídel pl do 2 m2</t>
  </si>
  <si>
    <t>30</t>
  </si>
  <si>
    <t>"OS1" 1,17*1,65*7</t>
  </si>
  <si>
    <t>"OS7" 0,48*2,25</t>
  </si>
  <si>
    <t>968062356</t>
  </si>
  <si>
    <t>Vybourání dřevěných rámů oken dvojitých včetně křídel pl do 4 m2</t>
  </si>
  <si>
    <t>32</t>
  </si>
  <si>
    <t>"OS3" 1,4*2,22*7</t>
  </si>
  <si>
    <t>"OS5" 1,4*2,22*5</t>
  </si>
  <si>
    <t>"OS10" 1,2*2,23*4</t>
  </si>
  <si>
    <t>17</t>
  </si>
  <si>
    <t>968062357</t>
  </si>
  <si>
    <t>Vybourání dřevěných rámů oken dvojitých včetně křídel pl přes 4 m2</t>
  </si>
  <si>
    <t>34</t>
  </si>
  <si>
    <t>"OS2" 1,78*2,26*5</t>
  </si>
  <si>
    <t>"OS4" 2,1*2,55*5</t>
  </si>
  <si>
    <t>"OS11" 2,1*2,59</t>
  </si>
  <si>
    <t>968062374</t>
  </si>
  <si>
    <t>Vybourání dřevěných rámů oken zdvojených včetně křídel pl do 1 m2</t>
  </si>
  <si>
    <t>36</t>
  </si>
  <si>
    <t>"05/(K)" 0,5*0,95*11</t>
  </si>
  <si>
    <t>"06/(K)" 0,6*1,2</t>
  </si>
  <si>
    <t>"07/(K)" 1,2*0,75*2</t>
  </si>
  <si>
    <t>"08/(K)" 0,75*0,65</t>
  </si>
  <si>
    <t>"09/(K)" 0,77*0,96</t>
  </si>
  <si>
    <t>19</t>
  </si>
  <si>
    <t>968062375</t>
  </si>
  <si>
    <t>Vybourání dřevěných rámů oken zdvojených včetně křídel pl do 2 m2</t>
  </si>
  <si>
    <t>38</t>
  </si>
  <si>
    <t>"O10/(K)" 1,02*1,02*2</t>
  </si>
  <si>
    <t>"O14" 1,13*1,25</t>
  </si>
  <si>
    <t>968062376</t>
  </si>
  <si>
    <t>Vybourání dřevěných rámů oken zdvojených včetně křídel pl do 4 m2</t>
  </si>
  <si>
    <t>40</t>
  </si>
  <si>
    <t>"O1/1-39" 1,2*2*39</t>
  </si>
  <si>
    <t>"O1/(K)" 1,2*2</t>
  </si>
  <si>
    <t>"O2/1-15" 1,2*1,8*15</t>
  </si>
  <si>
    <t>"O3/1-16" 1,2*2,3*16</t>
  </si>
  <si>
    <t>"O4/1-8" 1,2*2,3*8</t>
  </si>
  <si>
    <t>"O11" 1,2*1,7*2</t>
  </si>
  <si>
    <t>"O12" 1,35*1,67*2</t>
  </si>
  <si>
    <t>"O13" 1,15*2,43*2</t>
  </si>
  <si>
    <t>968062456</t>
  </si>
  <si>
    <t>Vybourání dřevěných dveřních zárubní pl přes 2 m2</t>
  </si>
  <si>
    <t>42</t>
  </si>
  <si>
    <t>"DV1" 1,4*2,4</t>
  </si>
  <si>
    <t>9689-010</t>
  </si>
  <si>
    <t>Demontáž stávajících parapetů</t>
  </si>
  <si>
    <t>44</t>
  </si>
  <si>
    <t>"Viz. montáž parapetů" 73,221</t>
  </si>
  <si>
    <t>997</t>
  </si>
  <si>
    <t>Přesun sutě</t>
  </si>
  <si>
    <t>23</t>
  </si>
  <si>
    <t>997013215</t>
  </si>
  <si>
    <t>Vnitrostaveništní doprava suti a vybouraných hmot pro budovy v do 18 m ručně</t>
  </si>
  <si>
    <t>t</t>
  </si>
  <si>
    <t>46</t>
  </si>
  <si>
    <t>997013501</t>
  </si>
  <si>
    <t>Odvoz suti a vybouraných hmot na skládku nebo meziskládku do 1 km se složením</t>
  </si>
  <si>
    <t>48</t>
  </si>
  <si>
    <t>25</t>
  </si>
  <si>
    <t>997013509</t>
  </si>
  <si>
    <t>Příplatek k odvozu suti a vybouraných hmot na skládku ZKD 1 km přes 1 km</t>
  </si>
  <si>
    <t>50</t>
  </si>
  <si>
    <t>997013831</t>
  </si>
  <si>
    <t>Poplatek za uložení na skládce (skládkovné) stavebního odpadu směsného kód odpadu 170 904</t>
  </si>
  <si>
    <t>52</t>
  </si>
  <si>
    <t>998</t>
  </si>
  <si>
    <t>Přesun hmot</t>
  </si>
  <si>
    <t>27</t>
  </si>
  <si>
    <t>998018003</t>
  </si>
  <si>
    <t>Přesun hmot ruční pro budovy v do 24 m</t>
  </si>
  <si>
    <t>54</t>
  </si>
  <si>
    <t>PSV</t>
  </si>
  <si>
    <t>Práce a dodávky PSV</t>
  </si>
  <si>
    <t>764</t>
  </si>
  <si>
    <t>Konstrukce klempířské</t>
  </si>
  <si>
    <t>764216600</t>
  </si>
  <si>
    <t>Oplechování rovných parapetů mechanicky kotvené z Pz s povrchovou úpravou rš 100 mm</t>
  </si>
  <si>
    <t>56</t>
  </si>
  <si>
    <t>"Špaletová okna" 1,22*7+1,83*5+1,45*7+2,15*5+1,45*5+0,53*8+1,25*4+2,15</t>
  </si>
  <si>
    <t>"Zdvojená okna" 1,25*(40+15+16+8)+0,55*11+0,65+1,25*2+0,8+0,82+1,07*2+1,25*2+1,4*2+1,2*2+1,18</t>
  </si>
  <si>
    <t>29</t>
  </si>
  <si>
    <t>7649-010</t>
  </si>
  <si>
    <t>Odstřižení stávajícího parapetu</t>
  </si>
  <si>
    <t>58</t>
  </si>
  <si>
    <t>7649-020</t>
  </si>
  <si>
    <t>Utěsnění napojení nového parapetu PUR tmelem</t>
  </si>
  <si>
    <t>60</t>
  </si>
  <si>
    <t>31</t>
  </si>
  <si>
    <t>998764103</t>
  </si>
  <si>
    <t>Přesun hmot tonážní pro konstrukce klempířské v objektech v do 24 m</t>
  </si>
  <si>
    <t>998764181</t>
  </si>
  <si>
    <t>Příplatek k přesunu hmot tonážní 764 prováděný bez použití mechanizace</t>
  </si>
  <si>
    <t>64</t>
  </si>
  <si>
    <t>766</t>
  </si>
  <si>
    <t>Konstrukce truhlářské</t>
  </si>
  <si>
    <t>33</t>
  </si>
  <si>
    <t>7669-010</t>
  </si>
  <si>
    <t>Dodávka a montáž dřevěného špaletového okna 2kř 1170/1650mm - viz. zásady konstrukce prvku, včetně kování, povrchové úpravy a těsnění vnitřní připojovací spáry parotěsnou folií, ozn. OS1</t>
  </si>
  <si>
    <t>ks</t>
  </si>
  <si>
    <t>66</t>
  </si>
  <si>
    <t>7669-020</t>
  </si>
  <si>
    <t>Dodávka a montáž dřevěného špaletového okna 6kř 1780/2260mm - viz. zásady konstrukce prvku, včetně kování, povrchové úpravy a těsnění vnitřní připojovací spáry parotěsnou folií, ozn. OS2</t>
  </si>
  <si>
    <t>68</t>
  </si>
  <si>
    <t>35</t>
  </si>
  <si>
    <t>7669-030</t>
  </si>
  <si>
    <t>Dodávka a montáž dřevěného špaletového okna 4kř 1400/2220mm - viz. zásady konstrukce prvku, včetně kování, povrchové úpravy a těsnění vnitřní připojovací spáry parotěsnou folií, ozn. OS3</t>
  </si>
  <si>
    <t>70</t>
  </si>
  <si>
    <t>7669-040</t>
  </si>
  <si>
    <t>Dodávka a montáž dřevěného špaletového okna 6kř 2100/2550mm - viz. zásady konstrukce prvku, včetně kování, povrchové úpravy a těsnění vnitřní připojovací spáry parotěsnou folií, ozn. OS4</t>
  </si>
  <si>
    <t>72</t>
  </si>
  <si>
    <t>37</t>
  </si>
  <si>
    <t>7669-041</t>
  </si>
  <si>
    <t>Dodávka a montáž dřevěného špaletového okna 6kř 2100/2550mm - viz. zásady konstrukce prvku, včetně kování, povrchové úpravy a těsnění vnitřní připojovací spáry parotěsnou folií, bezpečnostní sklo, ozn. OS4/(K)</t>
  </si>
  <si>
    <t>74</t>
  </si>
  <si>
    <t>7669-050</t>
  </si>
  <si>
    <t>Dodávka a montáž dřevěného špaletového okna 2kř 1400/2220mm - viz. zásady konstrukce prvku, včetně kování, povrchové úpravy a těsnění vnitřní připojovací spáry parotěsnou folií, ozn. OS5</t>
  </si>
  <si>
    <t>76</t>
  </si>
  <si>
    <t>39</t>
  </si>
  <si>
    <t>7669-060</t>
  </si>
  <si>
    <t>Dodávka a montáž dřevěného špaletového okna 2kř 480/1670mm - viz. zásady konstrukce prvku, včetně kování, povrchové úpravy a těsnění vnitřní připojovací spáry parotěsnou folií, ozn. OS6/(K)</t>
  </si>
  <si>
    <t>78</t>
  </si>
  <si>
    <t>7669-070</t>
  </si>
  <si>
    <t>Dodávka a montáž dřevěného špaletového okna 2kř 480/2250mm - viz. zásady konstrukce prvku, včetně kování, povrchové úpravy a těsnění vnitřní připojovací spáry parotěsnou folií, ozn. OS7/(K)</t>
  </si>
  <si>
    <t>80</t>
  </si>
  <si>
    <t>41</t>
  </si>
  <si>
    <t>7669-080</t>
  </si>
  <si>
    <t>Dodávka a montáž dřevěného špaletového okna 4kř 1200/2230mm - viz. zásady konstrukce prvku, včetně kování, povrchové úpravy a těsnění vnitřní připojovací spáry parotěsnou folií, ozn. OS10</t>
  </si>
  <si>
    <t>82</t>
  </si>
  <si>
    <t>7669-090</t>
  </si>
  <si>
    <t>Dodávka a montáž dřevěného špaletového výkladce 2100/2590mm - viz. zásady konstrukce prvku, včetně kování, povrchové úpravy a těsnění vnitřní připojovací spáry parotěsnou folií, ozn. OS11</t>
  </si>
  <si>
    <t>84</t>
  </si>
  <si>
    <t>43</t>
  </si>
  <si>
    <t>7669-100</t>
  </si>
  <si>
    <t>Dodávka a montáž dřevěných dveří z masivu 2kř s nadsvětlíkem 1400/2400mm - viz. zásady konstrukce prvku, včetně kování, zárubně, povrchové úpravy a samozavírače, ozn. DV1</t>
  </si>
  <si>
    <t>86</t>
  </si>
  <si>
    <t>7669-110</t>
  </si>
  <si>
    <t>Dodávka a montáž dřevěného okna 3kř 1200/2000mm - viz. zásady konstrukce prvku, včetně kování, povrchové úpravy a těsnění vnitřní připojovací spáry parotěsnou folií, ozn. O1</t>
  </si>
  <si>
    <t>88</t>
  </si>
  <si>
    <t>45</t>
  </si>
  <si>
    <t>7669-120</t>
  </si>
  <si>
    <t>Dodávka a montáž dřevěného okna 4kř 1200/2000mm - viz. zásady konstrukce prvku, včetně kování, povrchové úpravy a těsnění vnitřní připojovací spáry parotěsnou folií, ozn. O1/K</t>
  </si>
  <si>
    <t>90</t>
  </si>
  <si>
    <t>7669-130</t>
  </si>
  <si>
    <t>Dodávka a montáž dřevěného okna 3kř 1200/1800mm - viz. zásady konstrukce prvku, včetně kování, povrchové úpravy a těsnění vnitřní připojovací spáry parotěsnou folií, ozn. O2</t>
  </si>
  <si>
    <t>92</t>
  </si>
  <si>
    <t>47</t>
  </si>
  <si>
    <t>7669-140</t>
  </si>
  <si>
    <t>Dodávka a montáž dřevěného okna 3kř 1200/2300mm - viz. zásady konstrukce prvku, včetně kování, povrchové úpravy a těsnění vnitřní připojovací spáry parotěsnou folií, ozn. O3</t>
  </si>
  <si>
    <t>94</t>
  </si>
  <si>
    <t>7669-150</t>
  </si>
  <si>
    <t>Dodávka a montáž dřevěného okna 3kř 1200/2300mm - viz. zásady konstrukce prvku, včetně kování, povrchové úpravy a těsnění vnitřní připojovací spáry parotěsnou folií, ozn. O4</t>
  </si>
  <si>
    <t>96</t>
  </si>
  <si>
    <t>49</t>
  </si>
  <si>
    <t>7669-151</t>
  </si>
  <si>
    <t>Dodávka a montáž dřevěného okna 3kř 1200/2300mm - viz. zásady konstrukce prvku, včetně kování, povrchové úpravy a těsnění vnitřní připojovací spáry parotěsnou folií, ozn. O4/(K)</t>
  </si>
  <si>
    <t>98</t>
  </si>
  <si>
    <t>7669-160</t>
  </si>
  <si>
    <t>Dodávka a montáž dřevěného okna 1kř 500/950mm - viz. zásady konstrukce prvku, včetně kování, povrchové úpravy a těsnění vnitřní připojovací spáry parotěsnou folií, ozn. O5</t>
  </si>
  <si>
    <t>100</t>
  </si>
  <si>
    <t>51</t>
  </si>
  <si>
    <t>7669-170</t>
  </si>
  <si>
    <t>Dodávka a montáž dřevěného okna 1kř 600/1200mm - viz. zásady konstrukce prvku, včetně kování, povrchové úpravy a těsnění vnitřní připojovací spáry parotěsnou folií, ozn. O6</t>
  </si>
  <si>
    <t>102</t>
  </si>
  <si>
    <t>7669-180</t>
  </si>
  <si>
    <t>Dodávka a montáž dřevěného okna 1kř 1200/750mm - viz. zásady konstrukce prvku, včetně kování, povrchové úpravy a těsnění vnitřní připojovací spáry parotěsnou folií, ozn. O7</t>
  </si>
  <si>
    <t>104</t>
  </si>
  <si>
    <t>53</t>
  </si>
  <si>
    <t>7669-190</t>
  </si>
  <si>
    <t>Dodávka a montáž dřevěného okna 1kř 1200/750mm - viz. zásady konstrukce prvku, včetně kování, povrchové úpravy a těsnění vnitřní připojovací spáry parotěsnou folií, ozn. O7/(K)</t>
  </si>
  <si>
    <t>106</t>
  </si>
  <si>
    <t>7669-200</t>
  </si>
  <si>
    <t>Dodávka a montáž dřevěného okna 1kř 750/650mm - viz. zásady konstrukce prvku, včetně kování, povrchové úpravy a těsnění vnitřní připojovací spáry parotěsnou folií, ozn. O8/(K)</t>
  </si>
  <si>
    <t>108</t>
  </si>
  <si>
    <t>55</t>
  </si>
  <si>
    <t>7669-210</t>
  </si>
  <si>
    <t>Dodávka a montáž dřevěného okna 1kř 770/960mm - viz. zásady konstrukce prvku, včetně kování, povrchové úpravy a těsnění vnitřní připojovací spáry parotěsnou folií, ozn. O9/(K)</t>
  </si>
  <si>
    <t>110</t>
  </si>
  <si>
    <t>7669-220</t>
  </si>
  <si>
    <t>Dodávka a montáž dřevěného okna 1kř 1020/1020mm - viz. zásady konstrukce prvku, včetně kování, povrchové úpravy a těsnění vnitřní připojovací spáry parotěsnou folií, ozn. O10/(K)</t>
  </si>
  <si>
    <t>112</t>
  </si>
  <si>
    <t>57</t>
  </si>
  <si>
    <t>7669-230</t>
  </si>
  <si>
    <t>Dodávka a montáž dřevěného okna 3kř 1200/1700mm - viz. zásady konstrukce prvku, včetně kování, povrchové úpravy a těsnění vnitřní připojovací spáry parotěsnou folií, ozn. O11</t>
  </si>
  <si>
    <t>114</t>
  </si>
  <si>
    <t>7669-240</t>
  </si>
  <si>
    <t>Dodávka a montáž dřevěného okna 2kř 1350/1670mm - viz. zásady konstrukce prvku, včetně kování, povrchové úpravy a těsnění vnitřní připojovací spáry parotěsnou folií, ozn. O12</t>
  </si>
  <si>
    <t>116</t>
  </si>
  <si>
    <t>59</t>
  </si>
  <si>
    <t>7669-250</t>
  </si>
  <si>
    <t>Dodávka a montáž dřevěného okna 2kř 1350/1670mm - viz. zásady konstrukce prvku, včetně kování, povrchové úpravy a těsnění vnitřní připojovací spáry parotěsnou folií, ozn. O12/(K)</t>
  </si>
  <si>
    <t>118</t>
  </si>
  <si>
    <t>7669-260</t>
  </si>
  <si>
    <t>Dodávka a montáž dřevěného okna 4kř 1150/2430mm - viz. zásady konstrukce prvku, včetně kování, povrchové úpravy a těsnění vnitřní připojovací spáry parotěsnou folií, ozn. O13</t>
  </si>
  <si>
    <t>120</t>
  </si>
  <si>
    <t>7669-270</t>
  </si>
  <si>
    <t>Dodávka a montáž dřevěného okna 2kř 1130/1250mm - viz. zásady konstrukce prvku, včetně kování, povrchové úpravy a těsnění vnitřní připojovací spáry parotěsnou folií, ozn. O14</t>
  </si>
  <si>
    <t>122</t>
  </si>
  <si>
    <t>7669-280</t>
  </si>
  <si>
    <t>Repase stávajících dveří 1kř s nadsvětlíkem 1200/2950mm - viz. zásady opravy prvku, včetně zárubně, kování, povrchové úpravy, ozn. D1</t>
  </si>
  <si>
    <t>124</t>
  </si>
  <si>
    <t>63</t>
  </si>
  <si>
    <t>7669-290</t>
  </si>
  <si>
    <t>Repase stávajících dveří 2kř s nadsvětlíkem 1900/3050mm - viz. zásady opravy prvku, včetně zárubně, kování, povrchové úpravy, ozn. D2</t>
  </si>
  <si>
    <t>126</t>
  </si>
  <si>
    <t>7669-300</t>
  </si>
  <si>
    <t>Repase stávajících dveří 2kř částečně prosklených 1400/2150mm - viz. zásady opravy prvku, včetně zárubně, kování, povrchové úpravy, ozn. D3</t>
  </si>
  <si>
    <t>128</t>
  </si>
  <si>
    <t>65</t>
  </si>
  <si>
    <t>7669-310</t>
  </si>
  <si>
    <t>Repase stávajících kazetových vrat 2kř 2800/3600mm - viz. zásady opravy prvku, včetně zárubně, kování, povrchové úpravy, ozn. D4</t>
  </si>
  <si>
    <t>130</t>
  </si>
  <si>
    <t>7669-320</t>
  </si>
  <si>
    <t>Dodávka a montáž dřevěného parapetu z lepeného dřeva tl. 25mm viz. zásady konstrukce prvků,  včetně systému kotvení a  povrchové úpravy</t>
  </si>
  <si>
    <t>132</t>
  </si>
  <si>
    <t>"OS1" 4,8*0,25+1,35*2*0,55+(1,35+1,4)/2*(0,5+0,55)+4,6*0,25+1,35*0,25+(1,35+4,2)*0,45</t>
  </si>
  <si>
    <t>"OS2" 1,95*0,15*5</t>
  </si>
  <si>
    <t>"OS3" (4,1+4,6+2,8+7,6)*0,25+1,35*0,3*1,35*0,15*6</t>
  </si>
  <si>
    <t>"OS4" 1,95*0,3*5</t>
  </si>
  <si>
    <t>"OS5" (1,35+1,4)/2*(0,55*2+0,5*3)</t>
  </si>
  <si>
    <t>"OS10" (4,2+1,35*2)*0,25+1,35*0,1</t>
  </si>
  <si>
    <t>"OS11" 2,3*0,2</t>
  </si>
  <si>
    <t>"O1" (1,25+1,4)/2*0,55*11+1,3*(0,6*3+0,35+0,55+0,6+0,7*3)+2,85*0,25+1,3*0,32+2,8*0,25+1,4*0,15*2+1,4*(0,55+0,7+0,65*2+0,3*3)</t>
  </si>
  <si>
    <t>"O2" (1,25+1,4)/2*(0,8*3+0,95+0,35+0,85+0,4*2)</t>
  </si>
  <si>
    <t>"O3" (1,25+1,4)/2*(0,7*7+0,65*4)</t>
  </si>
  <si>
    <t>"O4" 1,3*(0,66+0,6*2+0,35+0,65+0,5)+3,5*0,25+1,3*0,15*2</t>
  </si>
  <si>
    <t>"O7" (1,2+1,35)/2*0,6</t>
  </si>
  <si>
    <t>"O11" 1,2*0,4*2</t>
  </si>
  <si>
    <t>"O12" 1,1*0,3*2</t>
  </si>
  <si>
    <t>"O13" 1,1*(0,3+0,25)</t>
  </si>
  <si>
    <t>"O14" 1,1*0,3</t>
  </si>
  <si>
    <t>67</t>
  </si>
  <si>
    <t>7669-330</t>
  </si>
  <si>
    <t>Dodávka a montáž nerezových mřížek do parapetu viz. zásady konstrukce prvků - ozn. M</t>
  </si>
  <si>
    <t>134</t>
  </si>
  <si>
    <t>(6+6+5+2+20+2+11+5)*2</t>
  </si>
  <si>
    <t>7669-340</t>
  </si>
  <si>
    <t>Úprava parapetu v návaznosti na elektro žlab viz. zásady konstrukce prvků - ozn. E</t>
  </si>
  <si>
    <t>136</t>
  </si>
  <si>
    <t>"Předpoklad" 6+6+5+2+18+2+11+4</t>
  </si>
  <si>
    <t>69</t>
  </si>
  <si>
    <t>7669-910</t>
  </si>
  <si>
    <t>Dílenská dokumentace vyráběných prvků PSV včetně statického výpočtu</t>
  </si>
  <si>
    <t>kpl</t>
  </si>
  <si>
    <t>138</t>
  </si>
  <si>
    <t>998766203</t>
  </si>
  <si>
    <t>Přesun hmot procentní pro konstrukce truhlářské v objektech v do 24 m</t>
  </si>
  <si>
    <t>%</t>
  </si>
  <si>
    <t>140</t>
  </si>
  <si>
    <t>767</t>
  </si>
  <si>
    <t>Konstrukce zámečnické</t>
  </si>
  <si>
    <t>71</t>
  </si>
  <si>
    <t>7679-010</t>
  </si>
  <si>
    <t>Repase stávajících mříží - kontrola a případná oprava poničených částí, nebo doplnění chybějících prvků</t>
  </si>
  <si>
    <t>142</t>
  </si>
  <si>
    <t>"OS1" 1,17*1,65*2</t>
  </si>
  <si>
    <t>"OS10" 1,2*2,23*2</t>
  </si>
  <si>
    <t>"O1" 1,2*2*7</t>
  </si>
  <si>
    <t>"O5" 0,5*0,95*3</t>
  </si>
  <si>
    <t>"O7" 1,2*0,75</t>
  </si>
  <si>
    <t>998767203</t>
  </si>
  <si>
    <t>Přesun hmot procentní pro zámečnické konstrukce v objektech v do 24 m</t>
  </si>
  <si>
    <t>144</t>
  </si>
  <si>
    <t>781</t>
  </si>
  <si>
    <t>Dokončovací práce - obklady</t>
  </si>
  <si>
    <t>73</t>
  </si>
  <si>
    <t>781471810</t>
  </si>
  <si>
    <t>Demontáž obkladů z obkladaček keramických kladených do malty</t>
  </si>
  <si>
    <t>146</t>
  </si>
  <si>
    <t>"Viz. montáž" 9,304</t>
  </si>
  <si>
    <t>781474112</t>
  </si>
  <si>
    <t>Montáž obkladů vnitřních keramických hladkých do 12 ks/m2 lepených flexibilním lepidlem</t>
  </si>
  <si>
    <t>148</t>
  </si>
  <si>
    <t>"OS6" 0,55*0,05*6+0,55*0,15</t>
  </si>
  <si>
    <t>"OS7" 0,55*0,15</t>
  </si>
  <si>
    <t>"O1(K)" 0,6*0,7*2</t>
  </si>
  <si>
    <t>"O5" 0,65*(0,6*4+0,7*7)</t>
  </si>
  <si>
    <t>"O6" 0,65*0,45</t>
  </si>
  <si>
    <t>"O8" 0,8*0,7</t>
  </si>
  <si>
    <t>"O9" 0,8*0,7</t>
  </si>
  <si>
    <t>"O10" 1,1*0,55*2</t>
  </si>
  <si>
    <t>75</t>
  </si>
  <si>
    <t>59761433.LSS</t>
  </si>
  <si>
    <t>dlaždice slinutá 298 x 298 x 9 mm</t>
  </si>
  <si>
    <t>150</t>
  </si>
  <si>
    <t>9,304*1,1</t>
  </si>
  <si>
    <t>781479191</t>
  </si>
  <si>
    <t>Příplatek k montáži obkladů vnitřních keramických hladkých za plochu do 10 m2</t>
  </si>
  <si>
    <t>152</t>
  </si>
  <si>
    <t>77</t>
  </si>
  <si>
    <t>781479194</t>
  </si>
  <si>
    <t>Příplatek k montáži obkladů vnitřních keramických hladkých za nerovný povrch</t>
  </si>
  <si>
    <t>154</t>
  </si>
  <si>
    <t>998781103</t>
  </si>
  <si>
    <t>Přesun hmot tonážní pro obklady keramické v objektech v do 24 m</t>
  </si>
  <si>
    <t>156</t>
  </si>
  <si>
    <t>79</t>
  </si>
  <si>
    <t>998781181</t>
  </si>
  <si>
    <t>Příplatek k přesunu hmot tonážní 781 prováděný bez použití mechanizace</t>
  </si>
  <si>
    <t>158</t>
  </si>
  <si>
    <t>783</t>
  </si>
  <si>
    <t>Dokončovací práce - nátěry</t>
  </si>
  <si>
    <t>783306807</t>
  </si>
  <si>
    <t>Odstranění nátěru ze zámečnických konstrukcí odstraňovačem nátěrů s obroušením</t>
  </si>
  <si>
    <t>160</t>
  </si>
  <si>
    <t>Okenní mříže :</t>
  </si>
  <si>
    <t>"OS1" 1,17*1,65*2*2</t>
  </si>
  <si>
    <t>"OS4" 2,1*2,55*5*2</t>
  </si>
  <si>
    <t>"OS10" 1,2*2,23*2*2</t>
  </si>
  <si>
    <t>"O1" 1,2*2*7*2</t>
  </si>
  <si>
    <t>"O5" 0,5*0,95*3*2</t>
  </si>
  <si>
    <t>"O7" 1,2*0,75*2</t>
  </si>
  <si>
    <t>"O14" 1,13*1,25*2</t>
  </si>
  <si>
    <t>81</t>
  </si>
  <si>
    <t>783314101</t>
  </si>
  <si>
    <t>Základní jednonásobný syntetický nátěr zámečnických konstrukcí</t>
  </si>
  <si>
    <t>162</t>
  </si>
  <si>
    <t>"Dvojnásobný" 113,051*2</t>
  </si>
  <si>
    <t>783314201</t>
  </si>
  <si>
    <t>Základní antikorozní jednonásobný syntetický standardní nátěr zámečnických konstrukcí</t>
  </si>
  <si>
    <t>164</t>
  </si>
  <si>
    <t>83</t>
  </si>
  <si>
    <t>783317101</t>
  </si>
  <si>
    <t>Krycí jednonásobný syntetický standardní nátěr zámečnických konstrukcí</t>
  </si>
  <si>
    <t>166</t>
  </si>
  <si>
    <t>783813131</t>
  </si>
  <si>
    <t>Penetrační syntetický nátěr hladkých, tenkovrstvých zrnitých a štukových omítek</t>
  </si>
  <si>
    <t>168</t>
  </si>
  <si>
    <t>"Ostění" 583,286</t>
  </si>
  <si>
    <t>"Přilehlé stěny - odhad" 152*2,5*3</t>
  </si>
  <si>
    <t>85</t>
  </si>
  <si>
    <t>783817421</t>
  </si>
  <si>
    <t>Krycí dvojnásobný syntetický nátěr hladkých, zrnitých tenkovrstvých nebo štukových omítek</t>
  </si>
  <si>
    <t>170</t>
  </si>
  <si>
    <t>040 - Vedlejší a ostatní náklady stavby</t>
  </si>
  <si>
    <t>VRN - Vedlejší rozpočtové náklady</t>
  </si>
  <si>
    <t xml:space="preserve">    VRN9 - Ostatní náklady</t>
  </si>
  <si>
    <t>VRN</t>
  </si>
  <si>
    <t>Vedlejší rozpočtové náklady</t>
  </si>
  <si>
    <t>VRN9</t>
  </si>
  <si>
    <t>Ostatní náklady</t>
  </si>
  <si>
    <t>094103100</t>
  </si>
  <si>
    <t>VN - Zajištění a provedení všech prací a dodávek nezbytných k provedení díla, tj. prací a dodávek které nejsou přímo určeny rozsahem stavby, avšak jejich provedení je pro zhotovení stavby nezbytné (např. VRN/NUS vč. zařízení staveniště)</t>
  </si>
  <si>
    <t>1024</t>
  </si>
  <si>
    <t>1757358602</t>
  </si>
  <si>
    <t>094103104</t>
  </si>
  <si>
    <t>VN - Opatření pro zajištění bezpečnosti, ochrany zdraví a požární bezpečnosti</t>
  </si>
  <si>
    <t>34637098</t>
  </si>
  <si>
    <t>094103150</t>
  </si>
  <si>
    <t xml:space="preserve">ON - Zpracování plánu bezpečnosti a ochrany zdraví při práci na staveništi dle § 15 zák. č. 309/2006 Sb. v platném znění. a určit osobu zodpovědnou ze bezpečnost a ochranu zdraví na staveništi. </t>
  </si>
  <si>
    <t>-1692588872</t>
  </si>
  <si>
    <t>094103155</t>
  </si>
  <si>
    <t>ON - Pořízení kompletní dokladové části stavby dle podmínek smlouvy o dílo (zejména kontroly, zkoušky, revize, atesty, prohlášení atd. )</t>
  </si>
  <si>
    <t>943068243</t>
  </si>
  <si>
    <t>094103190</t>
  </si>
  <si>
    <t>ON - NEPOVINNÁ POLOŽKA:  Ostatní uchazeč ocení práce a dodávky, které považuje za nezbytné a nejsou obsaženy ve výše uvedených položkách - v příloze rozpočtu však nutno specifikovat</t>
  </si>
  <si>
    <t>-927819185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</si>
</sst>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1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26</v>
      </c>
      <c r="AO10" s="20"/>
      <c r="AP10" s="20"/>
      <c r="AQ10" s="20"/>
      <c r="AR10" s="18"/>
      <c r="BE10" s="29"/>
      <c r="BS10" s="15" t="s">
        <v>6</v>
      </c>
    </row>
    <row r="11" spans="2:7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ht="12" customHeight="1">
      <c r="B13" s="19"/>
      <c r="C13" s="20"/>
      <c r="D13" s="30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30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30</v>
      </c>
      <c r="AO14" s="20"/>
      <c r="AP14" s="20"/>
      <c r="AQ14" s="20"/>
      <c r="AR14" s="18"/>
      <c r="BE14" s="29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ht="12" customHeight="1">
      <c r="B16" s="19"/>
      <c r="C16" s="20"/>
      <c r="D16" s="30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32</v>
      </c>
      <c r="AO16" s="20"/>
      <c r="AP16" s="20"/>
      <c r="AQ16" s="20"/>
      <c r="AR16" s="18"/>
      <c r="BE16" s="29"/>
      <c r="BS16" s="15" t="s">
        <v>4</v>
      </c>
    </row>
    <row r="17" spans="2:71" ht="18.45" customHeight="1">
      <c r="B17" s="19"/>
      <c r="C17" s="20"/>
      <c r="D17" s="20"/>
      <c r="E17" s="25" t="s">
        <v>33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34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ht="12" customHeight="1">
      <c r="B19" s="19"/>
      <c r="C19" s="20"/>
      <c r="D19" s="30" t="s">
        <v>35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ht="18.45" customHeight="1">
      <c r="B20" s="19"/>
      <c r="C20" s="20"/>
      <c r="D20" s="20"/>
      <c r="E20" s="25" t="s">
        <v>36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4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ht="12" customHeight="1">
      <c r="B22" s="19"/>
      <c r="C22" s="20"/>
      <c r="D22" s="30" t="s">
        <v>37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2:57" s="1" customFormat="1" ht="25.9" customHeight="1"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pans="2:57" s="1" customFormat="1" ht="6.95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pans="2:57" s="1" customFormat="1" ht="12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39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40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41</v>
      </c>
      <c r="AL28" s="42"/>
      <c r="AM28" s="42"/>
      <c r="AN28" s="42"/>
      <c r="AO28" s="42"/>
      <c r="AP28" s="37"/>
      <c r="AQ28" s="37"/>
      <c r="AR28" s="41"/>
      <c r="BE28" s="29"/>
    </row>
    <row r="29" spans="2:57" s="2" customFormat="1" ht="14.4" customHeight="1">
      <c r="B29" s="43"/>
      <c r="C29" s="44"/>
      <c r="D29" s="30" t="s">
        <v>42</v>
      </c>
      <c r="E29" s="44"/>
      <c r="F29" s="30" t="s">
        <v>43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ROUND(AZ54,2)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ROUND(AV54,2)</f>
        <v>0</v>
      </c>
      <c r="AL29" s="44"/>
      <c r="AM29" s="44"/>
      <c r="AN29" s="44"/>
      <c r="AO29" s="44"/>
      <c r="AP29" s="44"/>
      <c r="AQ29" s="44"/>
      <c r="AR29" s="47"/>
      <c r="BE29" s="29"/>
    </row>
    <row r="30" spans="2:57" s="2" customFormat="1" ht="14.4" customHeight="1">
      <c r="B30" s="43"/>
      <c r="C30" s="44"/>
      <c r="D30" s="44"/>
      <c r="E30" s="44"/>
      <c r="F30" s="30" t="s">
        <v>44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ROUND(BA54,2)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ROUND(AW54,2)</f>
        <v>0</v>
      </c>
      <c r="AL30" s="44"/>
      <c r="AM30" s="44"/>
      <c r="AN30" s="44"/>
      <c r="AO30" s="44"/>
      <c r="AP30" s="44"/>
      <c r="AQ30" s="44"/>
      <c r="AR30" s="47"/>
      <c r="BE30" s="29"/>
    </row>
    <row r="31" spans="2:57" s="2" customFormat="1" ht="14.4" customHeight="1" hidden="1">
      <c r="B31" s="43"/>
      <c r="C31" s="44"/>
      <c r="D31" s="44"/>
      <c r="E31" s="44"/>
      <c r="F31" s="30" t="s">
        <v>45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ROUND(BB54,2)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29"/>
    </row>
    <row r="32" spans="2:57" s="2" customFormat="1" ht="14.4" customHeight="1" hidden="1">
      <c r="B32" s="43"/>
      <c r="C32" s="44"/>
      <c r="D32" s="44"/>
      <c r="E32" s="44"/>
      <c r="F32" s="30" t="s">
        <v>46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ROUND(BC54,2)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29"/>
    </row>
    <row r="33" spans="2:57" s="2" customFormat="1" ht="14.4" customHeight="1" hidden="1">
      <c r="B33" s="43"/>
      <c r="C33" s="44"/>
      <c r="D33" s="44"/>
      <c r="E33" s="44"/>
      <c r="F33" s="30" t="s">
        <v>47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ROUND(BD54,2)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29"/>
    </row>
    <row r="34" spans="2:57" s="1" customFormat="1" ht="6.9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9"/>
    </row>
    <row r="35" spans="2:44" s="1" customFormat="1" ht="25.9" customHeight="1">
      <c r="B35" s="36"/>
      <c r="C35" s="48"/>
      <c r="D35" s="49" t="s">
        <v>48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49</v>
      </c>
      <c r="U35" s="50"/>
      <c r="V35" s="50"/>
      <c r="W35" s="50"/>
      <c r="X35" s="52" t="s">
        <v>50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1"/>
    </row>
    <row r="36" spans="2:44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pans="2:44" s="1" customFormat="1" ht="6.95" customHeight="1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41"/>
    </row>
    <row r="41" spans="2:44" s="1" customFormat="1" ht="6.95" customHeight="1"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41"/>
    </row>
    <row r="42" spans="2:44" s="1" customFormat="1" ht="24.95" customHeight="1">
      <c r="B42" s="36"/>
      <c r="C42" s="21" t="s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</row>
    <row r="43" spans="2:44" s="1" customFormat="1" ht="6.95" customHeigh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</row>
    <row r="44" spans="2:44" s="1" customFormat="1" ht="12" customHeight="1">
      <c r="B44" s="36"/>
      <c r="C44" s="30" t="s">
        <v>13</v>
      </c>
      <c r="D44" s="37"/>
      <c r="E44" s="37"/>
      <c r="F44" s="37"/>
      <c r="G44" s="37"/>
      <c r="H44" s="37"/>
      <c r="I44" s="37"/>
      <c r="J44" s="37"/>
      <c r="K44" s="37"/>
      <c r="L44" s="37" t="str">
        <f>K5</f>
        <v>190417a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41"/>
    </row>
    <row r="45" spans="2:44" s="3" customFormat="1" ht="36.95" customHeight="1">
      <c r="B45" s="59"/>
      <c r="C45" s="60" t="s">
        <v>16</v>
      </c>
      <c r="D45" s="61"/>
      <c r="E45" s="61"/>
      <c r="F45" s="61"/>
      <c r="G45" s="61"/>
      <c r="H45" s="61"/>
      <c r="I45" s="61"/>
      <c r="J45" s="61"/>
      <c r="K45" s="61"/>
      <c r="L45" s="62" t="str">
        <f>K6</f>
        <v>MÚ Horažďovice - energetická úsporná opatření čp. 1, 2 a 3 - vyplne otvoru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3"/>
    </row>
    <row r="46" spans="2:44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</row>
    <row r="47" spans="2:44" s="1" customFormat="1" ht="12" customHeight="1">
      <c r="B47" s="36"/>
      <c r="C47" s="30" t="s">
        <v>20</v>
      </c>
      <c r="D47" s="37"/>
      <c r="E47" s="37"/>
      <c r="F47" s="37"/>
      <c r="G47" s="37"/>
      <c r="H47" s="37"/>
      <c r="I47" s="37"/>
      <c r="J47" s="37"/>
      <c r="K47" s="37"/>
      <c r="L47" s="64" t="str">
        <f>IF(K8="","",K8)</f>
        <v xml:space="preserve"> 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22</v>
      </c>
      <c r="AJ47" s="37"/>
      <c r="AK47" s="37"/>
      <c r="AL47" s="37"/>
      <c r="AM47" s="65" t="str">
        <f>IF(AN8="","",AN8)</f>
        <v>11. 1. 2019</v>
      </c>
      <c r="AN47" s="65"/>
      <c r="AO47" s="37"/>
      <c r="AP47" s="37"/>
      <c r="AQ47" s="37"/>
      <c r="AR47" s="41"/>
    </row>
    <row r="48" spans="2:44" s="1" customFormat="1" ht="6.95" customHeight="1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</row>
    <row r="49" spans="2:56" s="1" customFormat="1" ht="24.9" customHeight="1">
      <c r="B49" s="36"/>
      <c r="C49" s="30" t="s">
        <v>24</v>
      </c>
      <c r="D49" s="37"/>
      <c r="E49" s="37"/>
      <c r="F49" s="37"/>
      <c r="G49" s="37"/>
      <c r="H49" s="37"/>
      <c r="I49" s="37"/>
      <c r="J49" s="37"/>
      <c r="K49" s="37"/>
      <c r="L49" s="37" t="str">
        <f>IF(E11="","",E11)</f>
        <v>město Horažďovice, Horažďovice 1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66" t="str">
        <f>IF(E17="","",E17)</f>
        <v>Ing. Martin Liška, Horažďovice 1133</v>
      </c>
      <c r="AN49" s="37"/>
      <c r="AO49" s="37"/>
      <c r="AP49" s="37"/>
      <c r="AQ49" s="37"/>
      <c r="AR49" s="41"/>
      <c r="AS49" s="67" t="s">
        <v>52</v>
      </c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70"/>
    </row>
    <row r="50" spans="2:56" s="1" customFormat="1" ht="13.65" customHeight="1"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37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35</v>
      </c>
      <c r="AJ50" s="37"/>
      <c r="AK50" s="37"/>
      <c r="AL50" s="37"/>
      <c r="AM50" s="66" t="str">
        <f>IF(E20="","",E20)</f>
        <v>Pavel Matoušek</v>
      </c>
      <c r="AN50" s="37"/>
      <c r="AO50" s="37"/>
      <c r="AP50" s="37"/>
      <c r="AQ50" s="37"/>
      <c r="AR50" s="41"/>
      <c r="AS50" s="71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4"/>
    </row>
    <row r="51" spans="2:56" s="1" customFormat="1" ht="10.8" customHeight="1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75"/>
      <c r="AT51" s="76"/>
      <c r="AU51" s="77"/>
      <c r="AV51" s="77"/>
      <c r="AW51" s="77"/>
      <c r="AX51" s="77"/>
      <c r="AY51" s="77"/>
      <c r="AZ51" s="77"/>
      <c r="BA51" s="77"/>
      <c r="BB51" s="77"/>
      <c r="BC51" s="77"/>
      <c r="BD51" s="78"/>
    </row>
    <row r="52" spans="2:56" s="1" customFormat="1" ht="29.25" customHeight="1">
      <c r="B52" s="36"/>
      <c r="C52" s="79" t="s">
        <v>53</v>
      </c>
      <c r="D52" s="80"/>
      <c r="E52" s="80"/>
      <c r="F52" s="80"/>
      <c r="G52" s="80"/>
      <c r="H52" s="81"/>
      <c r="I52" s="82" t="s">
        <v>54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3" t="s">
        <v>55</v>
      </c>
      <c r="AH52" s="80"/>
      <c r="AI52" s="80"/>
      <c r="AJ52" s="80"/>
      <c r="AK52" s="80"/>
      <c r="AL52" s="80"/>
      <c r="AM52" s="80"/>
      <c r="AN52" s="82" t="s">
        <v>56</v>
      </c>
      <c r="AO52" s="80"/>
      <c r="AP52" s="84"/>
      <c r="AQ52" s="85" t="s">
        <v>57</v>
      </c>
      <c r="AR52" s="41"/>
      <c r="AS52" s="86" t="s">
        <v>58</v>
      </c>
      <c r="AT52" s="87" t="s">
        <v>59</v>
      </c>
      <c r="AU52" s="87" t="s">
        <v>60</v>
      </c>
      <c r="AV52" s="87" t="s">
        <v>61</v>
      </c>
      <c r="AW52" s="87" t="s">
        <v>62</v>
      </c>
      <c r="AX52" s="87" t="s">
        <v>63</v>
      </c>
      <c r="AY52" s="87" t="s">
        <v>64</v>
      </c>
      <c r="AZ52" s="87" t="s">
        <v>65</v>
      </c>
      <c r="BA52" s="87" t="s">
        <v>66</v>
      </c>
      <c r="BB52" s="87" t="s">
        <v>67</v>
      </c>
      <c r="BC52" s="87" t="s">
        <v>68</v>
      </c>
      <c r="BD52" s="88" t="s">
        <v>69</v>
      </c>
    </row>
    <row r="53" spans="2:56" s="1" customFormat="1" ht="10.8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  <c r="AS53" s="89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1"/>
    </row>
    <row r="54" spans="2:90" s="4" customFormat="1" ht="32.4" customHeight="1">
      <c r="B54" s="92"/>
      <c r="C54" s="93" t="s">
        <v>70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5">
        <f>ROUND(SUM(AG55:AG56),2)</f>
        <v>0</v>
      </c>
      <c r="AH54" s="95"/>
      <c r="AI54" s="95"/>
      <c r="AJ54" s="95"/>
      <c r="AK54" s="95"/>
      <c r="AL54" s="95"/>
      <c r="AM54" s="95"/>
      <c r="AN54" s="96">
        <f>SUM(AG54,AT54)</f>
        <v>0</v>
      </c>
      <c r="AO54" s="96"/>
      <c r="AP54" s="96"/>
      <c r="AQ54" s="97" t="s">
        <v>1</v>
      </c>
      <c r="AR54" s="98"/>
      <c r="AS54" s="99">
        <f>ROUND(SUM(AS55:AS56),2)</f>
        <v>0</v>
      </c>
      <c r="AT54" s="100">
        <f>ROUND(SUM(AV54:AW54),2)</f>
        <v>0</v>
      </c>
      <c r="AU54" s="101">
        <f>ROUND(SUM(AU55:AU56),5)</f>
        <v>0</v>
      </c>
      <c r="AV54" s="100">
        <f>ROUND(AZ54*L29,2)</f>
        <v>0</v>
      </c>
      <c r="AW54" s="100">
        <f>ROUND(BA54*L30,2)</f>
        <v>0</v>
      </c>
      <c r="AX54" s="100">
        <f>ROUND(BB54*L29,2)</f>
        <v>0</v>
      </c>
      <c r="AY54" s="100">
        <f>ROUND(BC54*L30,2)</f>
        <v>0</v>
      </c>
      <c r="AZ54" s="100">
        <f>ROUND(SUM(AZ55:AZ56),2)</f>
        <v>0</v>
      </c>
      <c r="BA54" s="100">
        <f>ROUND(SUM(BA55:BA56),2)</f>
        <v>0</v>
      </c>
      <c r="BB54" s="100">
        <f>ROUND(SUM(BB55:BB56),2)</f>
        <v>0</v>
      </c>
      <c r="BC54" s="100">
        <f>ROUND(SUM(BC55:BC56),2)</f>
        <v>0</v>
      </c>
      <c r="BD54" s="102">
        <f>ROUND(SUM(BD55:BD56),2)</f>
        <v>0</v>
      </c>
      <c r="BS54" s="103" t="s">
        <v>71</v>
      </c>
      <c r="BT54" s="103" t="s">
        <v>72</v>
      </c>
      <c r="BU54" s="104" t="s">
        <v>73</v>
      </c>
      <c r="BV54" s="103" t="s">
        <v>74</v>
      </c>
      <c r="BW54" s="103" t="s">
        <v>5</v>
      </c>
      <c r="BX54" s="103" t="s">
        <v>75</v>
      </c>
      <c r="CL54" s="103" t="s">
        <v>1</v>
      </c>
    </row>
    <row r="55" spans="1:91" s="5" customFormat="1" ht="27" customHeight="1">
      <c r="A55" s="105" t="s">
        <v>76</v>
      </c>
      <c r="B55" s="106"/>
      <c r="C55" s="107"/>
      <c r="D55" s="108" t="s">
        <v>77</v>
      </c>
      <c r="E55" s="108"/>
      <c r="F55" s="108"/>
      <c r="G55" s="108"/>
      <c r="H55" s="108"/>
      <c r="I55" s="109"/>
      <c r="J55" s="108" t="s">
        <v>78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10">
        <f>'010 - Výměna, případně re...'!J30</f>
        <v>0</v>
      </c>
      <c r="AH55" s="109"/>
      <c r="AI55" s="109"/>
      <c r="AJ55" s="109"/>
      <c r="AK55" s="109"/>
      <c r="AL55" s="109"/>
      <c r="AM55" s="109"/>
      <c r="AN55" s="110">
        <f>SUM(AG55,AT55)</f>
        <v>0</v>
      </c>
      <c r="AO55" s="109"/>
      <c r="AP55" s="109"/>
      <c r="AQ55" s="111" t="s">
        <v>79</v>
      </c>
      <c r="AR55" s="112"/>
      <c r="AS55" s="113">
        <v>0</v>
      </c>
      <c r="AT55" s="114">
        <f>ROUND(SUM(AV55:AW55),2)</f>
        <v>0</v>
      </c>
      <c r="AU55" s="115">
        <f>'010 - Výměna, případně re...'!P92</f>
        <v>0</v>
      </c>
      <c r="AV55" s="114">
        <f>'010 - Výměna, případně re...'!J33</f>
        <v>0</v>
      </c>
      <c r="AW55" s="114">
        <f>'010 - Výměna, případně re...'!J34</f>
        <v>0</v>
      </c>
      <c r="AX55" s="114">
        <f>'010 - Výměna, případně re...'!J35</f>
        <v>0</v>
      </c>
      <c r="AY55" s="114">
        <f>'010 - Výměna, případně re...'!J36</f>
        <v>0</v>
      </c>
      <c r="AZ55" s="114">
        <f>'010 - Výměna, případně re...'!F33</f>
        <v>0</v>
      </c>
      <c r="BA55" s="114">
        <f>'010 - Výměna, případně re...'!F34</f>
        <v>0</v>
      </c>
      <c r="BB55" s="114">
        <f>'010 - Výměna, případně re...'!F35</f>
        <v>0</v>
      </c>
      <c r="BC55" s="114">
        <f>'010 - Výměna, případně re...'!F36</f>
        <v>0</v>
      </c>
      <c r="BD55" s="116">
        <f>'010 - Výměna, případně re...'!F37</f>
        <v>0</v>
      </c>
      <c r="BT55" s="117" t="s">
        <v>80</v>
      </c>
      <c r="BV55" s="117" t="s">
        <v>74</v>
      </c>
      <c r="BW55" s="117" t="s">
        <v>81</v>
      </c>
      <c r="BX55" s="117" t="s">
        <v>5</v>
      </c>
      <c r="CL55" s="117" t="s">
        <v>1</v>
      </c>
      <c r="CM55" s="117" t="s">
        <v>82</v>
      </c>
    </row>
    <row r="56" spans="1:91" s="5" customFormat="1" ht="16.5" customHeight="1">
      <c r="A56" s="105" t="s">
        <v>76</v>
      </c>
      <c r="B56" s="106"/>
      <c r="C56" s="107"/>
      <c r="D56" s="108" t="s">
        <v>83</v>
      </c>
      <c r="E56" s="108"/>
      <c r="F56" s="108"/>
      <c r="G56" s="108"/>
      <c r="H56" s="108"/>
      <c r="I56" s="109"/>
      <c r="J56" s="108" t="s">
        <v>84</v>
      </c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10">
        <f>'040 - Vedlejší a ostatní ...'!J30</f>
        <v>0</v>
      </c>
      <c r="AH56" s="109"/>
      <c r="AI56" s="109"/>
      <c r="AJ56" s="109"/>
      <c r="AK56" s="109"/>
      <c r="AL56" s="109"/>
      <c r="AM56" s="109"/>
      <c r="AN56" s="110">
        <f>SUM(AG56,AT56)</f>
        <v>0</v>
      </c>
      <c r="AO56" s="109"/>
      <c r="AP56" s="109"/>
      <c r="AQ56" s="111" t="s">
        <v>79</v>
      </c>
      <c r="AR56" s="112"/>
      <c r="AS56" s="118">
        <v>0</v>
      </c>
      <c r="AT56" s="119">
        <f>ROUND(SUM(AV56:AW56),2)</f>
        <v>0</v>
      </c>
      <c r="AU56" s="120">
        <f>'040 - Vedlejší a ostatní ...'!P81</f>
        <v>0</v>
      </c>
      <c r="AV56" s="119">
        <f>'040 - Vedlejší a ostatní ...'!J33</f>
        <v>0</v>
      </c>
      <c r="AW56" s="119">
        <f>'040 - Vedlejší a ostatní ...'!J34</f>
        <v>0</v>
      </c>
      <c r="AX56" s="119">
        <f>'040 - Vedlejší a ostatní ...'!J35</f>
        <v>0</v>
      </c>
      <c r="AY56" s="119">
        <f>'040 - Vedlejší a ostatní ...'!J36</f>
        <v>0</v>
      </c>
      <c r="AZ56" s="119">
        <f>'040 - Vedlejší a ostatní ...'!F33</f>
        <v>0</v>
      </c>
      <c r="BA56" s="119">
        <f>'040 - Vedlejší a ostatní ...'!F34</f>
        <v>0</v>
      </c>
      <c r="BB56" s="119">
        <f>'040 - Vedlejší a ostatní ...'!F35</f>
        <v>0</v>
      </c>
      <c r="BC56" s="119">
        <f>'040 - Vedlejší a ostatní ...'!F36</f>
        <v>0</v>
      </c>
      <c r="BD56" s="121">
        <f>'040 - Vedlejší a ostatní ...'!F37</f>
        <v>0</v>
      </c>
      <c r="BT56" s="117" t="s">
        <v>80</v>
      </c>
      <c r="BV56" s="117" t="s">
        <v>74</v>
      </c>
      <c r="BW56" s="117" t="s">
        <v>85</v>
      </c>
      <c r="BX56" s="117" t="s">
        <v>5</v>
      </c>
      <c r="CL56" s="117" t="s">
        <v>1</v>
      </c>
      <c r="CM56" s="117" t="s">
        <v>82</v>
      </c>
    </row>
    <row r="57" spans="2:44" s="1" customFormat="1" ht="30" customHeight="1"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41"/>
    </row>
    <row r="58" spans="2:44" s="1" customFormat="1" ht="6.95" customHeight="1"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41"/>
    </row>
  </sheetData>
  <sheetProtection password="CC35" sheet="1" objects="1" scenarios="1" formatColumns="0" formatRows="0"/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010 - Výměna, případně re...'!C2" display="/"/>
    <hyperlink ref="A56" location="'040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8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2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81</v>
      </c>
    </row>
    <row r="3" spans="2:46" ht="6.95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82</v>
      </c>
    </row>
    <row r="4" spans="2:46" ht="24.95" customHeight="1">
      <c r="B4" s="18"/>
      <c r="D4" s="126" t="s">
        <v>86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27" t="s">
        <v>16</v>
      </c>
      <c r="L6" s="18"/>
    </row>
    <row r="7" spans="2:12" ht="16.5" customHeight="1">
      <c r="B7" s="18"/>
      <c r="E7" s="128" t="str">
        <f>'Rekapitulace stavby'!K6</f>
        <v>MÚ Horažďovice - energetická úsporná opatření čp. 1, 2 a 3 - vyplne otvoru</v>
      </c>
      <c r="F7" s="127"/>
      <c r="G7" s="127"/>
      <c r="H7" s="127"/>
      <c r="L7" s="18"/>
    </row>
    <row r="8" spans="2:12" s="1" customFormat="1" ht="12" customHeight="1">
      <c r="B8" s="41"/>
      <c r="D8" s="127" t="s">
        <v>87</v>
      </c>
      <c r="I8" s="129"/>
      <c r="L8" s="41"/>
    </row>
    <row r="9" spans="2:12" s="1" customFormat="1" ht="36.95" customHeight="1">
      <c r="B9" s="41"/>
      <c r="E9" s="130" t="s">
        <v>88</v>
      </c>
      <c r="F9" s="1"/>
      <c r="G9" s="1"/>
      <c r="H9" s="1"/>
      <c r="I9" s="129"/>
      <c r="L9" s="41"/>
    </row>
    <row r="10" spans="2:12" s="1" customFormat="1" ht="12">
      <c r="B10" s="41"/>
      <c r="I10" s="129"/>
      <c r="L10" s="41"/>
    </row>
    <row r="11" spans="2:12" s="1" customFormat="1" ht="12" customHeight="1">
      <c r="B11" s="41"/>
      <c r="D11" s="127" t="s">
        <v>18</v>
      </c>
      <c r="F11" s="15" t="s">
        <v>1</v>
      </c>
      <c r="I11" s="131" t="s">
        <v>19</v>
      </c>
      <c r="J11" s="15" t="s">
        <v>1</v>
      </c>
      <c r="L11" s="41"/>
    </row>
    <row r="12" spans="2:12" s="1" customFormat="1" ht="12" customHeight="1">
      <c r="B12" s="41"/>
      <c r="D12" s="127" t="s">
        <v>20</v>
      </c>
      <c r="F12" s="15" t="s">
        <v>21</v>
      </c>
      <c r="I12" s="131" t="s">
        <v>22</v>
      </c>
      <c r="J12" s="132" t="str">
        <f>'Rekapitulace stavby'!AN8</f>
        <v>11. 1. 2019</v>
      </c>
      <c r="L12" s="41"/>
    </row>
    <row r="13" spans="2:12" s="1" customFormat="1" ht="10.8" customHeight="1">
      <c r="B13" s="41"/>
      <c r="I13" s="129"/>
      <c r="L13" s="41"/>
    </row>
    <row r="14" spans="2:12" s="1" customFormat="1" ht="12" customHeight="1">
      <c r="B14" s="41"/>
      <c r="D14" s="127" t="s">
        <v>24</v>
      </c>
      <c r="I14" s="131" t="s">
        <v>25</v>
      </c>
      <c r="J14" s="15" t="str">
        <f>IF('Rekapitulace stavby'!AN10="","",'Rekapitulace stavby'!AN10)</f>
        <v>00255513</v>
      </c>
      <c r="L14" s="41"/>
    </row>
    <row r="15" spans="2:12" s="1" customFormat="1" ht="18" customHeight="1">
      <c r="B15" s="41"/>
      <c r="E15" s="15" t="str">
        <f>IF('Rekapitulace stavby'!E11="","",'Rekapitulace stavby'!E11)</f>
        <v>město Horažďovice, Horažďovice 1</v>
      </c>
      <c r="I15" s="131" t="s">
        <v>28</v>
      </c>
      <c r="J15" s="15" t="str">
        <f>IF('Rekapitulace stavby'!AN11="","",'Rekapitulace stavby'!AN11)</f>
        <v/>
      </c>
      <c r="L15" s="41"/>
    </row>
    <row r="16" spans="2:12" s="1" customFormat="1" ht="6.95" customHeight="1">
      <c r="B16" s="41"/>
      <c r="I16" s="129"/>
      <c r="L16" s="41"/>
    </row>
    <row r="17" spans="2:12" s="1" customFormat="1" ht="12" customHeight="1">
      <c r="B17" s="41"/>
      <c r="D17" s="127" t="s">
        <v>29</v>
      </c>
      <c r="I17" s="131" t="s">
        <v>25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1" t="s">
        <v>28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29"/>
      <c r="L19" s="41"/>
    </row>
    <row r="20" spans="2:12" s="1" customFormat="1" ht="12" customHeight="1">
      <c r="B20" s="41"/>
      <c r="D20" s="127" t="s">
        <v>31</v>
      </c>
      <c r="I20" s="131" t="s">
        <v>25</v>
      </c>
      <c r="J20" s="15" t="str">
        <f>IF('Rekapitulace stavby'!AN16="","",'Rekapitulace stavby'!AN16)</f>
        <v>74221841</v>
      </c>
      <c r="L20" s="41"/>
    </row>
    <row r="21" spans="2:12" s="1" customFormat="1" ht="18" customHeight="1">
      <c r="B21" s="41"/>
      <c r="E21" s="15" t="str">
        <f>IF('Rekapitulace stavby'!E17="","",'Rekapitulace stavby'!E17)</f>
        <v>Ing. Martin Liška, Horažďovice 1133</v>
      </c>
      <c r="I21" s="131" t="s">
        <v>28</v>
      </c>
      <c r="J21" s="15" t="str">
        <f>IF('Rekapitulace stavby'!AN17="","",'Rekapitulace stavby'!AN17)</f>
        <v/>
      </c>
      <c r="L21" s="41"/>
    </row>
    <row r="22" spans="2:12" s="1" customFormat="1" ht="6.95" customHeight="1">
      <c r="B22" s="41"/>
      <c r="I22" s="129"/>
      <c r="L22" s="41"/>
    </row>
    <row r="23" spans="2:12" s="1" customFormat="1" ht="12" customHeight="1">
      <c r="B23" s="41"/>
      <c r="D23" s="127" t="s">
        <v>35</v>
      </c>
      <c r="I23" s="131" t="s">
        <v>25</v>
      </c>
      <c r="J23" s="15" t="str">
        <f>IF('Rekapitulace stavby'!AN19="","",'Rekapitulace stavby'!AN19)</f>
        <v/>
      </c>
      <c r="L23" s="41"/>
    </row>
    <row r="24" spans="2:12" s="1" customFormat="1" ht="18" customHeight="1">
      <c r="B24" s="41"/>
      <c r="E24" s="15" t="str">
        <f>IF('Rekapitulace stavby'!E20="","",'Rekapitulace stavby'!E20)</f>
        <v>Pavel Matoušek</v>
      </c>
      <c r="I24" s="131" t="s">
        <v>28</v>
      </c>
      <c r="J24" s="15" t="str">
        <f>IF('Rekapitulace stavby'!AN20="","",'Rekapitulace stavby'!AN20)</f>
        <v/>
      </c>
      <c r="L24" s="41"/>
    </row>
    <row r="25" spans="2:12" s="1" customFormat="1" ht="6.95" customHeight="1">
      <c r="B25" s="41"/>
      <c r="I25" s="129"/>
      <c r="L25" s="41"/>
    </row>
    <row r="26" spans="2:12" s="1" customFormat="1" ht="12" customHeight="1">
      <c r="B26" s="41"/>
      <c r="D26" s="127" t="s">
        <v>37</v>
      </c>
      <c r="I26" s="129"/>
      <c r="L26" s="41"/>
    </row>
    <row r="27" spans="2:12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pans="2:12" s="1" customFormat="1" ht="6.95" customHeight="1">
      <c r="B28" s="41"/>
      <c r="I28" s="129"/>
      <c r="L28" s="41"/>
    </row>
    <row r="29" spans="2:12" s="1" customFormat="1" ht="6.95" customHeight="1">
      <c r="B29" s="41"/>
      <c r="D29" s="69"/>
      <c r="E29" s="69"/>
      <c r="F29" s="69"/>
      <c r="G29" s="69"/>
      <c r="H29" s="69"/>
      <c r="I29" s="136"/>
      <c r="J29" s="69"/>
      <c r="K29" s="69"/>
      <c r="L29" s="41"/>
    </row>
    <row r="30" spans="2:12" s="1" customFormat="1" ht="25.4" customHeight="1">
      <c r="B30" s="41"/>
      <c r="D30" s="137" t="s">
        <v>38</v>
      </c>
      <c r="I30" s="129"/>
      <c r="J30" s="138">
        <f>ROUND(J92,2)</f>
        <v>0</v>
      </c>
      <c r="L30" s="41"/>
    </row>
    <row r="31" spans="2:12" s="1" customFormat="1" ht="6.95" customHeight="1">
      <c r="B31" s="41"/>
      <c r="D31" s="69"/>
      <c r="E31" s="69"/>
      <c r="F31" s="69"/>
      <c r="G31" s="69"/>
      <c r="H31" s="69"/>
      <c r="I31" s="136"/>
      <c r="J31" s="69"/>
      <c r="K31" s="69"/>
      <c r="L31" s="41"/>
    </row>
    <row r="32" spans="2:12" s="1" customFormat="1" ht="14.4" customHeight="1">
      <c r="B32" s="41"/>
      <c r="F32" s="139" t="s">
        <v>40</v>
      </c>
      <c r="I32" s="140" t="s">
        <v>39</v>
      </c>
      <c r="J32" s="139" t="s">
        <v>41</v>
      </c>
      <c r="L32" s="41"/>
    </row>
    <row r="33" spans="2:12" s="1" customFormat="1" ht="14.4" customHeight="1">
      <c r="B33" s="41"/>
      <c r="D33" s="127" t="s">
        <v>42</v>
      </c>
      <c r="E33" s="127" t="s">
        <v>43</v>
      </c>
      <c r="F33" s="141">
        <f>ROUND((SUM(BE92:BE387)),2)</f>
        <v>0</v>
      </c>
      <c r="I33" s="142">
        <v>0.21</v>
      </c>
      <c r="J33" s="141">
        <f>ROUND(((SUM(BE92:BE387))*I33),2)</f>
        <v>0</v>
      </c>
      <c r="L33" s="41"/>
    </row>
    <row r="34" spans="2:12" s="1" customFormat="1" ht="14.4" customHeight="1">
      <c r="B34" s="41"/>
      <c r="E34" s="127" t="s">
        <v>44</v>
      </c>
      <c r="F34" s="141">
        <f>ROUND((SUM(BF92:BF387)),2)</f>
        <v>0</v>
      </c>
      <c r="I34" s="142">
        <v>0.15</v>
      </c>
      <c r="J34" s="141">
        <f>ROUND(((SUM(BF92:BF387))*I34),2)</f>
        <v>0</v>
      </c>
      <c r="L34" s="41"/>
    </row>
    <row r="35" spans="2:12" s="1" customFormat="1" ht="14.4" customHeight="1" hidden="1">
      <c r="B35" s="41"/>
      <c r="E35" s="127" t="s">
        <v>45</v>
      </c>
      <c r="F35" s="141">
        <f>ROUND((SUM(BG92:BG387)),2)</f>
        <v>0</v>
      </c>
      <c r="I35" s="142">
        <v>0.21</v>
      </c>
      <c r="J35" s="141">
        <f>0</f>
        <v>0</v>
      </c>
      <c r="L35" s="41"/>
    </row>
    <row r="36" spans="2:12" s="1" customFormat="1" ht="14.4" customHeight="1" hidden="1">
      <c r="B36" s="41"/>
      <c r="E36" s="127" t="s">
        <v>46</v>
      </c>
      <c r="F36" s="141">
        <f>ROUND((SUM(BH92:BH387)),2)</f>
        <v>0</v>
      </c>
      <c r="I36" s="142">
        <v>0.15</v>
      </c>
      <c r="J36" s="141">
        <f>0</f>
        <v>0</v>
      </c>
      <c r="L36" s="41"/>
    </row>
    <row r="37" spans="2:12" s="1" customFormat="1" ht="14.4" customHeight="1" hidden="1">
      <c r="B37" s="41"/>
      <c r="E37" s="127" t="s">
        <v>47</v>
      </c>
      <c r="F37" s="141">
        <f>ROUND((SUM(BI92:BI387)),2)</f>
        <v>0</v>
      </c>
      <c r="I37" s="142">
        <v>0</v>
      </c>
      <c r="J37" s="141">
        <f>0</f>
        <v>0</v>
      </c>
      <c r="L37" s="41"/>
    </row>
    <row r="38" spans="2:12" s="1" customFormat="1" ht="6.95" customHeight="1">
      <c r="B38" s="41"/>
      <c r="I38" s="129"/>
      <c r="L38" s="41"/>
    </row>
    <row r="39" spans="2:12" s="1" customFormat="1" ht="25.4" customHeight="1">
      <c r="B39" s="41"/>
      <c r="C39" s="143"/>
      <c r="D39" s="144" t="s">
        <v>48</v>
      </c>
      <c r="E39" s="145"/>
      <c r="F39" s="145"/>
      <c r="G39" s="146" t="s">
        <v>49</v>
      </c>
      <c r="H39" s="147" t="s">
        <v>50</v>
      </c>
      <c r="I39" s="148"/>
      <c r="J39" s="149">
        <f>SUM(J30:J37)</f>
        <v>0</v>
      </c>
      <c r="K39" s="150"/>
      <c r="L39" s="41"/>
    </row>
    <row r="40" spans="2:12" s="1" customFormat="1" ht="14.4" customHeight="1">
      <c r="B40" s="151"/>
      <c r="C40" s="152"/>
      <c r="D40" s="152"/>
      <c r="E40" s="152"/>
      <c r="F40" s="152"/>
      <c r="G40" s="152"/>
      <c r="H40" s="152"/>
      <c r="I40" s="153"/>
      <c r="J40" s="152"/>
      <c r="K40" s="152"/>
      <c r="L40" s="41"/>
    </row>
    <row r="44" spans="2:12" s="1" customFormat="1" ht="6.95" customHeight="1">
      <c r="B44" s="154"/>
      <c r="C44" s="155"/>
      <c r="D44" s="155"/>
      <c r="E44" s="155"/>
      <c r="F44" s="155"/>
      <c r="G44" s="155"/>
      <c r="H44" s="155"/>
      <c r="I44" s="156"/>
      <c r="J44" s="155"/>
      <c r="K44" s="155"/>
      <c r="L44" s="41"/>
    </row>
    <row r="45" spans="2:12" s="1" customFormat="1" ht="24.95" customHeight="1">
      <c r="B45" s="36"/>
      <c r="C45" s="21" t="s">
        <v>89</v>
      </c>
      <c r="D45" s="37"/>
      <c r="E45" s="37"/>
      <c r="F45" s="37"/>
      <c r="G45" s="37"/>
      <c r="H45" s="37"/>
      <c r="I45" s="129"/>
      <c r="J45" s="37"/>
      <c r="K45" s="37"/>
      <c r="L45" s="41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29"/>
      <c r="J46" s="37"/>
      <c r="K46" s="37"/>
      <c r="L46" s="41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9"/>
      <c r="J47" s="37"/>
      <c r="K47" s="37"/>
      <c r="L47" s="41"/>
    </row>
    <row r="48" spans="2:12" s="1" customFormat="1" ht="16.5" customHeight="1">
      <c r="B48" s="36"/>
      <c r="C48" s="37"/>
      <c r="D48" s="37"/>
      <c r="E48" s="157" t="str">
        <f>E7</f>
        <v>MÚ Horažďovice - energetická úsporná opatření čp. 1, 2 a 3 - vyplne otvoru</v>
      </c>
      <c r="F48" s="30"/>
      <c r="G48" s="30"/>
      <c r="H48" s="30"/>
      <c r="I48" s="129"/>
      <c r="J48" s="37"/>
      <c r="K48" s="37"/>
      <c r="L48" s="41"/>
    </row>
    <row r="49" spans="2:12" s="1" customFormat="1" ht="12" customHeight="1">
      <c r="B49" s="36"/>
      <c r="C49" s="30" t="s">
        <v>87</v>
      </c>
      <c r="D49" s="37"/>
      <c r="E49" s="37"/>
      <c r="F49" s="37"/>
      <c r="G49" s="37"/>
      <c r="H49" s="37"/>
      <c r="I49" s="129"/>
      <c r="J49" s="37"/>
      <c r="K49" s="37"/>
      <c r="L49" s="41"/>
    </row>
    <row r="50" spans="2:12" s="1" customFormat="1" ht="16.5" customHeight="1">
      <c r="B50" s="36"/>
      <c r="C50" s="37"/>
      <c r="D50" s="37"/>
      <c r="E50" s="62" t="str">
        <f>E9</f>
        <v>010 - Výměna, případně repase exteriérových prvků PSV</v>
      </c>
      <c r="F50" s="37"/>
      <c r="G50" s="37"/>
      <c r="H50" s="37"/>
      <c r="I50" s="129"/>
      <c r="J50" s="37"/>
      <c r="K50" s="37"/>
      <c r="L50" s="41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29"/>
      <c r="J51" s="37"/>
      <c r="K51" s="37"/>
      <c r="L51" s="41"/>
    </row>
    <row r="52" spans="2:12" s="1" customFormat="1" ht="12" customHeight="1">
      <c r="B52" s="36"/>
      <c r="C52" s="30" t="s">
        <v>20</v>
      </c>
      <c r="D52" s="37"/>
      <c r="E52" s="37"/>
      <c r="F52" s="25" t="str">
        <f>F12</f>
        <v xml:space="preserve"> </v>
      </c>
      <c r="G52" s="37"/>
      <c r="H52" s="37"/>
      <c r="I52" s="131" t="s">
        <v>22</v>
      </c>
      <c r="J52" s="65" t="str">
        <f>IF(J12="","",J12)</f>
        <v>11. 1. 2019</v>
      </c>
      <c r="K52" s="37"/>
      <c r="L52" s="41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29"/>
      <c r="J53" s="37"/>
      <c r="K53" s="37"/>
      <c r="L53" s="41"/>
    </row>
    <row r="54" spans="2:12" s="1" customFormat="1" ht="24.9" customHeight="1">
      <c r="B54" s="36"/>
      <c r="C54" s="30" t="s">
        <v>24</v>
      </c>
      <c r="D54" s="37"/>
      <c r="E54" s="37"/>
      <c r="F54" s="25" t="str">
        <f>E15</f>
        <v>město Horažďovice, Horažďovice 1</v>
      </c>
      <c r="G54" s="37"/>
      <c r="H54" s="37"/>
      <c r="I54" s="131" t="s">
        <v>31</v>
      </c>
      <c r="J54" s="34" t="str">
        <f>E21</f>
        <v>Ing. Martin Liška, Horažďovice 1133</v>
      </c>
      <c r="K54" s="37"/>
      <c r="L54" s="41"/>
    </row>
    <row r="55" spans="2:12" s="1" customFormat="1" ht="13.65" customHeight="1">
      <c r="B55" s="36"/>
      <c r="C55" s="30" t="s">
        <v>29</v>
      </c>
      <c r="D55" s="37"/>
      <c r="E55" s="37"/>
      <c r="F55" s="25" t="str">
        <f>IF(E18="","",E18)</f>
        <v>Vyplň údaj</v>
      </c>
      <c r="G55" s="37"/>
      <c r="H55" s="37"/>
      <c r="I55" s="131" t="s">
        <v>35</v>
      </c>
      <c r="J55" s="34" t="str">
        <f>E24</f>
        <v>Pavel Matoušek</v>
      </c>
      <c r="K55" s="37"/>
      <c r="L55" s="41"/>
    </row>
    <row r="56" spans="2:12" s="1" customFormat="1" ht="10.3" customHeight="1">
      <c r="B56" s="36"/>
      <c r="C56" s="37"/>
      <c r="D56" s="37"/>
      <c r="E56" s="37"/>
      <c r="F56" s="37"/>
      <c r="G56" s="37"/>
      <c r="H56" s="37"/>
      <c r="I56" s="129"/>
      <c r="J56" s="37"/>
      <c r="K56" s="37"/>
      <c r="L56" s="41"/>
    </row>
    <row r="57" spans="2:12" s="1" customFormat="1" ht="29.25" customHeight="1">
      <c r="B57" s="36"/>
      <c r="C57" s="158" t="s">
        <v>90</v>
      </c>
      <c r="D57" s="159"/>
      <c r="E57" s="159"/>
      <c r="F57" s="159"/>
      <c r="G57" s="159"/>
      <c r="H57" s="159"/>
      <c r="I57" s="160"/>
      <c r="J57" s="161" t="s">
        <v>91</v>
      </c>
      <c r="K57" s="159"/>
      <c r="L57" s="41"/>
    </row>
    <row r="58" spans="2:12" s="1" customFormat="1" ht="10.3" customHeight="1">
      <c r="B58" s="36"/>
      <c r="C58" s="37"/>
      <c r="D58" s="37"/>
      <c r="E58" s="37"/>
      <c r="F58" s="37"/>
      <c r="G58" s="37"/>
      <c r="H58" s="37"/>
      <c r="I58" s="129"/>
      <c r="J58" s="37"/>
      <c r="K58" s="37"/>
      <c r="L58" s="41"/>
    </row>
    <row r="59" spans="2:47" s="1" customFormat="1" ht="22.8" customHeight="1">
      <c r="B59" s="36"/>
      <c r="C59" s="162" t="s">
        <v>92</v>
      </c>
      <c r="D59" s="37"/>
      <c r="E59" s="37"/>
      <c r="F59" s="37"/>
      <c r="G59" s="37"/>
      <c r="H59" s="37"/>
      <c r="I59" s="129"/>
      <c r="J59" s="96">
        <f>J92</f>
        <v>0</v>
      </c>
      <c r="K59" s="37"/>
      <c r="L59" s="41"/>
      <c r="AU59" s="15" t="s">
        <v>93</v>
      </c>
    </row>
    <row r="60" spans="2:12" s="7" customFormat="1" ht="24.95" customHeight="1">
      <c r="B60" s="163"/>
      <c r="C60" s="164"/>
      <c r="D60" s="165" t="s">
        <v>94</v>
      </c>
      <c r="E60" s="166"/>
      <c r="F60" s="166"/>
      <c r="G60" s="166"/>
      <c r="H60" s="166"/>
      <c r="I60" s="167"/>
      <c r="J60" s="168">
        <f>J93</f>
        <v>0</v>
      </c>
      <c r="K60" s="164"/>
      <c r="L60" s="169"/>
    </row>
    <row r="61" spans="2:12" s="8" customFormat="1" ht="19.9" customHeight="1">
      <c r="B61" s="170"/>
      <c r="C61" s="171"/>
      <c r="D61" s="172" t="s">
        <v>95</v>
      </c>
      <c r="E61" s="173"/>
      <c r="F61" s="173"/>
      <c r="G61" s="173"/>
      <c r="H61" s="173"/>
      <c r="I61" s="174"/>
      <c r="J61" s="175">
        <f>J94</f>
        <v>0</v>
      </c>
      <c r="K61" s="171"/>
      <c r="L61" s="176"/>
    </row>
    <row r="62" spans="2:12" s="8" customFormat="1" ht="19.9" customHeight="1">
      <c r="B62" s="170"/>
      <c r="C62" s="171"/>
      <c r="D62" s="172" t="s">
        <v>96</v>
      </c>
      <c r="E62" s="173"/>
      <c r="F62" s="173"/>
      <c r="G62" s="173"/>
      <c r="H62" s="173"/>
      <c r="I62" s="174"/>
      <c r="J62" s="175">
        <f>J99</f>
        <v>0</v>
      </c>
      <c r="K62" s="171"/>
      <c r="L62" s="176"/>
    </row>
    <row r="63" spans="2:12" s="8" customFormat="1" ht="19.9" customHeight="1">
      <c r="B63" s="170"/>
      <c r="C63" s="171"/>
      <c r="D63" s="172" t="s">
        <v>97</v>
      </c>
      <c r="E63" s="173"/>
      <c r="F63" s="173"/>
      <c r="G63" s="173"/>
      <c r="H63" s="173"/>
      <c r="I63" s="174"/>
      <c r="J63" s="175">
        <f>J174</f>
        <v>0</v>
      </c>
      <c r="K63" s="171"/>
      <c r="L63" s="176"/>
    </row>
    <row r="64" spans="2:12" s="8" customFormat="1" ht="19.9" customHeight="1">
      <c r="B64" s="170"/>
      <c r="C64" s="171"/>
      <c r="D64" s="172" t="s">
        <v>98</v>
      </c>
      <c r="E64" s="173"/>
      <c r="F64" s="173"/>
      <c r="G64" s="173"/>
      <c r="H64" s="173"/>
      <c r="I64" s="174"/>
      <c r="J64" s="175">
        <f>J201</f>
        <v>0</v>
      </c>
      <c r="K64" s="171"/>
      <c r="L64" s="176"/>
    </row>
    <row r="65" spans="2:12" s="8" customFormat="1" ht="19.9" customHeight="1">
      <c r="B65" s="170"/>
      <c r="C65" s="171"/>
      <c r="D65" s="172" t="s">
        <v>99</v>
      </c>
      <c r="E65" s="173"/>
      <c r="F65" s="173"/>
      <c r="G65" s="173"/>
      <c r="H65" s="173"/>
      <c r="I65" s="174"/>
      <c r="J65" s="175">
        <f>J255</f>
        <v>0</v>
      </c>
      <c r="K65" s="171"/>
      <c r="L65" s="176"/>
    </row>
    <row r="66" spans="2:12" s="8" customFormat="1" ht="19.9" customHeight="1">
      <c r="B66" s="170"/>
      <c r="C66" s="171"/>
      <c r="D66" s="172" t="s">
        <v>100</v>
      </c>
      <c r="E66" s="173"/>
      <c r="F66" s="173"/>
      <c r="G66" s="173"/>
      <c r="H66" s="173"/>
      <c r="I66" s="174"/>
      <c r="J66" s="175">
        <f>J260</f>
        <v>0</v>
      </c>
      <c r="K66" s="171"/>
      <c r="L66" s="176"/>
    </row>
    <row r="67" spans="2:12" s="7" customFormat="1" ht="24.95" customHeight="1">
      <c r="B67" s="163"/>
      <c r="C67" s="164"/>
      <c r="D67" s="165" t="s">
        <v>101</v>
      </c>
      <c r="E67" s="166"/>
      <c r="F67" s="166"/>
      <c r="G67" s="166"/>
      <c r="H67" s="166"/>
      <c r="I67" s="167"/>
      <c r="J67" s="168">
        <f>J262</f>
        <v>0</v>
      </c>
      <c r="K67" s="164"/>
      <c r="L67" s="169"/>
    </row>
    <row r="68" spans="2:12" s="8" customFormat="1" ht="19.9" customHeight="1">
      <c r="B68" s="170"/>
      <c r="C68" s="171"/>
      <c r="D68" s="172" t="s">
        <v>102</v>
      </c>
      <c r="E68" s="173"/>
      <c r="F68" s="173"/>
      <c r="G68" s="173"/>
      <c r="H68" s="173"/>
      <c r="I68" s="174"/>
      <c r="J68" s="175">
        <f>J263</f>
        <v>0</v>
      </c>
      <c r="K68" s="171"/>
      <c r="L68" s="176"/>
    </row>
    <row r="69" spans="2:12" s="8" customFormat="1" ht="19.9" customHeight="1">
      <c r="B69" s="170"/>
      <c r="C69" s="171"/>
      <c r="D69" s="172" t="s">
        <v>103</v>
      </c>
      <c r="E69" s="173"/>
      <c r="F69" s="173"/>
      <c r="G69" s="173"/>
      <c r="H69" s="173"/>
      <c r="I69" s="174"/>
      <c r="J69" s="175">
        <f>J272</f>
        <v>0</v>
      </c>
      <c r="K69" s="171"/>
      <c r="L69" s="176"/>
    </row>
    <row r="70" spans="2:12" s="8" customFormat="1" ht="19.9" customHeight="1">
      <c r="B70" s="170"/>
      <c r="C70" s="171"/>
      <c r="D70" s="172" t="s">
        <v>104</v>
      </c>
      <c r="E70" s="173"/>
      <c r="F70" s="173"/>
      <c r="G70" s="173"/>
      <c r="H70" s="173"/>
      <c r="I70" s="174"/>
      <c r="J70" s="175">
        <f>J332</f>
        <v>0</v>
      </c>
      <c r="K70" s="171"/>
      <c r="L70" s="176"/>
    </row>
    <row r="71" spans="2:12" s="8" customFormat="1" ht="19.9" customHeight="1">
      <c r="B71" s="170"/>
      <c r="C71" s="171"/>
      <c r="D71" s="172" t="s">
        <v>105</v>
      </c>
      <c r="E71" s="173"/>
      <c r="F71" s="173"/>
      <c r="G71" s="173"/>
      <c r="H71" s="173"/>
      <c r="I71" s="174"/>
      <c r="J71" s="175">
        <f>J343</f>
        <v>0</v>
      </c>
      <c r="K71" s="171"/>
      <c r="L71" s="176"/>
    </row>
    <row r="72" spans="2:12" s="8" customFormat="1" ht="19.9" customHeight="1">
      <c r="B72" s="170"/>
      <c r="C72" s="171"/>
      <c r="D72" s="172" t="s">
        <v>106</v>
      </c>
      <c r="E72" s="173"/>
      <c r="F72" s="173"/>
      <c r="G72" s="173"/>
      <c r="H72" s="173"/>
      <c r="I72" s="174"/>
      <c r="J72" s="175">
        <f>J365</f>
        <v>0</v>
      </c>
      <c r="K72" s="171"/>
      <c r="L72" s="176"/>
    </row>
    <row r="73" spans="2:12" s="1" customFormat="1" ht="21.8" customHeight="1">
      <c r="B73" s="36"/>
      <c r="C73" s="37"/>
      <c r="D73" s="37"/>
      <c r="E73" s="37"/>
      <c r="F73" s="37"/>
      <c r="G73" s="37"/>
      <c r="H73" s="37"/>
      <c r="I73" s="129"/>
      <c r="J73" s="37"/>
      <c r="K73" s="37"/>
      <c r="L73" s="41"/>
    </row>
    <row r="74" spans="2:12" s="1" customFormat="1" ht="6.95" customHeight="1">
      <c r="B74" s="55"/>
      <c r="C74" s="56"/>
      <c r="D74" s="56"/>
      <c r="E74" s="56"/>
      <c r="F74" s="56"/>
      <c r="G74" s="56"/>
      <c r="H74" s="56"/>
      <c r="I74" s="153"/>
      <c r="J74" s="56"/>
      <c r="K74" s="56"/>
      <c r="L74" s="41"/>
    </row>
    <row r="78" spans="2:12" s="1" customFormat="1" ht="6.95" customHeight="1">
      <c r="B78" s="57"/>
      <c r="C78" s="58"/>
      <c r="D78" s="58"/>
      <c r="E78" s="58"/>
      <c r="F78" s="58"/>
      <c r="G78" s="58"/>
      <c r="H78" s="58"/>
      <c r="I78" s="156"/>
      <c r="J78" s="58"/>
      <c r="K78" s="58"/>
      <c r="L78" s="41"/>
    </row>
    <row r="79" spans="2:12" s="1" customFormat="1" ht="24.95" customHeight="1">
      <c r="B79" s="36"/>
      <c r="C79" s="21" t="s">
        <v>107</v>
      </c>
      <c r="D79" s="37"/>
      <c r="E79" s="37"/>
      <c r="F79" s="37"/>
      <c r="G79" s="37"/>
      <c r="H79" s="37"/>
      <c r="I79" s="129"/>
      <c r="J79" s="37"/>
      <c r="K79" s="37"/>
      <c r="L79" s="41"/>
    </row>
    <row r="80" spans="2:12" s="1" customFormat="1" ht="6.95" customHeight="1">
      <c r="B80" s="36"/>
      <c r="C80" s="37"/>
      <c r="D80" s="37"/>
      <c r="E80" s="37"/>
      <c r="F80" s="37"/>
      <c r="G80" s="37"/>
      <c r="H80" s="37"/>
      <c r="I80" s="129"/>
      <c r="J80" s="37"/>
      <c r="K80" s="37"/>
      <c r="L80" s="41"/>
    </row>
    <row r="81" spans="2:12" s="1" customFormat="1" ht="12" customHeight="1">
      <c r="B81" s="36"/>
      <c r="C81" s="30" t="s">
        <v>16</v>
      </c>
      <c r="D81" s="37"/>
      <c r="E81" s="37"/>
      <c r="F81" s="37"/>
      <c r="G81" s="37"/>
      <c r="H81" s="37"/>
      <c r="I81" s="129"/>
      <c r="J81" s="37"/>
      <c r="K81" s="37"/>
      <c r="L81" s="41"/>
    </row>
    <row r="82" spans="2:12" s="1" customFormat="1" ht="16.5" customHeight="1">
      <c r="B82" s="36"/>
      <c r="C82" s="37"/>
      <c r="D82" s="37"/>
      <c r="E82" s="157" t="str">
        <f>E7</f>
        <v>MÚ Horažďovice - energetická úsporná opatření čp. 1, 2 a 3 - vyplne otvoru</v>
      </c>
      <c r="F82" s="30"/>
      <c r="G82" s="30"/>
      <c r="H82" s="30"/>
      <c r="I82" s="129"/>
      <c r="J82" s="37"/>
      <c r="K82" s="37"/>
      <c r="L82" s="41"/>
    </row>
    <row r="83" spans="2:12" s="1" customFormat="1" ht="12" customHeight="1">
      <c r="B83" s="36"/>
      <c r="C83" s="30" t="s">
        <v>87</v>
      </c>
      <c r="D83" s="37"/>
      <c r="E83" s="37"/>
      <c r="F83" s="37"/>
      <c r="G83" s="37"/>
      <c r="H83" s="37"/>
      <c r="I83" s="129"/>
      <c r="J83" s="37"/>
      <c r="K83" s="37"/>
      <c r="L83" s="41"/>
    </row>
    <row r="84" spans="2:12" s="1" customFormat="1" ht="16.5" customHeight="1">
      <c r="B84" s="36"/>
      <c r="C84" s="37"/>
      <c r="D84" s="37"/>
      <c r="E84" s="62" t="str">
        <f>E9</f>
        <v>010 - Výměna, případně repase exteriérových prvků PSV</v>
      </c>
      <c r="F84" s="37"/>
      <c r="G84" s="37"/>
      <c r="H84" s="37"/>
      <c r="I84" s="129"/>
      <c r="J84" s="37"/>
      <c r="K84" s="37"/>
      <c r="L84" s="41"/>
    </row>
    <row r="85" spans="2:12" s="1" customFormat="1" ht="6.95" customHeight="1">
      <c r="B85" s="36"/>
      <c r="C85" s="37"/>
      <c r="D85" s="37"/>
      <c r="E85" s="37"/>
      <c r="F85" s="37"/>
      <c r="G85" s="37"/>
      <c r="H85" s="37"/>
      <c r="I85" s="129"/>
      <c r="J85" s="37"/>
      <c r="K85" s="37"/>
      <c r="L85" s="41"/>
    </row>
    <row r="86" spans="2:12" s="1" customFormat="1" ht="12" customHeight="1">
      <c r="B86" s="36"/>
      <c r="C86" s="30" t="s">
        <v>20</v>
      </c>
      <c r="D86" s="37"/>
      <c r="E86" s="37"/>
      <c r="F86" s="25" t="str">
        <f>F12</f>
        <v xml:space="preserve"> </v>
      </c>
      <c r="G86" s="37"/>
      <c r="H86" s="37"/>
      <c r="I86" s="131" t="s">
        <v>22</v>
      </c>
      <c r="J86" s="65" t="str">
        <f>IF(J12="","",J12)</f>
        <v>11. 1. 2019</v>
      </c>
      <c r="K86" s="37"/>
      <c r="L86" s="41"/>
    </row>
    <row r="87" spans="2:12" s="1" customFormat="1" ht="6.95" customHeight="1">
      <c r="B87" s="36"/>
      <c r="C87" s="37"/>
      <c r="D87" s="37"/>
      <c r="E87" s="37"/>
      <c r="F87" s="37"/>
      <c r="G87" s="37"/>
      <c r="H87" s="37"/>
      <c r="I87" s="129"/>
      <c r="J87" s="37"/>
      <c r="K87" s="37"/>
      <c r="L87" s="41"/>
    </row>
    <row r="88" spans="2:12" s="1" customFormat="1" ht="24.9" customHeight="1">
      <c r="B88" s="36"/>
      <c r="C88" s="30" t="s">
        <v>24</v>
      </c>
      <c r="D88" s="37"/>
      <c r="E88" s="37"/>
      <c r="F88" s="25" t="str">
        <f>E15</f>
        <v>město Horažďovice, Horažďovice 1</v>
      </c>
      <c r="G88" s="37"/>
      <c r="H88" s="37"/>
      <c r="I88" s="131" t="s">
        <v>31</v>
      </c>
      <c r="J88" s="34" t="str">
        <f>E21</f>
        <v>Ing. Martin Liška, Horažďovice 1133</v>
      </c>
      <c r="K88" s="37"/>
      <c r="L88" s="41"/>
    </row>
    <row r="89" spans="2:12" s="1" customFormat="1" ht="13.65" customHeight="1">
      <c r="B89" s="36"/>
      <c r="C89" s="30" t="s">
        <v>29</v>
      </c>
      <c r="D89" s="37"/>
      <c r="E89" s="37"/>
      <c r="F89" s="25" t="str">
        <f>IF(E18="","",E18)</f>
        <v>Vyplň údaj</v>
      </c>
      <c r="G89" s="37"/>
      <c r="H89" s="37"/>
      <c r="I89" s="131" t="s">
        <v>35</v>
      </c>
      <c r="J89" s="34" t="str">
        <f>E24</f>
        <v>Pavel Matoušek</v>
      </c>
      <c r="K89" s="37"/>
      <c r="L89" s="41"/>
    </row>
    <row r="90" spans="2:12" s="1" customFormat="1" ht="10.3" customHeight="1">
      <c r="B90" s="36"/>
      <c r="C90" s="37"/>
      <c r="D90" s="37"/>
      <c r="E90" s="37"/>
      <c r="F90" s="37"/>
      <c r="G90" s="37"/>
      <c r="H90" s="37"/>
      <c r="I90" s="129"/>
      <c r="J90" s="37"/>
      <c r="K90" s="37"/>
      <c r="L90" s="41"/>
    </row>
    <row r="91" spans="2:20" s="9" customFormat="1" ht="29.25" customHeight="1">
      <c r="B91" s="177"/>
      <c r="C91" s="178" t="s">
        <v>108</v>
      </c>
      <c r="D91" s="179" t="s">
        <v>57</v>
      </c>
      <c r="E91" s="179" t="s">
        <v>53</v>
      </c>
      <c r="F91" s="179" t="s">
        <v>54</v>
      </c>
      <c r="G91" s="179" t="s">
        <v>109</v>
      </c>
      <c r="H91" s="179" t="s">
        <v>110</v>
      </c>
      <c r="I91" s="180" t="s">
        <v>111</v>
      </c>
      <c r="J91" s="181" t="s">
        <v>91</v>
      </c>
      <c r="K91" s="182" t="s">
        <v>112</v>
      </c>
      <c r="L91" s="183"/>
      <c r="M91" s="86" t="s">
        <v>1</v>
      </c>
      <c r="N91" s="87" t="s">
        <v>42</v>
      </c>
      <c r="O91" s="87" t="s">
        <v>113</v>
      </c>
      <c r="P91" s="87" t="s">
        <v>114</v>
      </c>
      <c r="Q91" s="87" t="s">
        <v>115</v>
      </c>
      <c r="R91" s="87" t="s">
        <v>116</v>
      </c>
      <c r="S91" s="87" t="s">
        <v>117</v>
      </c>
      <c r="T91" s="88" t="s">
        <v>118</v>
      </c>
    </row>
    <row r="92" spans="2:63" s="1" customFormat="1" ht="22.8" customHeight="1">
      <c r="B92" s="36"/>
      <c r="C92" s="93" t="s">
        <v>119</v>
      </c>
      <c r="D92" s="37"/>
      <c r="E92" s="37"/>
      <c r="F92" s="37"/>
      <c r="G92" s="37"/>
      <c r="H92" s="37"/>
      <c r="I92" s="129"/>
      <c r="J92" s="184">
        <f>BK92</f>
        <v>0</v>
      </c>
      <c r="K92" s="37"/>
      <c r="L92" s="41"/>
      <c r="M92" s="89"/>
      <c r="N92" s="90"/>
      <c r="O92" s="90"/>
      <c r="P92" s="185">
        <f>P93+P262</f>
        <v>0</v>
      </c>
      <c r="Q92" s="90"/>
      <c r="R92" s="185">
        <f>R93+R262</f>
        <v>0</v>
      </c>
      <c r="S92" s="90"/>
      <c r="T92" s="186">
        <f>T93+T262</f>
        <v>0</v>
      </c>
      <c r="AT92" s="15" t="s">
        <v>71</v>
      </c>
      <c r="AU92" s="15" t="s">
        <v>93</v>
      </c>
      <c r="BK92" s="187">
        <f>BK93+BK262</f>
        <v>0</v>
      </c>
    </row>
    <row r="93" spans="2:63" s="10" customFormat="1" ht="25.9" customHeight="1">
      <c r="B93" s="188"/>
      <c r="C93" s="189"/>
      <c r="D93" s="190" t="s">
        <v>71</v>
      </c>
      <c r="E93" s="191" t="s">
        <v>120</v>
      </c>
      <c r="F93" s="191" t="s">
        <v>121</v>
      </c>
      <c r="G93" s="189"/>
      <c r="H93" s="189"/>
      <c r="I93" s="192"/>
      <c r="J93" s="193">
        <f>BK93</f>
        <v>0</v>
      </c>
      <c r="K93" s="189"/>
      <c r="L93" s="194"/>
      <c r="M93" s="195"/>
      <c r="N93" s="196"/>
      <c r="O93" s="196"/>
      <c r="P93" s="197">
        <f>P94+P99+P174+P201+P255+P260</f>
        <v>0</v>
      </c>
      <c r="Q93" s="196"/>
      <c r="R93" s="197">
        <f>R94+R99+R174+R201+R255+R260</f>
        <v>0</v>
      </c>
      <c r="S93" s="196"/>
      <c r="T93" s="198">
        <f>T94+T99+T174+T201+T255+T260</f>
        <v>0</v>
      </c>
      <c r="AR93" s="199" t="s">
        <v>80</v>
      </c>
      <c r="AT93" s="200" t="s">
        <v>71</v>
      </c>
      <c r="AU93" s="200" t="s">
        <v>72</v>
      </c>
      <c r="AY93" s="199" t="s">
        <v>122</v>
      </c>
      <c r="BK93" s="201">
        <f>BK94+BK99+BK174+BK201+BK255+BK260</f>
        <v>0</v>
      </c>
    </row>
    <row r="94" spans="2:63" s="10" customFormat="1" ht="22.8" customHeight="1">
      <c r="B94" s="188"/>
      <c r="C94" s="189"/>
      <c r="D94" s="190" t="s">
        <v>71</v>
      </c>
      <c r="E94" s="202" t="s">
        <v>123</v>
      </c>
      <c r="F94" s="202" t="s">
        <v>124</v>
      </c>
      <c r="G94" s="189"/>
      <c r="H94" s="189"/>
      <c r="I94" s="192"/>
      <c r="J94" s="203">
        <f>BK94</f>
        <v>0</v>
      </c>
      <c r="K94" s="189"/>
      <c r="L94" s="194"/>
      <c r="M94" s="195"/>
      <c r="N94" s="196"/>
      <c r="O94" s="196"/>
      <c r="P94" s="197">
        <f>SUM(P95:P98)</f>
        <v>0</v>
      </c>
      <c r="Q94" s="196"/>
      <c r="R94" s="197">
        <f>SUM(R95:R98)</f>
        <v>0</v>
      </c>
      <c r="S94" s="196"/>
      <c r="T94" s="198">
        <f>SUM(T95:T98)</f>
        <v>0</v>
      </c>
      <c r="AR94" s="199" t="s">
        <v>80</v>
      </c>
      <c r="AT94" s="200" t="s">
        <v>71</v>
      </c>
      <c r="AU94" s="200" t="s">
        <v>80</v>
      </c>
      <c r="AY94" s="199" t="s">
        <v>122</v>
      </c>
      <c r="BK94" s="201">
        <f>SUM(BK95:BK98)</f>
        <v>0</v>
      </c>
    </row>
    <row r="95" spans="2:65" s="1" customFormat="1" ht="16.5" customHeight="1">
      <c r="B95" s="36"/>
      <c r="C95" s="204" t="s">
        <v>80</v>
      </c>
      <c r="D95" s="204" t="s">
        <v>125</v>
      </c>
      <c r="E95" s="205" t="s">
        <v>126</v>
      </c>
      <c r="F95" s="206" t="s">
        <v>127</v>
      </c>
      <c r="G95" s="207" t="s">
        <v>128</v>
      </c>
      <c r="H95" s="208">
        <v>25.4</v>
      </c>
      <c r="I95" s="209"/>
      <c r="J95" s="210">
        <f>ROUND(I95*H95,2)</f>
        <v>0</v>
      </c>
      <c r="K95" s="206" t="s">
        <v>1</v>
      </c>
      <c r="L95" s="41"/>
      <c r="M95" s="211" t="s">
        <v>1</v>
      </c>
      <c r="N95" s="212" t="s">
        <v>43</v>
      </c>
      <c r="O95" s="77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15" t="s">
        <v>129</v>
      </c>
      <c r="AT95" s="15" t="s">
        <v>125</v>
      </c>
      <c r="AU95" s="15" t="s">
        <v>82</v>
      </c>
      <c r="AY95" s="15" t="s">
        <v>122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5" t="s">
        <v>80</v>
      </c>
      <c r="BK95" s="215">
        <f>ROUND(I95*H95,2)</f>
        <v>0</v>
      </c>
      <c r="BL95" s="15" t="s">
        <v>129</v>
      </c>
      <c r="BM95" s="15" t="s">
        <v>82</v>
      </c>
    </row>
    <row r="96" spans="2:51" s="11" customFormat="1" ht="12">
      <c r="B96" s="216"/>
      <c r="C96" s="217"/>
      <c r="D96" s="218" t="s">
        <v>130</v>
      </c>
      <c r="E96" s="219" t="s">
        <v>1</v>
      </c>
      <c r="F96" s="220" t="s">
        <v>131</v>
      </c>
      <c r="G96" s="217"/>
      <c r="H96" s="221">
        <v>5.4</v>
      </c>
      <c r="I96" s="222"/>
      <c r="J96" s="217"/>
      <c r="K96" s="217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130</v>
      </c>
      <c r="AU96" s="227" t="s">
        <v>82</v>
      </c>
      <c r="AV96" s="11" t="s">
        <v>82</v>
      </c>
      <c r="AW96" s="11" t="s">
        <v>34</v>
      </c>
      <c r="AX96" s="11" t="s">
        <v>72</v>
      </c>
      <c r="AY96" s="227" t="s">
        <v>122</v>
      </c>
    </row>
    <row r="97" spans="2:51" s="11" customFormat="1" ht="12">
      <c r="B97" s="216"/>
      <c r="C97" s="217"/>
      <c r="D97" s="218" t="s">
        <v>130</v>
      </c>
      <c r="E97" s="219" t="s">
        <v>1</v>
      </c>
      <c r="F97" s="220" t="s">
        <v>132</v>
      </c>
      <c r="G97" s="217"/>
      <c r="H97" s="221">
        <v>20</v>
      </c>
      <c r="I97" s="222"/>
      <c r="J97" s="217"/>
      <c r="K97" s="217"/>
      <c r="L97" s="223"/>
      <c r="M97" s="224"/>
      <c r="N97" s="225"/>
      <c r="O97" s="225"/>
      <c r="P97" s="225"/>
      <c r="Q97" s="225"/>
      <c r="R97" s="225"/>
      <c r="S97" s="225"/>
      <c r="T97" s="226"/>
      <c r="AT97" s="227" t="s">
        <v>130</v>
      </c>
      <c r="AU97" s="227" t="s">
        <v>82</v>
      </c>
      <c r="AV97" s="11" t="s">
        <v>82</v>
      </c>
      <c r="AW97" s="11" t="s">
        <v>34</v>
      </c>
      <c r="AX97" s="11" t="s">
        <v>72</v>
      </c>
      <c r="AY97" s="227" t="s">
        <v>122</v>
      </c>
    </row>
    <row r="98" spans="2:51" s="12" customFormat="1" ht="12">
      <c r="B98" s="228"/>
      <c r="C98" s="229"/>
      <c r="D98" s="218" t="s">
        <v>130</v>
      </c>
      <c r="E98" s="230" t="s">
        <v>1</v>
      </c>
      <c r="F98" s="231" t="s">
        <v>133</v>
      </c>
      <c r="G98" s="229"/>
      <c r="H98" s="232">
        <v>25.4</v>
      </c>
      <c r="I98" s="233"/>
      <c r="J98" s="229"/>
      <c r="K98" s="229"/>
      <c r="L98" s="234"/>
      <c r="M98" s="235"/>
      <c r="N98" s="236"/>
      <c r="O98" s="236"/>
      <c r="P98" s="236"/>
      <c r="Q98" s="236"/>
      <c r="R98" s="236"/>
      <c r="S98" s="236"/>
      <c r="T98" s="237"/>
      <c r="AT98" s="238" t="s">
        <v>130</v>
      </c>
      <c r="AU98" s="238" t="s">
        <v>82</v>
      </c>
      <c r="AV98" s="12" t="s">
        <v>129</v>
      </c>
      <c r="AW98" s="12" t="s">
        <v>34</v>
      </c>
      <c r="AX98" s="12" t="s">
        <v>80</v>
      </c>
      <c r="AY98" s="238" t="s">
        <v>122</v>
      </c>
    </row>
    <row r="99" spans="2:63" s="10" customFormat="1" ht="22.8" customHeight="1">
      <c r="B99" s="188"/>
      <c r="C99" s="189"/>
      <c r="D99" s="190" t="s">
        <v>71</v>
      </c>
      <c r="E99" s="202" t="s">
        <v>134</v>
      </c>
      <c r="F99" s="202" t="s">
        <v>135</v>
      </c>
      <c r="G99" s="189"/>
      <c r="H99" s="189"/>
      <c r="I99" s="192"/>
      <c r="J99" s="203">
        <f>BK99</f>
        <v>0</v>
      </c>
      <c r="K99" s="189"/>
      <c r="L99" s="194"/>
      <c r="M99" s="195"/>
      <c r="N99" s="196"/>
      <c r="O99" s="196"/>
      <c r="P99" s="197">
        <f>SUM(P100:P173)</f>
        <v>0</v>
      </c>
      <c r="Q99" s="196"/>
      <c r="R99" s="197">
        <f>SUM(R100:R173)</f>
        <v>0</v>
      </c>
      <c r="S99" s="196"/>
      <c r="T99" s="198">
        <f>SUM(T100:T173)</f>
        <v>0</v>
      </c>
      <c r="AR99" s="199" t="s">
        <v>80</v>
      </c>
      <c r="AT99" s="200" t="s">
        <v>71</v>
      </c>
      <c r="AU99" s="200" t="s">
        <v>80</v>
      </c>
      <c r="AY99" s="199" t="s">
        <v>122</v>
      </c>
      <c r="BK99" s="201">
        <f>SUM(BK100:BK173)</f>
        <v>0</v>
      </c>
    </row>
    <row r="100" spans="2:65" s="1" customFormat="1" ht="16.5" customHeight="1">
      <c r="B100" s="36"/>
      <c r="C100" s="204" t="s">
        <v>82</v>
      </c>
      <c r="D100" s="204" t="s">
        <v>125</v>
      </c>
      <c r="E100" s="205" t="s">
        <v>136</v>
      </c>
      <c r="F100" s="206" t="s">
        <v>137</v>
      </c>
      <c r="G100" s="207" t="s">
        <v>128</v>
      </c>
      <c r="H100" s="208">
        <v>567.536</v>
      </c>
      <c r="I100" s="209"/>
      <c r="J100" s="210">
        <f>ROUND(I100*H100,2)</f>
        <v>0</v>
      </c>
      <c r="K100" s="206" t="s">
        <v>1</v>
      </c>
      <c r="L100" s="41"/>
      <c r="M100" s="211" t="s">
        <v>1</v>
      </c>
      <c r="N100" s="212" t="s">
        <v>43</v>
      </c>
      <c r="O100" s="77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15" t="s">
        <v>129</v>
      </c>
      <c r="AT100" s="15" t="s">
        <v>125</v>
      </c>
      <c r="AU100" s="15" t="s">
        <v>82</v>
      </c>
      <c r="AY100" s="15" t="s">
        <v>122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5" t="s">
        <v>80</v>
      </c>
      <c r="BK100" s="215">
        <f>ROUND(I100*H100,2)</f>
        <v>0</v>
      </c>
      <c r="BL100" s="15" t="s">
        <v>129</v>
      </c>
      <c r="BM100" s="15" t="s">
        <v>129</v>
      </c>
    </row>
    <row r="101" spans="2:51" s="11" customFormat="1" ht="12">
      <c r="B101" s="216"/>
      <c r="C101" s="217"/>
      <c r="D101" s="218" t="s">
        <v>130</v>
      </c>
      <c r="E101" s="219" t="s">
        <v>1</v>
      </c>
      <c r="F101" s="220" t="s">
        <v>138</v>
      </c>
      <c r="G101" s="217"/>
      <c r="H101" s="221">
        <v>15.645</v>
      </c>
      <c r="I101" s="222"/>
      <c r="J101" s="217"/>
      <c r="K101" s="217"/>
      <c r="L101" s="223"/>
      <c r="M101" s="224"/>
      <c r="N101" s="225"/>
      <c r="O101" s="225"/>
      <c r="P101" s="225"/>
      <c r="Q101" s="225"/>
      <c r="R101" s="225"/>
      <c r="S101" s="225"/>
      <c r="T101" s="226"/>
      <c r="AT101" s="227" t="s">
        <v>130</v>
      </c>
      <c r="AU101" s="227" t="s">
        <v>82</v>
      </c>
      <c r="AV101" s="11" t="s">
        <v>82</v>
      </c>
      <c r="AW101" s="11" t="s">
        <v>34</v>
      </c>
      <c r="AX101" s="11" t="s">
        <v>72</v>
      </c>
      <c r="AY101" s="227" t="s">
        <v>122</v>
      </c>
    </row>
    <row r="102" spans="2:51" s="11" customFormat="1" ht="12">
      <c r="B102" s="216"/>
      <c r="C102" s="217"/>
      <c r="D102" s="218" t="s">
        <v>130</v>
      </c>
      <c r="E102" s="219" t="s">
        <v>1</v>
      </c>
      <c r="F102" s="220" t="s">
        <v>139</v>
      </c>
      <c r="G102" s="217"/>
      <c r="H102" s="221">
        <v>15.75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130</v>
      </c>
      <c r="AU102" s="227" t="s">
        <v>82</v>
      </c>
      <c r="AV102" s="11" t="s">
        <v>82</v>
      </c>
      <c r="AW102" s="11" t="s">
        <v>34</v>
      </c>
      <c r="AX102" s="11" t="s">
        <v>72</v>
      </c>
      <c r="AY102" s="227" t="s">
        <v>122</v>
      </c>
    </row>
    <row r="103" spans="2:51" s="11" customFormat="1" ht="12">
      <c r="B103" s="216"/>
      <c r="C103" s="217"/>
      <c r="D103" s="218" t="s">
        <v>130</v>
      </c>
      <c r="E103" s="219" t="s">
        <v>1</v>
      </c>
      <c r="F103" s="220" t="s">
        <v>140</v>
      </c>
      <c r="G103" s="217"/>
      <c r="H103" s="221">
        <v>20.44</v>
      </c>
      <c r="I103" s="222"/>
      <c r="J103" s="217"/>
      <c r="K103" s="217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130</v>
      </c>
      <c r="AU103" s="227" t="s">
        <v>82</v>
      </c>
      <c r="AV103" s="11" t="s">
        <v>82</v>
      </c>
      <c r="AW103" s="11" t="s">
        <v>34</v>
      </c>
      <c r="AX103" s="11" t="s">
        <v>72</v>
      </c>
      <c r="AY103" s="227" t="s">
        <v>122</v>
      </c>
    </row>
    <row r="104" spans="2:51" s="11" customFormat="1" ht="12">
      <c r="B104" s="216"/>
      <c r="C104" s="217"/>
      <c r="D104" s="218" t="s">
        <v>130</v>
      </c>
      <c r="E104" s="219" t="s">
        <v>1</v>
      </c>
      <c r="F104" s="220" t="s">
        <v>141</v>
      </c>
      <c r="G104" s="217"/>
      <c r="H104" s="221">
        <v>18</v>
      </c>
      <c r="I104" s="222"/>
      <c r="J104" s="217"/>
      <c r="K104" s="217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130</v>
      </c>
      <c r="AU104" s="227" t="s">
        <v>82</v>
      </c>
      <c r="AV104" s="11" t="s">
        <v>82</v>
      </c>
      <c r="AW104" s="11" t="s">
        <v>34</v>
      </c>
      <c r="AX104" s="11" t="s">
        <v>72</v>
      </c>
      <c r="AY104" s="227" t="s">
        <v>122</v>
      </c>
    </row>
    <row r="105" spans="2:51" s="11" customFormat="1" ht="12">
      <c r="B105" s="216"/>
      <c r="C105" s="217"/>
      <c r="D105" s="218" t="s">
        <v>130</v>
      </c>
      <c r="E105" s="219" t="s">
        <v>1</v>
      </c>
      <c r="F105" s="220" t="s">
        <v>142</v>
      </c>
      <c r="G105" s="217"/>
      <c r="H105" s="221">
        <v>14.6</v>
      </c>
      <c r="I105" s="222"/>
      <c r="J105" s="217"/>
      <c r="K105" s="217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130</v>
      </c>
      <c r="AU105" s="227" t="s">
        <v>82</v>
      </c>
      <c r="AV105" s="11" t="s">
        <v>82</v>
      </c>
      <c r="AW105" s="11" t="s">
        <v>34</v>
      </c>
      <c r="AX105" s="11" t="s">
        <v>72</v>
      </c>
      <c r="AY105" s="227" t="s">
        <v>122</v>
      </c>
    </row>
    <row r="106" spans="2:51" s="11" customFormat="1" ht="12">
      <c r="B106" s="216"/>
      <c r="C106" s="217"/>
      <c r="D106" s="218" t="s">
        <v>130</v>
      </c>
      <c r="E106" s="219" t="s">
        <v>1</v>
      </c>
      <c r="F106" s="220" t="s">
        <v>143</v>
      </c>
      <c r="G106" s="217"/>
      <c r="H106" s="221">
        <v>13.37</v>
      </c>
      <c r="I106" s="222"/>
      <c r="J106" s="217"/>
      <c r="K106" s="217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130</v>
      </c>
      <c r="AU106" s="227" t="s">
        <v>82</v>
      </c>
      <c r="AV106" s="11" t="s">
        <v>82</v>
      </c>
      <c r="AW106" s="11" t="s">
        <v>34</v>
      </c>
      <c r="AX106" s="11" t="s">
        <v>72</v>
      </c>
      <c r="AY106" s="227" t="s">
        <v>122</v>
      </c>
    </row>
    <row r="107" spans="2:51" s="11" customFormat="1" ht="12">
      <c r="B107" s="216"/>
      <c r="C107" s="217"/>
      <c r="D107" s="218" t="s">
        <v>130</v>
      </c>
      <c r="E107" s="219" t="s">
        <v>1</v>
      </c>
      <c r="F107" s="220" t="s">
        <v>144</v>
      </c>
      <c r="G107" s="217"/>
      <c r="H107" s="221">
        <v>2.49</v>
      </c>
      <c r="I107" s="222"/>
      <c r="J107" s="217"/>
      <c r="K107" s="217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130</v>
      </c>
      <c r="AU107" s="227" t="s">
        <v>82</v>
      </c>
      <c r="AV107" s="11" t="s">
        <v>82</v>
      </c>
      <c r="AW107" s="11" t="s">
        <v>34</v>
      </c>
      <c r="AX107" s="11" t="s">
        <v>72</v>
      </c>
      <c r="AY107" s="227" t="s">
        <v>122</v>
      </c>
    </row>
    <row r="108" spans="2:51" s="11" customFormat="1" ht="12">
      <c r="B108" s="216"/>
      <c r="C108" s="217"/>
      <c r="D108" s="218" t="s">
        <v>130</v>
      </c>
      <c r="E108" s="219" t="s">
        <v>1</v>
      </c>
      <c r="F108" s="220" t="s">
        <v>145</v>
      </c>
      <c r="G108" s="217"/>
      <c r="H108" s="221">
        <v>11.32</v>
      </c>
      <c r="I108" s="222"/>
      <c r="J108" s="217"/>
      <c r="K108" s="217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130</v>
      </c>
      <c r="AU108" s="227" t="s">
        <v>82</v>
      </c>
      <c r="AV108" s="11" t="s">
        <v>82</v>
      </c>
      <c r="AW108" s="11" t="s">
        <v>34</v>
      </c>
      <c r="AX108" s="11" t="s">
        <v>72</v>
      </c>
      <c r="AY108" s="227" t="s">
        <v>122</v>
      </c>
    </row>
    <row r="109" spans="2:51" s="11" customFormat="1" ht="12">
      <c r="B109" s="216"/>
      <c r="C109" s="217"/>
      <c r="D109" s="218" t="s">
        <v>130</v>
      </c>
      <c r="E109" s="219" t="s">
        <v>1</v>
      </c>
      <c r="F109" s="220" t="s">
        <v>146</v>
      </c>
      <c r="G109" s="217"/>
      <c r="H109" s="221">
        <v>3.64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130</v>
      </c>
      <c r="AU109" s="227" t="s">
        <v>82</v>
      </c>
      <c r="AV109" s="11" t="s">
        <v>82</v>
      </c>
      <c r="AW109" s="11" t="s">
        <v>34</v>
      </c>
      <c r="AX109" s="11" t="s">
        <v>72</v>
      </c>
      <c r="AY109" s="227" t="s">
        <v>122</v>
      </c>
    </row>
    <row r="110" spans="2:51" s="11" customFormat="1" ht="12">
      <c r="B110" s="216"/>
      <c r="C110" s="217"/>
      <c r="D110" s="218" t="s">
        <v>130</v>
      </c>
      <c r="E110" s="219" t="s">
        <v>1</v>
      </c>
      <c r="F110" s="220" t="s">
        <v>147</v>
      </c>
      <c r="G110" s="217"/>
      <c r="H110" s="221">
        <v>3.1</v>
      </c>
      <c r="I110" s="222"/>
      <c r="J110" s="217"/>
      <c r="K110" s="217"/>
      <c r="L110" s="223"/>
      <c r="M110" s="224"/>
      <c r="N110" s="225"/>
      <c r="O110" s="225"/>
      <c r="P110" s="225"/>
      <c r="Q110" s="225"/>
      <c r="R110" s="225"/>
      <c r="S110" s="225"/>
      <c r="T110" s="226"/>
      <c r="AT110" s="227" t="s">
        <v>130</v>
      </c>
      <c r="AU110" s="227" t="s">
        <v>82</v>
      </c>
      <c r="AV110" s="11" t="s">
        <v>82</v>
      </c>
      <c r="AW110" s="11" t="s">
        <v>34</v>
      </c>
      <c r="AX110" s="11" t="s">
        <v>72</v>
      </c>
      <c r="AY110" s="227" t="s">
        <v>122</v>
      </c>
    </row>
    <row r="111" spans="2:51" s="11" customFormat="1" ht="12">
      <c r="B111" s="216"/>
      <c r="C111" s="217"/>
      <c r="D111" s="218" t="s">
        <v>130</v>
      </c>
      <c r="E111" s="219" t="s">
        <v>1</v>
      </c>
      <c r="F111" s="220" t="s">
        <v>148</v>
      </c>
      <c r="G111" s="217"/>
      <c r="H111" s="221">
        <v>187.2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130</v>
      </c>
      <c r="AU111" s="227" t="s">
        <v>82</v>
      </c>
      <c r="AV111" s="11" t="s">
        <v>82</v>
      </c>
      <c r="AW111" s="11" t="s">
        <v>34</v>
      </c>
      <c r="AX111" s="11" t="s">
        <v>72</v>
      </c>
      <c r="AY111" s="227" t="s">
        <v>122</v>
      </c>
    </row>
    <row r="112" spans="2:51" s="11" customFormat="1" ht="12">
      <c r="B112" s="216"/>
      <c r="C112" s="217"/>
      <c r="D112" s="218" t="s">
        <v>130</v>
      </c>
      <c r="E112" s="219" t="s">
        <v>1</v>
      </c>
      <c r="F112" s="220" t="s">
        <v>149</v>
      </c>
      <c r="G112" s="217"/>
      <c r="H112" s="221">
        <v>64.8</v>
      </c>
      <c r="I112" s="222"/>
      <c r="J112" s="217"/>
      <c r="K112" s="217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130</v>
      </c>
      <c r="AU112" s="227" t="s">
        <v>82</v>
      </c>
      <c r="AV112" s="11" t="s">
        <v>82</v>
      </c>
      <c r="AW112" s="11" t="s">
        <v>34</v>
      </c>
      <c r="AX112" s="11" t="s">
        <v>72</v>
      </c>
      <c r="AY112" s="227" t="s">
        <v>122</v>
      </c>
    </row>
    <row r="113" spans="2:51" s="11" customFormat="1" ht="12">
      <c r="B113" s="216"/>
      <c r="C113" s="217"/>
      <c r="D113" s="218" t="s">
        <v>130</v>
      </c>
      <c r="E113" s="219" t="s">
        <v>1</v>
      </c>
      <c r="F113" s="220" t="s">
        <v>150</v>
      </c>
      <c r="G113" s="217"/>
      <c r="H113" s="221">
        <v>83.52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130</v>
      </c>
      <c r="AU113" s="227" t="s">
        <v>82</v>
      </c>
      <c r="AV113" s="11" t="s">
        <v>82</v>
      </c>
      <c r="AW113" s="11" t="s">
        <v>34</v>
      </c>
      <c r="AX113" s="11" t="s">
        <v>72</v>
      </c>
      <c r="AY113" s="227" t="s">
        <v>122</v>
      </c>
    </row>
    <row r="114" spans="2:51" s="11" customFormat="1" ht="12">
      <c r="B114" s="216"/>
      <c r="C114" s="217"/>
      <c r="D114" s="218" t="s">
        <v>130</v>
      </c>
      <c r="E114" s="219" t="s">
        <v>1</v>
      </c>
      <c r="F114" s="220" t="s">
        <v>151</v>
      </c>
      <c r="G114" s="217"/>
      <c r="H114" s="221">
        <v>41.76</v>
      </c>
      <c r="I114" s="222"/>
      <c r="J114" s="217"/>
      <c r="K114" s="217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130</v>
      </c>
      <c r="AU114" s="227" t="s">
        <v>82</v>
      </c>
      <c r="AV114" s="11" t="s">
        <v>82</v>
      </c>
      <c r="AW114" s="11" t="s">
        <v>34</v>
      </c>
      <c r="AX114" s="11" t="s">
        <v>72</v>
      </c>
      <c r="AY114" s="227" t="s">
        <v>122</v>
      </c>
    </row>
    <row r="115" spans="2:51" s="11" customFormat="1" ht="12">
      <c r="B115" s="216"/>
      <c r="C115" s="217"/>
      <c r="D115" s="218" t="s">
        <v>130</v>
      </c>
      <c r="E115" s="219" t="s">
        <v>1</v>
      </c>
      <c r="F115" s="220" t="s">
        <v>152</v>
      </c>
      <c r="G115" s="217"/>
      <c r="H115" s="221">
        <v>23.76</v>
      </c>
      <c r="I115" s="222"/>
      <c r="J115" s="217"/>
      <c r="K115" s="217"/>
      <c r="L115" s="223"/>
      <c r="M115" s="224"/>
      <c r="N115" s="225"/>
      <c r="O115" s="225"/>
      <c r="P115" s="225"/>
      <c r="Q115" s="225"/>
      <c r="R115" s="225"/>
      <c r="S115" s="225"/>
      <c r="T115" s="226"/>
      <c r="AT115" s="227" t="s">
        <v>130</v>
      </c>
      <c r="AU115" s="227" t="s">
        <v>82</v>
      </c>
      <c r="AV115" s="11" t="s">
        <v>82</v>
      </c>
      <c r="AW115" s="11" t="s">
        <v>34</v>
      </c>
      <c r="AX115" s="11" t="s">
        <v>72</v>
      </c>
      <c r="AY115" s="227" t="s">
        <v>122</v>
      </c>
    </row>
    <row r="116" spans="2:51" s="11" customFormat="1" ht="12">
      <c r="B116" s="216"/>
      <c r="C116" s="217"/>
      <c r="D116" s="218" t="s">
        <v>130</v>
      </c>
      <c r="E116" s="219" t="s">
        <v>1</v>
      </c>
      <c r="F116" s="220" t="s">
        <v>153</v>
      </c>
      <c r="G116" s="217"/>
      <c r="H116" s="221">
        <v>2.7</v>
      </c>
      <c r="I116" s="222"/>
      <c r="J116" s="217"/>
      <c r="K116" s="217"/>
      <c r="L116" s="223"/>
      <c r="M116" s="224"/>
      <c r="N116" s="225"/>
      <c r="O116" s="225"/>
      <c r="P116" s="225"/>
      <c r="Q116" s="225"/>
      <c r="R116" s="225"/>
      <c r="S116" s="225"/>
      <c r="T116" s="226"/>
      <c r="AT116" s="227" t="s">
        <v>130</v>
      </c>
      <c r="AU116" s="227" t="s">
        <v>82</v>
      </c>
      <c r="AV116" s="11" t="s">
        <v>82</v>
      </c>
      <c r="AW116" s="11" t="s">
        <v>34</v>
      </c>
      <c r="AX116" s="11" t="s">
        <v>72</v>
      </c>
      <c r="AY116" s="227" t="s">
        <v>122</v>
      </c>
    </row>
    <row r="117" spans="2:51" s="11" customFormat="1" ht="12">
      <c r="B117" s="216"/>
      <c r="C117" s="217"/>
      <c r="D117" s="218" t="s">
        <v>130</v>
      </c>
      <c r="E117" s="219" t="s">
        <v>1</v>
      </c>
      <c r="F117" s="220" t="s">
        <v>154</v>
      </c>
      <c r="G117" s="217"/>
      <c r="H117" s="221">
        <v>4.86</v>
      </c>
      <c r="I117" s="222"/>
      <c r="J117" s="217"/>
      <c r="K117" s="217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130</v>
      </c>
      <c r="AU117" s="227" t="s">
        <v>82</v>
      </c>
      <c r="AV117" s="11" t="s">
        <v>82</v>
      </c>
      <c r="AW117" s="11" t="s">
        <v>34</v>
      </c>
      <c r="AX117" s="11" t="s">
        <v>72</v>
      </c>
      <c r="AY117" s="227" t="s">
        <v>122</v>
      </c>
    </row>
    <row r="118" spans="2:51" s="11" customFormat="1" ht="12">
      <c r="B118" s="216"/>
      <c r="C118" s="217"/>
      <c r="D118" s="218" t="s">
        <v>130</v>
      </c>
      <c r="E118" s="219" t="s">
        <v>1</v>
      </c>
      <c r="F118" s="220" t="s">
        <v>155</v>
      </c>
      <c r="G118" s="217"/>
      <c r="H118" s="221">
        <v>1.845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130</v>
      </c>
      <c r="AU118" s="227" t="s">
        <v>82</v>
      </c>
      <c r="AV118" s="11" t="s">
        <v>82</v>
      </c>
      <c r="AW118" s="11" t="s">
        <v>34</v>
      </c>
      <c r="AX118" s="11" t="s">
        <v>72</v>
      </c>
      <c r="AY118" s="227" t="s">
        <v>122</v>
      </c>
    </row>
    <row r="119" spans="2:51" s="11" customFormat="1" ht="12">
      <c r="B119" s="216"/>
      <c r="C119" s="217"/>
      <c r="D119" s="218" t="s">
        <v>130</v>
      </c>
      <c r="E119" s="219" t="s">
        <v>1</v>
      </c>
      <c r="F119" s="220" t="s">
        <v>156</v>
      </c>
      <c r="G119" s="217"/>
      <c r="H119" s="221">
        <v>2.421</v>
      </c>
      <c r="I119" s="222"/>
      <c r="J119" s="217"/>
      <c r="K119" s="217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130</v>
      </c>
      <c r="AU119" s="227" t="s">
        <v>82</v>
      </c>
      <c r="AV119" s="11" t="s">
        <v>82</v>
      </c>
      <c r="AW119" s="11" t="s">
        <v>34</v>
      </c>
      <c r="AX119" s="11" t="s">
        <v>72</v>
      </c>
      <c r="AY119" s="227" t="s">
        <v>122</v>
      </c>
    </row>
    <row r="120" spans="2:51" s="11" customFormat="1" ht="12">
      <c r="B120" s="216"/>
      <c r="C120" s="217"/>
      <c r="D120" s="218" t="s">
        <v>130</v>
      </c>
      <c r="E120" s="219" t="s">
        <v>1</v>
      </c>
      <c r="F120" s="220" t="s">
        <v>157</v>
      </c>
      <c r="G120" s="217"/>
      <c r="H120" s="221">
        <v>5.508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130</v>
      </c>
      <c r="AU120" s="227" t="s">
        <v>82</v>
      </c>
      <c r="AV120" s="11" t="s">
        <v>82</v>
      </c>
      <c r="AW120" s="11" t="s">
        <v>34</v>
      </c>
      <c r="AX120" s="11" t="s">
        <v>72</v>
      </c>
      <c r="AY120" s="227" t="s">
        <v>122</v>
      </c>
    </row>
    <row r="121" spans="2:51" s="11" customFormat="1" ht="12">
      <c r="B121" s="216"/>
      <c r="C121" s="217"/>
      <c r="D121" s="218" t="s">
        <v>130</v>
      </c>
      <c r="E121" s="219" t="s">
        <v>1</v>
      </c>
      <c r="F121" s="220" t="s">
        <v>158</v>
      </c>
      <c r="G121" s="217"/>
      <c r="H121" s="221">
        <v>8.28</v>
      </c>
      <c r="I121" s="222"/>
      <c r="J121" s="217"/>
      <c r="K121" s="217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130</v>
      </c>
      <c r="AU121" s="227" t="s">
        <v>82</v>
      </c>
      <c r="AV121" s="11" t="s">
        <v>82</v>
      </c>
      <c r="AW121" s="11" t="s">
        <v>34</v>
      </c>
      <c r="AX121" s="11" t="s">
        <v>72</v>
      </c>
      <c r="AY121" s="227" t="s">
        <v>122</v>
      </c>
    </row>
    <row r="122" spans="2:51" s="11" customFormat="1" ht="12">
      <c r="B122" s="216"/>
      <c r="C122" s="217"/>
      <c r="D122" s="218" t="s">
        <v>130</v>
      </c>
      <c r="E122" s="219" t="s">
        <v>1</v>
      </c>
      <c r="F122" s="220" t="s">
        <v>159</v>
      </c>
      <c r="G122" s="217"/>
      <c r="H122" s="221">
        <v>8.442</v>
      </c>
      <c r="I122" s="222"/>
      <c r="J122" s="217"/>
      <c r="K122" s="217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130</v>
      </c>
      <c r="AU122" s="227" t="s">
        <v>82</v>
      </c>
      <c r="AV122" s="11" t="s">
        <v>82</v>
      </c>
      <c r="AW122" s="11" t="s">
        <v>34</v>
      </c>
      <c r="AX122" s="11" t="s">
        <v>72</v>
      </c>
      <c r="AY122" s="227" t="s">
        <v>122</v>
      </c>
    </row>
    <row r="123" spans="2:51" s="11" customFormat="1" ht="12">
      <c r="B123" s="216"/>
      <c r="C123" s="217"/>
      <c r="D123" s="218" t="s">
        <v>130</v>
      </c>
      <c r="E123" s="219" t="s">
        <v>1</v>
      </c>
      <c r="F123" s="220" t="s">
        <v>160</v>
      </c>
      <c r="G123" s="217"/>
      <c r="H123" s="221">
        <v>10.818</v>
      </c>
      <c r="I123" s="222"/>
      <c r="J123" s="217"/>
      <c r="K123" s="217"/>
      <c r="L123" s="223"/>
      <c r="M123" s="224"/>
      <c r="N123" s="225"/>
      <c r="O123" s="225"/>
      <c r="P123" s="225"/>
      <c r="Q123" s="225"/>
      <c r="R123" s="225"/>
      <c r="S123" s="225"/>
      <c r="T123" s="226"/>
      <c r="AT123" s="227" t="s">
        <v>130</v>
      </c>
      <c r="AU123" s="227" t="s">
        <v>82</v>
      </c>
      <c r="AV123" s="11" t="s">
        <v>82</v>
      </c>
      <c r="AW123" s="11" t="s">
        <v>34</v>
      </c>
      <c r="AX123" s="11" t="s">
        <v>72</v>
      </c>
      <c r="AY123" s="227" t="s">
        <v>122</v>
      </c>
    </row>
    <row r="124" spans="2:51" s="11" customFormat="1" ht="12">
      <c r="B124" s="216"/>
      <c r="C124" s="217"/>
      <c r="D124" s="218" t="s">
        <v>130</v>
      </c>
      <c r="E124" s="219" t="s">
        <v>1</v>
      </c>
      <c r="F124" s="220" t="s">
        <v>161</v>
      </c>
      <c r="G124" s="217"/>
      <c r="H124" s="221">
        <v>3.267</v>
      </c>
      <c r="I124" s="222"/>
      <c r="J124" s="217"/>
      <c r="K124" s="217"/>
      <c r="L124" s="223"/>
      <c r="M124" s="224"/>
      <c r="N124" s="225"/>
      <c r="O124" s="225"/>
      <c r="P124" s="225"/>
      <c r="Q124" s="225"/>
      <c r="R124" s="225"/>
      <c r="S124" s="225"/>
      <c r="T124" s="226"/>
      <c r="AT124" s="227" t="s">
        <v>130</v>
      </c>
      <c r="AU124" s="227" t="s">
        <v>82</v>
      </c>
      <c r="AV124" s="11" t="s">
        <v>82</v>
      </c>
      <c r="AW124" s="11" t="s">
        <v>34</v>
      </c>
      <c r="AX124" s="11" t="s">
        <v>72</v>
      </c>
      <c r="AY124" s="227" t="s">
        <v>122</v>
      </c>
    </row>
    <row r="125" spans="2:51" s="12" customFormat="1" ht="12">
      <c r="B125" s="228"/>
      <c r="C125" s="229"/>
      <c r="D125" s="218" t="s">
        <v>130</v>
      </c>
      <c r="E125" s="230" t="s">
        <v>1</v>
      </c>
      <c r="F125" s="231" t="s">
        <v>133</v>
      </c>
      <c r="G125" s="229"/>
      <c r="H125" s="232">
        <v>567.5360000000002</v>
      </c>
      <c r="I125" s="233"/>
      <c r="J125" s="229"/>
      <c r="K125" s="229"/>
      <c r="L125" s="234"/>
      <c r="M125" s="235"/>
      <c r="N125" s="236"/>
      <c r="O125" s="236"/>
      <c r="P125" s="236"/>
      <c r="Q125" s="236"/>
      <c r="R125" s="236"/>
      <c r="S125" s="236"/>
      <c r="T125" s="237"/>
      <c r="AT125" s="238" t="s">
        <v>130</v>
      </c>
      <c r="AU125" s="238" t="s">
        <v>82</v>
      </c>
      <c r="AV125" s="12" t="s">
        <v>129</v>
      </c>
      <c r="AW125" s="12" t="s">
        <v>34</v>
      </c>
      <c r="AX125" s="12" t="s">
        <v>80</v>
      </c>
      <c r="AY125" s="238" t="s">
        <v>122</v>
      </c>
    </row>
    <row r="126" spans="2:65" s="1" customFormat="1" ht="16.5" customHeight="1">
      <c r="B126" s="36"/>
      <c r="C126" s="204" t="s">
        <v>123</v>
      </c>
      <c r="D126" s="204" t="s">
        <v>125</v>
      </c>
      <c r="E126" s="205" t="s">
        <v>162</v>
      </c>
      <c r="F126" s="206" t="s">
        <v>163</v>
      </c>
      <c r="G126" s="207" t="s">
        <v>164</v>
      </c>
      <c r="H126" s="208">
        <v>1277.8</v>
      </c>
      <c r="I126" s="209"/>
      <c r="J126" s="210">
        <f>ROUND(I126*H126,2)</f>
        <v>0</v>
      </c>
      <c r="K126" s="206" t="s">
        <v>1</v>
      </c>
      <c r="L126" s="41"/>
      <c r="M126" s="211" t="s">
        <v>1</v>
      </c>
      <c r="N126" s="212" t="s">
        <v>43</v>
      </c>
      <c r="O126" s="77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AR126" s="15" t="s">
        <v>129</v>
      </c>
      <c r="AT126" s="15" t="s">
        <v>125</v>
      </c>
      <c r="AU126" s="15" t="s">
        <v>82</v>
      </c>
      <c r="AY126" s="15" t="s">
        <v>122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15" t="s">
        <v>80</v>
      </c>
      <c r="BK126" s="215">
        <f>ROUND(I126*H126,2)</f>
        <v>0</v>
      </c>
      <c r="BL126" s="15" t="s">
        <v>129</v>
      </c>
      <c r="BM126" s="15" t="s">
        <v>165</v>
      </c>
    </row>
    <row r="127" spans="2:51" s="11" customFormat="1" ht="12">
      <c r="B127" s="216"/>
      <c r="C127" s="217"/>
      <c r="D127" s="218" t="s">
        <v>130</v>
      </c>
      <c r="E127" s="219" t="s">
        <v>1</v>
      </c>
      <c r="F127" s="220" t="s">
        <v>166</v>
      </c>
      <c r="G127" s="217"/>
      <c r="H127" s="221">
        <v>735.8</v>
      </c>
      <c r="I127" s="222"/>
      <c r="J127" s="217"/>
      <c r="K127" s="217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130</v>
      </c>
      <c r="AU127" s="227" t="s">
        <v>82</v>
      </c>
      <c r="AV127" s="11" t="s">
        <v>82</v>
      </c>
      <c r="AW127" s="11" t="s">
        <v>34</v>
      </c>
      <c r="AX127" s="11" t="s">
        <v>72</v>
      </c>
      <c r="AY127" s="227" t="s">
        <v>122</v>
      </c>
    </row>
    <row r="128" spans="2:51" s="11" customFormat="1" ht="12">
      <c r="B128" s="216"/>
      <c r="C128" s="217"/>
      <c r="D128" s="218" t="s">
        <v>130</v>
      </c>
      <c r="E128" s="219" t="s">
        <v>1</v>
      </c>
      <c r="F128" s="220" t="s">
        <v>167</v>
      </c>
      <c r="G128" s="217"/>
      <c r="H128" s="221">
        <v>4</v>
      </c>
      <c r="I128" s="222"/>
      <c r="J128" s="217"/>
      <c r="K128" s="217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130</v>
      </c>
      <c r="AU128" s="227" t="s">
        <v>82</v>
      </c>
      <c r="AV128" s="11" t="s">
        <v>82</v>
      </c>
      <c r="AW128" s="11" t="s">
        <v>34</v>
      </c>
      <c r="AX128" s="11" t="s">
        <v>72</v>
      </c>
      <c r="AY128" s="227" t="s">
        <v>122</v>
      </c>
    </row>
    <row r="129" spans="2:51" s="11" customFormat="1" ht="12">
      <c r="B129" s="216"/>
      <c r="C129" s="217"/>
      <c r="D129" s="218" t="s">
        <v>130</v>
      </c>
      <c r="E129" s="219" t="s">
        <v>1</v>
      </c>
      <c r="F129" s="220" t="s">
        <v>168</v>
      </c>
      <c r="G129" s="217"/>
      <c r="H129" s="221">
        <v>538</v>
      </c>
      <c r="I129" s="222"/>
      <c r="J129" s="217"/>
      <c r="K129" s="217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130</v>
      </c>
      <c r="AU129" s="227" t="s">
        <v>82</v>
      </c>
      <c r="AV129" s="11" t="s">
        <v>82</v>
      </c>
      <c r="AW129" s="11" t="s">
        <v>34</v>
      </c>
      <c r="AX129" s="11" t="s">
        <v>72</v>
      </c>
      <c r="AY129" s="227" t="s">
        <v>122</v>
      </c>
    </row>
    <row r="130" spans="2:51" s="12" customFormat="1" ht="12">
      <c r="B130" s="228"/>
      <c r="C130" s="229"/>
      <c r="D130" s="218" t="s">
        <v>130</v>
      </c>
      <c r="E130" s="230" t="s">
        <v>1</v>
      </c>
      <c r="F130" s="231" t="s">
        <v>133</v>
      </c>
      <c r="G130" s="229"/>
      <c r="H130" s="232">
        <v>1277.8</v>
      </c>
      <c r="I130" s="233"/>
      <c r="J130" s="229"/>
      <c r="K130" s="229"/>
      <c r="L130" s="234"/>
      <c r="M130" s="235"/>
      <c r="N130" s="236"/>
      <c r="O130" s="236"/>
      <c r="P130" s="236"/>
      <c r="Q130" s="236"/>
      <c r="R130" s="236"/>
      <c r="S130" s="236"/>
      <c r="T130" s="237"/>
      <c r="AT130" s="238" t="s">
        <v>130</v>
      </c>
      <c r="AU130" s="238" t="s">
        <v>82</v>
      </c>
      <c r="AV130" s="12" t="s">
        <v>129</v>
      </c>
      <c r="AW130" s="12" t="s">
        <v>34</v>
      </c>
      <c r="AX130" s="12" t="s">
        <v>80</v>
      </c>
      <c r="AY130" s="238" t="s">
        <v>122</v>
      </c>
    </row>
    <row r="131" spans="2:65" s="1" customFormat="1" ht="16.5" customHeight="1">
      <c r="B131" s="36"/>
      <c r="C131" s="204" t="s">
        <v>129</v>
      </c>
      <c r="D131" s="204" t="s">
        <v>125</v>
      </c>
      <c r="E131" s="205" t="s">
        <v>169</v>
      </c>
      <c r="F131" s="206" t="s">
        <v>170</v>
      </c>
      <c r="G131" s="207" t="s">
        <v>164</v>
      </c>
      <c r="H131" s="208">
        <v>735.8</v>
      </c>
      <c r="I131" s="209"/>
      <c r="J131" s="210">
        <f>ROUND(I131*H131,2)</f>
        <v>0</v>
      </c>
      <c r="K131" s="206" t="s">
        <v>1</v>
      </c>
      <c r="L131" s="41"/>
      <c r="M131" s="211" t="s">
        <v>1</v>
      </c>
      <c r="N131" s="212" t="s">
        <v>43</v>
      </c>
      <c r="O131" s="77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AR131" s="15" t="s">
        <v>129</v>
      </c>
      <c r="AT131" s="15" t="s">
        <v>125</v>
      </c>
      <c r="AU131" s="15" t="s">
        <v>82</v>
      </c>
      <c r="AY131" s="15" t="s">
        <v>122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15" t="s">
        <v>80</v>
      </c>
      <c r="BK131" s="215">
        <f>ROUND(I131*H131,2)</f>
        <v>0</v>
      </c>
      <c r="BL131" s="15" t="s">
        <v>129</v>
      </c>
      <c r="BM131" s="15" t="s">
        <v>171</v>
      </c>
    </row>
    <row r="132" spans="2:51" s="13" customFormat="1" ht="12">
      <c r="B132" s="239"/>
      <c r="C132" s="240"/>
      <c r="D132" s="218" t="s">
        <v>130</v>
      </c>
      <c r="E132" s="241" t="s">
        <v>1</v>
      </c>
      <c r="F132" s="242" t="s">
        <v>172</v>
      </c>
      <c r="G132" s="240"/>
      <c r="H132" s="241" t="s">
        <v>1</v>
      </c>
      <c r="I132" s="243"/>
      <c r="J132" s="240"/>
      <c r="K132" s="240"/>
      <c r="L132" s="244"/>
      <c r="M132" s="245"/>
      <c r="N132" s="246"/>
      <c r="O132" s="246"/>
      <c r="P132" s="246"/>
      <c r="Q132" s="246"/>
      <c r="R132" s="246"/>
      <c r="S132" s="246"/>
      <c r="T132" s="247"/>
      <c r="AT132" s="248" t="s">
        <v>130</v>
      </c>
      <c r="AU132" s="248" t="s">
        <v>82</v>
      </c>
      <c r="AV132" s="13" t="s">
        <v>80</v>
      </c>
      <c r="AW132" s="13" t="s">
        <v>34</v>
      </c>
      <c r="AX132" s="13" t="s">
        <v>72</v>
      </c>
      <c r="AY132" s="248" t="s">
        <v>122</v>
      </c>
    </row>
    <row r="133" spans="2:51" s="11" customFormat="1" ht="12">
      <c r="B133" s="216"/>
      <c r="C133" s="217"/>
      <c r="D133" s="218" t="s">
        <v>130</v>
      </c>
      <c r="E133" s="219" t="s">
        <v>1</v>
      </c>
      <c r="F133" s="220" t="s">
        <v>173</v>
      </c>
      <c r="G133" s="217"/>
      <c r="H133" s="221">
        <v>31.29</v>
      </c>
      <c r="I133" s="222"/>
      <c r="J133" s="217"/>
      <c r="K133" s="217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130</v>
      </c>
      <c r="AU133" s="227" t="s">
        <v>82</v>
      </c>
      <c r="AV133" s="11" t="s">
        <v>82</v>
      </c>
      <c r="AW133" s="11" t="s">
        <v>34</v>
      </c>
      <c r="AX133" s="11" t="s">
        <v>72</v>
      </c>
      <c r="AY133" s="227" t="s">
        <v>122</v>
      </c>
    </row>
    <row r="134" spans="2:51" s="11" customFormat="1" ht="12">
      <c r="B134" s="216"/>
      <c r="C134" s="217"/>
      <c r="D134" s="218" t="s">
        <v>130</v>
      </c>
      <c r="E134" s="219" t="s">
        <v>1</v>
      </c>
      <c r="F134" s="220" t="s">
        <v>174</v>
      </c>
      <c r="G134" s="217"/>
      <c r="H134" s="221">
        <v>31.5</v>
      </c>
      <c r="I134" s="222"/>
      <c r="J134" s="217"/>
      <c r="K134" s="217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130</v>
      </c>
      <c r="AU134" s="227" t="s">
        <v>82</v>
      </c>
      <c r="AV134" s="11" t="s">
        <v>82</v>
      </c>
      <c r="AW134" s="11" t="s">
        <v>34</v>
      </c>
      <c r="AX134" s="11" t="s">
        <v>72</v>
      </c>
      <c r="AY134" s="227" t="s">
        <v>122</v>
      </c>
    </row>
    <row r="135" spans="2:51" s="11" customFormat="1" ht="12">
      <c r="B135" s="216"/>
      <c r="C135" s="217"/>
      <c r="D135" s="218" t="s">
        <v>130</v>
      </c>
      <c r="E135" s="219" t="s">
        <v>1</v>
      </c>
      <c r="F135" s="220" t="s">
        <v>175</v>
      </c>
      <c r="G135" s="217"/>
      <c r="H135" s="221">
        <v>40.88</v>
      </c>
      <c r="I135" s="222"/>
      <c r="J135" s="217"/>
      <c r="K135" s="217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130</v>
      </c>
      <c r="AU135" s="227" t="s">
        <v>82</v>
      </c>
      <c r="AV135" s="11" t="s">
        <v>82</v>
      </c>
      <c r="AW135" s="11" t="s">
        <v>34</v>
      </c>
      <c r="AX135" s="11" t="s">
        <v>72</v>
      </c>
      <c r="AY135" s="227" t="s">
        <v>122</v>
      </c>
    </row>
    <row r="136" spans="2:51" s="11" customFormat="1" ht="12">
      <c r="B136" s="216"/>
      <c r="C136" s="217"/>
      <c r="D136" s="218" t="s">
        <v>130</v>
      </c>
      <c r="E136" s="219" t="s">
        <v>1</v>
      </c>
      <c r="F136" s="220" t="s">
        <v>176</v>
      </c>
      <c r="G136" s="217"/>
      <c r="H136" s="221">
        <v>36</v>
      </c>
      <c r="I136" s="222"/>
      <c r="J136" s="217"/>
      <c r="K136" s="217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130</v>
      </c>
      <c r="AU136" s="227" t="s">
        <v>82</v>
      </c>
      <c r="AV136" s="11" t="s">
        <v>82</v>
      </c>
      <c r="AW136" s="11" t="s">
        <v>34</v>
      </c>
      <c r="AX136" s="11" t="s">
        <v>72</v>
      </c>
      <c r="AY136" s="227" t="s">
        <v>122</v>
      </c>
    </row>
    <row r="137" spans="2:51" s="11" customFormat="1" ht="12">
      <c r="B137" s="216"/>
      <c r="C137" s="217"/>
      <c r="D137" s="218" t="s">
        <v>130</v>
      </c>
      <c r="E137" s="219" t="s">
        <v>1</v>
      </c>
      <c r="F137" s="220" t="s">
        <v>177</v>
      </c>
      <c r="G137" s="217"/>
      <c r="H137" s="221">
        <v>29.2</v>
      </c>
      <c r="I137" s="222"/>
      <c r="J137" s="217"/>
      <c r="K137" s="217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130</v>
      </c>
      <c r="AU137" s="227" t="s">
        <v>82</v>
      </c>
      <c r="AV137" s="11" t="s">
        <v>82</v>
      </c>
      <c r="AW137" s="11" t="s">
        <v>34</v>
      </c>
      <c r="AX137" s="11" t="s">
        <v>72</v>
      </c>
      <c r="AY137" s="227" t="s">
        <v>122</v>
      </c>
    </row>
    <row r="138" spans="2:51" s="11" customFormat="1" ht="12">
      <c r="B138" s="216"/>
      <c r="C138" s="217"/>
      <c r="D138" s="218" t="s">
        <v>130</v>
      </c>
      <c r="E138" s="219" t="s">
        <v>1</v>
      </c>
      <c r="F138" s="220" t="s">
        <v>178</v>
      </c>
      <c r="G138" s="217"/>
      <c r="H138" s="221">
        <v>26.74</v>
      </c>
      <c r="I138" s="222"/>
      <c r="J138" s="217"/>
      <c r="K138" s="217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130</v>
      </c>
      <c r="AU138" s="227" t="s">
        <v>82</v>
      </c>
      <c r="AV138" s="11" t="s">
        <v>82</v>
      </c>
      <c r="AW138" s="11" t="s">
        <v>34</v>
      </c>
      <c r="AX138" s="11" t="s">
        <v>72</v>
      </c>
      <c r="AY138" s="227" t="s">
        <v>122</v>
      </c>
    </row>
    <row r="139" spans="2:51" s="11" customFormat="1" ht="12">
      <c r="B139" s="216"/>
      <c r="C139" s="217"/>
      <c r="D139" s="218" t="s">
        <v>130</v>
      </c>
      <c r="E139" s="219" t="s">
        <v>1</v>
      </c>
      <c r="F139" s="220" t="s">
        <v>179</v>
      </c>
      <c r="G139" s="217"/>
      <c r="H139" s="221">
        <v>4.98</v>
      </c>
      <c r="I139" s="222"/>
      <c r="J139" s="217"/>
      <c r="K139" s="217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130</v>
      </c>
      <c r="AU139" s="227" t="s">
        <v>82</v>
      </c>
      <c r="AV139" s="11" t="s">
        <v>82</v>
      </c>
      <c r="AW139" s="11" t="s">
        <v>34</v>
      </c>
      <c r="AX139" s="11" t="s">
        <v>72</v>
      </c>
      <c r="AY139" s="227" t="s">
        <v>122</v>
      </c>
    </row>
    <row r="140" spans="2:51" s="11" customFormat="1" ht="12">
      <c r="B140" s="216"/>
      <c r="C140" s="217"/>
      <c r="D140" s="218" t="s">
        <v>130</v>
      </c>
      <c r="E140" s="219" t="s">
        <v>1</v>
      </c>
      <c r="F140" s="220" t="s">
        <v>180</v>
      </c>
      <c r="G140" s="217"/>
      <c r="H140" s="221">
        <v>22.64</v>
      </c>
      <c r="I140" s="222"/>
      <c r="J140" s="217"/>
      <c r="K140" s="217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130</v>
      </c>
      <c r="AU140" s="227" t="s">
        <v>82</v>
      </c>
      <c r="AV140" s="11" t="s">
        <v>82</v>
      </c>
      <c r="AW140" s="11" t="s">
        <v>34</v>
      </c>
      <c r="AX140" s="11" t="s">
        <v>72</v>
      </c>
      <c r="AY140" s="227" t="s">
        <v>122</v>
      </c>
    </row>
    <row r="141" spans="2:51" s="11" customFormat="1" ht="12">
      <c r="B141" s="216"/>
      <c r="C141" s="217"/>
      <c r="D141" s="218" t="s">
        <v>130</v>
      </c>
      <c r="E141" s="219" t="s">
        <v>1</v>
      </c>
      <c r="F141" s="220" t="s">
        <v>181</v>
      </c>
      <c r="G141" s="217"/>
      <c r="H141" s="221">
        <v>7.28</v>
      </c>
      <c r="I141" s="222"/>
      <c r="J141" s="217"/>
      <c r="K141" s="217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130</v>
      </c>
      <c r="AU141" s="227" t="s">
        <v>82</v>
      </c>
      <c r="AV141" s="11" t="s">
        <v>82</v>
      </c>
      <c r="AW141" s="11" t="s">
        <v>34</v>
      </c>
      <c r="AX141" s="11" t="s">
        <v>72</v>
      </c>
      <c r="AY141" s="227" t="s">
        <v>122</v>
      </c>
    </row>
    <row r="142" spans="2:51" s="11" customFormat="1" ht="12">
      <c r="B142" s="216"/>
      <c r="C142" s="217"/>
      <c r="D142" s="218" t="s">
        <v>130</v>
      </c>
      <c r="E142" s="219" t="s">
        <v>1</v>
      </c>
      <c r="F142" s="220" t="s">
        <v>182</v>
      </c>
      <c r="G142" s="217"/>
      <c r="H142" s="221">
        <v>6.2</v>
      </c>
      <c r="I142" s="222"/>
      <c r="J142" s="217"/>
      <c r="K142" s="217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130</v>
      </c>
      <c r="AU142" s="227" t="s">
        <v>82</v>
      </c>
      <c r="AV142" s="11" t="s">
        <v>82</v>
      </c>
      <c r="AW142" s="11" t="s">
        <v>34</v>
      </c>
      <c r="AX142" s="11" t="s">
        <v>72</v>
      </c>
      <c r="AY142" s="227" t="s">
        <v>122</v>
      </c>
    </row>
    <row r="143" spans="2:51" s="11" customFormat="1" ht="12">
      <c r="B143" s="216"/>
      <c r="C143" s="217"/>
      <c r="D143" s="218" t="s">
        <v>130</v>
      </c>
      <c r="E143" s="219" t="s">
        <v>1</v>
      </c>
      <c r="F143" s="220" t="s">
        <v>183</v>
      </c>
      <c r="G143" s="217"/>
      <c r="H143" s="221">
        <v>208</v>
      </c>
      <c r="I143" s="222"/>
      <c r="J143" s="217"/>
      <c r="K143" s="217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130</v>
      </c>
      <c r="AU143" s="227" t="s">
        <v>82</v>
      </c>
      <c r="AV143" s="11" t="s">
        <v>82</v>
      </c>
      <c r="AW143" s="11" t="s">
        <v>34</v>
      </c>
      <c r="AX143" s="11" t="s">
        <v>72</v>
      </c>
      <c r="AY143" s="227" t="s">
        <v>122</v>
      </c>
    </row>
    <row r="144" spans="2:51" s="11" customFormat="1" ht="12">
      <c r="B144" s="216"/>
      <c r="C144" s="217"/>
      <c r="D144" s="218" t="s">
        <v>130</v>
      </c>
      <c r="E144" s="219" t="s">
        <v>1</v>
      </c>
      <c r="F144" s="220" t="s">
        <v>184</v>
      </c>
      <c r="G144" s="217"/>
      <c r="H144" s="221">
        <v>72</v>
      </c>
      <c r="I144" s="222"/>
      <c r="J144" s="217"/>
      <c r="K144" s="217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130</v>
      </c>
      <c r="AU144" s="227" t="s">
        <v>82</v>
      </c>
      <c r="AV144" s="11" t="s">
        <v>82</v>
      </c>
      <c r="AW144" s="11" t="s">
        <v>34</v>
      </c>
      <c r="AX144" s="11" t="s">
        <v>72</v>
      </c>
      <c r="AY144" s="227" t="s">
        <v>122</v>
      </c>
    </row>
    <row r="145" spans="2:51" s="11" customFormat="1" ht="12">
      <c r="B145" s="216"/>
      <c r="C145" s="217"/>
      <c r="D145" s="218" t="s">
        <v>130</v>
      </c>
      <c r="E145" s="219" t="s">
        <v>1</v>
      </c>
      <c r="F145" s="220" t="s">
        <v>185</v>
      </c>
      <c r="G145" s="217"/>
      <c r="H145" s="221">
        <v>92.8</v>
      </c>
      <c r="I145" s="222"/>
      <c r="J145" s="217"/>
      <c r="K145" s="217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130</v>
      </c>
      <c r="AU145" s="227" t="s">
        <v>82</v>
      </c>
      <c r="AV145" s="11" t="s">
        <v>82</v>
      </c>
      <c r="AW145" s="11" t="s">
        <v>34</v>
      </c>
      <c r="AX145" s="11" t="s">
        <v>72</v>
      </c>
      <c r="AY145" s="227" t="s">
        <v>122</v>
      </c>
    </row>
    <row r="146" spans="2:51" s="11" customFormat="1" ht="12">
      <c r="B146" s="216"/>
      <c r="C146" s="217"/>
      <c r="D146" s="218" t="s">
        <v>130</v>
      </c>
      <c r="E146" s="219" t="s">
        <v>1</v>
      </c>
      <c r="F146" s="220" t="s">
        <v>186</v>
      </c>
      <c r="G146" s="217"/>
      <c r="H146" s="221">
        <v>46.4</v>
      </c>
      <c r="I146" s="222"/>
      <c r="J146" s="217"/>
      <c r="K146" s="217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130</v>
      </c>
      <c r="AU146" s="227" t="s">
        <v>82</v>
      </c>
      <c r="AV146" s="11" t="s">
        <v>82</v>
      </c>
      <c r="AW146" s="11" t="s">
        <v>34</v>
      </c>
      <c r="AX146" s="11" t="s">
        <v>72</v>
      </c>
      <c r="AY146" s="227" t="s">
        <v>122</v>
      </c>
    </row>
    <row r="147" spans="2:51" s="11" customFormat="1" ht="12">
      <c r="B147" s="216"/>
      <c r="C147" s="217"/>
      <c r="D147" s="218" t="s">
        <v>130</v>
      </c>
      <c r="E147" s="219" t="s">
        <v>1</v>
      </c>
      <c r="F147" s="220" t="s">
        <v>187</v>
      </c>
      <c r="G147" s="217"/>
      <c r="H147" s="221">
        <v>26.4</v>
      </c>
      <c r="I147" s="222"/>
      <c r="J147" s="217"/>
      <c r="K147" s="217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130</v>
      </c>
      <c r="AU147" s="227" t="s">
        <v>82</v>
      </c>
      <c r="AV147" s="11" t="s">
        <v>82</v>
      </c>
      <c r="AW147" s="11" t="s">
        <v>34</v>
      </c>
      <c r="AX147" s="11" t="s">
        <v>72</v>
      </c>
      <c r="AY147" s="227" t="s">
        <v>122</v>
      </c>
    </row>
    <row r="148" spans="2:51" s="11" customFormat="1" ht="12">
      <c r="B148" s="216"/>
      <c r="C148" s="217"/>
      <c r="D148" s="218" t="s">
        <v>130</v>
      </c>
      <c r="E148" s="219" t="s">
        <v>1</v>
      </c>
      <c r="F148" s="220" t="s">
        <v>188</v>
      </c>
      <c r="G148" s="217"/>
      <c r="H148" s="221">
        <v>3</v>
      </c>
      <c r="I148" s="222"/>
      <c r="J148" s="217"/>
      <c r="K148" s="217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130</v>
      </c>
      <c r="AU148" s="227" t="s">
        <v>82</v>
      </c>
      <c r="AV148" s="11" t="s">
        <v>82</v>
      </c>
      <c r="AW148" s="11" t="s">
        <v>34</v>
      </c>
      <c r="AX148" s="11" t="s">
        <v>72</v>
      </c>
      <c r="AY148" s="227" t="s">
        <v>122</v>
      </c>
    </row>
    <row r="149" spans="2:51" s="11" customFormat="1" ht="12">
      <c r="B149" s="216"/>
      <c r="C149" s="217"/>
      <c r="D149" s="218" t="s">
        <v>130</v>
      </c>
      <c r="E149" s="219" t="s">
        <v>1</v>
      </c>
      <c r="F149" s="220" t="s">
        <v>189</v>
      </c>
      <c r="G149" s="217"/>
      <c r="H149" s="221">
        <v>5.4</v>
      </c>
      <c r="I149" s="222"/>
      <c r="J149" s="217"/>
      <c r="K149" s="217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130</v>
      </c>
      <c r="AU149" s="227" t="s">
        <v>82</v>
      </c>
      <c r="AV149" s="11" t="s">
        <v>82</v>
      </c>
      <c r="AW149" s="11" t="s">
        <v>34</v>
      </c>
      <c r="AX149" s="11" t="s">
        <v>72</v>
      </c>
      <c r="AY149" s="227" t="s">
        <v>122</v>
      </c>
    </row>
    <row r="150" spans="2:51" s="11" customFormat="1" ht="12">
      <c r="B150" s="216"/>
      <c r="C150" s="217"/>
      <c r="D150" s="218" t="s">
        <v>130</v>
      </c>
      <c r="E150" s="219" t="s">
        <v>1</v>
      </c>
      <c r="F150" s="220" t="s">
        <v>190</v>
      </c>
      <c r="G150" s="217"/>
      <c r="H150" s="221">
        <v>2.05</v>
      </c>
      <c r="I150" s="222"/>
      <c r="J150" s="217"/>
      <c r="K150" s="217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130</v>
      </c>
      <c r="AU150" s="227" t="s">
        <v>82</v>
      </c>
      <c r="AV150" s="11" t="s">
        <v>82</v>
      </c>
      <c r="AW150" s="11" t="s">
        <v>34</v>
      </c>
      <c r="AX150" s="11" t="s">
        <v>72</v>
      </c>
      <c r="AY150" s="227" t="s">
        <v>122</v>
      </c>
    </row>
    <row r="151" spans="2:51" s="11" customFormat="1" ht="12">
      <c r="B151" s="216"/>
      <c r="C151" s="217"/>
      <c r="D151" s="218" t="s">
        <v>130</v>
      </c>
      <c r="E151" s="219" t="s">
        <v>1</v>
      </c>
      <c r="F151" s="220" t="s">
        <v>191</v>
      </c>
      <c r="G151" s="217"/>
      <c r="H151" s="221">
        <v>2.69</v>
      </c>
      <c r="I151" s="222"/>
      <c r="J151" s="217"/>
      <c r="K151" s="217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130</v>
      </c>
      <c r="AU151" s="227" t="s">
        <v>82</v>
      </c>
      <c r="AV151" s="11" t="s">
        <v>82</v>
      </c>
      <c r="AW151" s="11" t="s">
        <v>34</v>
      </c>
      <c r="AX151" s="11" t="s">
        <v>72</v>
      </c>
      <c r="AY151" s="227" t="s">
        <v>122</v>
      </c>
    </row>
    <row r="152" spans="2:51" s="11" customFormat="1" ht="12">
      <c r="B152" s="216"/>
      <c r="C152" s="217"/>
      <c r="D152" s="218" t="s">
        <v>130</v>
      </c>
      <c r="E152" s="219" t="s">
        <v>1</v>
      </c>
      <c r="F152" s="220" t="s">
        <v>192</v>
      </c>
      <c r="G152" s="217"/>
      <c r="H152" s="221">
        <v>6.12</v>
      </c>
      <c r="I152" s="222"/>
      <c r="J152" s="217"/>
      <c r="K152" s="217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130</v>
      </c>
      <c r="AU152" s="227" t="s">
        <v>82</v>
      </c>
      <c r="AV152" s="11" t="s">
        <v>82</v>
      </c>
      <c r="AW152" s="11" t="s">
        <v>34</v>
      </c>
      <c r="AX152" s="11" t="s">
        <v>72</v>
      </c>
      <c r="AY152" s="227" t="s">
        <v>122</v>
      </c>
    </row>
    <row r="153" spans="2:51" s="11" customFormat="1" ht="12">
      <c r="B153" s="216"/>
      <c r="C153" s="217"/>
      <c r="D153" s="218" t="s">
        <v>130</v>
      </c>
      <c r="E153" s="219" t="s">
        <v>1</v>
      </c>
      <c r="F153" s="220" t="s">
        <v>193</v>
      </c>
      <c r="G153" s="217"/>
      <c r="H153" s="221">
        <v>9.2</v>
      </c>
      <c r="I153" s="222"/>
      <c r="J153" s="217"/>
      <c r="K153" s="217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130</v>
      </c>
      <c r="AU153" s="227" t="s">
        <v>82</v>
      </c>
      <c r="AV153" s="11" t="s">
        <v>82</v>
      </c>
      <c r="AW153" s="11" t="s">
        <v>34</v>
      </c>
      <c r="AX153" s="11" t="s">
        <v>72</v>
      </c>
      <c r="AY153" s="227" t="s">
        <v>122</v>
      </c>
    </row>
    <row r="154" spans="2:51" s="11" customFormat="1" ht="12">
      <c r="B154" s="216"/>
      <c r="C154" s="217"/>
      <c r="D154" s="218" t="s">
        <v>130</v>
      </c>
      <c r="E154" s="219" t="s">
        <v>1</v>
      </c>
      <c r="F154" s="220" t="s">
        <v>194</v>
      </c>
      <c r="G154" s="217"/>
      <c r="H154" s="221">
        <v>9.38</v>
      </c>
      <c r="I154" s="222"/>
      <c r="J154" s="217"/>
      <c r="K154" s="217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130</v>
      </c>
      <c r="AU154" s="227" t="s">
        <v>82</v>
      </c>
      <c r="AV154" s="11" t="s">
        <v>82</v>
      </c>
      <c r="AW154" s="11" t="s">
        <v>34</v>
      </c>
      <c r="AX154" s="11" t="s">
        <v>72</v>
      </c>
      <c r="AY154" s="227" t="s">
        <v>122</v>
      </c>
    </row>
    <row r="155" spans="2:51" s="11" customFormat="1" ht="12">
      <c r="B155" s="216"/>
      <c r="C155" s="217"/>
      <c r="D155" s="218" t="s">
        <v>130</v>
      </c>
      <c r="E155" s="219" t="s">
        <v>1</v>
      </c>
      <c r="F155" s="220" t="s">
        <v>195</v>
      </c>
      <c r="G155" s="217"/>
      <c r="H155" s="221">
        <v>12.02</v>
      </c>
      <c r="I155" s="222"/>
      <c r="J155" s="217"/>
      <c r="K155" s="217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130</v>
      </c>
      <c r="AU155" s="227" t="s">
        <v>82</v>
      </c>
      <c r="AV155" s="11" t="s">
        <v>82</v>
      </c>
      <c r="AW155" s="11" t="s">
        <v>34</v>
      </c>
      <c r="AX155" s="11" t="s">
        <v>72</v>
      </c>
      <c r="AY155" s="227" t="s">
        <v>122</v>
      </c>
    </row>
    <row r="156" spans="2:51" s="11" customFormat="1" ht="12">
      <c r="B156" s="216"/>
      <c r="C156" s="217"/>
      <c r="D156" s="218" t="s">
        <v>130</v>
      </c>
      <c r="E156" s="219" t="s">
        <v>1</v>
      </c>
      <c r="F156" s="220" t="s">
        <v>196</v>
      </c>
      <c r="G156" s="217"/>
      <c r="H156" s="221">
        <v>3.63</v>
      </c>
      <c r="I156" s="222"/>
      <c r="J156" s="217"/>
      <c r="K156" s="217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130</v>
      </c>
      <c r="AU156" s="227" t="s">
        <v>82</v>
      </c>
      <c r="AV156" s="11" t="s">
        <v>82</v>
      </c>
      <c r="AW156" s="11" t="s">
        <v>34</v>
      </c>
      <c r="AX156" s="11" t="s">
        <v>72</v>
      </c>
      <c r="AY156" s="227" t="s">
        <v>122</v>
      </c>
    </row>
    <row r="157" spans="2:51" s="12" customFormat="1" ht="12">
      <c r="B157" s="228"/>
      <c r="C157" s="229"/>
      <c r="D157" s="218" t="s">
        <v>130</v>
      </c>
      <c r="E157" s="230" t="s">
        <v>1</v>
      </c>
      <c r="F157" s="231" t="s">
        <v>133</v>
      </c>
      <c r="G157" s="229"/>
      <c r="H157" s="232">
        <v>735.8</v>
      </c>
      <c r="I157" s="233"/>
      <c r="J157" s="229"/>
      <c r="K157" s="229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130</v>
      </c>
      <c r="AU157" s="238" t="s">
        <v>82</v>
      </c>
      <c r="AV157" s="12" t="s">
        <v>129</v>
      </c>
      <c r="AW157" s="12" t="s">
        <v>34</v>
      </c>
      <c r="AX157" s="12" t="s">
        <v>80</v>
      </c>
      <c r="AY157" s="238" t="s">
        <v>122</v>
      </c>
    </row>
    <row r="158" spans="2:65" s="1" customFormat="1" ht="16.5" customHeight="1">
      <c r="B158" s="36"/>
      <c r="C158" s="249" t="s">
        <v>197</v>
      </c>
      <c r="D158" s="249" t="s">
        <v>198</v>
      </c>
      <c r="E158" s="250" t="s">
        <v>199</v>
      </c>
      <c r="F158" s="251" t="s">
        <v>200</v>
      </c>
      <c r="G158" s="252" t="s">
        <v>164</v>
      </c>
      <c r="H158" s="253">
        <v>809.38</v>
      </c>
      <c r="I158" s="254"/>
      <c r="J158" s="255">
        <f>ROUND(I158*H158,2)</f>
        <v>0</v>
      </c>
      <c r="K158" s="251" t="s">
        <v>1</v>
      </c>
      <c r="L158" s="256"/>
      <c r="M158" s="257" t="s">
        <v>1</v>
      </c>
      <c r="N158" s="258" t="s">
        <v>43</v>
      </c>
      <c r="O158" s="77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AR158" s="15" t="s">
        <v>171</v>
      </c>
      <c r="AT158" s="15" t="s">
        <v>198</v>
      </c>
      <c r="AU158" s="15" t="s">
        <v>82</v>
      </c>
      <c r="AY158" s="15" t="s">
        <v>122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15" t="s">
        <v>80</v>
      </c>
      <c r="BK158" s="215">
        <f>ROUND(I158*H158,2)</f>
        <v>0</v>
      </c>
      <c r="BL158" s="15" t="s">
        <v>129</v>
      </c>
      <c r="BM158" s="15" t="s">
        <v>201</v>
      </c>
    </row>
    <row r="159" spans="2:51" s="11" customFormat="1" ht="12">
      <c r="B159" s="216"/>
      <c r="C159" s="217"/>
      <c r="D159" s="218" t="s">
        <v>130</v>
      </c>
      <c r="E159" s="219" t="s">
        <v>1</v>
      </c>
      <c r="F159" s="220" t="s">
        <v>202</v>
      </c>
      <c r="G159" s="217"/>
      <c r="H159" s="221">
        <v>809.38</v>
      </c>
      <c r="I159" s="222"/>
      <c r="J159" s="217"/>
      <c r="K159" s="217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130</v>
      </c>
      <c r="AU159" s="227" t="s">
        <v>82</v>
      </c>
      <c r="AV159" s="11" t="s">
        <v>82</v>
      </c>
      <c r="AW159" s="11" t="s">
        <v>34</v>
      </c>
      <c r="AX159" s="11" t="s">
        <v>72</v>
      </c>
      <c r="AY159" s="227" t="s">
        <v>122</v>
      </c>
    </row>
    <row r="160" spans="2:51" s="12" customFormat="1" ht="12">
      <c r="B160" s="228"/>
      <c r="C160" s="229"/>
      <c r="D160" s="218" t="s">
        <v>130</v>
      </c>
      <c r="E160" s="230" t="s">
        <v>1</v>
      </c>
      <c r="F160" s="231" t="s">
        <v>133</v>
      </c>
      <c r="G160" s="229"/>
      <c r="H160" s="232">
        <v>809.38</v>
      </c>
      <c r="I160" s="233"/>
      <c r="J160" s="229"/>
      <c r="K160" s="229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130</v>
      </c>
      <c r="AU160" s="238" t="s">
        <v>82</v>
      </c>
      <c r="AV160" s="12" t="s">
        <v>129</v>
      </c>
      <c r="AW160" s="12" t="s">
        <v>34</v>
      </c>
      <c r="AX160" s="12" t="s">
        <v>80</v>
      </c>
      <c r="AY160" s="238" t="s">
        <v>122</v>
      </c>
    </row>
    <row r="161" spans="2:65" s="1" customFormat="1" ht="16.5" customHeight="1">
      <c r="B161" s="36"/>
      <c r="C161" s="204" t="s">
        <v>165</v>
      </c>
      <c r="D161" s="204" t="s">
        <v>125</v>
      </c>
      <c r="E161" s="205" t="s">
        <v>203</v>
      </c>
      <c r="F161" s="206" t="s">
        <v>204</v>
      </c>
      <c r="G161" s="207" t="s">
        <v>164</v>
      </c>
      <c r="H161" s="208">
        <v>735.8</v>
      </c>
      <c r="I161" s="209"/>
      <c r="J161" s="210">
        <f>ROUND(I161*H161,2)</f>
        <v>0</v>
      </c>
      <c r="K161" s="206" t="s">
        <v>1</v>
      </c>
      <c r="L161" s="41"/>
      <c r="M161" s="211" t="s">
        <v>1</v>
      </c>
      <c r="N161" s="212" t="s">
        <v>43</v>
      </c>
      <c r="O161" s="77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AR161" s="15" t="s">
        <v>129</v>
      </c>
      <c r="AT161" s="15" t="s">
        <v>125</v>
      </c>
      <c r="AU161" s="15" t="s">
        <v>82</v>
      </c>
      <c r="AY161" s="15" t="s">
        <v>122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15" t="s">
        <v>80</v>
      </c>
      <c r="BK161" s="215">
        <f>ROUND(I161*H161,2)</f>
        <v>0</v>
      </c>
      <c r="BL161" s="15" t="s">
        <v>129</v>
      </c>
      <c r="BM161" s="15" t="s">
        <v>205</v>
      </c>
    </row>
    <row r="162" spans="2:51" s="11" customFormat="1" ht="12">
      <c r="B162" s="216"/>
      <c r="C162" s="217"/>
      <c r="D162" s="218" t="s">
        <v>130</v>
      </c>
      <c r="E162" s="219" t="s">
        <v>1</v>
      </c>
      <c r="F162" s="220" t="s">
        <v>206</v>
      </c>
      <c r="G162" s="217"/>
      <c r="H162" s="221">
        <v>735.8</v>
      </c>
      <c r="I162" s="222"/>
      <c r="J162" s="217"/>
      <c r="K162" s="217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130</v>
      </c>
      <c r="AU162" s="227" t="s">
        <v>82</v>
      </c>
      <c r="AV162" s="11" t="s">
        <v>82</v>
      </c>
      <c r="AW162" s="11" t="s">
        <v>34</v>
      </c>
      <c r="AX162" s="11" t="s">
        <v>72</v>
      </c>
      <c r="AY162" s="227" t="s">
        <v>122</v>
      </c>
    </row>
    <row r="163" spans="2:51" s="12" customFormat="1" ht="12">
      <c r="B163" s="228"/>
      <c r="C163" s="229"/>
      <c r="D163" s="218" t="s">
        <v>130</v>
      </c>
      <c r="E163" s="230" t="s">
        <v>1</v>
      </c>
      <c r="F163" s="231" t="s">
        <v>133</v>
      </c>
      <c r="G163" s="229"/>
      <c r="H163" s="232">
        <v>735.8</v>
      </c>
      <c r="I163" s="233"/>
      <c r="J163" s="229"/>
      <c r="K163" s="229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130</v>
      </c>
      <c r="AU163" s="238" t="s">
        <v>82</v>
      </c>
      <c r="AV163" s="12" t="s">
        <v>129</v>
      </c>
      <c r="AW163" s="12" t="s">
        <v>34</v>
      </c>
      <c r="AX163" s="12" t="s">
        <v>80</v>
      </c>
      <c r="AY163" s="238" t="s">
        <v>122</v>
      </c>
    </row>
    <row r="164" spans="2:65" s="1" customFormat="1" ht="16.5" customHeight="1">
      <c r="B164" s="36"/>
      <c r="C164" s="249" t="s">
        <v>207</v>
      </c>
      <c r="D164" s="249" t="s">
        <v>198</v>
      </c>
      <c r="E164" s="250" t="s">
        <v>208</v>
      </c>
      <c r="F164" s="251" t="s">
        <v>209</v>
      </c>
      <c r="G164" s="252" t="s">
        <v>164</v>
      </c>
      <c r="H164" s="253">
        <v>809.38</v>
      </c>
      <c r="I164" s="254"/>
      <c r="J164" s="255">
        <f>ROUND(I164*H164,2)</f>
        <v>0</v>
      </c>
      <c r="K164" s="251" t="s">
        <v>1</v>
      </c>
      <c r="L164" s="256"/>
      <c r="M164" s="257" t="s">
        <v>1</v>
      </c>
      <c r="N164" s="258" t="s">
        <v>43</v>
      </c>
      <c r="O164" s="77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4">
        <f>S164*H164</f>
        <v>0</v>
      </c>
      <c r="AR164" s="15" t="s">
        <v>171</v>
      </c>
      <c r="AT164" s="15" t="s">
        <v>198</v>
      </c>
      <c r="AU164" s="15" t="s">
        <v>82</v>
      </c>
      <c r="AY164" s="15" t="s">
        <v>122</v>
      </c>
      <c r="BE164" s="215">
        <f>IF(N164="základní",J164,0)</f>
        <v>0</v>
      </c>
      <c r="BF164" s="215">
        <f>IF(N164="snížená",J164,0)</f>
        <v>0</v>
      </c>
      <c r="BG164" s="215">
        <f>IF(N164="zákl. přenesená",J164,0)</f>
        <v>0</v>
      </c>
      <c r="BH164" s="215">
        <f>IF(N164="sníž. přenesená",J164,0)</f>
        <v>0</v>
      </c>
      <c r="BI164" s="215">
        <f>IF(N164="nulová",J164,0)</f>
        <v>0</v>
      </c>
      <c r="BJ164" s="15" t="s">
        <v>80</v>
      </c>
      <c r="BK164" s="215">
        <f>ROUND(I164*H164,2)</f>
        <v>0</v>
      </c>
      <c r="BL164" s="15" t="s">
        <v>129</v>
      </c>
      <c r="BM164" s="15" t="s">
        <v>210</v>
      </c>
    </row>
    <row r="165" spans="2:51" s="11" customFormat="1" ht="12">
      <c r="B165" s="216"/>
      <c r="C165" s="217"/>
      <c r="D165" s="218" t="s">
        <v>130</v>
      </c>
      <c r="E165" s="219" t="s">
        <v>1</v>
      </c>
      <c r="F165" s="220" t="s">
        <v>202</v>
      </c>
      <c r="G165" s="217"/>
      <c r="H165" s="221">
        <v>809.38</v>
      </c>
      <c r="I165" s="222"/>
      <c r="J165" s="217"/>
      <c r="K165" s="217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130</v>
      </c>
      <c r="AU165" s="227" t="s">
        <v>82</v>
      </c>
      <c r="AV165" s="11" t="s">
        <v>82</v>
      </c>
      <c r="AW165" s="11" t="s">
        <v>34</v>
      </c>
      <c r="AX165" s="11" t="s">
        <v>72</v>
      </c>
      <c r="AY165" s="227" t="s">
        <v>122</v>
      </c>
    </row>
    <row r="166" spans="2:51" s="12" customFormat="1" ht="12">
      <c r="B166" s="228"/>
      <c r="C166" s="229"/>
      <c r="D166" s="218" t="s">
        <v>130</v>
      </c>
      <c r="E166" s="230" t="s">
        <v>1</v>
      </c>
      <c r="F166" s="231" t="s">
        <v>133</v>
      </c>
      <c r="G166" s="229"/>
      <c r="H166" s="232">
        <v>809.38</v>
      </c>
      <c r="I166" s="233"/>
      <c r="J166" s="229"/>
      <c r="K166" s="229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130</v>
      </c>
      <c r="AU166" s="238" t="s">
        <v>82</v>
      </c>
      <c r="AV166" s="12" t="s">
        <v>129</v>
      </c>
      <c r="AW166" s="12" t="s">
        <v>34</v>
      </c>
      <c r="AX166" s="12" t="s">
        <v>80</v>
      </c>
      <c r="AY166" s="238" t="s">
        <v>122</v>
      </c>
    </row>
    <row r="167" spans="2:65" s="1" customFormat="1" ht="16.5" customHeight="1">
      <c r="B167" s="36"/>
      <c r="C167" s="204" t="s">
        <v>171</v>
      </c>
      <c r="D167" s="204" t="s">
        <v>125</v>
      </c>
      <c r="E167" s="205" t="s">
        <v>211</v>
      </c>
      <c r="F167" s="206" t="s">
        <v>212</v>
      </c>
      <c r="G167" s="207" t="s">
        <v>128</v>
      </c>
      <c r="H167" s="208">
        <v>570</v>
      </c>
      <c r="I167" s="209"/>
      <c r="J167" s="210">
        <f>ROUND(I167*H167,2)</f>
        <v>0</v>
      </c>
      <c r="K167" s="206" t="s">
        <v>1</v>
      </c>
      <c r="L167" s="41"/>
      <c r="M167" s="211" t="s">
        <v>1</v>
      </c>
      <c r="N167" s="212" t="s">
        <v>43</v>
      </c>
      <c r="O167" s="77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AR167" s="15" t="s">
        <v>129</v>
      </c>
      <c r="AT167" s="15" t="s">
        <v>125</v>
      </c>
      <c r="AU167" s="15" t="s">
        <v>82</v>
      </c>
      <c r="AY167" s="15" t="s">
        <v>122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15" t="s">
        <v>80</v>
      </c>
      <c r="BK167" s="215">
        <f>ROUND(I167*H167,2)</f>
        <v>0</v>
      </c>
      <c r="BL167" s="15" t="s">
        <v>129</v>
      </c>
      <c r="BM167" s="15" t="s">
        <v>213</v>
      </c>
    </row>
    <row r="168" spans="2:51" s="11" customFormat="1" ht="12">
      <c r="B168" s="216"/>
      <c r="C168" s="217"/>
      <c r="D168" s="218" t="s">
        <v>130</v>
      </c>
      <c r="E168" s="219" t="s">
        <v>1</v>
      </c>
      <c r="F168" s="220" t="s">
        <v>214</v>
      </c>
      <c r="G168" s="217"/>
      <c r="H168" s="221">
        <v>570</v>
      </c>
      <c r="I168" s="222"/>
      <c r="J168" s="217"/>
      <c r="K168" s="217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130</v>
      </c>
      <c r="AU168" s="227" t="s">
        <v>82</v>
      </c>
      <c r="AV168" s="11" t="s">
        <v>82</v>
      </c>
      <c r="AW168" s="11" t="s">
        <v>34</v>
      </c>
      <c r="AX168" s="11" t="s">
        <v>72</v>
      </c>
      <c r="AY168" s="227" t="s">
        <v>122</v>
      </c>
    </row>
    <row r="169" spans="2:51" s="12" customFormat="1" ht="12">
      <c r="B169" s="228"/>
      <c r="C169" s="229"/>
      <c r="D169" s="218" t="s">
        <v>130</v>
      </c>
      <c r="E169" s="230" t="s">
        <v>1</v>
      </c>
      <c r="F169" s="231" t="s">
        <v>133</v>
      </c>
      <c r="G169" s="229"/>
      <c r="H169" s="232">
        <v>570</v>
      </c>
      <c r="I169" s="233"/>
      <c r="J169" s="229"/>
      <c r="K169" s="229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130</v>
      </c>
      <c r="AU169" s="238" t="s">
        <v>82</v>
      </c>
      <c r="AV169" s="12" t="s">
        <v>129</v>
      </c>
      <c r="AW169" s="12" t="s">
        <v>34</v>
      </c>
      <c r="AX169" s="12" t="s">
        <v>80</v>
      </c>
      <c r="AY169" s="238" t="s">
        <v>122</v>
      </c>
    </row>
    <row r="170" spans="2:65" s="1" customFormat="1" ht="16.5" customHeight="1">
      <c r="B170" s="36"/>
      <c r="C170" s="204" t="s">
        <v>215</v>
      </c>
      <c r="D170" s="204" t="s">
        <v>125</v>
      </c>
      <c r="E170" s="205" t="s">
        <v>216</v>
      </c>
      <c r="F170" s="206" t="s">
        <v>217</v>
      </c>
      <c r="G170" s="207" t="s">
        <v>128</v>
      </c>
      <c r="H170" s="208">
        <v>1015.291</v>
      </c>
      <c r="I170" s="209"/>
      <c r="J170" s="210">
        <f>ROUND(I170*H170,2)</f>
        <v>0</v>
      </c>
      <c r="K170" s="206" t="s">
        <v>1</v>
      </c>
      <c r="L170" s="41"/>
      <c r="M170" s="211" t="s">
        <v>1</v>
      </c>
      <c r="N170" s="212" t="s">
        <v>43</v>
      </c>
      <c r="O170" s="77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AR170" s="15" t="s">
        <v>129</v>
      </c>
      <c r="AT170" s="15" t="s">
        <v>125</v>
      </c>
      <c r="AU170" s="15" t="s">
        <v>82</v>
      </c>
      <c r="AY170" s="15" t="s">
        <v>122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15" t="s">
        <v>80</v>
      </c>
      <c r="BK170" s="215">
        <f>ROUND(I170*H170,2)</f>
        <v>0</v>
      </c>
      <c r="BL170" s="15" t="s">
        <v>129</v>
      </c>
      <c r="BM170" s="15" t="s">
        <v>218</v>
      </c>
    </row>
    <row r="171" spans="2:51" s="11" customFormat="1" ht="12">
      <c r="B171" s="216"/>
      <c r="C171" s="217"/>
      <c r="D171" s="218" t="s">
        <v>130</v>
      </c>
      <c r="E171" s="219" t="s">
        <v>1</v>
      </c>
      <c r="F171" s="220" t="s">
        <v>219</v>
      </c>
      <c r="G171" s="217"/>
      <c r="H171" s="221">
        <v>365.291</v>
      </c>
      <c r="I171" s="222"/>
      <c r="J171" s="217"/>
      <c r="K171" s="217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130</v>
      </c>
      <c r="AU171" s="227" t="s">
        <v>82</v>
      </c>
      <c r="AV171" s="11" t="s">
        <v>82</v>
      </c>
      <c r="AW171" s="11" t="s">
        <v>34</v>
      </c>
      <c r="AX171" s="11" t="s">
        <v>72</v>
      </c>
      <c r="AY171" s="227" t="s">
        <v>122</v>
      </c>
    </row>
    <row r="172" spans="2:51" s="11" customFormat="1" ht="12">
      <c r="B172" s="216"/>
      <c r="C172" s="217"/>
      <c r="D172" s="218" t="s">
        <v>130</v>
      </c>
      <c r="E172" s="219" t="s">
        <v>1</v>
      </c>
      <c r="F172" s="220" t="s">
        <v>220</v>
      </c>
      <c r="G172" s="217"/>
      <c r="H172" s="221">
        <v>650</v>
      </c>
      <c r="I172" s="222"/>
      <c r="J172" s="217"/>
      <c r="K172" s="217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130</v>
      </c>
      <c r="AU172" s="227" t="s">
        <v>82</v>
      </c>
      <c r="AV172" s="11" t="s">
        <v>82</v>
      </c>
      <c r="AW172" s="11" t="s">
        <v>34</v>
      </c>
      <c r="AX172" s="11" t="s">
        <v>72</v>
      </c>
      <c r="AY172" s="227" t="s">
        <v>122</v>
      </c>
    </row>
    <row r="173" spans="2:51" s="12" customFormat="1" ht="12">
      <c r="B173" s="228"/>
      <c r="C173" s="229"/>
      <c r="D173" s="218" t="s">
        <v>130</v>
      </c>
      <c r="E173" s="230" t="s">
        <v>1</v>
      </c>
      <c r="F173" s="231" t="s">
        <v>133</v>
      </c>
      <c r="G173" s="229"/>
      <c r="H173" s="232">
        <v>1015.2909999999999</v>
      </c>
      <c r="I173" s="233"/>
      <c r="J173" s="229"/>
      <c r="K173" s="229"/>
      <c r="L173" s="234"/>
      <c r="M173" s="235"/>
      <c r="N173" s="236"/>
      <c r="O173" s="236"/>
      <c r="P173" s="236"/>
      <c r="Q173" s="236"/>
      <c r="R173" s="236"/>
      <c r="S173" s="236"/>
      <c r="T173" s="237"/>
      <c r="AT173" s="238" t="s">
        <v>130</v>
      </c>
      <c r="AU173" s="238" t="s">
        <v>82</v>
      </c>
      <c r="AV173" s="12" t="s">
        <v>129</v>
      </c>
      <c r="AW173" s="12" t="s">
        <v>34</v>
      </c>
      <c r="AX173" s="12" t="s">
        <v>80</v>
      </c>
      <c r="AY173" s="238" t="s">
        <v>122</v>
      </c>
    </row>
    <row r="174" spans="2:63" s="10" customFormat="1" ht="22.8" customHeight="1">
      <c r="B174" s="188"/>
      <c r="C174" s="189"/>
      <c r="D174" s="190" t="s">
        <v>71</v>
      </c>
      <c r="E174" s="202" t="s">
        <v>221</v>
      </c>
      <c r="F174" s="202" t="s">
        <v>222</v>
      </c>
      <c r="G174" s="189"/>
      <c r="H174" s="189"/>
      <c r="I174" s="192"/>
      <c r="J174" s="203">
        <f>BK174</f>
        <v>0</v>
      </c>
      <c r="K174" s="189"/>
      <c r="L174" s="194"/>
      <c r="M174" s="195"/>
      <c r="N174" s="196"/>
      <c r="O174" s="196"/>
      <c r="P174" s="197">
        <f>SUM(P175:P200)</f>
        <v>0</v>
      </c>
      <c r="Q174" s="196"/>
      <c r="R174" s="197">
        <f>SUM(R175:R200)</f>
        <v>0</v>
      </c>
      <c r="S174" s="196"/>
      <c r="T174" s="198">
        <f>SUM(T175:T200)</f>
        <v>0</v>
      </c>
      <c r="AR174" s="199" t="s">
        <v>80</v>
      </c>
      <c r="AT174" s="200" t="s">
        <v>71</v>
      </c>
      <c r="AU174" s="200" t="s">
        <v>80</v>
      </c>
      <c r="AY174" s="199" t="s">
        <v>122</v>
      </c>
      <c r="BK174" s="201">
        <f>SUM(BK175:BK200)</f>
        <v>0</v>
      </c>
    </row>
    <row r="175" spans="2:65" s="1" customFormat="1" ht="16.5" customHeight="1">
      <c r="B175" s="36"/>
      <c r="C175" s="204" t="s">
        <v>201</v>
      </c>
      <c r="D175" s="204" t="s">
        <v>125</v>
      </c>
      <c r="E175" s="205" t="s">
        <v>223</v>
      </c>
      <c r="F175" s="206" t="s">
        <v>224</v>
      </c>
      <c r="G175" s="207" t="s">
        <v>164</v>
      </c>
      <c r="H175" s="208">
        <v>735.8</v>
      </c>
      <c r="I175" s="209"/>
      <c r="J175" s="210">
        <f>ROUND(I175*H175,2)</f>
        <v>0</v>
      </c>
      <c r="K175" s="206" t="s">
        <v>1</v>
      </c>
      <c r="L175" s="41"/>
      <c r="M175" s="211" t="s">
        <v>1</v>
      </c>
      <c r="N175" s="212" t="s">
        <v>43</v>
      </c>
      <c r="O175" s="77"/>
      <c r="P175" s="213">
        <f>O175*H175</f>
        <v>0</v>
      </c>
      <c r="Q175" s="213">
        <v>0</v>
      </c>
      <c r="R175" s="213">
        <f>Q175*H175</f>
        <v>0</v>
      </c>
      <c r="S175" s="213">
        <v>0</v>
      </c>
      <c r="T175" s="214">
        <f>S175*H175</f>
        <v>0</v>
      </c>
      <c r="AR175" s="15" t="s">
        <v>129</v>
      </c>
      <c r="AT175" s="15" t="s">
        <v>125</v>
      </c>
      <c r="AU175" s="15" t="s">
        <v>82</v>
      </c>
      <c r="AY175" s="15" t="s">
        <v>122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15" t="s">
        <v>80</v>
      </c>
      <c r="BK175" s="215">
        <f>ROUND(I175*H175,2)</f>
        <v>0</v>
      </c>
      <c r="BL175" s="15" t="s">
        <v>129</v>
      </c>
      <c r="BM175" s="15" t="s">
        <v>225</v>
      </c>
    </row>
    <row r="176" spans="2:51" s="11" customFormat="1" ht="12">
      <c r="B176" s="216"/>
      <c r="C176" s="217"/>
      <c r="D176" s="218" t="s">
        <v>130</v>
      </c>
      <c r="E176" s="219" t="s">
        <v>1</v>
      </c>
      <c r="F176" s="220" t="s">
        <v>173</v>
      </c>
      <c r="G176" s="217"/>
      <c r="H176" s="221">
        <v>31.29</v>
      </c>
      <c r="I176" s="222"/>
      <c r="J176" s="217"/>
      <c r="K176" s="217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130</v>
      </c>
      <c r="AU176" s="227" t="s">
        <v>82</v>
      </c>
      <c r="AV176" s="11" t="s">
        <v>82</v>
      </c>
      <c r="AW176" s="11" t="s">
        <v>34</v>
      </c>
      <c r="AX176" s="11" t="s">
        <v>72</v>
      </c>
      <c r="AY176" s="227" t="s">
        <v>122</v>
      </c>
    </row>
    <row r="177" spans="2:51" s="11" customFormat="1" ht="12">
      <c r="B177" s="216"/>
      <c r="C177" s="217"/>
      <c r="D177" s="218" t="s">
        <v>130</v>
      </c>
      <c r="E177" s="219" t="s">
        <v>1</v>
      </c>
      <c r="F177" s="220" t="s">
        <v>174</v>
      </c>
      <c r="G177" s="217"/>
      <c r="H177" s="221">
        <v>31.5</v>
      </c>
      <c r="I177" s="222"/>
      <c r="J177" s="217"/>
      <c r="K177" s="217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130</v>
      </c>
      <c r="AU177" s="227" t="s">
        <v>82</v>
      </c>
      <c r="AV177" s="11" t="s">
        <v>82</v>
      </c>
      <c r="AW177" s="11" t="s">
        <v>34</v>
      </c>
      <c r="AX177" s="11" t="s">
        <v>72</v>
      </c>
      <c r="AY177" s="227" t="s">
        <v>122</v>
      </c>
    </row>
    <row r="178" spans="2:51" s="11" customFormat="1" ht="12">
      <c r="B178" s="216"/>
      <c r="C178" s="217"/>
      <c r="D178" s="218" t="s">
        <v>130</v>
      </c>
      <c r="E178" s="219" t="s">
        <v>1</v>
      </c>
      <c r="F178" s="220" t="s">
        <v>175</v>
      </c>
      <c r="G178" s="217"/>
      <c r="H178" s="221">
        <v>40.88</v>
      </c>
      <c r="I178" s="222"/>
      <c r="J178" s="217"/>
      <c r="K178" s="217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130</v>
      </c>
      <c r="AU178" s="227" t="s">
        <v>82</v>
      </c>
      <c r="AV178" s="11" t="s">
        <v>82</v>
      </c>
      <c r="AW178" s="11" t="s">
        <v>34</v>
      </c>
      <c r="AX178" s="11" t="s">
        <v>72</v>
      </c>
      <c r="AY178" s="227" t="s">
        <v>122</v>
      </c>
    </row>
    <row r="179" spans="2:51" s="11" customFormat="1" ht="12">
      <c r="B179" s="216"/>
      <c r="C179" s="217"/>
      <c r="D179" s="218" t="s">
        <v>130</v>
      </c>
      <c r="E179" s="219" t="s">
        <v>1</v>
      </c>
      <c r="F179" s="220" t="s">
        <v>176</v>
      </c>
      <c r="G179" s="217"/>
      <c r="H179" s="221">
        <v>36</v>
      </c>
      <c r="I179" s="222"/>
      <c r="J179" s="217"/>
      <c r="K179" s="217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130</v>
      </c>
      <c r="AU179" s="227" t="s">
        <v>82</v>
      </c>
      <c r="AV179" s="11" t="s">
        <v>82</v>
      </c>
      <c r="AW179" s="11" t="s">
        <v>34</v>
      </c>
      <c r="AX179" s="11" t="s">
        <v>72</v>
      </c>
      <c r="AY179" s="227" t="s">
        <v>122</v>
      </c>
    </row>
    <row r="180" spans="2:51" s="11" customFormat="1" ht="12">
      <c r="B180" s="216"/>
      <c r="C180" s="217"/>
      <c r="D180" s="218" t="s">
        <v>130</v>
      </c>
      <c r="E180" s="219" t="s">
        <v>1</v>
      </c>
      <c r="F180" s="220" t="s">
        <v>177</v>
      </c>
      <c r="G180" s="217"/>
      <c r="H180" s="221">
        <v>29.2</v>
      </c>
      <c r="I180" s="222"/>
      <c r="J180" s="217"/>
      <c r="K180" s="217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130</v>
      </c>
      <c r="AU180" s="227" t="s">
        <v>82</v>
      </c>
      <c r="AV180" s="11" t="s">
        <v>82</v>
      </c>
      <c r="AW180" s="11" t="s">
        <v>34</v>
      </c>
      <c r="AX180" s="11" t="s">
        <v>72</v>
      </c>
      <c r="AY180" s="227" t="s">
        <v>122</v>
      </c>
    </row>
    <row r="181" spans="2:51" s="11" customFormat="1" ht="12">
      <c r="B181" s="216"/>
      <c r="C181" s="217"/>
      <c r="D181" s="218" t="s">
        <v>130</v>
      </c>
      <c r="E181" s="219" t="s">
        <v>1</v>
      </c>
      <c r="F181" s="220" t="s">
        <v>178</v>
      </c>
      <c r="G181" s="217"/>
      <c r="H181" s="221">
        <v>26.74</v>
      </c>
      <c r="I181" s="222"/>
      <c r="J181" s="217"/>
      <c r="K181" s="217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130</v>
      </c>
      <c r="AU181" s="227" t="s">
        <v>82</v>
      </c>
      <c r="AV181" s="11" t="s">
        <v>82</v>
      </c>
      <c r="AW181" s="11" t="s">
        <v>34</v>
      </c>
      <c r="AX181" s="11" t="s">
        <v>72</v>
      </c>
      <c r="AY181" s="227" t="s">
        <v>122</v>
      </c>
    </row>
    <row r="182" spans="2:51" s="11" customFormat="1" ht="12">
      <c r="B182" s="216"/>
      <c r="C182" s="217"/>
      <c r="D182" s="218" t="s">
        <v>130</v>
      </c>
      <c r="E182" s="219" t="s">
        <v>1</v>
      </c>
      <c r="F182" s="220" t="s">
        <v>179</v>
      </c>
      <c r="G182" s="217"/>
      <c r="H182" s="221">
        <v>4.98</v>
      </c>
      <c r="I182" s="222"/>
      <c r="J182" s="217"/>
      <c r="K182" s="217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130</v>
      </c>
      <c r="AU182" s="227" t="s">
        <v>82</v>
      </c>
      <c r="AV182" s="11" t="s">
        <v>82</v>
      </c>
      <c r="AW182" s="11" t="s">
        <v>34</v>
      </c>
      <c r="AX182" s="11" t="s">
        <v>72</v>
      </c>
      <c r="AY182" s="227" t="s">
        <v>122</v>
      </c>
    </row>
    <row r="183" spans="2:51" s="11" customFormat="1" ht="12">
      <c r="B183" s="216"/>
      <c r="C183" s="217"/>
      <c r="D183" s="218" t="s">
        <v>130</v>
      </c>
      <c r="E183" s="219" t="s">
        <v>1</v>
      </c>
      <c r="F183" s="220" t="s">
        <v>180</v>
      </c>
      <c r="G183" s="217"/>
      <c r="H183" s="221">
        <v>22.64</v>
      </c>
      <c r="I183" s="222"/>
      <c r="J183" s="217"/>
      <c r="K183" s="217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130</v>
      </c>
      <c r="AU183" s="227" t="s">
        <v>82</v>
      </c>
      <c r="AV183" s="11" t="s">
        <v>82</v>
      </c>
      <c r="AW183" s="11" t="s">
        <v>34</v>
      </c>
      <c r="AX183" s="11" t="s">
        <v>72</v>
      </c>
      <c r="AY183" s="227" t="s">
        <v>122</v>
      </c>
    </row>
    <row r="184" spans="2:51" s="11" customFormat="1" ht="12">
      <c r="B184" s="216"/>
      <c r="C184" s="217"/>
      <c r="D184" s="218" t="s">
        <v>130</v>
      </c>
      <c r="E184" s="219" t="s">
        <v>1</v>
      </c>
      <c r="F184" s="220" t="s">
        <v>181</v>
      </c>
      <c r="G184" s="217"/>
      <c r="H184" s="221">
        <v>7.28</v>
      </c>
      <c r="I184" s="222"/>
      <c r="J184" s="217"/>
      <c r="K184" s="217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130</v>
      </c>
      <c r="AU184" s="227" t="s">
        <v>82</v>
      </c>
      <c r="AV184" s="11" t="s">
        <v>82</v>
      </c>
      <c r="AW184" s="11" t="s">
        <v>34</v>
      </c>
      <c r="AX184" s="11" t="s">
        <v>72</v>
      </c>
      <c r="AY184" s="227" t="s">
        <v>122</v>
      </c>
    </row>
    <row r="185" spans="2:51" s="11" customFormat="1" ht="12">
      <c r="B185" s="216"/>
      <c r="C185" s="217"/>
      <c r="D185" s="218" t="s">
        <v>130</v>
      </c>
      <c r="E185" s="219" t="s">
        <v>1</v>
      </c>
      <c r="F185" s="220" t="s">
        <v>182</v>
      </c>
      <c r="G185" s="217"/>
      <c r="H185" s="221">
        <v>6.2</v>
      </c>
      <c r="I185" s="222"/>
      <c r="J185" s="217"/>
      <c r="K185" s="217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130</v>
      </c>
      <c r="AU185" s="227" t="s">
        <v>82</v>
      </c>
      <c r="AV185" s="11" t="s">
        <v>82</v>
      </c>
      <c r="AW185" s="11" t="s">
        <v>34</v>
      </c>
      <c r="AX185" s="11" t="s">
        <v>72</v>
      </c>
      <c r="AY185" s="227" t="s">
        <v>122</v>
      </c>
    </row>
    <row r="186" spans="2:51" s="11" customFormat="1" ht="12">
      <c r="B186" s="216"/>
      <c r="C186" s="217"/>
      <c r="D186" s="218" t="s">
        <v>130</v>
      </c>
      <c r="E186" s="219" t="s">
        <v>1</v>
      </c>
      <c r="F186" s="220" t="s">
        <v>183</v>
      </c>
      <c r="G186" s="217"/>
      <c r="H186" s="221">
        <v>208</v>
      </c>
      <c r="I186" s="222"/>
      <c r="J186" s="217"/>
      <c r="K186" s="217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130</v>
      </c>
      <c r="AU186" s="227" t="s">
        <v>82</v>
      </c>
      <c r="AV186" s="11" t="s">
        <v>82</v>
      </c>
      <c r="AW186" s="11" t="s">
        <v>34</v>
      </c>
      <c r="AX186" s="11" t="s">
        <v>72</v>
      </c>
      <c r="AY186" s="227" t="s">
        <v>122</v>
      </c>
    </row>
    <row r="187" spans="2:51" s="11" customFormat="1" ht="12">
      <c r="B187" s="216"/>
      <c r="C187" s="217"/>
      <c r="D187" s="218" t="s">
        <v>130</v>
      </c>
      <c r="E187" s="219" t="s">
        <v>1</v>
      </c>
      <c r="F187" s="220" t="s">
        <v>184</v>
      </c>
      <c r="G187" s="217"/>
      <c r="H187" s="221">
        <v>72</v>
      </c>
      <c r="I187" s="222"/>
      <c r="J187" s="217"/>
      <c r="K187" s="217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130</v>
      </c>
      <c r="AU187" s="227" t="s">
        <v>82</v>
      </c>
      <c r="AV187" s="11" t="s">
        <v>82</v>
      </c>
      <c r="AW187" s="11" t="s">
        <v>34</v>
      </c>
      <c r="AX187" s="11" t="s">
        <v>72</v>
      </c>
      <c r="AY187" s="227" t="s">
        <v>122</v>
      </c>
    </row>
    <row r="188" spans="2:51" s="11" customFormat="1" ht="12">
      <c r="B188" s="216"/>
      <c r="C188" s="217"/>
      <c r="D188" s="218" t="s">
        <v>130</v>
      </c>
      <c r="E188" s="219" t="s">
        <v>1</v>
      </c>
      <c r="F188" s="220" t="s">
        <v>185</v>
      </c>
      <c r="G188" s="217"/>
      <c r="H188" s="221">
        <v>92.8</v>
      </c>
      <c r="I188" s="222"/>
      <c r="J188" s="217"/>
      <c r="K188" s="217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130</v>
      </c>
      <c r="AU188" s="227" t="s">
        <v>82</v>
      </c>
      <c r="AV188" s="11" t="s">
        <v>82</v>
      </c>
      <c r="AW188" s="11" t="s">
        <v>34</v>
      </c>
      <c r="AX188" s="11" t="s">
        <v>72</v>
      </c>
      <c r="AY188" s="227" t="s">
        <v>122</v>
      </c>
    </row>
    <row r="189" spans="2:51" s="11" customFormat="1" ht="12">
      <c r="B189" s="216"/>
      <c r="C189" s="217"/>
      <c r="D189" s="218" t="s">
        <v>130</v>
      </c>
      <c r="E189" s="219" t="s">
        <v>1</v>
      </c>
      <c r="F189" s="220" t="s">
        <v>186</v>
      </c>
      <c r="G189" s="217"/>
      <c r="H189" s="221">
        <v>46.4</v>
      </c>
      <c r="I189" s="222"/>
      <c r="J189" s="217"/>
      <c r="K189" s="217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130</v>
      </c>
      <c r="AU189" s="227" t="s">
        <v>82</v>
      </c>
      <c r="AV189" s="11" t="s">
        <v>82</v>
      </c>
      <c r="AW189" s="11" t="s">
        <v>34</v>
      </c>
      <c r="AX189" s="11" t="s">
        <v>72</v>
      </c>
      <c r="AY189" s="227" t="s">
        <v>122</v>
      </c>
    </row>
    <row r="190" spans="2:51" s="11" customFormat="1" ht="12">
      <c r="B190" s="216"/>
      <c r="C190" s="217"/>
      <c r="D190" s="218" t="s">
        <v>130</v>
      </c>
      <c r="E190" s="219" t="s">
        <v>1</v>
      </c>
      <c r="F190" s="220" t="s">
        <v>187</v>
      </c>
      <c r="G190" s="217"/>
      <c r="H190" s="221">
        <v>26.4</v>
      </c>
      <c r="I190" s="222"/>
      <c r="J190" s="217"/>
      <c r="K190" s="217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130</v>
      </c>
      <c r="AU190" s="227" t="s">
        <v>82</v>
      </c>
      <c r="AV190" s="11" t="s">
        <v>82</v>
      </c>
      <c r="AW190" s="11" t="s">
        <v>34</v>
      </c>
      <c r="AX190" s="11" t="s">
        <v>72</v>
      </c>
      <c r="AY190" s="227" t="s">
        <v>122</v>
      </c>
    </row>
    <row r="191" spans="2:51" s="11" customFormat="1" ht="12">
      <c r="B191" s="216"/>
      <c r="C191" s="217"/>
      <c r="D191" s="218" t="s">
        <v>130</v>
      </c>
      <c r="E191" s="219" t="s">
        <v>1</v>
      </c>
      <c r="F191" s="220" t="s">
        <v>188</v>
      </c>
      <c r="G191" s="217"/>
      <c r="H191" s="221">
        <v>3</v>
      </c>
      <c r="I191" s="222"/>
      <c r="J191" s="217"/>
      <c r="K191" s="217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130</v>
      </c>
      <c r="AU191" s="227" t="s">
        <v>82</v>
      </c>
      <c r="AV191" s="11" t="s">
        <v>82</v>
      </c>
      <c r="AW191" s="11" t="s">
        <v>34</v>
      </c>
      <c r="AX191" s="11" t="s">
        <v>72</v>
      </c>
      <c r="AY191" s="227" t="s">
        <v>122</v>
      </c>
    </row>
    <row r="192" spans="2:51" s="11" customFormat="1" ht="12">
      <c r="B192" s="216"/>
      <c r="C192" s="217"/>
      <c r="D192" s="218" t="s">
        <v>130</v>
      </c>
      <c r="E192" s="219" t="s">
        <v>1</v>
      </c>
      <c r="F192" s="220" t="s">
        <v>189</v>
      </c>
      <c r="G192" s="217"/>
      <c r="H192" s="221">
        <v>5.4</v>
      </c>
      <c r="I192" s="222"/>
      <c r="J192" s="217"/>
      <c r="K192" s="217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130</v>
      </c>
      <c r="AU192" s="227" t="s">
        <v>82</v>
      </c>
      <c r="AV192" s="11" t="s">
        <v>82</v>
      </c>
      <c r="AW192" s="11" t="s">
        <v>34</v>
      </c>
      <c r="AX192" s="11" t="s">
        <v>72</v>
      </c>
      <c r="AY192" s="227" t="s">
        <v>122</v>
      </c>
    </row>
    <row r="193" spans="2:51" s="11" customFormat="1" ht="12">
      <c r="B193" s="216"/>
      <c r="C193" s="217"/>
      <c r="D193" s="218" t="s">
        <v>130</v>
      </c>
      <c r="E193" s="219" t="s">
        <v>1</v>
      </c>
      <c r="F193" s="220" t="s">
        <v>190</v>
      </c>
      <c r="G193" s="217"/>
      <c r="H193" s="221">
        <v>2.05</v>
      </c>
      <c r="I193" s="222"/>
      <c r="J193" s="217"/>
      <c r="K193" s="217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130</v>
      </c>
      <c r="AU193" s="227" t="s">
        <v>82</v>
      </c>
      <c r="AV193" s="11" t="s">
        <v>82</v>
      </c>
      <c r="AW193" s="11" t="s">
        <v>34</v>
      </c>
      <c r="AX193" s="11" t="s">
        <v>72</v>
      </c>
      <c r="AY193" s="227" t="s">
        <v>122</v>
      </c>
    </row>
    <row r="194" spans="2:51" s="11" customFormat="1" ht="12">
      <c r="B194" s="216"/>
      <c r="C194" s="217"/>
      <c r="D194" s="218" t="s">
        <v>130</v>
      </c>
      <c r="E194" s="219" t="s">
        <v>1</v>
      </c>
      <c r="F194" s="220" t="s">
        <v>191</v>
      </c>
      <c r="G194" s="217"/>
      <c r="H194" s="221">
        <v>2.69</v>
      </c>
      <c r="I194" s="222"/>
      <c r="J194" s="217"/>
      <c r="K194" s="217"/>
      <c r="L194" s="223"/>
      <c r="M194" s="224"/>
      <c r="N194" s="225"/>
      <c r="O194" s="225"/>
      <c r="P194" s="225"/>
      <c r="Q194" s="225"/>
      <c r="R194" s="225"/>
      <c r="S194" s="225"/>
      <c r="T194" s="226"/>
      <c r="AT194" s="227" t="s">
        <v>130</v>
      </c>
      <c r="AU194" s="227" t="s">
        <v>82</v>
      </c>
      <c r="AV194" s="11" t="s">
        <v>82</v>
      </c>
      <c r="AW194" s="11" t="s">
        <v>34</v>
      </c>
      <c r="AX194" s="11" t="s">
        <v>72</v>
      </c>
      <c r="AY194" s="227" t="s">
        <v>122</v>
      </c>
    </row>
    <row r="195" spans="2:51" s="11" customFormat="1" ht="12">
      <c r="B195" s="216"/>
      <c r="C195" s="217"/>
      <c r="D195" s="218" t="s">
        <v>130</v>
      </c>
      <c r="E195" s="219" t="s">
        <v>1</v>
      </c>
      <c r="F195" s="220" t="s">
        <v>192</v>
      </c>
      <c r="G195" s="217"/>
      <c r="H195" s="221">
        <v>6.12</v>
      </c>
      <c r="I195" s="222"/>
      <c r="J195" s="217"/>
      <c r="K195" s="217"/>
      <c r="L195" s="223"/>
      <c r="M195" s="224"/>
      <c r="N195" s="225"/>
      <c r="O195" s="225"/>
      <c r="P195" s="225"/>
      <c r="Q195" s="225"/>
      <c r="R195" s="225"/>
      <c r="S195" s="225"/>
      <c r="T195" s="226"/>
      <c r="AT195" s="227" t="s">
        <v>130</v>
      </c>
      <c r="AU195" s="227" t="s">
        <v>82</v>
      </c>
      <c r="AV195" s="11" t="s">
        <v>82</v>
      </c>
      <c r="AW195" s="11" t="s">
        <v>34</v>
      </c>
      <c r="AX195" s="11" t="s">
        <v>72</v>
      </c>
      <c r="AY195" s="227" t="s">
        <v>122</v>
      </c>
    </row>
    <row r="196" spans="2:51" s="11" customFormat="1" ht="12">
      <c r="B196" s="216"/>
      <c r="C196" s="217"/>
      <c r="D196" s="218" t="s">
        <v>130</v>
      </c>
      <c r="E196" s="219" t="s">
        <v>1</v>
      </c>
      <c r="F196" s="220" t="s">
        <v>193</v>
      </c>
      <c r="G196" s="217"/>
      <c r="H196" s="221">
        <v>9.2</v>
      </c>
      <c r="I196" s="222"/>
      <c r="J196" s="217"/>
      <c r="K196" s="217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130</v>
      </c>
      <c r="AU196" s="227" t="s">
        <v>82</v>
      </c>
      <c r="AV196" s="11" t="s">
        <v>82</v>
      </c>
      <c r="AW196" s="11" t="s">
        <v>34</v>
      </c>
      <c r="AX196" s="11" t="s">
        <v>72</v>
      </c>
      <c r="AY196" s="227" t="s">
        <v>122</v>
      </c>
    </row>
    <row r="197" spans="2:51" s="11" customFormat="1" ht="12">
      <c r="B197" s="216"/>
      <c r="C197" s="217"/>
      <c r="D197" s="218" t="s">
        <v>130</v>
      </c>
      <c r="E197" s="219" t="s">
        <v>1</v>
      </c>
      <c r="F197" s="220" t="s">
        <v>194</v>
      </c>
      <c r="G197" s="217"/>
      <c r="H197" s="221">
        <v>9.38</v>
      </c>
      <c r="I197" s="222"/>
      <c r="J197" s="217"/>
      <c r="K197" s="217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130</v>
      </c>
      <c r="AU197" s="227" t="s">
        <v>82</v>
      </c>
      <c r="AV197" s="11" t="s">
        <v>82</v>
      </c>
      <c r="AW197" s="11" t="s">
        <v>34</v>
      </c>
      <c r="AX197" s="11" t="s">
        <v>72</v>
      </c>
      <c r="AY197" s="227" t="s">
        <v>122</v>
      </c>
    </row>
    <row r="198" spans="2:51" s="11" customFormat="1" ht="12">
      <c r="B198" s="216"/>
      <c r="C198" s="217"/>
      <c r="D198" s="218" t="s">
        <v>130</v>
      </c>
      <c r="E198" s="219" t="s">
        <v>1</v>
      </c>
      <c r="F198" s="220" t="s">
        <v>195</v>
      </c>
      <c r="G198" s="217"/>
      <c r="H198" s="221">
        <v>12.02</v>
      </c>
      <c r="I198" s="222"/>
      <c r="J198" s="217"/>
      <c r="K198" s="217"/>
      <c r="L198" s="223"/>
      <c r="M198" s="224"/>
      <c r="N198" s="225"/>
      <c r="O198" s="225"/>
      <c r="P198" s="225"/>
      <c r="Q198" s="225"/>
      <c r="R198" s="225"/>
      <c r="S198" s="225"/>
      <c r="T198" s="226"/>
      <c r="AT198" s="227" t="s">
        <v>130</v>
      </c>
      <c r="AU198" s="227" t="s">
        <v>82</v>
      </c>
      <c r="AV198" s="11" t="s">
        <v>82</v>
      </c>
      <c r="AW198" s="11" t="s">
        <v>34</v>
      </c>
      <c r="AX198" s="11" t="s">
        <v>72</v>
      </c>
      <c r="AY198" s="227" t="s">
        <v>122</v>
      </c>
    </row>
    <row r="199" spans="2:51" s="11" customFormat="1" ht="12">
      <c r="B199" s="216"/>
      <c r="C199" s="217"/>
      <c r="D199" s="218" t="s">
        <v>130</v>
      </c>
      <c r="E199" s="219" t="s">
        <v>1</v>
      </c>
      <c r="F199" s="220" t="s">
        <v>196</v>
      </c>
      <c r="G199" s="217"/>
      <c r="H199" s="221">
        <v>3.63</v>
      </c>
      <c r="I199" s="222"/>
      <c r="J199" s="217"/>
      <c r="K199" s="217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130</v>
      </c>
      <c r="AU199" s="227" t="s">
        <v>82</v>
      </c>
      <c r="AV199" s="11" t="s">
        <v>82</v>
      </c>
      <c r="AW199" s="11" t="s">
        <v>34</v>
      </c>
      <c r="AX199" s="11" t="s">
        <v>72</v>
      </c>
      <c r="AY199" s="227" t="s">
        <v>122</v>
      </c>
    </row>
    <row r="200" spans="2:51" s="12" customFormat="1" ht="12">
      <c r="B200" s="228"/>
      <c r="C200" s="229"/>
      <c r="D200" s="218" t="s">
        <v>130</v>
      </c>
      <c r="E200" s="230" t="s">
        <v>1</v>
      </c>
      <c r="F200" s="231" t="s">
        <v>133</v>
      </c>
      <c r="G200" s="229"/>
      <c r="H200" s="232">
        <v>735.8</v>
      </c>
      <c r="I200" s="233"/>
      <c r="J200" s="229"/>
      <c r="K200" s="229"/>
      <c r="L200" s="234"/>
      <c r="M200" s="235"/>
      <c r="N200" s="236"/>
      <c r="O200" s="236"/>
      <c r="P200" s="236"/>
      <c r="Q200" s="236"/>
      <c r="R200" s="236"/>
      <c r="S200" s="236"/>
      <c r="T200" s="237"/>
      <c r="AT200" s="238" t="s">
        <v>130</v>
      </c>
      <c r="AU200" s="238" t="s">
        <v>82</v>
      </c>
      <c r="AV200" s="12" t="s">
        <v>129</v>
      </c>
      <c r="AW200" s="12" t="s">
        <v>34</v>
      </c>
      <c r="AX200" s="12" t="s">
        <v>80</v>
      </c>
      <c r="AY200" s="238" t="s">
        <v>122</v>
      </c>
    </row>
    <row r="201" spans="2:63" s="10" customFormat="1" ht="22.8" customHeight="1">
      <c r="B201" s="188"/>
      <c r="C201" s="189"/>
      <c r="D201" s="190" t="s">
        <v>71</v>
      </c>
      <c r="E201" s="202" t="s">
        <v>215</v>
      </c>
      <c r="F201" s="202" t="s">
        <v>226</v>
      </c>
      <c r="G201" s="189"/>
      <c r="H201" s="189"/>
      <c r="I201" s="192"/>
      <c r="J201" s="203">
        <f>BK201</f>
        <v>0</v>
      </c>
      <c r="K201" s="189"/>
      <c r="L201" s="194"/>
      <c r="M201" s="195"/>
      <c r="N201" s="196"/>
      <c r="O201" s="196"/>
      <c r="P201" s="197">
        <f>SUM(P202:P254)</f>
        <v>0</v>
      </c>
      <c r="Q201" s="196"/>
      <c r="R201" s="197">
        <f>SUM(R202:R254)</f>
        <v>0</v>
      </c>
      <c r="S201" s="196"/>
      <c r="T201" s="198">
        <f>SUM(T202:T254)</f>
        <v>0</v>
      </c>
      <c r="AR201" s="199" t="s">
        <v>80</v>
      </c>
      <c r="AT201" s="200" t="s">
        <v>71</v>
      </c>
      <c r="AU201" s="200" t="s">
        <v>80</v>
      </c>
      <c r="AY201" s="199" t="s">
        <v>122</v>
      </c>
      <c r="BK201" s="201">
        <f>SUM(BK202:BK254)</f>
        <v>0</v>
      </c>
    </row>
    <row r="202" spans="2:65" s="1" customFormat="1" ht="16.5" customHeight="1">
      <c r="B202" s="36"/>
      <c r="C202" s="204" t="s">
        <v>227</v>
      </c>
      <c r="D202" s="204" t="s">
        <v>125</v>
      </c>
      <c r="E202" s="205" t="s">
        <v>228</v>
      </c>
      <c r="F202" s="206" t="s">
        <v>229</v>
      </c>
      <c r="G202" s="207" t="s">
        <v>128</v>
      </c>
      <c r="H202" s="208">
        <v>364.8</v>
      </c>
      <c r="I202" s="209"/>
      <c r="J202" s="210">
        <f>ROUND(I202*H202,2)</f>
        <v>0</v>
      </c>
      <c r="K202" s="206" t="s">
        <v>1</v>
      </c>
      <c r="L202" s="41"/>
      <c r="M202" s="211" t="s">
        <v>1</v>
      </c>
      <c r="N202" s="212" t="s">
        <v>43</v>
      </c>
      <c r="O202" s="77"/>
      <c r="P202" s="213">
        <f>O202*H202</f>
        <v>0</v>
      </c>
      <c r="Q202" s="213">
        <v>0</v>
      </c>
      <c r="R202" s="213">
        <f>Q202*H202</f>
        <v>0</v>
      </c>
      <c r="S202" s="213">
        <v>0</v>
      </c>
      <c r="T202" s="214">
        <f>S202*H202</f>
        <v>0</v>
      </c>
      <c r="AR202" s="15" t="s">
        <v>129</v>
      </c>
      <c r="AT202" s="15" t="s">
        <v>125</v>
      </c>
      <c r="AU202" s="15" t="s">
        <v>82</v>
      </c>
      <c r="AY202" s="15" t="s">
        <v>122</v>
      </c>
      <c r="BE202" s="215">
        <f>IF(N202="základní",J202,0)</f>
        <v>0</v>
      </c>
      <c r="BF202" s="215">
        <f>IF(N202="snížená",J202,0)</f>
        <v>0</v>
      </c>
      <c r="BG202" s="215">
        <f>IF(N202="zákl. přenesená",J202,0)</f>
        <v>0</v>
      </c>
      <c r="BH202" s="215">
        <f>IF(N202="sníž. přenesená",J202,0)</f>
        <v>0</v>
      </c>
      <c r="BI202" s="215">
        <f>IF(N202="nulová",J202,0)</f>
        <v>0</v>
      </c>
      <c r="BJ202" s="15" t="s">
        <v>80</v>
      </c>
      <c r="BK202" s="215">
        <f>ROUND(I202*H202,2)</f>
        <v>0</v>
      </c>
      <c r="BL202" s="15" t="s">
        <v>129</v>
      </c>
      <c r="BM202" s="15" t="s">
        <v>230</v>
      </c>
    </row>
    <row r="203" spans="2:51" s="11" customFormat="1" ht="12">
      <c r="B203" s="216"/>
      <c r="C203" s="217"/>
      <c r="D203" s="218" t="s">
        <v>130</v>
      </c>
      <c r="E203" s="219" t="s">
        <v>1</v>
      </c>
      <c r="F203" s="220" t="s">
        <v>231</v>
      </c>
      <c r="G203" s="217"/>
      <c r="H203" s="221">
        <v>364.8</v>
      </c>
      <c r="I203" s="222"/>
      <c r="J203" s="217"/>
      <c r="K203" s="217"/>
      <c r="L203" s="223"/>
      <c r="M203" s="224"/>
      <c r="N203" s="225"/>
      <c r="O203" s="225"/>
      <c r="P203" s="225"/>
      <c r="Q203" s="225"/>
      <c r="R203" s="225"/>
      <c r="S203" s="225"/>
      <c r="T203" s="226"/>
      <c r="AT203" s="227" t="s">
        <v>130</v>
      </c>
      <c r="AU203" s="227" t="s">
        <v>82</v>
      </c>
      <c r="AV203" s="11" t="s">
        <v>82</v>
      </c>
      <c r="AW203" s="11" t="s">
        <v>34</v>
      </c>
      <c r="AX203" s="11" t="s">
        <v>72</v>
      </c>
      <c r="AY203" s="227" t="s">
        <v>122</v>
      </c>
    </row>
    <row r="204" spans="2:51" s="12" customFormat="1" ht="12">
      <c r="B204" s="228"/>
      <c r="C204" s="229"/>
      <c r="D204" s="218" t="s">
        <v>130</v>
      </c>
      <c r="E204" s="230" t="s">
        <v>1</v>
      </c>
      <c r="F204" s="231" t="s">
        <v>133</v>
      </c>
      <c r="G204" s="229"/>
      <c r="H204" s="232">
        <v>364.8</v>
      </c>
      <c r="I204" s="233"/>
      <c r="J204" s="229"/>
      <c r="K204" s="229"/>
      <c r="L204" s="234"/>
      <c r="M204" s="235"/>
      <c r="N204" s="236"/>
      <c r="O204" s="236"/>
      <c r="P204" s="236"/>
      <c r="Q204" s="236"/>
      <c r="R204" s="236"/>
      <c r="S204" s="236"/>
      <c r="T204" s="237"/>
      <c r="AT204" s="238" t="s">
        <v>130</v>
      </c>
      <c r="AU204" s="238" t="s">
        <v>82</v>
      </c>
      <c r="AV204" s="12" t="s">
        <v>129</v>
      </c>
      <c r="AW204" s="12" t="s">
        <v>34</v>
      </c>
      <c r="AX204" s="12" t="s">
        <v>80</v>
      </c>
      <c r="AY204" s="238" t="s">
        <v>122</v>
      </c>
    </row>
    <row r="205" spans="2:65" s="1" customFormat="1" ht="16.5" customHeight="1">
      <c r="B205" s="36"/>
      <c r="C205" s="204" t="s">
        <v>205</v>
      </c>
      <c r="D205" s="204" t="s">
        <v>125</v>
      </c>
      <c r="E205" s="205" t="s">
        <v>232</v>
      </c>
      <c r="F205" s="206" t="s">
        <v>233</v>
      </c>
      <c r="G205" s="207" t="s">
        <v>128</v>
      </c>
      <c r="H205" s="208">
        <v>800</v>
      </c>
      <c r="I205" s="209"/>
      <c r="J205" s="210">
        <f>ROUND(I205*H205,2)</f>
        <v>0</v>
      </c>
      <c r="K205" s="206" t="s">
        <v>1</v>
      </c>
      <c r="L205" s="41"/>
      <c r="M205" s="211" t="s">
        <v>1</v>
      </c>
      <c r="N205" s="212" t="s">
        <v>43</v>
      </c>
      <c r="O205" s="77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AR205" s="15" t="s">
        <v>129</v>
      </c>
      <c r="AT205" s="15" t="s">
        <v>125</v>
      </c>
      <c r="AU205" s="15" t="s">
        <v>82</v>
      </c>
      <c r="AY205" s="15" t="s">
        <v>122</v>
      </c>
      <c r="BE205" s="215">
        <f>IF(N205="základní",J205,0)</f>
        <v>0</v>
      </c>
      <c r="BF205" s="215">
        <f>IF(N205="snížená",J205,0)</f>
        <v>0</v>
      </c>
      <c r="BG205" s="215">
        <f>IF(N205="zákl. přenesená",J205,0)</f>
        <v>0</v>
      </c>
      <c r="BH205" s="215">
        <f>IF(N205="sníž. přenesená",J205,0)</f>
        <v>0</v>
      </c>
      <c r="BI205" s="215">
        <f>IF(N205="nulová",J205,0)</f>
        <v>0</v>
      </c>
      <c r="BJ205" s="15" t="s">
        <v>80</v>
      </c>
      <c r="BK205" s="215">
        <f>ROUND(I205*H205,2)</f>
        <v>0</v>
      </c>
      <c r="BL205" s="15" t="s">
        <v>129</v>
      </c>
      <c r="BM205" s="15" t="s">
        <v>234</v>
      </c>
    </row>
    <row r="206" spans="2:51" s="11" customFormat="1" ht="12">
      <c r="B206" s="216"/>
      <c r="C206" s="217"/>
      <c r="D206" s="218" t="s">
        <v>130</v>
      </c>
      <c r="E206" s="219" t="s">
        <v>1</v>
      </c>
      <c r="F206" s="220" t="s">
        <v>235</v>
      </c>
      <c r="G206" s="217"/>
      <c r="H206" s="221">
        <v>800</v>
      </c>
      <c r="I206" s="222"/>
      <c r="J206" s="217"/>
      <c r="K206" s="217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130</v>
      </c>
      <c r="AU206" s="227" t="s">
        <v>82</v>
      </c>
      <c r="AV206" s="11" t="s">
        <v>82</v>
      </c>
      <c r="AW206" s="11" t="s">
        <v>34</v>
      </c>
      <c r="AX206" s="11" t="s">
        <v>72</v>
      </c>
      <c r="AY206" s="227" t="s">
        <v>122</v>
      </c>
    </row>
    <row r="207" spans="2:51" s="12" customFormat="1" ht="12">
      <c r="B207" s="228"/>
      <c r="C207" s="229"/>
      <c r="D207" s="218" t="s">
        <v>130</v>
      </c>
      <c r="E207" s="230" t="s">
        <v>1</v>
      </c>
      <c r="F207" s="231" t="s">
        <v>133</v>
      </c>
      <c r="G207" s="229"/>
      <c r="H207" s="232">
        <v>800</v>
      </c>
      <c r="I207" s="233"/>
      <c r="J207" s="229"/>
      <c r="K207" s="229"/>
      <c r="L207" s="234"/>
      <c r="M207" s="235"/>
      <c r="N207" s="236"/>
      <c r="O207" s="236"/>
      <c r="P207" s="236"/>
      <c r="Q207" s="236"/>
      <c r="R207" s="236"/>
      <c r="S207" s="236"/>
      <c r="T207" s="237"/>
      <c r="AT207" s="238" t="s">
        <v>130</v>
      </c>
      <c r="AU207" s="238" t="s">
        <v>82</v>
      </c>
      <c r="AV207" s="12" t="s">
        <v>129</v>
      </c>
      <c r="AW207" s="12" t="s">
        <v>34</v>
      </c>
      <c r="AX207" s="12" t="s">
        <v>80</v>
      </c>
      <c r="AY207" s="238" t="s">
        <v>122</v>
      </c>
    </row>
    <row r="208" spans="2:65" s="1" customFormat="1" ht="16.5" customHeight="1">
      <c r="B208" s="36"/>
      <c r="C208" s="204" t="s">
        <v>236</v>
      </c>
      <c r="D208" s="204" t="s">
        <v>125</v>
      </c>
      <c r="E208" s="205" t="s">
        <v>237</v>
      </c>
      <c r="F208" s="206" t="s">
        <v>238</v>
      </c>
      <c r="G208" s="207" t="s">
        <v>128</v>
      </c>
      <c r="H208" s="208">
        <v>567.536</v>
      </c>
      <c r="I208" s="209"/>
      <c r="J208" s="210">
        <f>ROUND(I208*H208,2)</f>
        <v>0</v>
      </c>
      <c r="K208" s="206" t="s">
        <v>1</v>
      </c>
      <c r="L208" s="41"/>
      <c r="M208" s="211" t="s">
        <v>1</v>
      </c>
      <c r="N208" s="212" t="s">
        <v>43</v>
      </c>
      <c r="O208" s="77"/>
      <c r="P208" s="213">
        <f>O208*H208</f>
        <v>0</v>
      </c>
      <c r="Q208" s="213">
        <v>0</v>
      </c>
      <c r="R208" s="213">
        <f>Q208*H208</f>
        <v>0</v>
      </c>
      <c r="S208" s="213">
        <v>0</v>
      </c>
      <c r="T208" s="214">
        <f>S208*H208</f>
        <v>0</v>
      </c>
      <c r="AR208" s="15" t="s">
        <v>129</v>
      </c>
      <c r="AT208" s="15" t="s">
        <v>125</v>
      </c>
      <c r="AU208" s="15" t="s">
        <v>82</v>
      </c>
      <c r="AY208" s="15" t="s">
        <v>122</v>
      </c>
      <c r="BE208" s="215">
        <f>IF(N208="základní",J208,0)</f>
        <v>0</v>
      </c>
      <c r="BF208" s="215">
        <f>IF(N208="snížená",J208,0)</f>
        <v>0</v>
      </c>
      <c r="BG208" s="215">
        <f>IF(N208="zákl. přenesená",J208,0)</f>
        <v>0</v>
      </c>
      <c r="BH208" s="215">
        <f>IF(N208="sníž. přenesená",J208,0)</f>
        <v>0</v>
      </c>
      <c r="BI208" s="215">
        <f>IF(N208="nulová",J208,0)</f>
        <v>0</v>
      </c>
      <c r="BJ208" s="15" t="s">
        <v>80</v>
      </c>
      <c r="BK208" s="215">
        <f>ROUND(I208*H208,2)</f>
        <v>0</v>
      </c>
      <c r="BL208" s="15" t="s">
        <v>129</v>
      </c>
      <c r="BM208" s="15" t="s">
        <v>239</v>
      </c>
    </row>
    <row r="209" spans="2:51" s="11" customFormat="1" ht="12">
      <c r="B209" s="216"/>
      <c r="C209" s="217"/>
      <c r="D209" s="218" t="s">
        <v>130</v>
      </c>
      <c r="E209" s="219" t="s">
        <v>1</v>
      </c>
      <c r="F209" s="220" t="s">
        <v>240</v>
      </c>
      <c r="G209" s="217"/>
      <c r="H209" s="221">
        <v>567.536</v>
      </c>
      <c r="I209" s="222"/>
      <c r="J209" s="217"/>
      <c r="K209" s="217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130</v>
      </c>
      <c r="AU209" s="227" t="s">
        <v>82</v>
      </c>
      <c r="AV209" s="11" t="s">
        <v>82</v>
      </c>
      <c r="AW209" s="11" t="s">
        <v>34</v>
      </c>
      <c r="AX209" s="11" t="s">
        <v>72</v>
      </c>
      <c r="AY209" s="227" t="s">
        <v>122</v>
      </c>
    </row>
    <row r="210" spans="2:51" s="12" customFormat="1" ht="12">
      <c r="B210" s="228"/>
      <c r="C210" s="229"/>
      <c r="D210" s="218" t="s">
        <v>130</v>
      </c>
      <c r="E210" s="230" t="s">
        <v>1</v>
      </c>
      <c r="F210" s="231" t="s">
        <v>133</v>
      </c>
      <c r="G210" s="229"/>
      <c r="H210" s="232">
        <v>567.536</v>
      </c>
      <c r="I210" s="233"/>
      <c r="J210" s="229"/>
      <c r="K210" s="229"/>
      <c r="L210" s="234"/>
      <c r="M210" s="235"/>
      <c r="N210" s="236"/>
      <c r="O210" s="236"/>
      <c r="P210" s="236"/>
      <c r="Q210" s="236"/>
      <c r="R210" s="236"/>
      <c r="S210" s="236"/>
      <c r="T210" s="237"/>
      <c r="AT210" s="238" t="s">
        <v>130</v>
      </c>
      <c r="AU210" s="238" t="s">
        <v>82</v>
      </c>
      <c r="AV210" s="12" t="s">
        <v>129</v>
      </c>
      <c r="AW210" s="12" t="s">
        <v>34</v>
      </c>
      <c r="AX210" s="12" t="s">
        <v>80</v>
      </c>
      <c r="AY210" s="238" t="s">
        <v>122</v>
      </c>
    </row>
    <row r="211" spans="2:65" s="1" customFormat="1" ht="16.5" customHeight="1">
      <c r="B211" s="36"/>
      <c r="C211" s="204" t="s">
        <v>210</v>
      </c>
      <c r="D211" s="204" t="s">
        <v>125</v>
      </c>
      <c r="E211" s="205" t="s">
        <v>241</v>
      </c>
      <c r="F211" s="206" t="s">
        <v>242</v>
      </c>
      <c r="G211" s="207" t="s">
        <v>128</v>
      </c>
      <c r="H211" s="208">
        <v>5.611</v>
      </c>
      <c r="I211" s="209"/>
      <c r="J211" s="210">
        <f>ROUND(I211*H211,2)</f>
        <v>0</v>
      </c>
      <c r="K211" s="206" t="s">
        <v>1</v>
      </c>
      <c r="L211" s="41"/>
      <c r="M211" s="211" t="s">
        <v>1</v>
      </c>
      <c r="N211" s="212" t="s">
        <v>43</v>
      </c>
      <c r="O211" s="77"/>
      <c r="P211" s="213">
        <f>O211*H211</f>
        <v>0</v>
      </c>
      <c r="Q211" s="213">
        <v>0</v>
      </c>
      <c r="R211" s="213">
        <f>Q211*H211</f>
        <v>0</v>
      </c>
      <c r="S211" s="213">
        <v>0</v>
      </c>
      <c r="T211" s="214">
        <f>S211*H211</f>
        <v>0</v>
      </c>
      <c r="AR211" s="15" t="s">
        <v>129</v>
      </c>
      <c r="AT211" s="15" t="s">
        <v>125</v>
      </c>
      <c r="AU211" s="15" t="s">
        <v>82</v>
      </c>
      <c r="AY211" s="15" t="s">
        <v>122</v>
      </c>
      <c r="BE211" s="215">
        <f>IF(N211="základní",J211,0)</f>
        <v>0</v>
      </c>
      <c r="BF211" s="215">
        <f>IF(N211="snížená",J211,0)</f>
        <v>0</v>
      </c>
      <c r="BG211" s="215">
        <f>IF(N211="zákl. přenesená",J211,0)</f>
        <v>0</v>
      </c>
      <c r="BH211" s="215">
        <f>IF(N211="sníž. přenesená",J211,0)</f>
        <v>0</v>
      </c>
      <c r="BI211" s="215">
        <f>IF(N211="nulová",J211,0)</f>
        <v>0</v>
      </c>
      <c r="BJ211" s="15" t="s">
        <v>80</v>
      </c>
      <c r="BK211" s="215">
        <f>ROUND(I211*H211,2)</f>
        <v>0</v>
      </c>
      <c r="BL211" s="15" t="s">
        <v>129</v>
      </c>
      <c r="BM211" s="15" t="s">
        <v>243</v>
      </c>
    </row>
    <row r="212" spans="2:51" s="11" customFormat="1" ht="12">
      <c r="B212" s="216"/>
      <c r="C212" s="217"/>
      <c r="D212" s="218" t="s">
        <v>130</v>
      </c>
      <c r="E212" s="219" t="s">
        <v>1</v>
      </c>
      <c r="F212" s="220" t="s">
        <v>244</v>
      </c>
      <c r="G212" s="217"/>
      <c r="H212" s="221">
        <v>5.611</v>
      </c>
      <c r="I212" s="222"/>
      <c r="J212" s="217"/>
      <c r="K212" s="217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130</v>
      </c>
      <c r="AU212" s="227" t="s">
        <v>82</v>
      </c>
      <c r="AV212" s="11" t="s">
        <v>82</v>
      </c>
      <c r="AW212" s="11" t="s">
        <v>34</v>
      </c>
      <c r="AX212" s="11" t="s">
        <v>72</v>
      </c>
      <c r="AY212" s="227" t="s">
        <v>122</v>
      </c>
    </row>
    <row r="213" spans="2:51" s="12" customFormat="1" ht="12">
      <c r="B213" s="228"/>
      <c r="C213" s="229"/>
      <c r="D213" s="218" t="s">
        <v>130</v>
      </c>
      <c r="E213" s="230" t="s">
        <v>1</v>
      </c>
      <c r="F213" s="231" t="s">
        <v>133</v>
      </c>
      <c r="G213" s="229"/>
      <c r="H213" s="232">
        <v>5.611</v>
      </c>
      <c r="I213" s="233"/>
      <c r="J213" s="229"/>
      <c r="K213" s="229"/>
      <c r="L213" s="234"/>
      <c r="M213" s="235"/>
      <c r="N213" s="236"/>
      <c r="O213" s="236"/>
      <c r="P213" s="236"/>
      <c r="Q213" s="236"/>
      <c r="R213" s="236"/>
      <c r="S213" s="236"/>
      <c r="T213" s="237"/>
      <c r="AT213" s="238" t="s">
        <v>130</v>
      </c>
      <c r="AU213" s="238" t="s">
        <v>82</v>
      </c>
      <c r="AV213" s="12" t="s">
        <v>129</v>
      </c>
      <c r="AW213" s="12" t="s">
        <v>34</v>
      </c>
      <c r="AX213" s="12" t="s">
        <v>80</v>
      </c>
      <c r="AY213" s="238" t="s">
        <v>122</v>
      </c>
    </row>
    <row r="214" spans="2:65" s="1" customFormat="1" ht="16.5" customHeight="1">
      <c r="B214" s="36"/>
      <c r="C214" s="204" t="s">
        <v>8</v>
      </c>
      <c r="D214" s="204" t="s">
        <v>125</v>
      </c>
      <c r="E214" s="205" t="s">
        <v>245</v>
      </c>
      <c r="F214" s="206" t="s">
        <v>246</v>
      </c>
      <c r="G214" s="207" t="s">
        <v>128</v>
      </c>
      <c r="H214" s="208">
        <v>14.594</v>
      </c>
      <c r="I214" s="209"/>
      <c r="J214" s="210">
        <f>ROUND(I214*H214,2)</f>
        <v>0</v>
      </c>
      <c r="K214" s="206" t="s">
        <v>1</v>
      </c>
      <c r="L214" s="41"/>
      <c r="M214" s="211" t="s">
        <v>1</v>
      </c>
      <c r="N214" s="212" t="s">
        <v>43</v>
      </c>
      <c r="O214" s="77"/>
      <c r="P214" s="213">
        <f>O214*H214</f>
        <v>0</v>
      </c>
      <c r="Q214" s="213">
        <v>0</v>
      </c>
      <c r="R214" s="213">
        <f>Q214*H214</f>
        <v>0</v>
      </c>
      <c r="S214" s="213">
        <v>0</v>
      </c>
      <c r="T214" s="214">
        <f>S214*H214</f>
        <v>0</v>
      </c>
      <c r="AR214" s="15" t="s">
        <v>129</v>
      </c>
      <c r="AT214" s="15" t="s">
        <v>125</v>
      </c>
      <c r="AU214" s="15" t="s">
        <v>82</v>
      </c>
      <c r="AY214" s="15" t="s">
        <v>122</v>
      </c>
      <c r="BE214" s="215">
        <f>IF(N214="základní",J214,0)</f>
        <v>0</v>
      </c>
      <c r="BF214" s="215">
        <f>IF(N214="snížená",J214,0)</f>
        <v>0</v>
      </c>
      <c r="BG214" s="215">
        <f>IF(N214="zákl. přenesená",J214,0)</f>
        <v>0</v>
      </c>
      <c r="BH214" s="215">
        <f>IF(N214="sníž. přenesená",J214,0)</f>
        <v>0</v>
      </c>
      <c r="BI214" s="215">
        <f>IF(N214="nulová",J214,0)</f>
        <v>0</v>
      </c>
      <c r="BJ214" s="15" t="s">
        <v>80</v>
      </c>
      <c r="BK214" s="215">
        <f>ROUND(I214*H214,2)</f>
        <v>0</v>
      </c>
      <c r="BL214" s="15" t="s">
        <v>129</v>
      </c>
      <c r="BM214" s="15" t="s">
        <v>247</v>
      </c>
    </row>
    <row r="215" spans="2:51" s="11" customFormat="1" ht="12">
      <c r="B215" s="216"/>
      <c r="C215" s="217"/>
      <c r="D215" s="218" t="s">
        <v>130</v>
      </c>
      <c r="E215" s="219" t="s">
        <v>1</v>
      </c>
      <c r="F215" s="220" t="s">
        <v>248</v>
      </c>
      <c r="G215" s="217"/>
      <c r="H215" s="221">
        <v>13.514</v>
      </c>
      <c r="I215" s="222"/>
      <c r="J215" s="217"/>
      <c r="K215" s="217"/>
      <c r="L215" s="223"/>
      <c r="M215" s="224"/>
      <c r="N215" s="225"/>
      <c r="O215" s="225"/>
      <c r="P215" s="225"/>
      <c r="Q215" s="225"/>
      <c r="R215" s="225"/>
      <c r="S215" s="225"/>
      <c r="T215" s="226"/>
      <c r="AT215" s="227" t="s">
        <v>130</v>
      </c>
      <c r="AU215" s="227" t="s">
        <v>82</v>
      </c>
      <c r="AV215" s="11" t="s">
        <v>82</v>
      </c>
      <c r="AW215" s="11" t="s">
        <v>34</v>
      </c>
      <c r="AX215" s="11" t="s">
        <v>72</v>
      </c>
      <c r="AY215" s="227" t="s">
        <v>122</v>
      </c>
    </row>
    <row r="216" spans="2:51" s="11" customFormat="1" ht="12">
      <c r="B216" s="216"/>
      <c r="C216" s="217"/>
      <c r="D216" s="218" t="s">
        <v>130</v>
      </c>
      <c r="E216" s="219" t="s">
        <v>1</v>
      </c>
      <c r="F216" s="220" t="s">
        <v>249</v>
      </c>
      <c r="G216" s="217"/>
      <c r="H216" s="221">
        <v>1.08</v>
      </c>
      <c r="I216" s="222"/>
      <c r="J216" s="217"/>
      <c r="K216" s="217"/>
      <c r="L216" s="223"/>
      <c r="M216" s="224"/>
      <c r="N216" s="225"/>
      <c r="O216" s="225"/>
      <c r="P216" s="225"/>
      <c r="Q216" s="225"/>
      <c r="R216" s="225"/>
      <c r="S216" s="225"/>
      <c r="T216" s="226"/>
      <c r="AT216" s="227" t="s">
        <v>130</v>
      </c>
      <c r="AU216" s="227" t="s">
        <v>82</v>
      </c>
      <c r="AV216" s="11" t="s">
        <v>82</v>
      </c>
      <c r="AW216" s="11" t="s">
        <v>34</v>
      </c>
      <c r="AX216" s="11" t="s">
        <v>72</v>
      </c>
      <c r="AY216" s="227" t="s">
        <v>122</v>
      </c>
    </row>
    <row r="217" spans="2:51" s="12" customFormat="1" ht="12">
      <c r="B217" s="228"/>
      <c r="C217" s="229"/>
      <c r="D217" s="218" t="s">
        <v>130</v>
      </c>
      <c r="E217" s="230" t="s">
        <v>1</v>
      </c>
      <c r="F217" s="231" t="s">
        <v>133</v>
      </c>
      <c r="G217" s="229"/>
      <c r="H217" s="232">
        <v>14.594</v>
      </c>
      <c r="I217" s="233"/>
      <c r="J217" s="229"/>
      <c r="K217" s="229"/>
      <c r="L217" s="234"/>
      <c r="M217" s="235"/>
      <c r="N217" s="236"/>
      <c r="O217" s="236"/>
      <c r="P217" s="236"/>
      <c r="Q217" s="236"/>
      <c r="R217" s="236"/>
      <c r="S217" s="236"/>
      <c r="T217" s="237"/>
      <c r="AT217" s="238" t="s">
        <v>130</v>
      </c>
      <c r="AU217" s="238" t="s">
        <v>82</v>
      </c>
      <c r="AV217" s="12" t="s">
        <v>129</v>
      </c>
      <c r="AW217" s="12" t="s">
        <v>34</v>
      </c>
      <c r="AX217" s="12" t="s">
        <v>80</v>
      </c>
      <c r="AY217" s="238" t="s">
        <v>122</v>
      </c>
    </row>
    <row r="218" spans="2:65" s="1" customFormat="1" ht="16.5" customHeight="1">
      <c r="B218" s="36"/>
      <c r="C218" s="204" t="s">
        <v>213</v>
      </c>
      <c r="D218" s="204" t="s">
        <v>125</v>
      </c>
      <c r="E218" s="205" t="s">
        <v>250</v>
      </c>
      <c r="F218" s="206" t="s">
        <v>251</v>
      </c>
      <c r="G218" s="207" t="s">
        <v>128</v>
      </c>
      <c r="H218" s="208">
        <v>48</v>
      </c>
      <c r="I218" s="209"/>
      <c r="J218" s="210">
        <f>ROUND(I218*H218,2)</f>
        <v>0</v>
      </c>
      <c r="K218" s="206" t="s">
        <v>1</v>
      </c>
      <c r="L218" s="41"/>
      <c r="M218" s="211" t="s">
        <v>1</v>
      </c>
      <c r="N218" s="212" t="s">
        <v>43</v>
      </c>
      <c r="O218" s="77"/>
      <c r="P218" s="213">
        <f>O218*H218</f>
        <v>0</v>
      </c>
      <c r="Q218" s="213">
        <v>0</v>
      </c>
      <c r="R218" s="213">
        <f>Q218*H218</f>
        <v>0</v>
      </c>
      <c r="S218" s="213">
        <v>0</v>
      </c>
      <c r="T218" s="214">
        <f>S218*H218</f>
        <v>0</v>
      </c>
      <c r="AR218" s="15" t="s">
        <v>129</v>
      </c>
      <c r="AT218" s="15" t="s">
        <v>125</v>
      </c>
      <c r="AU218" s="15" t="s">
        <v>82</v>
      </c>
      <c r="AY218" s="15" t="s">
        <v>122</v>
      </c>
      <c r="BE218" s="215">
        <f>IF(N218="základní",J218,0)</f>
        <v>0</v>
      </c>
      <c r="BF218" s="215">
        <f>IF(N218="snížená",J218,0)</f>
        <v>0</v>
      </c>
      <c r="BG218" s="215">
        <f>IF(N218="zákl. přenesená",J218,0)</f>
        <v>0</v>
      </c>
      <c r="BH218" s="215">
        <f>IF(N218="sníž. přenesená",J218,0)</f>
        <v>0</v>
      </c>
      <c r="BI218" s="215">
        <f>IF(N218="nulová",J218,0)</f>
        <v>0</v>
      </c>
      <c r="BJ218" s="15" t="s">
        <v>80</v>
      </c>
      <c r="BK218" s="215">
        <f>ROUND(I218*H218,2)</f>
        <v>0</v>
      </c>
      <c r="BL218" s="15" t="s">
        <v>129</v>
      </c>
      <c r="BM218" s="15" t="s">
        <v>252</v>
      </c>
    </row>
    <row r="219" spans="2:51" s="11" customFormat="1" ht="12">
      <c r="B219" s="216"/>
      <c r="C219" s="217"/>
      <c r="D219" s="218" t="s">
        <v>130</v>
      </c>
      <c r="E219" s="219" t="s">
        <v>1</v>
      </c>
      <c r="F219" s="220" t="s">
        <v>253</v>
      </c>
      <c r="G219" s="217"/>
      <c r="H219" s="221">
        <v>21.756</v>
      </c>
      <c r="I219" s="222"/>
      <c r="J219" s="217"/>
      <c r="K219" s="217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130</v>
      </c>
      <c r="AU219" s="227" t="s">
        <v>82</v>
      </c>
      <c r="AV219" s="11" t="s">
        <v>82</v>
      </c>
      <c r="AW219" s="11" t="s">
        <v>34</v>
      </c>
      <c r="AX219" s="11" t="s">
        <v>72</v>
      </c>
      <c r="AY219" s="227" t="s">
        <v>122</v>
      </c>
    </row>
    <row r="220" spans="2:51" s="11" customFormat="1" ht="12">
      <c r="B220" s="216"/>
      <c r="C220" s="217"/>
      <c r="D220" s="218" t="s">
        <v>130</v>
      </c>
      <c r="E220" s="219" t="s">
        <v>1</v>
      </c>
      <c r="F220" s="220" t="s">
        <v>254</v>
      </c>
      <c r="G220" s="217"/>
      <c r="H220" s="221">
        <v>15.54</v>
      </c>
      <c r="I220" s="222"/>
      <c r="J220" s="217"/>
      <c r="K220" s="217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130</v>
      </c>
      <c r="AU220" s="227" t="s">
        <v>82</v>
      </c>
      <c r="AV220" s="11" t="s">
        <v>82</v>
      </c>
      <c r="AW220" s="11" t="s">
        <v>34</v>
      </c>
      <c r="AX220" s="11" t="s">
        <v>72</v>
      </c>
      <c r="AY220" s="227" t="s">
        <v>122</v>
      </c>
    </row>
    <row r="221" spans="2:51" s="11" customFormat="1" ht="12">
      <c r="B221" s="216"/>
      <c r="C221" s="217"/>
      <c r="D221" s="218" t="s">
        <v>130</v>
      </c>
      <c r="E221" s="219" t="s">
        <v>1</v>
      </c>
      <c r="F221" s="220" t="s">
        <v>255</v>
      </c>
      <c r="G221" s="217"/>
      <c r="H221" s="221">
        <v>10.704</v>
      </c>
      <c r="I221" s="222"/>
      <c r="J221" s="217"/>
      <c r="K221" s="217"/>
      <c r="L221" s="223"/>
      <c r="M221" s="224"/>
      <c r="N221" s="225"/>
      <c r="O221" s="225"/>
      <c r="P221" s="225"/>
      <c r="Q221" s="225"/>
      <c r="R221" s="225"/>
      <c r="S221" s="225"/>
      <c r="T221" s="226"/>
      <c r="AT221" s="227" t="s">
        <v>130</v>
      </c>
      <c r="AU221" s="227" t="s">
        <v>82</v>
      </c>
      <c r="AV221" s="11" t="s">
        <v>82</v>
      </c>
      <c r="AW221" s="11" t="s">
        <v>34</v>
      </c>
      <c r="AX221" s="11" t="s">
        <v>72</v>
      </c>
      <c r="AY221" s="227" t="s">
        <v>122</v>
      </c>
    </row>
    <row r="222" spans="2:51" s="12" customFormat="1" ht="12">
      <c r="B222" s="228"/>
      <c r="C222" s="229"/>
      <c r="D222" s="218" t="s">
        <v>130</v>
      </c>
      <c r="E222" s="230" t="s">
        <v>1</v>
      </c>
      <c r="F222" s="231" t="s">
        <v>133</v>
      </c>
      <c r="G222" s="229"/>
      <c r="H222" s="232">
        <v>48</v>
      </c>
      <c r="I222" s="233"/>
      <c r="J222" s="229"/>
      <c r="K222" s="229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130</v>
      </c>
      <c r="AU222" s="238" t="s">
        <v>82</v>
      </c>
      <c r="AV222" s="12" t="s">
        <v>129</v>
      </c>
      <c r="AW222" s="12" t="s">
        <v>34</v>
      </c>
      <c r="AX222" s="12" t="s">
        <v>80</v>
      </c>
      <c r="AY222" s="238" t="s">
        <v>122</v>
      </c>
    </row>
    <row r="223" spans="2:65" s="1" customFormat="1" ht="16.5" customHeight="1">
      <c r="B223" s="36"/>
      <c r="C223" s="204" t="s">
        <v>256</v>
      </c>
      <c r="D223" s="204" t="s">
        <v>125</v>
      </c>
      <c r="E223" s="205" t="s">
        <v>257</v>
      </c>
      <c r="F223" s="206" t="s">
        <v>258</v>
      </c>
      <c r="G223" s="207" t="s">
        <v>128</v>
      </c>
      <c r="H223" s="208">
        <v>52.328</v>
      </c>
      <c r="I223" s="209"/>
      <c r="J223" s="210">
        <f>ROUND(I223*H223,2)</f>
        <v>0</v>
      </c>
      <c r="K223" s="206" t="s">
        <v>1</v>
      </c>
      <c r="L223" s="41"/>
      <c r="M223" s="211" t="s">
        <v>1</v>
      </c>
      <c r="N223" s="212" t="s">
        <v>43</v>
      </c>
      <c r="O223" s="77"/>
      <c r="P223" s="213">
        <f>O223*H223</f>
        <v>0</v>
      </c>
      <c r="Q223" s="213">
        <v>0</v>
      </c>
      <c r="R223" s="213">
        <f>Q223*H223</f>
        <v>0</v>
      </c>
      <c r="S223" s="213">
        <v>0</v>
      </c>
      <c r="T223" s="214">
        <f>S223*H223</f>
        <v>0</v>
      </c>
      <c r="AR223" s="15" t="s">
        <v>129</v>
      </c>
      <c r="AT223" s="15" t="s">
        <v>125</v>
      </c>
      <c r="AU223" s="15" t="s">
        <v>82</v>
      </c>
      <c r="AY223" s="15" t="s">
        <v>122</v>
      </c>
      <c r="BE223" s="215">
        <f>IF(N223="základní",J223,0)</f>
        <v>0</v>
      </c>
      <c r="BF223" s="215">
        <f>IF(N223="snížená",J223,0)</f>
        <v>0</v>
      </c>
      <c r="BG223" s="215">
        <f>IF(N223="zákl. přenesená",J223,0)</f>
        <v>0</v>
      </c>
      <c r="BH223" s="215">
        <f>IF(N223="sníž. přenesená",J223,0)</f>
        <v>0</v>
      </c>
      <c r="BI223" s="215">
        <f>IF(N223="nulová",J223,0)</f>
        <v>0</v>
      </c>
      <c r="BJ223" s="15" t="s">
        <v>80</v>
      </c>
      <c r="BK223" s="215">
        <f>ROUND(I223*H223,2)</f>
        <v>0</v>
      </c>
      <c r="BL223" s="15" t="s">
        <v>129</v>
      </c>
      <c r="BM223" s="15" t="s">
        <v>259</v>
      </c>
    </row>
    <row r="224" spans="2:51" s="11" customFormat="1" ht="12">
      <c r="B224" s="216"/>
      <c r="C224" s="217"/>
      <c r="D224" s="218" t="s">
        <v>130</v>
      </c>
      <c r="E224" s="219" t="s">
        <v>1</v>
      </c>
      <c r="F224" s="220" t="s">
        <v>260</v>
      </c>
      <c r="G224" s="217"/>
      <c r="H224" s="221">
        <v>20.114</v>
      </c>
      <c r="I224" s="222"/>
      <c r="J224" s="217"/>
      <c r="K224" s="217"/>
      <c r="L224" s="223"/>
      <c r="M224" s="224"/>
      <c r="N224" s="225"/>
      <c r="O224" s="225"/>
      <c r="P224" s="225"/>
      <c r="Q224" s="225"/>
      <c r="R224" s="225"/>
      <c r="S224" s="225"/>
      <c r="T224" s="226"/>
      <c r="AT224" s="227" t="s">
        <v>130</v>
      </c>
      <c r="AU224" s="227" t="s">
        <v>82</v>
      </c>
      <c r="AV224" s="11" t="s">
        <v>82</v>
      </c>
      <c r="AW224" s="11" t="s">
        <v>34</v>
      </c>
      <c r="AX224" s="11" t="s">
        <v>72</v>
      </c>
      <c r="AY224" s="227" t="s">
        <v>122</v>
      </c>
    </row>
    <row r="225" spans="2:51" s="11" customFormat="1" ht="12">
      <c r="B225" s="216"/>
      <c r="C225" s="217"/>
      <c r="D225" s="218" t="s">
        <v>130</v>
      </c>
      <c r="E225" s="219" t="s">
        <v>1</v>
      </c>
      <c r="F225" s="220" t="s">
        <v>261</v>
      </c>
      <c r="G225" s="217"/>
      <c r="H225" s="221">
        <v>26.775</v>
      </c>
      <c r="I225" s="222"/>
      <c r="J225" s="217"/>
      <c r="K225" s="217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130</v>
      </c>
      <c r="AU225" s="227" t="s">
        <v>82</v>
      </c>
      <c r="AV225" s="11" t="s">
        <v>82</v>
      </c>
      <c r="AW225" s="11" t="s">
        <v>34</v>
      </c>
      <c r="AX225" s="11" t="s">
        <v>72</v>
      </c>
      <c r="AY225" s="227" t="s">
        <v>122</v>
      </c>
    </row>
    <row r="226" spans="2:51" s="11" customFormat="1" ht="12">
      <c r="B226" s="216"/>
      <c r="C226" s="217"/>
      <c r="D226" s="218" t="s">
        <v>130</v>
      </c>
      <c r="E226" s="219" t="s">
        <v>1</v>
      </c>
      <c r="F226" s="220" t="s">
        <v>262</v>
      </c>
      <c r="G226" s="217"/>
      <c r="H226" s="221">
        <v>5.439</v>
      </c>
      <c r="I226" s="222"/>
      <c r="J226" s="217"/>
      <c r="K226" s="217"/>
      <c r="L226" s="223"/>
      <c r="M226" s="224"/>
      <c r="N226" s="225"/>
      <c r="O226" s="225"/>
      <c r="P226" s="225"/>
      <c r="Q226" s="225"/>
      <c r="R226" s="225"/>
      <c r="S226" s="225"/>
      <c r="T226" s="226"/>
      <c r="AT226" s="227" t="s">
        <v>130</v>
      </c>
      <c r="AU226" s="227" t="s">
        <v>82</v>
      </c>
      <c r="AV226" s="11" t="s">
        <v>82</v>
      </c>
      <c r="AW226" s="11" t="s">
        <v>34</v>
      </c>
      <c r="AX226" s="11" t="s">
        <v>72</v>
      </c>
      <c r="AY226" s="227" t="s">
        <v>122</v>
      </c>
    </row>
    <row r="227" spans="2:51" s="12" customFormat="1" ht="12">
      <c r="B227" s="228"/>
      <c r="C227" s="229"/>
      <c r="D227" s="218" t="s">
        <v>130</v>
      </c>
      <c r="E227" s="230" t="s">
        <v>1</v>
      </c>
      <c r="F227" s="231" t="s">
        <v>133</v>
      </c>
      <c r="G227" s="229"/>
      <c r="H227" s="232">
        <v>52.327999999999996</v>
      </c>
      <c r="I227" s="233"/>
      <c r="J227" s="229"/>
      <c r="K227" s="229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130</v>
      </c>
      <c r="AU227" s="238" t="s">
        <v>82</v>
      </c>
      <c r="AV227" s="12" t="s">
        <v>129</v>
      </c>
      <c r="AW227" s="12" t="s">
        <v>34</v>
      </c>
      <c r="AX227" s="12" t="s">
        <v>80</v>
      </c>
      <c r="AY227" s="238" t="s">
        <v>122</v>
      </c>
    </row>
    <row r="228" spans="2:65" s="1" customFormat="1" ht="16.5" customHeight="1">
      <c r="B228" s="36"/>
      <c r="C228" s="204" t="s">
        <v>218</v>
      </c>
      <c r="D228" s="204" t="s">
        <v>125</v>
      </c>
      <c r="E228" s="205" t="s">
        <v>263</v>
      </c>
      <c r="F228" s="206" t="s">
        <v>264</v>
      </c>
      <c r="G228" s="207" t="s">
        <v>128</v>
      </c>
      <c r="H228" s="208">
        <v>8.972</v>
      </c>
      <c r="I228" s="209"/>
      <c r="J228" s="210">
        <f>ROUND(I228*H228,2)</f>
        <v>0</v>
      </c>
      <c r="K228" s="206" t="s">
        <v>1</v>
      </c>
      <c r="L228" s="41"/>
      <c r="M228" s="211" t="s">
        <v>1</v>
      </c>
      <c r="N228" s="212" t="s">
        <v>43</v>
      </c>
      <c r="O228" s="77"/>
      <c r="P228" s="213">
        <f>O228*H228</f>
        <v>0</v>
      </c>
      <c r="Q228" s="213">
        <v>0</v>
      </c>
      <c r="R228" s="213">
        <f>Q228*H228</f>
        <v>0</v>
      </c>
      <c r="S228" s="213">
        <v>0</v>
      </c>
      <c r="T228" s="214">
        <f>S228*H228</f>
        <v>0</v>
      </c>
      <c r="AR228" s="15" t="s">
        <v>129</v>
      </c>
      <c r="AT228" s="15" t="s">
        <v>125</v>
      </c>
      <c r="AU228" s="15" t="s">
        <v>82</v>
      </c>
      <c r="AY228" s="15" t="s">
        <v>122</v>
      </c>
      <c r="BE228" s="215">
        <f>IF(N228="základní",J228,0)</f>
        <v>0</v>
      </c>
      <c r="BF228" s="215">
        <f>IF(N228="snížená",J228,0)</f>
        <v>0</v>
      </c>
      <c r="BG228" s="215">
        <f>IF(N228="zákl. přenesená",J228,0)</f>
        <v>0</v>
      </c>
      <c r="BH228" s="215">
        <f>IF(N228="sníž. přenesená",J228,0)</f>
        <v>0</v>
      </c>
      <c r="BI228" s="215">
        <f>IF(N228="nulová",J228,0)</f>
        <v>0</v>
      </c>
      <c r="BJ228" s="15" t="s">
        <v>80</v>
      </c>
      <c r="BK228" s="215">
        <f>ROUND(I228*H228,2)</f>
        <v>0</v>
      </c>
      <c r="BL228" s="15" t="s">
        <v>129</v>
      </c>
      <c r="BM228" s="15" t="s">
        <v>265</v>
      </c>
    </row>
    <row r="229" spans="2:51" s="11" customFormat="1" ht="12">
      <c r="B229" s="216"/>
      <c r="C229" s="217"/>
      <c r="D229" s="218" t="s">
        <v>130</v>
      </c>
      <c r="E229" s="219" t="s">
        <v>1</v>
      </c>
      <c r="F229" s="220" t="s">
        <v>266</v>
      </c>
      <c r="G229" s="217"/>
      <c r="H229" s="221">
        <v>5.225</v>
      </c>
      <c r="I229" s="222"/>
      <c r="J229" s="217"/>
      <c r="K229" s="217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130</v>
      </c>
      <c r="AU229" s="227" t="s">
        <v>82</v>
      </c>
      <c r="AV229" s="11" t="s">
        <v>82</v>
      </c>
      <c r="AW229" s="11" t="s">
        <v>34</v>
      </c>
      <c r="AX229" s="11" t="s">
        <v>72</v>
      </c>
      <c r="AY229" s="227" t="s">
        <v>122</v>
      </c>
    </row>
    <row r="230" spans="2:51" s="11" customFormat="1" ht="12">
      <c r="B230" s="216"/>
      <c r="C230" s="217"/>
      <c r="D230" s="218" t="s">
        <v>130</v>
      </c>
      <c r="E230" s="219" t="s">
        <v>1</v>
      </c>
      <c r="F230" s="220" t="s">
        <v>267</v>
      </c>
      <c r="G230" s="217"/>
      <c r="H230" s="221">
        <v>0.72</v>
      </c>
      <c r="I230" s="222"/>
      <c r="J230" s="217"/>
      <c r="K230" s="217"/>
      <c r="L230" s="223"/>
      <c r="M230" s="224"/>
      <c r="N230" s="225"/>
      <c r="O230" s="225"/>
      <c r="P230" s="225"/>
      <c r="Q230" s="225"/>
      <c r="R230" s="225"/>
      <c r="S230" s="225"/>
      <c r="T230" s="226"/>
      <c r="AT230" s="227" t="s">
        <v>130</v>
      </c>
      <c r="AU230" s="227" t="s">
        <v>82</v>
      </c>
      <c r="AV230" s="11" t="s">
        <v>82</v>
      </c>
      <c r="AW230" s="11" t="s">
        <v>34</v>
      </c>
      <c r="AX230" s="11" t="s">
        <v>72</v>
      </c>
      <c r="AY230" s="227" t="s">
        <v>122</v>
      </c>
    </row>
    <row r="231" spans="2:51" s="11" customFormat="1" ht="12">
      <c r="B231" s="216"/>
      <c r="C231" s="217"/>
      <c r="D231" s="218" t="s">
        <v>130</v>
      </c>
      <c r="E231" s="219" t="s">
        <v>1</v>
      </c>
      <c r="F231" s="220" t="s">
        <v>268</v>
      </c>
      <c r="G231" s="217"/>
      <c r="H231" s="221">
        <v>1.8</v>
      </c>
      <c r="I231" s="222"/>
      <c r="J231" s="217"/>
      <c r="K231" s="217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130</v>
      </c>
      <c r="AU231" s="227" t="s">
        <v>82</v>
      </c>
      <c r="AV231" s="11" t="s">
        <v>82</v>
      </c>
      <c r="AW231" s="11" t="s">
        <v>34</v>
      </c>
      <c r="AX231" s="11" t="s">
        <v>72</v>
      </c>
      <c r="AY231" s="227" t="s">
        <v>122</v>
      </c>
    </row>
    <row r="232" spans="2:51" s="11" customFormat="1" ht="12">
      <c r="B232" s="216"/>
      <c r="C232" s="217"/>
      <c r="D232" s="218" t="s">
        <v>130</v>
      </c>
      <c r="E232" s="219" t="s">
        <v>1</v>
      </c>
      <c r="F232" s="220" t="s">
        <v>269</v>
      </c>
      <c r="G232" s="217"/>
      <c r="H232" s="221">
        <v>0.488</v>
      </c>
      <c r="I232" s="222"/>
      <c r="J232" s="217"/>
      <c r="K232" s="217"/>
      <c r="L232" s="223"/>
      <c r="M232" s="224"/>
      <c r="N232" s="225"/>
      <c r="O232" s="225"/>
      <c r="P232" s="225"/>
      <c r="Q232" s="225"/>
      <c r="R232" s="225"/>
      <c r="S232" s="225"/>
      <c r="T232" s="226"/>
      <c r="AT232" s="227" t="s">
        <v>130</v>
      </c>
      <c r="AU232" s="227" t="s">
        <v>82</v>
      </c>
      <c r="AV232" s="11" t="s">
        <v>82</v>
      </c>
      <c r="AW232" s="11" t="s">
        <v>34</v>
      </c>
      <c r="AX232" s="11" t="s">
        <v>72</v>
      </c>
      <c r="AY232" s="227" t="s">
        <v>122</v>
      </c>
    </row>
    <row r="233" spans="2:51" s="11" customFormat="1" ht="12">
      <c r="B233" s="216"/>
      <c r="C233" s="217"/>
      <c r="D233" s="218" t="s">
        <v>130</v>
      </c>
      <c r="E233" s="219" t="s">
        <v>1</v>
      </c>
      <c r="F233" s="220" t="s">
        <v>270</v>
      </c>
      <c r="G233" s="217"/>
      <c r="H233" s="221">
        <v>0.739</v>
      </c>
      <c r="I233" s="222"/>
      <c r="J233" s="217"/>
      <c r="K233" s="217"/>
      <c r="L233" s="223"/>
      <c r="M233" s="224"/>
      <c r="N233" s="225"/>
      <c r="O233" s="225"/>
      <c r="P233" s="225"/>
      <c r="Q233" s="225"/>
      <c r="R233" s="225"/>
      <c r="S233" s="225"/>
      <c r="T233" s="226"/>
      <c r="AT233" s="227" t="s">
        <v>130</v>
      </c>
      <c r="AU233" s="227" t="s">
        <v>82</v>
      </c>
      <c r="AV233" s="11" t="s">
        <v>82</v>
      </c>
      <c r="AW233" s="11" t="s">
        <v>34</v>
      </c>
      <c r="AX233" s="11" t="s">
        <v>72</v>
      </c>
      <c r="AY233" s="227" t="s">
        <v>122</v>
      </c>
    </row>
    <row r="234" spans="2:51" s="12" customFormat="1" ht="12">
      <c r="B234" s="228"/>
      <c r="C234" s="229"/>
      <c r="D234" s="218" t="s">
        <v>130</v>
      </c>
      <c r="E234" s="230" t="s">
        <v>1</v>
      </c>
      <c r="F234" s="231" t="s">
        <v>133</v>
      </c>
      <c r="G234" s="229"/>
      <c r="H234" s="232">
        <v>8.972</v>
      </c>
      <c r="I234" s="233"/>
      <c r="J234" s="229"/>
      <c r="K234" s="229"/>
      <c r="L234" s="234"/>
      <c r="M234" s="235"/>
      <c r="N234" s="236"/>
      <c r="O234" s="236"/>
      <c r="P234" s="236"/>
      <c r="Q234" s="236"/>
      <c r="R234" s="236"/>
      <c r="S234" s="236"/>
      <c r="T234" s="237"/>
      <c r="AT234" s="238" t="s">
        <v>130</v>
      </c>
      <c r="AU234" s="238" t="s">
        <v>82</v>
      </c>
      <c r="AV234" s="12" t="s">
        <v>129</v>
      </c>
      <c r="AW234" s="12" t="s">
        <v>34</v>
      </c>
      <c r="AX234" s="12" t="s">
        <v>80</v>
      </c>
      <c r="AY234" s="238" t="s">
        <v>122</v>
      </c>
    </row>
    <row r="235" spans="2:65" s="1" customFormat="1" ht="16.5" customHeight="1">
      <c r="B235" s="36"/>
      <c r="C235" s="204" t="s">
        <v>271</v>
      </c>
      <c r="D235" s="204" t="s">
        <v>125</v>
      </c>
      <c r="E235" s="205" t="s">
        <v>272</v>
      </c>
      <c r="F235" s="206" t="s">
        <v>273</v>
      </c>
      <c r="G235" s="207" t="s">
        <v>128</v>
      </c>
      <c r="H235" s="208">
        <v>3.494</v>
      </c>
      <c r="I235" s="209"/>
      <c r="J235" s="210">
        <f>ROUND(I235*H235,2)</f>
        <v>0</v>
      </c>
      <c r="K235" s="206" t="s">
        <v>1</v>
      </c>
      <c r="L235" s="41"/>
      <c r="M235" s="211" t="s">
        <v>1</v>
      </c>
      <c r="N235" s="212" t="s">
        <v>43</v>
      </c>
      <c r="O235" s="77"/>
      <c r="P235" s="213">
        <f>O235*H235</f>
        <v>0</v>
      </c>
      <c r="Q235" s="213">
        <v>0</v>
      </c>
      <c r="R235" s="213">
        <f>Q235*H235</f>
        <v>0</v>
      </c>
      <c r="S235" s="213">
        <v>0</v>
      </c>
      <c r="T235" s="214">
        <f>S235*H235</f>
        <v>0</v>
      </c>
      <c r="AR235" s="15" t="s">
        <v>129</v>
      </c>
      <c r="AT235" s="15" t="s">
        <v>125</v>
      </c>
      <c r="AU235" s="15" t="s">
        <v>82</v>
      </c>
      <c r="AY235" s="15" t="s">
        <v>122</v>
      </c>
      <c r="BE235" s="215">
        <f>IF(N235="základní",J235,0)</f>
        <v>0</v>
      </c>
      <c r="BF235" s="215">
        <f>IF(N235="snížená",J235,0)</f>
        <v>0</v>
      </c>
      <c r="BG235" s="215">
        <f>IF(N235="zákl. přenesená",J235,0)</f>
        <v>0</v>
      </c>
      <c r="BH235" s="215">
        <f>IF(N235="sníž. přenesená",J235,0)</f>
        <v>0</v>
      </c>
      <c r="BI235" s="215">
        <f>IF(N235="nulová",J235,0)</f>
        <v>0</v>
      </c>
      <c r="BJ235" s="15" t="s">
        <v>80</v>
      </c>
      <c r="BK235" s="215">
        <f>ROUND(I235*H235,2)</f>
        <v>0</v>
      </c>
      <c r="BL235" s="15" t="s">
        <v>129</v>
      </c>
      <c r="BM235" s="15" t="s">
        <v>274</v>
      </c>
    </row>
    <row r="236" spans="2:51" s="11" customFormat="1" ht="12">
      <c r="B236" s="216"/>
      <c r="C236" s="217"/>
      <c r="D236" s="218" t="s">
        <v>130</v>
      </c>
      <c r="E236" s="219" t="s">
        <v>1</v>
      </c>
      <c r="F236" s="220" t="s">
        <v>275</v>
      </c>
      <c r="G236" s="217"/>
      <c r="H236" s="221">
        <v>2.081</v>
      </c>
      <c r="I236" s="222"/>
      <c r="J236" s="217"/>
      <c r="K236" s="217"/>
      <c r="L236" s="223"/>
      <c r="M236" s="224"/>
      <c r="N236" s="225"/>
      <c r="O236" s="225"/>
      <c r="P236" s="225"/>
      <c r="Q236" s="225"/>
      <c r="R236" s="225"/>
      <c r="S236" s="225"/>
      <c r="T236" s="226"/>
      <c r="AT236" s="227" t="s">
        <v>130</v>
      </c>
      <c r="AU236" s="227" t="s">
        <v>82</v>
      </c>
      <c r="AV236" s="11" t="s">
        <v>82</v>
      </c>
      <c r="AW236" s="11" t="s">
        <v>34</v>
      </c>
      <c r="AX236" s="11" t="s">
        <v>72</v>
      </c>
      <c r="AY236" s="227" t="s">
        <v>122</v>
      </c>
    </row>
    <row r="237" spans="2:51" s="11" customFormat="1" ht="12">
      <c r="B237" s="216"/>
      <c r="C237" s="217"/>
      <c r="D237" s="218" t="s">
        <v>130</v>
      </c>
      <c r="E237" s="219" t="s">
        <v>1</v>
      </c>
      <c r="F237" s="220" t="s">
        <v>276</v>
      </c>
      <c r="G237" s="217"/>
      <c r="H237" s="221">
        <v>1.413</v>
      </c>
      <c r="I237" s="222"/>
      <c r="J237" s="217"/>
      <c r="K237" s="217"/>
      <c r="L237" s="223"/>
      <c r="M237" s="224"/>
      <c r="N237" s="225"/>
      <c r="O237" s="225"/>
      <c r="P237" s="225"/>
      <c r="Q237" s="225"/>
      <c r="R237" s="225"/>
      <c r="S237" s="225"/>
      <c r="T237" s="226"/>
      <c r="AT237" s="227" t="s">
        <v>130</v>
      </c>
      <c r="AU237" s="227" t="s">
        <v>82</v>
      </c>
      <c r="AV237" s="11" t="s">
        <v>82</v>
      </c>
      <c r="AW237" s="11" t="s">
        <v>34</v>
      </c>
      <c r="AX237" s="11" t="s">
        <v>72</v>
      </c>
      <c r="AY237" s="227" t="s">
        <v>122</v>
      </c>
    </row>
    <row r="238" spans="2:51" s="12" customFormat="1" ht="12">
      <c r="B238" s="228"/>
      <c r="C238" s="229"/>
      <c r="D238" s="218" t="s">
        <v>130</v>
      </c>
      <c r="E238" s="230" t="s">
        <v>1</v>
      </c>
      <c r="F238" s="231" t="s">
        <v>133</v>
      </c>
      <c r="G238" s="229"/>
      <c r="H238" s="232">
        <v>3.4939999999999998</v>
      </c>
      <c r="I238" s="233"/>
      <c r="J238" s="229"/>
      <c r="K238" s="229"/>
      <c r="L238" s="234"/>
      <c r="M238" s="235"/>
      <c r="N238" s="236"/>
      <c r="O238" s="236"/>
      <c r="P238" s="236"/>
      <c r="Q238" s="236"/>
      <c r="R238" s="236"/>
      <c r="S238" s="236"/>
      <c r="T238" s="237"/>
      <c r="AT238" s="238" t="s">
        <v>130</v>
      </c>
      <c r="AU238" s="238" t="s">
        <v>82</v>
      </c>
      <c r="AV238" s="12" t="s">
        <v>129</v>
      </c>
      <c r="AW238" s="12" t="s">
        <v>34</v>
      </c>
      <c r="AX238" s="12" t="s">
        <v>80</v>
      </c>
      <c r="AY238" s="238" t="s">
        <v>122</v>
      </c>
    </row>
    <row r="239" spans="2:65" s="1" customFormat="1" ht="16.5" customHeight="1">
      <c r="B239" s="36"/>
      <c r="C239" s="204" t="s">
        <v>225</v>
      </c>
      <c r="D239" s="204" t="s">
        <v>125</v>
      </c>
      <c r="E239" s="205" t="s">
        <v>277</v>
      </c>
      <c r="F239" s="206" t="s">
        <v>278</v>
      </c>
      <c r="G239" s="207" t="s">
        <v>128</v>
      </c>
      <c r="H239" s="208">
        <v>208.818</v>
      </c>
      <c r="I239" s="209"/>
      <c r="J239" s="210">
        <f>ROUND(I239*H239,2)</f>
        <v>0</v>
      </c>
      <c r="K239" s="206" t="s">
        <v>1</v>
      </c>
      <c r="L239" s="41"/>
      <c r="M239" s="211" t="s">
        <v>1</v>
      </c>
      <c r="N239" s="212" t="s">
        <v>43</v>
      </c>
      <c r="O239" s="77"/>
      <c r="P239" s="213">
        <f>O239*H239</f>
        <v>0</v>
      </c>
      <c r="Q239" s="213">
        <v>0</v>
      </c>
      <c r="R239" s="213">
        <f>Q239*H239</f>
        <v>0</v>
      </c>
      <c r="S239" s="213">
        <v>0</v>
      </c>
      <c r="T239" s="214">
        <f>S239*H239</f>
        <v>0</v>
      </c>
      <c r="AR239" s="15" t="s">
        <v>129</v>
      </c>
      <c r="AT239" s="15" t="s">
        <v>125</v>
      </c>
      <c r="AU239" s="15" t="s">
        <v>82</v>
      </c>
      <c r="AY239" s="15" t="s">
        <v>122</v>
      </c>
      <c r="BE239" s="215">
        <f>IF(N239="základní",J239,0)</f>
        <v>0</v>
      </c>
      <c r="BF239" s="215">
        <f>IF(N239="snížená",J239,0)</f>
        <v>0</v>
      </c>
      <c r="BG239" s="215">
        <f>IF(N239="zákl. přenesená",J239,0)</f>
        <v>0</v>
      </c>
      <c r="BH239" s="215">
        <f>IF(N239="sníž. přenesená",J239,0)</f>
        <v>0</v>
      </c>
      <c r="BI239" s="215">
        <f>IF(N239="nulová",J239,0)</f>
        <v>0</v>
      </c>
      <c r="BJ239" s="15" t="s">
        <v>80</v>
      </c>
      <c r="BK239" s="215">
        <f>ROUND(I239*H239,2)</f>
        <v>0</v>
      </c>
      <c r="BL239" s="15" t="s">
        <v>129</v>
      </c>
      <c r="BM239" s="15" t="s">
        <v>279</v>
      </c>
    </row>
    <row r="240" spans="2:51" s="11" customFormat="1" ht="12">
      <c r="B240" s="216"/>
      <c r="C240" s="217"/>
      <c r="D240" s="218" t="s">
        <v>130</v>
      </c>
      <c r="E240" s="219" t="s">
        <v>1</v>
      </c>
      <c r="F240" s="220" t="s">
        <v>280</v>
      </c>
      <c r="G240" s="217"/>
      <c r="H240" s="221">
        <v>93.6</v>
      </c>
      <c r="I240" s="222"/>
      <c r="J240" s="217"/>
      <c r="K240" s="217"/>
      <c r="L240" s="223"/>
      <c r="M240" s="224"/>
      <c r="N240" s="225"/>
      <c r="O240" s="225"/>
      <c r="P240" s="225"/>
      <c r="Q240" s="225"/>
      <c r="R240" s="225"/>
      <c r="S240" s="225"/>
      <c r="T240" s="226"/>
      <c r="AT240" s="227" t="s">
        <v>130</v>
      </c>
      <c r="AU240" s="227" t="s">
        <v>82</v>
      </c>
      <c r="AV240" s="11" t="s">
        <v>82</v>
      </c>
      <c r="AW240" s="11" t="s">
        <v>34</v>
      </c>
      <c r="AX240" s="11" t="s">
        <v>72</v>
      </c>
      <c r="AY240" s="227" t="s">
        <v>122</v>
      </c>
    </row>
    <row r="241" spans="2:51" s="11" customFormat="1" ht="12">
      <c r="B241" s="216"/>
      <c r="C241" s="217"/>
      <c r="D241" s="218" t="s">
        <v>130</v>
      </c>
      <c r="E241" s="219" t="s">
        <v>1</v>
      </c>
      <c r="F241" s="220" t="s">
        <v>281</v>
      </c>
      <c r="G241" s="217"/>
      <c r="H241" s="221">
        <v>2.4</v>
      </c>
      <c r="I241" s="222"/>
      <c r="J241" s="217"/>
      <c r="K241" s="217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130</v>
      </c>
      <c r="AU241" s="227" t="s">
        <v>82</v>
      </c>
      <c r="AV241" s="11" t="s">
        <v>82</v>
      </c>
      <c r="AW241" s="11" t="s">
        <v>34</v>
      </c>
      <c r="AX241" s="11" t="s">
        <v>72</v>
      </c>
      <c r="AY241" s="227" t="s">
        <v>122</v>
      </c>
    </row>
    <row r="242" spans="2:51" s="11" customFormat="1" ht="12">
      <c r="B242" s="216"/>
      <c r="C242" s="217"/>
      <c r="D242" s="218" t="s">
        <v>130</v>
      </c>
      <c r="E242" s="219" t="s">
        <v>1</v>
      </c>
      <c r="F242" s="220" t="s">
        <v>282</v>
      </c>
      <c r="G242" s="217"/>
      <c r="H242" s="221">
        <v>32.4</v>
      </c>
      <c r="I242" s="222"/>
      <c r="J242" s="217"/>
      <c r="K242" s="217"/>
      <c r="L242" s="223"/>
      <c r="M242" s="224"/>
      <c r="N242" s="225"/>
      <c r="O242" s="225"/>
      <c r="P242" s="225"/>
      <c r="Q242" s="225"/>
      <c r="R242" s="225"/>
      <c r="S242" s="225"/>
      <c r="T242" s="226"/>
      <c r="AT242" s="227" t="s">
        <v>130</v>
      </c>
      <c r="AU242" s="227" t="s">
        <v>82</v>
      </c>
      <c r="AV242" s="11" t="s">
        <v>82</v>
      </c>
      <c r="AW242" s="11" t="s">
        <v>34</v>
      </c>
      <c r="AX242" s="11" t="s">
        <v>72</v>
      </c>
      <c r="AY242" s="227" t="s">
        <v>122</v>
      </c>
    </row>
    <row r="243" spans="2:51" s="11" customFormat="1" ht="12">
      <c r="B243" s="216"/>
      <c r="C243" s="217"/>
      <c r="D243" s="218" t="s">
        <v>130</v>
      </c>
      <c r="E243" s="219" t="s">
        <v>1</v>
      </c>
      <c r="F243" s="220" t="s">
        <v>283</v>
      </c>
      <c r="G243" s="217"/>
      <c r="H243" s="221">
        <v>44.16</v>
      </c>
      <c r="I243" s="222"/>
      <c r="J243" s="217"/>
      <c r="K243" s="217"/>
      <c r="L243" s="223"/>
      <c r="M243" s="224"/>
      <c r="N243" s="225"/>
      <c r="O243" s="225"/>
      <c r="P243" s="225"/>
      <c r="Q243" s="225"/>
      <c r="R243" s="225"/>
      <c r="S243" s="225"/>
      <c r="T243" s="226"/>
      <c r="AT243" s="227" t="s">
        <v>130</v>
      </c>
      <c r="AU243" s="227" t="s">
        <v>82</v>
      </c>
      <c r="AV243" s="11" t="s">
        <v>82</v>
      </c>
      <c r="AW243" s="11" t="s">
        <v>34</v>
      </c>
      <c r="AX243" s="11" t="s">
        <v>72</v>
      </c>
      <c r="AY243" s="227" t="s">
        <v>122</v>
      </c>
    </row>
    <row r="244" spans="2:51" s="11" customFormat="1" ht="12">
      <c r="B244" s="216"/>
      <c r="C244" s="217"/>
      <c r="D244" s="218" t="s">
        <v>130</v>
      </c>
      <c r="E244" s="219" t="s">
        <v>1</v>
      </c>
      <c r="F244" s="220" t="s">
        <v>284</v>
      </c>
      <c r="G244" s="217"/>
      <c r="H244" s="221">
        <v>22.08</v>
      </c>
      <c r="I244" s="222"/>
      <c r="J244" s="217"/>
      <c r="K244" s="217"/>
      <c r="L244" s="223"/>
      <c r="M244" s="224"/>
      <c r="N244" s="225"/>
      <c r="O244" s="225"/>
      <c r="P244" s="225"/>
      <c r="Q244" s="225"/>
      <c r="R244" s="225"/>
      <c r="S244" s="225"/>
      <c r="T244" s="226"/>
      <c r="AT244" s="227" t="s">
        <v>130</v>
      </c>
      <c r="AU244" s="227" t="s">
        <v>82</v>
      </c>
      <c r="AV244" s="11" t="s">
        <v>82</v>
      </c>
      <c r="AW244" s="11" t="s">
        <v>34</v>
      </c>
      <c r="AX244" s="11" t="s">
        <v>72</v>
      </c>
      <c r="AY244" s="227" t="s">
        <v>122</v>
      </c>
    </row>
    <row r="245" spans="2:51" s="11" customFormat="1" ht="12">
      <c r="B245" s="216"/>
      <c r="C245" s="217"/>
      <c r="D245" s="218" t="s">
        <v>130</v>
      </c>
      <c r="E245" s="219" t="s">
        <v>1</v>
      </c>
      <c r="F245" s="220" t="s">
        <v>285</v>
      </c>
      <c r="G245" s="217"/>
      <c r="H245" s="221">
        <v>4.08</v>
      </c>
      <c r="I245" s="222"/>
      <c r="J245" s="217"/>
      <c r="K245" s="217"/>
      <c r="L245" s="223"/>
      <c r="M245" s="224"/>
      <c r="N245" s="225"/>
      <c r="O245" s="225"/>
      <c r="P245" s="225"/>
      <c r="Q245" s="225"/>
      <c r="R245" s="225"/>
      <c r="S245" s="225"/>
      <c r="T245" s="226"/>
      <c r="AT245" s="227" t="s">
        <v>130</v>
      </c>
      <c r="AU245" s="227" t="s">
        <v>82</v>
      </c>
      <c r="AV245" s="11" t="s">
        <v>82</v>
      </c>
      <c r="AW245" s="11" t="s">
        <v>34</v>
      </c>
      <c r="AX245" s="11" t="s">
        <v>72</v>
      </c>
      <c r="AY245" s="227" t="s">
        <v>122</v>
      </c>
    </row>
    <row r="246" spans="2:51" s="11" customFormat="1" ht="12">
      <c r="B246" s="216"/>
      <c r="C246" s="217"/>
      <c r="D246" s="218" t="s">
        <v>130</v>
      </c>
      <c r="E246" s="219" t="s">
        <v>1</v>
      </c>
      <c r="F246" s="220" t="s">
        <v>286</v>
      </c>
      <c r="G246" s="217"/>
      <c r="H246" s="221">
        <v>4.509</v>
      </c>
      <c r="I246" s="222"/>
      <c r="J246" s="217"/>
      <c r="K246" s="217"/>
      <c r="L246" s="223"/>
      <c r="M246" s="224"/>
      <c r="N246" s="225"/>
      <c r="O246" s="225"/>
      <c r="P246" s="225"/>
      <c r="Q246" s="225"/>
      <c r="R246" s="225"/>
      <c r="S246" s="225"/>
      <c r="T246" s="226"/>
      <c r="AT246" s="227" t="s">
        <v>130</v>
      </c>
      <c r="AU246" s="227" t="s">
        <v>82</v>
      </c>
      <c r="AV246" s="11" t="s">
        <v>82</v>
      </c>
      <c r="AW246" s="11" t="s">
        <v>34</v>
      </c>
      <c r="AX246" s="11" t="s">
        <v>72</v>
      </c>
      <c r="AY246" s="227" t="s">
        <v>122</v>
      </c>
    </row>
    <row r="247" spans="2:51" s="11" customFormat="1" ht="12">
      <c r="B247" s="216"/>
      <c r="C247" s="217"/>
      <c r="D247" s="218" t="s">
        <v>130</v>
      </c>
      <c r="E247" s="219" t="s">
        <v>1</v>
      </c>
      <c r="F247" s="220" t="s">
        <v>287</v>
      </c>
      <c r="G247" s="217"/>
      <c r="H247" s="221">
        <v>5.589</v>
      </c>
      <c r="I247" s="222"/>
      <c r="J247" s="217"/>
      <c r="K247" s="217"/>
      <c r="L247" s="223"/>
      <c r="M247" s="224"/>
      <c r="N247" s="225"/>
      <c r="O247" s="225"/>
      <c r="P247" s="225"/>
      <c r="Q247" s="225"/>
      <c r="R247" s="225"/>
      <c r="S247" s="225"/>
      <c r="T247" s="226"/>
      <c r="AT247" s="227" t="s">
        <v>130</v>
      </c>
      <c r="AU247" s="227" t="s">
        <v>82</v>
      </c>
      <c r="AV247" s="11" t="s">
        <v>82</v>
      </c>
      <c r="AW247" s="11" t="s">
        <v>34</v>
      </c>
      <c r="AX247" s="11" t="s">
        <v>72</v>
      </c>
      <c r="AY247" s="227" t="s">
        <v>122</v>
      </c>
    </row>
    <row r="248" spans="2:51" s="12" customFormat="1" ht="12">
      <c r="B248" s="228"/>
      <c r="C248" s="229"/>
      <c r="D248" s="218" t="s">
        <v>130</v>
      </c>
      <c r="E248" s="230" t="s">
        <v>1</v>
      </c>
      <c r="F248" s="231" t="s">
        <v>133</v>
      </c>
      <c r="G248" s="229"/>
      <c r="H248" s="232">
        <v>208.81799999999998</v>
      </c>
      <c r="I248" s="233"/>
      <c r="J248" s="229"/>
      <c r="K248" s="229"/>
      <c r="L248" s="234"/>
      <c r="M248" s="235"/>
      <c r="N248" s="236"/>
      <c r="O248" s="236"/>
      <c r="P248" s="236"/>
      <c r="Q248" s="236"/>
      <c r="R248" s="236"/>
      <c r="S248" s="236"/>
      <c r="T248" s="237"/>
      <c r="AT248" s="238" t="s">
        <v>130</v>
      </c>
      <c r="AU248" s="238" t="s">
        <v>82</v>
      </c>
      <c r="AV248" s="12" t="s">
        <v>129</v>
      </c>
      <c r="AW248" s="12" t="s">
        <v>34</v>
      </c>
      <c r="AX248" s="12" t="s">
        <v>80</v>
      </c>
      <c r="AY248" s="238" t="s">
        <v>122</v>
      </c>
    </row>
    <row r="249" spans="2:65" s="1" customFormat="1" ht="16.5" customHeight="1">
      <c r="B249" s="36"/>
      <c r="C249" s="204" t="s">
        <v>7</v>
      </c>
      <c r="D249" s="204" t="s">
        <v>125</v>
      </c>
      <c r="E249" s="205" t="s">
        <v>288</v>
      </c>
      <c r="F249" s="206" t="s">
        <v>289</v>
      </c>
      <c r="G249" s="207" t="s">
        <v>128</v>
      </c>
      <c r="H249" s="208">
        <v>3.36</v>
      </c>
      <c r="I249" s="209"/>
      <c r="J249" s="210">
        <f>ROUND(I249*H249,2)</f>
        <v>0</v>
      </c>
      <c r="K249" s="206" t="s">
        <v>1</v>
      </c>
      <c r="L249" s="41"/>
      <c r="M249" s="211" t="s">
        <v>1</v>
      </c>
      <c r="N249" s="212" t="s">
        <v>43</v>
      </c>
      <c r="O249" s="77"/>
      <c r="P249" s="213">
        <f>O249*H249</f>
        <v>0</v>
      </c>
      <c r="Q249" s="213">
        <v>0</v>
      </c>
      <c r="R249" s="213">
        <f>Q249*H249</f>
        <v>0</v>
      </c>
      <c r="S249" s="213">
        <v>0</v>
      </c>
      <c r="T249" s="214">
        <f>S249*H249</f>
        <v>0</v>
      </c>
      <c r="AR249" s="15" t="s">
        <v>129</v>
      </c>
      <c r="AT249" s="15" t="s">
        <v>125</v>
      </c>
      <c r="AU249" s="15" t="s">
        <v>82</v>
      </c>
      <c r="AY249" s="15" t="s">
        <v>122</v>
      </c>
      <c r="BE249" s="215">
        <f>IF(N249="základní",J249,0)</f>
        <v>0</v>
      </c>
      <c r="BF249" s="215">
        <f>IF(N249="snížená",J249,0)</f>
        <v>0</v>
      </c>
      <c r="BG249" s="215">
        <f>IF(N249="zákl. přenesená",J249,0)</f>
        <v>0</v>
      </c>
      <c r="BH249" s="215">
        <f>IF(N249="sníž. přenesená",J249,0)</f>
        <v>0</v>
      </c>
      <c r="BI249" s="215">
        <f>IF(N249="nulová",J249,0)</f>
        <v>0</v>
      </c>
      <c r="BJ249" s="15" t="s">
        <v>80</v>
      </c>
      <c r="BK249" s="215">
        <f>ROUND(I249*H249,2)</f>
        <v>0</v>
      </c>
      <c r="BL249" s="15" t="s">
        <v>129</v>
      </c>
      <c r="BM249" s="15" t="s">
        <v>290</v>
      </c>
    </row>
    <row r="250" spans="2:51" s="11" customFormat="1" ht="12">
      <c r="B250" s="216"/>
      <c r="C250" s="217"/>
      <c r="D250" s="218" t="s">
        <v>130</v>
      </c>
      <c r="E250" s="219" t="s">
        <v>1</v>
      </c>
      <c r="F250" s="220" t="s">
        <v>291</v>
      </c>
      <c r="G250" s="217"/>
      <c r="H250" s="221">
        <v>3.36</v>
      </c>
      <c r="I250" s="222"/>
      <c r="J250" s="217"/>
      <c r="K250" s="217"/>
      <c r="L250" s="223"/>
      <c r="M250" s="224"/>
      <c r="N250" s="225"/>
      <c r="O250" s="225"/>
      <c r="P250" s="225"/>
      <c r="Q250" s="225"/>
      <c r="R250" s="225"/>
      <c r="S250" s="225"/>
      <c r="T250" s="226"/>
      <c r="AT250" s="227" t="s">
        <v>130</v>
      </c>
      <c r="AU250" s="227" t="s">
        <v>82</v>
      </c>
      <c r="AV250" s="11" t="s">
        <v>82</v>
      </c>
      <c r="AW250" s="11" t="s">
        <v>34</v>
      </c>
      <c r="AX250" s="11" t="s">
        <v>72</v>
      </c>
      <c r="AY250" s="227" t="s">
        <v>122</v>
      </c>
    </row>
    <row r="251" spans="2:51" s="12" customFormat="1" ht="12">
      <c r="B251" s="228"/>
      <c r="C251" s="229"/>
      <c r="D251" s="218" t="s">
        <v>130</v>
      </c>
      <c r="E251" s="230" t="s">
        <v>1</v>
      </c>
      <c r="F251" s="231" t="s">
        <v>133</v>
      </c>
      <c r="G251" s="229"/>
      <c r="H251" s="232">
        <v>3.36</v>
      </c>
      <c r="I251" s="233"/>
      <c r="J251" s="229"/>
      <c r="K251" s="229"/>
      <c r="L251" s="234"/>
      <c r="M251" s="235"/>
      <c r="N251" s="236"/>
      <c r="O251" s="236"/>
      <c r="P251" s="236"/>
      <c r="Q251" s="236"/>
      <c r="R251" s="236"/>
      <c r="S251" s="236"/>
      <c r="T251" s="237"/>
      <c r="AT251" s="238" t="s">
        <v>130</v>
      </c>
      <c r="AU251" s="238" t="s">
        <v>82</v>
      </c>
      <c r="AV251" s="12" t="s">
        <v>129</v>
      </c>
      <c r="AW251" s="12" t="s">
        <v>34</v>
      </c>
      <c r="AX251" s="12" t="s">
        <v>80</v>
      </c>
      <c r="AY251" s="238" t="s">
        <v>122</v>
      </c>
    </row>
    <row r="252" spans="2:65" s="1" customFormat="1" ht="16.5" customHeight="1">
      <c r="B252" s="36"/>
      <c r="C252" s="204" t="s">
        <v>230</v>
      </c>
      <c r="D252" s="204" t="s">
        <v>125</v>
      </c>
      <c r="E252" s="205" t="s">
        <v>292</v>
      </c>
      <c r="F252" s="206" t="s">
        <v>293</v>
      </c>
      <c r="G252" s="207" t="s">
        <v>128</v>
      </c>
      <c r="H252" s="208">
        <v>73.221</v>
      </c>
      <c r="I252" s="209"/>
      <c r="J252" s="210">
        <f>ROUND(I252*H252,2)</f>
        <v>0</v>
      </c>
      <c r="K252" s="206" t="s">
        <v>1</v>
      </c>
      <c r="L252" s="41"/>
      <c r="M252" s="211" t="s">
        <v>1</v>
      </c>
      <c r="N252" s="212" t="s">
        <v>43</v>
      </c>
      <c r="O252" s="77"/>
      <c r="P252" s="213">
        <f>O252*H252</f>
        <v>0</v>
      </c>
      <c r="Q252" s="213">
        <v>0</v>
      </c>
      <c r="R252" s="213">
        <f>Q252*H252</f>
        <v>0</v>
      </c>
      <c r="S252" s="213">
        <v>0</v>
      </c>
      <c r="T252" s="214">
        <f>S252*H252</f>
        <v>0</v>
      </c>
      <c r="AR252" s="15" t="s">
        <v>129</v>
      </c>
      <c r="AT252" s="15" t="s">
        <v>125</v>
      </c>
      <c r="AU252" s="15" t="s">
        <v>82</v>
      </c>
      <c r="AY252" s="15" t="s">
        <v>122</v>
      </c>
      <c r="BE252" s="215">
        <f>IF(N252="základní",J252,0)</f>
        <v>0</v>
      </c>
      <c r="BF252" s="215">
        <f>IF(N252="snížená",J252,0)</f>
        <v>0</v>
      </c>
      <c r="BG252" s="215">
        <f>IF(N252="zákl. přenesená",J252,0)</f>
        <v>0</v>
      </c>
      <c r="BH252" s="215">
        <f>IF(N252="sníž. přenesená",J252,0)</f>
        <v>0</v>
      </c>
      <c r="BI252" s="215">
        <f>IF(N252="nulová",J252,0)</f>
        <v>0</v>
      </c>
      <c r="BJ252" s="15" t="s">
        <v>80</v>
      </c>
      <c r="BK252" s="215">
        <f>ROUND(I252*H252,2)</f>
        <v>0</v>
      </c>
      <c r="BL252" s="15" t="s">
        <v>129</v>
      </c>
      <c r="BM252" s="15" t="s">
        <v>294</v>
      </c>
    </row>
    <row r="253" spans="2:51" s="11" customFormat="1" ht="12">
      <c r="B253" s="216"/>
      <c r="C253" s="217"/>
      <c r="D253" s="218" t="s">
        <v>130</v>
      </c>
      <c r="E253" s="219" t="s">
        <v>1</v>
      </c>
      <c r="F253" s="220" t="s">
        <v>295</v>
      </c>
      <c r="G253" s="217"/>
      <c r="H253" s="221">
        <v>73.221</v>
      </c>
      <c r="I253" s="222"/>
      <c r="J253" s="217"/>
      <c r="K253" s="217"/>
      <c r="L253" s="223"/>
      <c r="M253" s="224"/>
      <c r="N253" s="225"/>
      <c r="O253" s="225"/>
      <c r="P253" s="225"/>
      <c r="Q253" s="225"/>
      <c r="R253" s="225"/>
      <c r="S253" s="225"/>
      <c r="T253" s="226"/>
      <c r="AT253" s="227" t="s">
        <v>130</v>
      </c>
      <c r="AU253" s="227" t="s">
        <v>82</v>
      </c>
      <c r="AV253" s="11" t="s">
        <v>82</v>
      </c>
      <c r="AW253" s="11" t="s">
        <v>34</v>
      </c>
      <c r="AX253" s="11" t="s">
        <v>72</v>
      </c>
      <c r="AY253" s="227" t="s">
        <v>122</v>
      </c>
    </row>
    <row r="254" spans="2:51" s="12" customFormat="1" ht="12">
      <c r="B254" s="228"/>
      <c r="C254" s="229"/>
      <c r="D254" s="218" t="s">
        <v>130</v>
      </c>
      <c r="E254" s="230" t="s">
        <v>1</v>
      </c>
      <c r="F254" s="231" t="s">
        <v>133</v>
      </c>
      <c r="G254" s="229"/>
      <c r="H254" s="232">
        <v>73.221</v>
      </c>
      <c r="I254" s="233"/>
      <c r="J254" s="229"/>
      <c r="K254" s="229"/>
      <c r="L254" s="234"/>
      <c r="M254" s="235"/>
      <c r="N254" s="236"/>
      <c r="O254" s="236"/>
      <c r="P254" s="236"/>
      <c r="Q254" s="236"/>
      <c r="R254" s="236"/>
      <c r="S254" s="236"/>
      <c r="T254" s="237"/>
      <c r="AT254" s="238" t="s">
        <v>130</v>
      </c>
      <c r="AU254" s="238" t="s">
        <v>82</v>
      </c>
      <c r="AV254" s="12" t="s">
        <v>129</v>
      </c>
      <c r="AW254" s="12" t="s">
        <v>34</v>
      </c>
      <c r="AX254" s="12" t="s">
        <v>80</v>
      </c>
      <c r="AY254" s="238" t="s">
        <v>122</v>
      </c>
    </row>
    <row r="255" spans="2:63" s="10" customFormat="1" ht="22.8" customHeight="1">
      <c r="B255" s="188"/>
      <c r="C255" s="189"/>
      <c r="D255" s="190" t="s">
        <v>71</v>
      </c>
      <c r="E255" s="202" t="s">
        <v>296</v>
      </c>
      <c r="F255" s="202" t="s">
        <v>297</v>
      </c>
      <c r="G255" s="189"/>
      <c r="H255" s="189"/>
      <c r="I255" s="192"/>
      <c r="J255" s="203">
        <f>BK255</f>
        <v>0</v>
      </c>
      <c r="K255" s="189"/>
      <c r="L255" s="194"/>
      <c r="M255" s="195"/>
      <c r="N255" s="196"/>
      <c r="O255" s="196"/>
      <c r="P255" s="197">
        <f>SUM(P256:P259)</f>
        <v>0</v>
      </c>
      <c r="Q255" s="196"/>
      <c r="R255" s="197">
        <f>SUM(R256:R259)</f>
        <v>0</v>
      </c>
      <c r="S255" s="196"/>
      <c r="T255" s="198">
        <f>SUM(T256:T259)</f>
        <v>0</v>
      </c>
      <c r="AR255" s="199" t="s">
        <v>80</v>
      </c>
      <c r="AT255" s="200" t="s">
        <v>71</v>
      </c>
      <c r="AU255" s="200" t="s">
        <v>80</v>
      </c>
      <c r="AY255" s="199" t="s">
        <v>122</v>
      </c>
      <c r="BK255" s="201">
        <f>SUM(BK256:BK259)</f>
        <v>0</v>
      </c>
    </row>
    <row r="256" spans="2:65" s="1" customFormat="1" ht="16.5" customHeight="1">
      <c r="B256" s="36"/>
      <c r="C256" s="204" t="s">
        <v>298</v>
      </c>
      <c r="D256" s="204" t="s">
        <v>125</v>
      </c>
      <c r="E256" s="205" t="s">
        <v>299</v>
      </c>
      <c r="F256" s="206" t="s">
        <v>300</v>
      </c>
      <c r="G256" s="207" t="s">
        <v>301</v>
      </c>
      <c r="H256" s="208">
        <v>49.899</v>
      </c>
      <c r="I256" s="209"/>
      <c r="J256" s="210">
        <f>ROUND(I256*H256,2)</f>
        <v>0</v>
      </c>
      <c r="K256" s="206" t="s">
        <v>1</v>
      </c>
      <c r="L256" s="41"/>
      <c r="M256" s="211" t="s">
        <v>1</v>
      </c>
      <c r="N256" s="212" t="s">
        <v>43</v>
      </c>
      <c r="O256" s="77"/>
      <c r="P256" s="213">
        <f>O256*H256</f>
        <v>0</v>
      </c>
      <c r="Q256" s="213">
        <v>0</v>
      </c>
      <c r="R256" s="213">
        <f>Q256*H256</f>
        <v>0</v>
      </c>
      <c r="S256" s="213">
        <v>0</v>
      </c>
      <c r="T256" s="214">
        <f>S256*H256</f>
        <v>0</v>
      </c>
      <c r="AR256" s="15" t="s">
        <v>129</v>
      </c>
      <c r="AT256" s="15" t="s">
        <v>125</v>
      </c>
      <c r="AU256" s="15" t="s">
        <v>82</v>
      </c>
      <c r="AY256" s="15" t="s">
        <v>122</v>
      </c>
      <c r="BE256" s="215">
        <f>IF(N256="základní",J256,0)</f>
        <v>0</v>
      </c>
      <c r="BF256" s="215">
        <f>IF(N256="snížená",J256,0)</f>
        <v>0</v>
      </c>
      <c r="BG256" s="215">
        <f>IF(N256="zákl. přenesená",J256,0)</f>
        <v>0</v>
      </c>
      <c r="BH256" s="215">
        <f>IF(N256="sníž. přenesená",J256,0)</f>
        <v>0</v>
      </c>
      <c r="BI256" s="215">
        <f>IF(N256="nulová",J256,0)</f>
        <v>0</v>
      </c>
      <c r="BJ256" s="15" t="s">
        <v>80</v>
      </c>
      <c r="BK256" s="215">
        <f>ROUND(I256*H256,2)</f>
        <v>0</v>
      </c>
      <c r="BL256" s="15" t="s">
        <v>129</v>
      </c>
      <c r="BM256" s="15" t="s">
        <v>302</v>
      </c>
    </row>
    <row r="257" spans="2:65" s="1" customFormat="1" ht="16.5" customHeight="1">
      <c r="B257" s="36"/>
      <c r="C257" s="204" t="s">
        <v>234</v>
      </c>
      <c r="D257" s="204" t="s">
        <v>125</v>
      </c>
      <c r="E257" s="205" t="s">
        <v>303</v>
      </c>
      <c r="F257" s="206" t="s">
        <v>304</v>
      </c>
      <c r="G257" s="207" t="s">
        <v>301</v>
      </c>
      <c r="H257" s="208">
        <v>49.899</v>
      </c>
      <c r="I257" s="209"/>
      <c r="J257" s="210">
        <f>ROUND(I257*H257,2)</f>
        <v>0</v>
      </c>
      <c r="K257" s="206" t="s">
        <v>1</v>
      </c>
      <c r="L257" s="41"/>
      <c r="M257" s="211" t="s">
        <v>1</v>
      </c>
      <c r="N257" s="212" t="s">
        <v>43</v>
      </c>
      <c r="O257" s="77"/>
      <c r="P257" s="213">
        <f>O257*H257</f>
        <v>0</v>
      </c>
      <c r="Q257" s="213">
        <v>0</v>
      </c>
      <c r="R257" s="213">
        <f>Q257*H257</f>
        <v>0</v>
      </c>
      <c r="S257" s="213">
        <v>0</v>
      </c>
      <c r="T257" s="214">
        <f>S257*H257</f>
        <v>0</v>
      </c>
      <c r="AR257" s="15" t="s">
        <v>129</v>
      </c>
      <c r="AT257" s="15" t="s">
        <v>125</v>
      </c>
      <c r="AU257" s="15" t="s">
        <v>82</v>
      </c>
      <c r="AY257" s="15" t="s">
        <v>122</v>
      </c>
      <c r="BE257" s="215">
        <f>IF(N257="základní",J257,0)</f>
        <v>0</v>
      </c>
      <c r="BF257" s="215">
        <f>IF(N257="snížená",J257,0)</f>
        <v>0</v>
      </c>
      <c r="BG257" s="215">
        <f>IF(N257="zákl. přenesená",J257,0)</f>
        <v>0</v>
      </c>
      <c r="BH257" s="215">
        <f>IF(N257="sníž. přenesená",J257,0)</f>
        <v>0</v>
      </c>
      <c r="BI257" s="215">
        <f>IF(N257="nulová",J257,0)</f>
        <v>0</v>
      </c>
      <c r="BJ257" s="15" t="s">
        <v>80</v>
      </c>
      <c r="BK257" s="215">
        <f>ROUND(I257*H257,2)</f>
        <v>0</v>
      </c>
      <c r="BL257" s="15" t="s">
        <v>129</v>
      </c>
      <c r="BM257" s="15" t="s">
        <v>305</v>
      </c>
    </row>
    <row r="258" spans="2:65" s="1" customFormat="1" ht="16.5" customHeight="1">
      <c r="B258" s="36"/>
      <c r="C258" s="204" t="s">
        <v>306</v>
      </c>
      <c r="D258" s="204" t="s">
        <v>125</v>
      </c>
      <c r="E258" s="205" t="s">
        <v>307</v>
      </c>
      <c r="F258" s="206" t="s">
        <v>308</v>
      </c>
      <c r="G258" s="207" t="s">
        <v>301</v>
      </c>
      <c r="H258" s="208">
        <v>49.899</v>
      </c>
      <c r="I258" s="209"/>
      <c r="J258" s="210">
        <f>ROUND(I258*H258,2)</f>
        <v>0</v>
      </c>
      <c r="K258" s="206" t="s">
        <v>1</v>
      </c>
      <c r="L258" s="41"/>
      <c r="M258" s="211" t="s">
        <v>1</v>
      </c>
      <c r="N258" s="212" t="s">
        <v>43</v>
      </c>
      <c r="O258" s="77"/>
      <c r="P258" s="213">
        <f>O258*H258</f>
        <v>0</v>
      </c>
      <c r="Q258" s="213">
        <v>0</v>
      </c>
      <c r="R258" s="213">
        <f>Q258*H258</f>
        <v>0</v>
      </c>
      <c r="S258" s="213">
        <v>0</v>
      </c>
      <c r="T258" s="214">
        <f>S258*H258</f>
        <v>0</v>
      </c>
      <c r="AR258" s="15" t="s">
        <v>129</v>
      </c>
      <c r="AT258" s="15" t="s">
        <v>125</v>
      </c>
      <c r="AU258" s="15" t="s">
        <v>82</v>
      </c>
      <c r="AY258" s="15" t="s">
        <v>122</v>
      </c>
      <c r="BE258" s="215">
        <f>IF(N258="základní",J258,0)</f>
        <v>0</v>
      </c>
      <c r="BF258" s="215">
        <f>IF(N258="snížená",J258,0)</f>
        <v>0</v>
      </c>
      <c r="BG258" s="215">
        <f>IF(N258="zákl. přenesená",J258,0)</f>
        <v>0</v>
      </c>
      <c r="BH258" s="215">
        <f>IF(N258="sníž. přenesená",J258,0)</f>
        <v>0</v>
      </c>
      <c r="BI258" s="215">
        <f>IF(N258="nulová",J258,0)</f>
        <v>0</v>
      </c>
      <c r="BJ258" s="15" t="s">
        <v>80</v>
      </c>
      <c r="BK258" s="215">
        <f>ROUND(I258*H258,2)</f>
        <v>0</v>
      </c>
      <c r="BL258" s="15" t="s">
        <v>129</v>
      </c>
      <c r="BM258" s="15" t="s">
        <v>309</v>
      </c>
    </row>
    <row r="259" spans="2:65" s="1" customFormat="1" ht="16.5" customHeight="1">
      <c r="B259" s="36"/>
      <c r="C259" s="204" t="s">
        <v>239</v>
      </c>
      <c r="D259" s="204" t="s">
        <v>125</v>
      </c>
      <c r="E259" s="205" t="s">
        <v>310</v>
      </c>
      <c r="F259" s="206" t="s">
        <v>311</v>
      </c>
      <c r="G259" s="207" t="s">
        <v>301</v>
      </c>
      <c r="H259" s="208">
        <v>15.901</v>
      </c>
      <c r="I259" s="209"/>
      <c r="J259" s="210">
        <f>ROUND(I259*H259,2)</f>
        <v>0</v>
      </c>
      <c r="K259" s="206" t="s">
        <v>1</v>
      </c>
      <c r="L259" s="41"/>
      <c r="M259" s="211" t="s">
        <v>1</v>
      </c>
      <c r="N259" s="212" t="s">
        <v>43</v>
      </c>
      <c r="O259" s="77"/>
      <c r="P259" s="213">
        <f>O259*H259</f>
        <v>0</v>
      </c>
      <c r="Q259" s="213">
        <v>0</v>
      </c>
      <c r="R259" s="213">
        <f>Q259*H259</f>
        <v>0</v>
      </c>
      <c r="S259" s="213">
        <v>0</v>
      </c>
      <c r="T259" s="214">
        <f>S259*H259</f>
        <v>0</v>
      </c>
      <c r="AR259" s="15" t="s">
        <v>129</v>
      </c>
      <c r="AT259" s="15" t="s">
        <v>125</v>
      </c>
      <c r="AU259" s="15" t="s">
        <v>82</v>
      </c>
      <c r="AY259" s="15" t="s">
        <v>122</v>
      </c>
      <c r="BE259" s="215">
        <f>IF(N259="základní",J259,0)</f>
        <v>0</v>
      </c>
      <c r="BF259" s="215">
        <f>IF(N259="snížená",J259,0)</f>
        <v>0</v>
      </c>
      <c r="BG259" s="215">
        <f>IF(N259="zákl. přenesená",J259,0)</f>
        <v>0</v>
      </c>
      <c r="BH259" s="215">
        <f>IF(N259="sníž. přenesená",J259,0)</f>
        <v>0</v>
      </c>
      <c r="BI259" s="215">
        <f>IF(N259="nulová",J259,0)</f>
        <v>0</v>
      </c>
      <c r="BJ259" s="15" t="s">
        <v>80</v>
      </c>
      <c r="BK259" s="215">
        <f>ROUND(I259*H259,2)</f>
        <v>0</v>
      </c>
      <c r="BL259" s="15" t="s">
        <v>129</v>
      </c>
      <c r="BM259" s="15" t="s">
        <v>312</v>
      </c>
    </row>
    <row r="260" spans="2:63" s="10" customFormat="1" ht="22.8" customHeight="1">
      <c r="B260" s="188"/>
      <c r="C260" s="189"/>
      <c r="D260" s="190" t="s">
        <v>71</v>
      </c>
      <c r="E260" s="202" t="s">
        <v>313</v>
      </c>
      <c r="F260" s="202" t="s">
        <v>314</v>
      </c>
      <c r="G260" s="189"/>
      <c r="H260" s="189"/>
      <c r="I260" s="192"/>
      <c r="J260" s="203">
        <f>BK260</f>
        <v>0</v>
      </c>
      <c r="K260" s="189"/>
      <c r="L260" s="194"/>
      <c r="M260" s="195"/>
      <c r="N260" s="196"/>
      <c r="O260" s="196"/>
      <c r="P260" s="197">
        <f>P261</f>
        <v>0</v>
      </c>
      <c r="Q260" s="196"/>
      <c r="R260" s="197">
        <f>R261</f>
        <v>0</v>
      </c>
      <c r="S260" s="196"/>
      <c r="T260" s="198">
        <f>T261</f>
        <v>0</v>
      </c>
      <c r="AR260" s="199" t="s">
        <v>80</v>
      </c>
      <c r="AT260" s="200" t="s">
        <v>71</v>
      </c>
      <c r="AU260" s="200" t="s">
        <v>80</v>
      </c>
      <c r="AY260" s="199" t="s">
        <v>122</v>
      </c>
      <c r="BK260" s="201">
        <f>BK261</f>
        <v>0</v>
      </c>
    </row>
    <row r="261" spans="2:65" s="1" customFormat="1" ht="16.5" customHeight="1">
      <c r="B261" s="36"/>
      <c r="C261" s="204" t="s">
        <v>315</v>
      </c>
      <c r="D261" s="204" t="s">
        <v>125</v>
      </c>
      <c r="E261" s="205" t="s">
        <v>316</v>
      </c>
      <c r="F261" s="206" t="s">
        <v>317</v>
      </c>
      <c r="G261" s="207" t="s">
        <v>301</v>
      </c>
      <c r="H261" s="208">
        <v>40.083</v>
      </c>
      <c r="I261" s="209"/>
      <c r="J261" s="210">
        <f>ROUND(I261*H261,2)</f>
        <v>0</v>
      </c>
      <c r="K261" s="206" t="s">
        <v>1</v>
      </c>
      <c r="L261" s="41"/>
      <c r="M261" s="211" t="s">
        <v>1</v>
      </c>
      <c r="N261" s="212" t="s">
        <v>43</v>
      </c>
      <c r="O261" s="77"/>
      <c r="P261" s="213">
        <f>O261*H261</f>
        <v>0</v>
      </c>
      <c r="Q261" s="213">
        <v>0</v>
      </c>
      <c r="R261" s="213">
        <f>Q261*H261</f>
        <v>0</v>
      </c>
      <c r="S261" s="213">
        <v>0</v>
      </c>
      <c r="T261" s="214">
        <f>S261*H261</f>
        <v>0</v>
      </c>
      <c r="AR261" s="15" t="s">
        <v>129</v>
      </c>
      <c r="AT261" s="15" t="s">
        <v>125</v>
      </c>
      <c r="AU261" s="15" t="s">
        <v>82</v>
      </c>
      <c r="AY261" s="15" t="s">
        <v>122</v>
      </c>
      <c r="BE261" s="215">
        <f>IF(N261="základní",J261,0)</f>
        <v>0</v>
      </c>
      <c r="BF261" s="215">
        <f>IF(N261="snížená",J261,0)</f>
        <v>0</v>
      </c>
      <c r="BG261" s="215">
        <f>IF(N261="zákl. přenesená",J261,0)</f>
        <v>0</v>
      </c>
      <c r="BH261" s="215">
        <f>IF(N261="sníž. přenesená",J261,0)</f>
        <v>0</v>
      </c>
      <c r="BI261" s="215">
        <f>IF(N261="nulová",J261,0)</f>
        <v>0</v>
      </c>
      <c r="BJ261" s="15" t="s">
        <v>80</v>
      </c>
      <c r="BK261" s="215">
        <f>ROUND(I261*H261,2)</f>
        <v>0</v>
      </c>
      <c r="BL261" s="15" t="s">
        <v>129</v>
      </c>
      <c r="BM261" s="15" t="s">
        <v>318</v>
      </c>
    </row>
    <row r="262" spans="2:63" s="10" customFormat="1" ht="25.9" customHeight="1">
      <c r="B262" s="188"/>
      <c r="C262" s="189"/>
      <c r="D262" s="190" t="s">
        <v>71</v>
      </c>
      <c r="E262" s="191" t="s">
        <v>319</v>
      </c>
      <c r="F262" s="191" t="s">
        <v>320</v>
      </c>
      <c r="G262" s="189"/>
      <c r="H262" s="189"/>
      <c r="I262" s="192"/>
      <c r="J262" s="193">
        <f>BK262</f>
        <v>0</v>
      </c>
      <c r="K262" s="189"/>
      <c r="L262" s="194"/>
      <c r="M262" s="195"/>
      <c r="N262" s="196"/>
      <c r="O262" s="196"/>
      <c r="P262" s="197">
        <f>P263+P272+P332+P343+P365</f>
        <v>0</v>
      </c>
      <c r="Q262" s="196"/>
      <c r="R262" s="197">
        <f>R263+R272+R332+R343+R365</f>
        <v>0</v>
      </c>
      <c r="S262" s="196"/>
      <c r="T262" s="198">
        <f>T263+T272+T332+T343+T365</f>
        <v>0</v>
      </c>
      <c r="AR262" s="199" t="s">
        <v>82</v>
      </c>
      <c r="AT262" s="200" t="s">
        <v>71</v>
      </c>
      <c r="AU262" s="200" t="s">
        <v>72</v>
      </c>
      <c r="AY262" s="199" t="s">
        <v>122</v>
      </c>
      <c r="BK262" s="201">
        <f>BK263+BK272+BK332+BK343+BK365</f>
        <v>0</v>
      </c>
    </row>
    <row r="263" spans="2:63" s="10" customFormat="1" ht="22.8" customHeight="1">
      <c r="B263" s="188"/>
      <c r="C263" s="189"/>
      <c r="D263" s="190" t="s">
        <v>71</v>
      </c>
      <c r="E263" s="202" t="s">
        <v>321</v>
      </c>
      <c r="F263" s="202" t="s">
        <v>322</v>
      </c>
      <c r="G263" s="189"/>
      <c r="H263" s="189"/>
      <c r="I263" s="192"/>
      <c r="J263" s="203">
        <f>BK263</f>
        <v>0</v>
      </c>
      <c r="K263" s="189"/>
      <c r="L263" s="194"/>
      <c r="M263" s="195"/>
      <c r="N263" s="196"/>
      <c r="O263" s="196"/>
      <c r="P263" s="197">
        <f>SUM(P264:P271)</f>
        <v>0</v>
      </c>
      <c r="Q263" s="196"/>
      <c r="R263" s="197">
        <f>SUM(R264:R271)</f>
        <v>0</v>
      </c>
      <c r="S263" s="196"/>
      <c r="T263" s="198">
        <f>SUM(T264:T271)</f>
        <v>0</v>
      </c>
      <c r="AR263" s="199" t="s">
        <v>82</v>
      </c>
      <c r="AT263" s="200" t="s">
        <v>71</v>
      </c>
      <c r="AU263" s="200" t="s">
        <v>80</v>
      </c>
      <c r="AY263" s="199" t="s">
        <v>122</v>
      </c>
      <c r="BK263" s="201">
        <f>SUM(BK264:BK271)</f>
        <v>0</v>
      </c>
    </row>
    <row r="264" spans="2:65" s="1" customFormat="1" ht="16.5" customHeight="1">
      <c r="B264" s="36"/>
      <c r="C264" s="204" t="s">
        <v>243</v>
      </c>
      <c r="D264" s="204" t="s">
        <v>125</v>
      </c>
      <c r="E264" s="205" t="s">
        <v>323</v>
      </c>
      <c r="F264" s="206" t="s">
        <v>324</v>
      </c>
      <c r="G264" s="207" t="s">
        <v>164</v>
      </c>
      <c r="H264" s="208">
        <v>177.82</v>
      </c>
      <c r="I264" s="209"/>
      <c r="J264" s="210">
        <f>ROUND(I264*H264,2)</f>
        <v>0</v>
      </c>
      <c r="K264" s="206" t="s">
        <v>1</v>
      </c>
      <c r="L264" s="41"/>
      <c r="M264" s="211" t="s">
        <v>1</v>
      </c>
      <c r="N264" s="212" t="s">
        <v>43</v>
      </c>
      <c r="O264" s="77"/>
      <c r="P264" s="213">
        <f>O264*H264</f>
        <v>0</v>
      </c>
      <c r="Q264" s="213">
        <v>0</v>
      </c>
      <c r="R264" s="213">
        <f>Q264*H264</f>
        <v>0</v>
      </c>
      <c r="S264" s="213">
        <v>0</v>
      </c>
      <c r="T264" s="214">
        <f>S264*H264</f>
        <v>0</v>
      </c>
      <c r="AR264" s="15" t="s">
        <v>213</v>
      </c>
      <c r="AT264" s="15" t="s">
        <v>125</v>
      </c>
      <c r="AU264" s="15" t="s">
        <v>82</v>
      </c>
      <c r="AY264" s="15" t="s">
        <v>122</v>
      </c>
      <c r="BE264" s="215">
        <f>IF(N264="základní",J264,0)</f>
        <v>0</v>
      </c>
      <c r="BF264" s="215">
        <f>IF(N264="snížená",J264,0)</f>
        <v>0</v>
      </c>
      <c r="BG264" s="215">
        <f>IF(N264="zákl. přenesená",J264,0)</f>
        <v>0</v>
      </c>
      <c r="BH264" s="215">
        <f>IF(N264="sníž. přenesená",J264,0)</f>
        <v>0</v>
      </c>
      <c r="BI264" s="215">
        <f>IF(N264="nulová",J264,0)</f>
        <v>0</v>
      </c>
      <c r="BJ264" s="15" t="s">
        <v>80</v>
      </c>
      <c r="BK264" s="215">
        <f>ROUND(I264*H264,2)</f>
        <v>0</v>
      </c>
      <c r="BL264" s="15" t="s">
        <v>213</v>
      </c>
      <c r="BM264" s="15" t="s">
        <v>325</v>
      </c>
    </row>
    <row r="265" spans="2:51" s="11" customFormat="1" ht="12">
      <c r="B265" s="216"/>
      <c r="C265" s="217"/>
      <c r="D265" s="218" t="s">
        <v>130</v>
      </c>
      <c r="E265" s="219" t="s">
        <v>1</v>
      </c>
      <c r="F265" s="220" t="s">
        <v>326</v>
      </c>
      <c r="G265" s="217"/>
      <c r="H265" s="221">
        <v>57.23</v>
      </c>
      <c r="I265" s="222"/>
      <c r="J265" s="217"/>
      <c r="K265" s="217"/>
      <c r="L265" s="223"/>
      <c r="M265" s="224"/>
      <c r="N265" s="225"/>
      <c r="O265" s="225"/>
      <c r="P265" s="225"/>
      <c r="Q265" s="225"/>
      <c r="R265" s="225"/>
      <c r="S265" s="225"/>
      <c r="T265" s="226"/>
      <c r="AT265" s="227" t="s">
        <v>130</v>
      </c>
      <c r="AU265" s="227" t="s">
        <v>82</v>
      </c>
      <c r="AV265" s="11" t="s">
        <v>82</v>
      </c>
      <c r="AW265" s="11" t="s">
        <v>34</v>
      </c>
      <c r="AX265" s="11" t="s">
        <v>72</v>
      </c>
      <c r="AY265" s="227" t="s">
        <v>122</v>
      </c>
    </row>
    <row r="266" spans="2:51" s="11" customFormat="1" ht="12">
      <c r="B266" s="216"/>
      <c r="C266" s="217"/>
      <c r="D266" s="218" t="s">
        <v>130</v>
      </c>
      <c r="E266" s="219" t="s">
        <v>1</v>
      </c>
      <c r="F266" s="220" t="s">
        <v>327</v>
      </c>
      <c r="G266" s="217"/>
      <c r="H266" s="221">
        <v>120.59</v>
      </c>
      <c r="I266" s="222"/>
      <c r="J266" s="217"/>
      <c r="K266" s="217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130</v>
      </c>
      <c r="AU266" s="227" t="s">
        <v>82</v>
      </c>
      <c r="AV266" s="11" t="s">
        <v>82</v>
      </c>
      <c r="AW266" s="11" t="s">
        <v>34</v>
      </c>
      <c r="AX266" s="11" t="s">
        <v>72</v>
      </c>
      <c r="AY266" s="227" t="s">
        <v>122</v>
      </c>
    </row>
    <row r="267" spans="2:51" s="12" customFormat="1" ht="12">
      <c r="B267" s="228"/>
      <c r="C267" s="229"/>
      <c r="D267" s="218" t="s">
        <v>130</v>
      </c>
      <c r="E267" s="230" t="s">
        <v>1</v>
      </c>
      <c r="F267" s="231" t="s">
        <v>133</v>
      </c>
      <c r="G267" s="229"/>
      <c r="H267" s="232">
        <v>177.82</v>
      </c>
      <c r="I267" s="233"/>
      <c r="J267" s="229"/>
      <c r="K267" s="229"/>
      <c r="L267" s="234"/>
      <c r="M267" s="235"/>
      <c r="N267" s="236"/>
      <c r="O267" s="236"/>
      <c r="P267" s="236"/>
      <c r="Q267" s="236"/>
      <c r="R267" s="236"/>
      <c r="S267" s="236"/>
      <c r="T267" s="237"/>
      <c r="AT267" s="238" t="s">
        <v>130</v>
      </c>
      <c r="AU267" s="238" t="s">
        <v>82</v>
      </c>
      <c r="AV267" s="12" t="s">
        <v>129</v>
      </c>
      <c r="AW267" s="12" t="s">
        <v>34</v>
      </c>
      <c r="AX267" s="12" t="s">
        <v>80</v>
      </c>
      <c r="AY267" s="238" t="s">
        <v>122</v>
      </c>
    </row>
    <row r="268" spans="2:65" s="1" customFormat="1" ht="16.5" customHeight="1">
      <c r="B268" s="36"/>
      <c r="C268" s="204" t="s">
        <v>328</v>
      </c>
      <c r="D268" s="204" t="s">
        <v>125</v>
      </c>
      <c r="E268" s="205" t="s">
        <v>329</v>
      </c>
      <c r="F268" s="206" t="s">
        <v>330</v>
      </c>
      <c r="G268" s="207" t="s">
        <v>164</v>
      </c>
      <c r="H268" s="208">
        <v>177.82</v>
      </c>
      <c r="I268" s="209"/>
      <c r="J268" s="210">
        <f>ROUND(I268*H268,2)</f>
        <v>0</v>
      </c>
      <c r="K268" s="206" t="s">
        <v>1</v>
      </c>
      <c r="L268" s="41"/>
      <c r="M268" s="211" t="s">
        <v>1</v>
      </c>
      <c r="N268" s="212" t="s">
        <v>43</v>
      </c>
      <c r="O268" s="77"/>
      <c r="P268" s="213">
        <f>O268*H268</f>
        <v>0</v>
      </c>
      <c r="Q268" s="213">
        <v>0</v>
      </c>
      <c r="R268" s="213">
        <f>Q268*H268</f>
        <v>0</v>
      </c>
      <c r="S268" s="213">
        <v>0</v>
      </c>
      <c r="T268" s="214">
        <f>S268*H268</f>
        <v>0</v>
      </c>
      <c r="AR268" s="15" t="s">
        <v>213</v>
      </c>
      <c r="AT268" s="15" t="s">
        <v>125</v>
      </c>
      <c r="AU268" s="15" t="s">
        <v>82</v>
      </c>
      <c r="AY268" s="15" t="s">
        <v>122</v>
      </c>
      <c r="BE268" s="215">
        <f>IF(N268="základní",J268,0)</f>
        <v>0</v>
      </c>
      <c r="BF268" s="215">
        <f>IF(N268="snížená",J268,0)</f>
        <v>0</v>
      </c>
      <c r="BG268" s="215">
        <f>IF(N268="zákl. přenesená",J268,0)</f>
        <v>0</v>
      </c>
      <c r="BH268" s="215">
        <f>IF(N268="sníž. přenesená",J268,0)</f>
        <v>0</v>
      </c>
      <c r="BI268" s="215">
        <f>IF(N268="nulová",J268,0)</f>
        <v>0</v>
      </c>
      <c r="BJ268" s="15" t="s">
        <v>80</v>
      </c>
      <c r="BK268" s="215">
        <f>ROUND(I268*H268,2)</f>
        <v>0</v>
      </c>
      <c r="BL268" s="15" t="s">
        <v>213</v>
      </c>
      <c r="BM268" s="15" t="s">
        <v>331</v>
      </c>
    </row>
    <row r="269" spans="2:65" s="1" customFormat="1" ht="16.5" customHeight="1">
      <c r="B269" s="36"/>
      <c r="C269" s="204" t="s">
        <v>247</v>
      </c>
      <c r="D269" s="204" t="s">
        <v>125</v>
      </c>
      <c r="E269" s="205" t="s">
        <v>332</v>
      </c>
      <c r="F269" s="206" t="s">
        <v>333</v>
      </c>
      <c r="G269" s="207" t="s">
        <v>164</v>
      </c>
      <c r="H269" s="208">
        <v>177.82</v>
      </c>
      <c r="I269" s="209"/>
      <c r="J269" s="210">
        <f>ROUND(I269*H269,2)</f>
        <v>0</v>
      </c>
      <c r="K269" s="206" t="s">
        <v>1</v>
      </c>
      <c r="L269" s="41"/>
      <c r="M269" s="211" t="s">
        <v>1</v>
      </c>
      <c r="N269" s="212" t="s">
        <v>43</v>
      </c>
      <c r="O269" s="77"/>
      <c r="P269" s="213">
        <f>O269*H269</f>
        <v>0</v>
      </c>
      <c r="Q269" s="213">
        <v>0</v>
      </c>
      <c r="R269" s="213">
        <f>Q269*H269</f>
        <v>0</v>
      </c>
      <c r="S269" s="213">
        <v>0</v>
      </c>
      <c r="T269" s="214">
        <f>S269*H269</f>
        <v>0</v>
      </c>
      <c r="AR269" s="15" t="s">
        <v>213</v>
      </c>
      <c r="AT269" s="15" t="s">
        <v>125</v>
      </c>
      <c r="AU269" s="15" t="s">
        <v>82</v>
      </c>
      <c r="AY269" s="15" t="s">
        <v>122</v>
      </c>
      <c r="BE269" s="215">
        <f>IF(N269="základní",J269,0)</f>
        <v>0</v>
      </c>
      <c r="BF269" s="215">
        <f>IF(N269="snížená",J269,0)</f>
        <v>0</v>
      </c>
      <c r="BG269" s="215">
        <f>IF(N269="zákl. přenesená",J269,0)</f>
        <v>0</v>
      </c>
      <c r="BH269" s="215">
        <f>IF(N269="sníž. přenesená",J269,0)</f>
        <v>0</v>
      </c>
      <c r="BI269" s="215">
        <f>IF(N269="nulová",J269,0)</f>
        <v>0</v>
      </c>
      <c r="BJ269" s="15" t="s">
        <v>80</v>
      </c>
      <c r="BK269" s="215">
        <f>ROUND(I269*H269,2)</f>
        <v>0</v>
      </c>
      <c r="BL269" s="15" t="s">
        <v>213</v>
      </c>
      <c r="BM269" s="15" t="s">
        <v>334</v>
      </c>
    </row>
    <row r="270" spans="2:65" s="1" customFormat="1" ht="16.5" customHeight="1">
      <c r="B270" s="36"/>
      <c r="C270" s="204" t="s">
        <v>335</v>
      </c>
      <c r="D270" s="204" t="s">
        <v>125</v>
      </c>
      <c r="E270" s="205" t="s">
        <v>336</v>
      </c>
      <c r="F270" s="206" t="s">
        <v>337</v>
      </c>
      <c r="G270" s="207" t="s">
        <v>301</v>
      </c>
      <c r="H270" s="208">
        <v>0.165</v>
      </c>
      <c r="I270" s="209"/>
      <c r="J270" s="210">
        <f>ROUND(I270*H270,2)</f>
        <v>0</v>
      </c>
      <c r="K270" s="206" t="s">
        <v>1</v>
      </c>
      <c r="L270" s="41"/>
      <c r="M270" s="211" t="s">
        <v>1</v>
      </c>
      <c r="N270" s="212" t="s">
        <v>43</v>
      </c>
      <c r="O270" s="77"/>
      <c r="P270" s="213">
        <f>O270*H270</f>
        <v>0</v>
      </c>
      <c r="Q270" s="213">
        <v>0</v>
      </c>
      <c r="R270" s="213">
        <f>Q270*H270</f>
        <v>0</v>
      </c>
      <c r="S270" s="213">
        <v>0</v>
      </c>
      <c r="T270" s="214">
        <f>S270*H270</f>
        <v>0</v>
      </c>
      <c r="AR270" s="15" t="s">
        <v>213</v>
      </c>
      <c r="AT270" s="15" t="s">
        <v>125</v>
      </c>
      <c r="AU270" s="15" t="s">
        <v>82</v>
      </c>
      <c r="AY270" s="15" t="s">
        <v>122</v>
      </c>
      <c r="BE270" s="215">
        <f>IF(N270="základní",J270,0)</f>
        <v>0</v>
      </c>
      <c r="BF270" s="215">
        <f>IF(N270="snížená",J270,0)</f>
        <v>0</v>
      </c>
      <c r="BG270" s="215">
        <f>IF(N270="zákl. přenesená",J270,0)</f>
        <v>0</v>
      </c>
      <c r="BH270" s="215">
        <f>IF(N270="sníž. přenesená",J270,0)</f>
        <v>0</v>
      </c>
      <c r="BI270" s="215">
        <f>IF(N270="nulová",J270,0)</f>
        <v>0</v>
      </c>
      <c r="BJ270" s="15" t="s">
        <v>80</v>
      </c>
      <c r="BK270" s="215">
        <f>ROUND(I270*H270,2)</f>
        <v>0</v>
      </c>
      <c r="BL270" s="15" t="s">
        <v>213</v>
      </c>
      <c r="BM270" s="15" t="s">
        <v>221</v>
      </c>
    </row>
    <row r="271" spans="2:65" s="1" customFormat="1" ht="16.5" customHeight="1">
      <c r="B271" s="36"/>
      <c r="C271" s="204" t="s">
        <v>252</v>
      </c>
      <c r="D271" s="204" t="s">
        <v>125</v>
      </c>
      <c r="E271" s="205" t="s">
        <v>338</v>
      </c>
      <c r="F271" s="206" t="s">
        <v>339</v>
      </c>
      <c r="G271" s="207" t="s">
        <v>301</v>
      </c>
      <c r="H271" s="208">
        <v>0.165</v>
      </c>
      <c r="I271" s="209"/>
      <c r="J271" s="210">
        <f>ROUND(I271*H271,2)</f>
        <v>0</v>
      </c>
      <c r="K271" s="206" t="s">
        <v>1</v>
      </c>
      <c r="L271" s="41"/>
      <c r="M271" s="211" t="s">
        <v>1</v>
      </c>
      <c r="N271" s="212" t="s">
        <v>43</v>
      </c>
      <c r="O271" s="77"/>
      <c r="P271" s="213">
        <f>O271*H271</f>
        <v>0</v>
      </c>
      <c r="Q271" s="213">
        <v>0</v>
      </c>
      <c r="R271" s="213">
        <f>Q271*H271</f>
        <v>0</v>
      </c>
      <c r="S271" s="213">
        <v>0</v>
      </c>
      <c r="T271" s="214">
        <f>S271*H271</f>
        <v>0</v>
      </c>
      <c r="AR271" s="15" t="s">
        <v>213</v>
      </c>
      <c r="AT271" s="15" t="s">
        <v>125</v>
      </c>
      <c r="AU271" s="15" t="s">
        <v>82</v>
      </c>
      <c r="AY271" s="15" t="s">
        <v>122</v>
      </c>
      <c r="BE271" s="215">
        <f>IF(N271="základní",J271,0)</f>
        <v>0</v>
      </c>
      <c r="BF271" s="215">
        <f>IF(N271="snížená",J271,0)</f>
        <v>0</v>
      </c>
      <c r="BG271" s="215">
        <f>IF(N271="zákl. přenesená",J271,0)</f>
        <v>0</v>
      </c>
      <c r="BH271" s="215">
        <f>IF(N271="sníž. přenesená",J271,0)</f>
        <v>0</v>
      </c>
      <c r="BI271" s="215">
        <f>IF(N271="nulová",J271,0)</f>
        <v>0</v>
      </c>
      <c r="BJ271" s="15" t="s">
        <v>80</v>
      </c>
      <c r="BK271" s="215">
        <f>ROUND(I271*H271,2)</f>
        <v>0</v>
      </c>
      <c r="BL271" s="15" t="s">
        <v>213</v>
      </c>
      <c r="BM271" s="15" t="s">
        <v>340</v>
      </c>
    </row>
    <row r="272" spans="2:63" s="10" customFormat="1" ht="22.8" customHeight="1">
      <c r="B272" s="188"/>
      <c r="C272" s="189"/>
      <c r="D272" s="190" t="s">
        <v>71</v>
      </c>
      <c r="E272" s="202" t="s">
        <v>341</v>
      </c>
      <c r="F272" s="202" t="s">
        <v>342</v>
      </c>
      <c r="G272" s="189"/>
      <c r="H272" s="189"/>
      <c r="I272" s="192"/>
      <c r="J272" s="203">
        <f>BK272</f>
        <v>0</v>
      </c>
      <c r="K272" s="189"/>
      <c r="L272" s="194"/>
      <c r="M272" s="195"/>
      <c r="N272" s="196"/>
      <c r="O272" s="196"/>
      <c r="P272" s="197">
        <f>SUM(P273:P331)</f>
        <v>0</v>
      </c>
      <c r="Q272" s="196"/>
      <c r="R272" s="197">
        <f>SUM(R273:R331)</f>
        <v>0</v>
      </c>
      <c r="S272" s="196"/>
      <c r="T272" s="198">
        <f>SUM(T273:T331)</f>
        <v>0</v>
      </c>
      <c r="AR272" s="199" t="s">
        <v>82</v>
      </c>
      <c r="AT272" s="200" t="s">
        <v>71</v>
      </c>
      <c r="AU272" s="200" t="s">
        <v>80</v>
      </c>
      <c r="AY272" s="199" t="s">
        <v>122</v>
      </c>
      <c r="BK272" s="201">
        <f>SUM(BK273:BK331)</f>
        <v>0</v>
      </c>
    </row>
    <row r="273" spans="2:65" s="1" customFormat="1" ht="22.5" customHeight="1">
      <c r="B273" s="36"/>
      <c r="C273" s="204" t="s">
        <v>343</v>
      </c>
      <c r="D273" s="204" t="s">
        <v>125</v>
      </c>
      <c r="E273" s="205" t="s">
        <v>344</v>
      </c>
      <c r="F273" s="206" t="s">
        <v>345</v>
      </c>
      <c r="G273" s="207" t="s">
        <v>346</v>
      </c>
      <c r="H273" s="208">
        <v>7</v>
      </c>
      <c r="I273" s="209"/>
      <c r="J273" s="210">
        <f>ROUND(I273*H273,2)</f>
        <v>0</v>
      </c>
      <c r="K273" s="206" t="s">
        <v>1</v>
      </c>
      <c r="L273" s="41"/>
      <c r="M273" s="211" t="s">
        <v>1</v>
      </c>
      <c r="N273" s="212" t="s">
        <v>43</v>
      </c>
      <c r="O273" s="77"/>
      <c r="P273" s="213">
        <f>O273*H273</f>
        <v>0</v>
      </c>
      <c r="Q273" s="213">
        <v>0</v>
      </c>
      <c r="R273" s="213">
        <f>Q273*H273</f>
        <v>0</v>
      </c>
      <c r="S273" s="213">
        <v>0</v>
      </c>
      <c r="T273" s="214">
        <f>S273*H273</f>
        <v>0</v>
      </c>
      <c r="AR273" s="15" t="s">
        <v>213</v>
      </c>
      <c r="AT273" s="15" t="s">
        <v>125</v>
      </c>
      <c r="AU273" s="15" t="s">
        <v>82</v>
      </c>
      <c r="AY273" s="15" t="s">
        <v>122</v>
      </c>
      <c r="BE273" s="215">
        <f>IF(N273="základní",J273,0)</f>
        <v>0</v>
      </c>
      <c r="BF273" s="215">
        <f>IF(N273="snížená",J273,0)</f>
        <v>0</v>
      </c>
      <c r="BG273" s="215">
        <f>IF(N273="zákl. přenesená",J273,0)</f>
        <v>0</v>
      </c>
      <c r="BH273" s="215">
        <f>IF(N273="sníž. přenesená",J273,0)</f>
        <v>0</v>
      </c>
      <c r="BI273" s="215">
        <f>IF(N273="nulová",J273,0)</f>
        <v>0</v>
      </c>
      <c r="BJ273" s="15" t="s">
        <v>80</v>
      </c>
      <c r="BK273" s="215">
        <f>ROUND(I273*H273,2)</f>
        <v>0</v>
      </c>
      <c r="BL273" s="15" t="s">
        <v>213</v>
      </c>
      <c r="BM273" s="15" t="s">
        <v>347</v>
      </c>
    </row>
    <row r="274" spans="2:65" s="1" customFormat="1" ht="22.5" customHeight="1">
      <c r="B274" s="36"/>
      <c r="C274" s="204" t="s">
        <v>259</v>
      </c>
      <c r="D274" s="204" t="s">
        <v>125</v>
      </c>
      <c r="E274" s="205" t="s">
        <v>348</v>
      </c>
      <c r="F274" s="206" t="s">
        <v>349</v>
      </c>
      <c r="G274" s="207" t="s">
        <v>346</v>
      </c>
      <c r="H274" s="208">
        <v>5</v>
      </c>
      <c r="I274" s="209"/>
      <c r="J274" s="210">
        <f>ROUND(I274*H274,2)</f>
        <v>0</v>
      </c>
      <c r="K274" s="206" t="s">
        <v>1</v>
      </c>
      <c r="L274" s="41"/>
      <c r="M274" s="211" t="s">
        <v>1</v>
      </c>
      <c r="N274" s="212" t="s">
        <v>43</v>
      </c>
      <c r="O274" s="77"/>
      <c r="P274" s="213">
        <f>O274*H274</f>
        <v>0</v>
      </c>
      <c r="Q274" s="213">
        <v>0</v>
      </c>
      <c r="R274" s="213">
        <f>Q274*H274</f>
        <v>0</v>
      </c>
      <c r="S274" s="213">
        <v>0</v>
      </c>
      <c r="T274" s="214">
        <f>S274*H274</f>
        <v>0</v>
      </c>
      <c r="AR274" s="15" t="s">
        <v>213</v>
      </c>
      <c r="AT274" s="15" t="s">
        <v>125</v>
      </c>
      <c r="AU274" s="15" t="s">
        <v>82</v>
      </c>
      <c r="AY274" s="15" t="s">
        <v>122</v>
      </c>
      <c r="BE274" s="215">
        <f>IF(N274="základní",J274,0)</f>
        <v>0</v>
      </c>
      <c r="BF274" s="215">
        <f>IF(N274="snížená",J274,0)</f>
        <v>0</v>
      </c>
      <c r="BG274" s="215">
        <f>IF(N274="zákl. přenesená",J274,0)</f>
        <v>0</v>
      </c>
      <c r="BH274" s="215">
        <f>IF(N274="sníž. přenesená",J274,0)</f>
        <v>0</v>
      </c>
      <c r="BI274" s="215">
        <f>IF(N274="nulová",J274,0)</f>
        <v>0</v>
      </c>
      <c r="BJ274" s="15" t="s">
        <v>80</v>
      </c>
      <c r="BK274" s="215">
        <f>ROUND(I274*H274,2)</f>
        <v>0</v>
      </c>
      <c r="BL274" s="15" t="s">
        <v>213</v>
      </c>
      <c r="BM274" s="15" t="s">
        <v>350</v>
      </c>
    </row>
    <row r="275" spans="2:65" s="1" customFormat="1" ht="22.5" customHeight="1">
      <c r="B275" s="36"/>
      <c r="C275" s="204" t="s">
        <v>351</v>
      </c>
      <c r="D275" s="204" t="s">
        <v>125</v>
      </c>
      <c r="E275" s="205" t="s">
        <v>352</v>
      </c>
      <c r="F275" s="206" t="s">
        <v>353</v>
      </c>
      <c r="G275" s="207" t="s">
        <v>346</v>
      </c>
      <c r="H275" s="208">
        <v>7</v>
      </c>
      <c r="I275" s="209"/>
      <c r="J275" s="210">
        <f>ROUND(I275*H275,2)</f>
        <v>0</v>
      </c>
      <c r="K275" s="206" t="s">
        <v>1</v>
      </c>
      <c r="L275" s="41"/>
      <c r="M275" s="211" t="s">
        <v>1</v>
      </c>
      <c r="N275" s="212" t="s">
        <v>43</v>
      </c>
      <c r="O275" s="77"/>
      <c r="P275" s="213">
        <f>O275*H275</f>
        <v>0</v>
      </c>
      <c r="Q275" s="213">
        <v>0</v>
      </c>
      <c r="R275" s="213">
        <f>Q275*H275</f>
        <v>0</v>
      </c>
      <c r="S275" s="213">
        <v>0</v>
      </c>
      <c r="T275" s="214">
        <f>S275*H275</f>
        <v>0</v>
      </c>
      <c r="AR275" s="15" t="s">
        <v>213</v>
      </c>
      <c r="AT275" s="15" t="s">
        <v>125</v>
      </c>
      <c r="AU275" s="15" t="s">
        <v>82</v>
      </c>
      <c r="AY275" s="15" t="s">
        <v>122</v>
      </c>
      <c r="BE275" s="215">
        <f>IF(N275="základní",J275,0)</f>
        <v>0</v>
      </c>
      <c r="BF275" s="215">
        <f>IF(N275="snížená",J275,0)</f>
        <v>0</v>
      </c>
      <c r="BG275" s="215">
        <f>IF(N275="zákl. přenesená",J275,0)</f>
        <v>0</v>
      </c>
      <c r="BH275" s="215">
        <f>IF(N275="sníž. přenesená",J275,0)</f>
        <v>0</v>
      </c>
      <c r="BI275" s="215">
        <f>IF(N275="nulová",J275,0)</f>
        <v>0</v>
      </c>
      <c r="BJ275" s="15" t="s">
        <v>80</v>
      </c>
      <c r="BK275" s="215">
        <f>ROUND(I275*H275,2)</f>
        <v>0</v>
      </c>
      <c r="BL275" s="15" t="s">
        <v>213</v>
      </c>
      <c r="BM275" s="15" t="s">
        <v>354</v>
      </c>
    </row>
    <row r="276" spans="2:65" s="1" customFormat="1" ht="22.5" customHeight="1">
      <c r="B276" s="36"/>
      <c r="C276" s="204" t="s">
        <v>265</v>
      </c>
      <c r="D276" s="204" t="s">
        <v>125</v>
      </c>
      <c r="E276" s="205" t="s">
        <v>355</v>
      </c>
      <c r="F276" s="206" t="s">
        <v>356</v>
      </c>
      <c r="G276" s="207" t="s">
        <v>346</v>
      </c>
      <c r="H276" s="208">
        <v>4</v>
      </c>
      <c r="I276" s="209"/>
      <c r="J276" s="210">
        <f>ROUND(I276*H276,2)</f>
        <v>0</v>
      </c>
      <c r="K276" s="206" t="s">
        <v>1</v>
      </c>
      <c r="L276" s="41"/>
      <c r="M276" s="211" t="s">
        <v>1</v>
      </c>
      <c r="N276" s="212" t="s">
        <v>43</v>
      </c>
      <c r="O276" s="77"/>
      <c r="P276" s="213">
        <f>O276*H276</f>
        <v>0</v>
      </c>
      <c r="Q276" s="213">
        <v>0</v>
      </c>
      <c r="R276" s="213">
        <f>Q276*H276</f>
        <v>0</v>
      </c>
      <c r="S276" s="213">
        <v>0</v>
      </c>
      <c r="T276" s="214">
        <f>S276*H276</f>
        <v>0</v>
      </c>
      <c r="AR276" s="15" t="s">
        <v>213</v>
      </c>
      <c r="AT276" s="15" t="s">
        <v>125</v>
      </c>
      <c r="AU276" s="15" t="s">
        <v>82</v>
      </c>
      <c r="AY276" s="15" t="s">
        <v>122</v>
      </c>
      <c r="BE276" s="215">
        <f>IF(N276="základní",J276,0)</f>
        <v>0</v>
      </c>
      <c r="BF276" s="215">
        <f>IF(N276="snížená",J276,0)</f>
        <v>0</v>
      </c>
      <c r="BG276" s="215">
        <f>IF(N276="zákl. přenesená",J276,0)</f>
        <v>0</v>
      </c>
      <c r="BH276" s="215">
        <f>IF(N276="sníž. přenesená",J276,0)</f>
        <v>0</v>
      </c>
      <c r="BI276" s="215">
        <f>IF(N276="nulová",J276,0)</f>
        <v>0</v>
      </c>
      <c r="BJ276" s="15" t="s">
        <v>80</v>
      </c>
      <c r="BK276" s="215">
        <f>ROUND(I276*H276,2)</f>
        <v>0</v>
      </c>
      <c r="BL276" s="15" t="s">
        <v>213</v>
      </c>
      <c r="BM276" s="15" t="s">
        <v>357</v>
      </c>
    </row>
    <row r="277" spans="2:65" s="1" customFormat="1" ht="22.5" customHeight="1">
      <c r="B277" s="36"/>
      <c r="C277" s="204" t="s">
        <v>358</v>
      </c>
      <c r="D277" s="204" t="s">
        <v>125</v>
      </c>
      <c r="E277" s="205" t="s">
        <v>359</v>
      </c>
      <c r="F277" s="206" t="s">
        <v>360</v>
      </c>
      <c r="G277" s="207" t="s">
        <v>346</v>
      </c>
      <c r="H277" s="208">
        <v>1</v>
      </c>
      <c r="I277" s="209"/>
      <c r="J277" s="210">
        <f>ROUND(I277*H277,2)</f>
        <v>0</v>
      </c>
      <c r="K277" s="206" t="s">
        <v>1</v>
      </c>
      <c r="L277" s="41"/>
      <c r="M277" s="211" t="s">
        <v>1</v>
      </c>
      <c r="N277" s="212" t="s">
        <v>43</v>
      </c>
      <c r="O277" s="77"/>
      <c r="P277" s="213">
        <f>O277*H277</f>
        <v>0</v>
      </c>
      <c r="Q277" s="213">
        <v>0</v>
      </c>
      <c r="R277" s="213">
        <f>Q277*H277</f>
        <v>0</v>
      </c>
      <c r="S277" s="213">
        <v>0</v>
      </c>
      <c r="T277" s="214">
        <f>S277*H277</f>
        <v>0</v>
      </c>
      <c r="AR277" s="15" t="s">
        <v>213</v>
      </c>
      <c r="AT277" s="15" t="s">
        <v>125</v>
      </c>
      <c r="AU277" s="15" t="s">
        <v>82</v>
      </c>
      <c r="AY277" s="15" t="s">
        <v>122</v>
      </c>
      <c r="BE277" s="215">
        <f>IF(N277="základní",J277,0)</f>
        <v>0</v>
      </c>
      <c r="BF277" s="215">
        <f>IF(N277="snížená",J277,0)</f>
        <v>0</v>
      </c>
      <c r="BG277" s="215">
        <f>IF(N277="zákl. přenesená",J277,0)</f>
        <v>0</v>
      </c>
      <c r="BH277" s="215">
        <f>IF(N277="sníž. přenesená",J277,0)</f>
        <v>0</v>
      </c>
      <c r="BI277" s="215">
        <f>IF(N277="nulová",J277,0)</f>
        <v>0</v>
      </c>
      <c r="BJ277" s="15" t="s">
        <v>80</v>
      </c>
      <c r="BK277" s="215">
        <f>ROUND(I277*H277,2)</f>
        <v>0</v>
      </c>
      <c r="BL277" s="15" t="s">
        <v>213</v>
      </c>
      <c r="BM277" s="15" t="s">
        <v>361</v>
      </c>
    </row>
    <row r="278" spans="2:65" s="1" customFormat="1" ht="22.5" customHeight="1">
      <c r="B278" s="36"/>
      <c r="C278" s="204" t="s">
        <v>274</v>
      </c>
      <c r="D278" s="204" t="s">
        <v>125</v>
      </c>
      <c r="E278" s="205" t="s">
        <v>362</v>
      </c>
      <c r="F278" s="206" t="s">
        <v>363</v>
      </c>
      <c r="G278" s="207" t="s">
        <v>346</v>
      </c>
      <c r="H278" s="208">
        <v>5</v>
      </c>
      <c r="I278" s="209"/>
      <c r="J278" s="210">
        <f>ROUND(I278*H278,2)</f>
        <v>0</v>
      </c>
      <c r="K278" s="206" t="s">
        <v>1</v>
      </c>
      <c r="L278" s="41"/>
      <c r="M278" s="211" t="s">
        <v>1</v>
      </c>
      <c r="N278" s="212" t="s">
        <v>43</v>
      </c>
      <c r="O278" s="77"/>
      <c r="P278" s="213">
        <f>O278*H278</f>
        <v>0</v>
      </c>
      <c r="Q278" s="213">
        <v>0</v>
      </c>
      <c r="R278" s="213">
        <f>Q278*H278</f>
        <v>0</v>
      </c>
      <c r="S278" s="213">
        <v>0</v>
      </c>
      <c r="T278" s="214">
        <f>S278*H278</f>
        <v>0</v>
      </c>
      <c r="AR278" s="15" t="s">
        <v>213</v>
      </c>
      <c r="AT278" s="15" t="s">
        <v>125</v>
      </c>
      <c r="AU278" s="15" t="s">
        <v>82</v>
      </c>
      <c r="AY278" s="15" t="s">
        <v>122</v>
      </c>
      <c r="BE278" s="215">
        <f>IF(N278="základní",J278,0)</f>
        <v>0</v>
      </c>
      <c r="BF278" s="215">
        <f>IF(N278="snížená",J278,0)</f>
        <v>0</v>
      </c>
      <c r="BG278" s="215">
        <f>IF(N278="zákl. přenesená",J278,0)</f>
        <v>0</v>
      </c>
      <c r="BH278" s="215">
        <f>IF(N278="sníž. přenesená",J278,0)</f>
        <v>0</v>
      </c>
      <c r="BI278" s="215">
        <f>IF(N278="nulová",J278,0)</f>
        <v>0</v>
      </c>
      <c r="BJ278" s="15" t="s">
        <v>80</v>
      </c>
      <c r="BK278" s="215">
        <f>ROUND(I278*H278,2)</f>
        <v>0</v>
      </c>
      <c r="BL278" s="15" t="s">
        <v>213</v>
      </c>
      <c r="BM278" s="15" t="s">
        <v>364</v>
      </c>
    </row>
    <row r="279" spans="2:65" s="1" customFormat="1" ht="22.5" customHeight="1">
      <c r="B279" s="36"/>
      <c r="C279" s="204" t="s">
        <v>365</v>
      </c>
      <c r="D279" s="204" t="s">
        <v>125</v>
      </c>
      <c r="E279" s="205" t="s">
        <v>366</v>
      </c>
      <c r="F279" s="206" t="s">
        <v>367</v>
      </c>
      <c r="G279" s="207" t="s">
        <v>346</v>
      </c>
      <c r="H279" s="208">
        <v>7</v>
      </c>
      <c r="I279" s="209"/>
      <c r="J279" s="210">
        <f>ROUND(I279*H279,2)</f>
        <v>0</v>
      </c>
      <c r="K279" s="206" t="s">
        <v>1</v>
      </c>
      <c r="L279" s="41"/>
      <c r="M279" s="211" t="s">
        <v>1</v>
      </c>
      <c r="N279" s="212" t="s">
        <v>43</v>
      </c>
      <c r="O279" s="77"/>
      <c r="P279" s="213">
        <f>O279*H279</f>
        <v>0</v>
      </c>
      <c r="Q279" s="213">
        <v>0</v>
      </c>
      <c r="R279" s="213">
        <f>Q279*H279</f>
        <v>0</v>
      </c>
      <c r="S279" s="213">
        <v>0</v>
      </c>
      <c r="T279" s="214">
        <f>S279*H279</f>
        <v>0</v>
      </c>
      <c r="AR279" s="15" t="s">
        <v>213</v>
      </c>
      <c r="AT279" s="15" t="s">
        <v>125</v>
      </c>
      <c r="AU279" s="15" t="s">
        <v>82</v>
      </c>
      <c r="AY279" s="15" t="s">
        <v>122</v>
      </c>
      <c r="BE279" s="215">
        <f>IF(N279="základní",J279,0)</f>
        <v>0</v>
      </c>
      <c r="BF279" s="215">
        <f>IF(N279="snížená",J279,0)</f>
        <v>0</v>
      </c>
      <c r="BG279" s="215">
        <f>IF(N279="zákl. přenesená",J279,0)</f>
        <v>0</v>
      </c>
      <c r="BH279" s="215">
        <f>IF(N279="sníž. přenesená",J279,0)</f>
        <v>0</v>
      </c>
      <c r="BI279" s="215">
        <f>IF(N279="nulová",J279,0)</f>
        <v>0</v>
      </c>
      <c r="BJ279" s="15" t="s">
        <v>80</v>
      </c>
      <c r="BK279" s="215">
        <f>ROUND(I279*H279,2)</f>
        <v>0</v>
      </c>
      <c r="BL279" s="15" t="s">
        <v>213</v>
      </c>
      <c r="BM279" s="15" t="s">
        <v>368</v>
      </c>
    </row>
    <row r="280" spans="2:65" s="1" customFormat="1" ht="22.5" customHeight="1">
      <c r="B280" s="36"/>
      <c r="C280" s="204" t="s">
        <v>279</v>
      </c>
      <c r="D280" s="204" t="s">
        <v>125</v>
      </c>
      <c r="E280" s="205" t="s">
        <v>369</v>
      </c>
      <c r="F280" s="206" t="s">
        <v>370</v>
      </c>
      <c r="G280" s="207" t="s">
        <v>346</v>
      </c>
      <c r="H280" s="208">
        <v>1</v>
      </c>
      <c r="I280" s="209"/>
      <c r="J280" s="210">
        <f>ROUND(I280*H280,2)</f>
        <v>0</v>
      </c>
      <c r="K280" s="206" t="s">
        <v>1</v>
      </c>
      <c r="L280" s="41"/>
      <c r="M280" s="211" t="s">
        <v>1</v>
      </c>
      <c r="N280" s="212" t="s">
        <v>43</v>
      </c>
      <c r="O280" s="77"/>
      <c r="P280" s="213">
        <f>O280*H280</f>
        <v>0</v>
      </c>
      <c r="Q280" s="213">
        <v>0</v>
      </c>
      <c r="R280" s="213">
        <f>Q280*H280</f>
        <v>0</v>
      </c>
      <c r="S280" s="213">
        <v>0</v>
      </c>
      <c r="T280" s="214">
        <f>S280*H280</f>
        <v>0</v>
      </c>
      <c r="AR280" s="15" t="s">
        <v>213</v>
      </c>
      <c r="AT280" s="15" t="s">
        <v>125</v>
      </c>
      <c r="AU280" s="15" t="s">
        <v>82</v>
      </c>
      <c r="AY280" s="15" t="s">
        <v>122</v>
      </c>
      <c r="BE280" s="215">
        <f>IF(N280="základní",J280,0)</f>
        <v>0</v>
      </c>
      <c r="BF280" s="215">
        <f>IF(N280="snížená",J280,0)</f>
        <v>0</v>
      </c>
      <c r="BG280" s="215">
        <f>IF(N280="zákl. přenesená",J280,0)</f>
        <v>0</v>
      </c>
      <c r="BH280" s="215">
        <f>IF(N280="sníž. přenesená",J280,0)</f>
        <v>0</v>
      </c>
      <c r="BI280" s="215">
        <f>IF(N280="nulová",J280,0)</f>
        <v>0</v>
      </c>
      <c r="BJ280" s="15" t="s">
        <v>80</v>
      </c>
      <c r="BK280" s="215">
        <f>ROUND(I280*H280,2)</f>
        <v>0</v>
      </c>
      <c r="BL280" s="15" t="s">
        <v>213</v>
      </c>
      <c r="BM280" s="15" t="s">
        <v>371</v>
      </c>
    </row>
    <row r="281" spans="2:65" s="1" customFormat="1" ht="22.5" customHeight="1">
      <c r="B281" s="36"/>
      <c r="C281" s="204" t="s">
        <v>372</v>
      </c>
      <c r="D281" s="204" t="s">
        <v>125</v>
      </c>
      <c r="E281" s="205" t="s">
        <v>373</v>
      </c>
      <c r="F281" s="206" t="s">
        <v>374</v>
      </c>
      <c r="G281" s="207" t="s">
        <v>346</v>
      </c>
      <c r="H281" s="208">
        <v>4</v>
      </c>
      <c r="I281" s="209"/>
      <c r="J281" s="210">
        <f>ROUND(I281*H281,2)</f>
        <v>0</v>
      </c>
      <c r="K281" s="206" t="s">
        <v>1</v>
      </c>
      <c r="L281" s="41"/>
      <c r="M281" s="211" t="s">
        <v>1</v>
      </c>
      <c r="N281" s="212" t="s">
        <v>43</v>
      </c>
      <c r="O281" s="77"/>
      <c r="P281" s="213">
        <f>O281*H281</f>
        <v>0</v>
      </c>
      <c r="Q281" s="213">
        <v>0</v>
      </c>
      <c r="R281" s="213">
        <f>Q281*H281</f>
        <v>0</v>
      </c>
      <c r="S281" s="213">
        <v>0</v>
      </c>
      <c r="T281" s="214">
        <f>S281*H281</f>
        <v>0</v>
      </c>
      <c r="AR281" s="15" t="s">
        <v>213</v>
      </c>
      <c r="AT281" s="15" t="s">
        <v>125</v>
      </c>
      <c r="AU281" s="15" t="s">
        <v>82</v>
      </c>
      <c r="AY281" s="15" t="s">
        <v>122</v>
      </c>
      <c r="BE281" s="215">
        <f>IF(N281="základní",J281,0)</f>
        <v>0</v>
      </c>
      <c r="BF281" s="215">
        <f>IF(N281="snížená",J281,0)</f>
        <v>0</v>
      </c>
      <c r="BG281" s="215">
        <f>IF(N281="zákl. přenesená",J281,0)</f>
        <v>0</v>
      </c>
      <c r="BH281" s="215">
        <f>IF(N281="sníž. přenesená",J281,0)</f>
        <v>0</v>
      </c>
      <c r="BI281" s="215">
        <f>IF(N281="nulová",J281,0)</f>
        <v>0</v>
      </c>
      <c r="BJ281" s="15" t="s">
        <v>80</v>
      </c>
      <c r="BK281" s="215">
        <f>ROUND(I281*H281,2)</f>
        <v>0</v>
      </c>
      <c r="BL281" s="15" t="s">
        <v>213</v>
      </c>
      <c r="BM281" s="15" t="s">
        <v>375</v>
      </c>
    </row>
    <row r="282" spans="2:65" s="1" customFormat="1" ht="22.5" customHeight="1">
      <c r="B282" s="36"/>
      <c r="C282" s="204" t="s">
        <v>290</v>
      </c>
      <c r="D282" s="204" t="s">
        <v>125</v>
      </c>
      <c r="E282" s="205" t="s">
        <v>376</v>
      </c>
      <c r="F282" s="206" t="s">
        <v>377</v>
      </c>
      <c r="G282" s="207" t="s">
        <v>346</v>
      </c>
      <c r="H282" s="208">
        <v>1</v>
      </c>
      <c r="I282" s="209"/>
      <c r="J282" s="210">
        <f>ROUND(I282*H282,2)</f>
        <v>0</v>
      </c>
      <c r="K282" s="206" t="s">
        <v>1</v>
      </c>
      <c r="L282" s="41"/>
      <c r="M282" s="211" t="s">
        <v>1</v>
      </c>
      <c r="N282" s="212" t="s">
        <v>43</v>
      </c>
      <c r="O282" s="77"/>
      <c r="P282" s="213">
        <f>O282*H282</f>
        <v>0</v>
      </c>
      <c r="Q282" s="213">
        <v>0</v>
      </c>
      <c r="R282" s="213">
        <f>Q282*H282</f>
        <v>0</v>
      </c>
      <c r="S282" s="213">
        <v>0</v>
      </c>
      <c r="T282" s="214">
        <f>S282*H282</f>
        <v>0</v>
      </c>
      <c r="AR282" s="15" t="s">
        <v>213</v>
      </c>
      <c r="AT282" s="15" t="s">
        <v>125</v>
      </c>
      <c r="AU282" s="15" t="s">
        <v>82</v>
      </c>
      <c r="AY282" s="15" t="s">
        <v>122</v>
      </c>
      <c r="BE282" s="215">
        <f>IF(N282="základní",J282,0)</f>
        <v>0</v>
      </c>
      <c r="BF282" s="215">
        <f>IF(N282="snížená",J282,0)</f>
        <v>0</v>
      </c>
      <c r="BG282" s="215">
        <f>IF(N282="zákl. přenesená",J282,0)</f>
        <v>0</v>
      </c>
      <c r="BH282" s="215">
        <f>IF(N282="sníž. přenesená",J282,0)</f>
        <v>0</v>
      </c>
      <c r="BI282" s="215">
        <f>IF(N282="nulová",J282,0)</f>
        <v>0</v>
      </c>
      <c r="BJ282" s="15" t="s">
        <v>80</v>
      </c>
      <c r="BK282" s="215">
        <f>ROUND(I282*H282,2)</f>
        <v>0</v>
      </c>
      <c r="BL282" s="15" t="s">
        <v>213</v>
      </c>
      <c r="BM282" s="15" t="s">
        <v>378</v>
      </c>
    </row>
    <row r="283" spans="2:65" s="1" customFormat="1" ht="22.5" customHeight="1">
      <c r="B283" s="36"/>
      <c r="C283" s="204" t="s">
        <v>379</v>
      </c>
      <c r="D283" s="204" t="s">
        <v>125</v>
      </c>
      <c r="E283" s="205" t="s">
        <v>380</v>
      </c>
      <c r="F283" s="206" t="s">
        <v>381</v>
      </c>
      <c r="G283" s="207" t="s">
        <v>346</v>
      </c>
      <c r="H283" s="208">
        <v>1</v>
      </c>
      <c r="I283" s="209"/>
      <c r="J283" s="210">
        <f>ROUND(I283*H283,2)</f>
        <v>0</v>
      </c>
      <c r="K283" s="206" t="s">
        <v>1</v>
      </c>
      <c r="L283" s="41"/>
      <c r="M283" s="211" t="s">
        <v>1</v>
      </c>
      <c r="N283" s="212" t="s">
        <v>43</v>
      </c>
      <c r="O283" s="77"/>
      <c r="P283" s="213">
        <f>O283*H283</f>
        <v>0</v>
      </c>
      <c r="Q283" s="213">
        <v>0</v>
      </c>
      <c r="R283" s="213">
        <f>Q283*H283</f>
        <v>0</v>
      </c>
      <c r="S283" s="213">
        <v>0</v>
      </c>
      <c r="T283" s="214">
        <f>S283*H283</f>
        <v>0</v>
      </c>
      <c r="AR283" s="15" t="s">
        <v>213</v>
      </c>
      <c r="AT283" s="15" t="s">
        <v>125</v>
      </c>
      <c r="AU283" s="15" t="s">
        <v>82</v>
      </c>
      <c r="AY283" s="15" t="s">
        <v>122</v>
      </c>
      <c r="BE283" s="215">
        <f>IF(N283="základní",J283,0)</f>
        <v>0</v>
      </c>
      <c r="BF283" s="215">
        <f>IF(N283="snížená",J283,0)</f>
        <v>0</v>
      </c>
      <c r="BG283" s="215">
        <f>IF(N283="zákl. přenesená",J283,0)</f>
        <v>0</v>
      </c>
      <c r="BH283" s="215">
        <f>IF(N283="sníž. přenesená",J283,0)</f>
        <v>0</v>
      </c>
      <c r="BI283" s="215">
        <f>IF(N283="nulová",J283,0)</f>
        <v>0</v>
      </c>
      <c r="BJ283" s="15" t="s">
        <v>80</v>
      </c>
      <c r="BK283" s="215">
        <f>ROUND(I283*H283,2)</f>
        <v>0</v>
      </c>
      <c r="BL283" s="15" t="s">
        <v>213</v>
      </c>
      <c r="BM283" s="15" t="s">
        <v>382</v>
      </c>
    </row>
    <row r="284" spans="2:65" s="1" customFormat="1" ht="22.5" customHeight="1">
      <c r="B284" s="36"/>
      <c r="C284" s="204" t="s">
        <v>294</v>
      </c>
      <c r="D284" s="204" t="s">
        <v>125</v>
      </c>
      <c r="E284" s="205" t="s">
        <v>383</v>
      </c>
      <c r="F284" s="206" t="s">
        <v>384</v>
      </c>
      <c r="G284" s="207" t="s">
        <v>346</v>
      </c>
      <c r="H284" s="208">
        <v>39</v>
      </c>
      <c r="I284" s="209"/>
      <c r="J284" s="210">
        <f>ROUND(I284*H284,2)</f>
        <v>0</v>
      </c>
      <c r="K284" s="206" t="s">
        <v>1</v>
      </c>
      <c r="L284" s="41"/>
      <c r="M284" s="211" t="s">
        <v>1</v>
      </c>
      <c r="N284" s="212" t="s">
        <v>43</v>
      </c>
      <c r="O284" s="77"/>
      <c r="P284" s="213">
        <f>O284*H284</f>
        <v>0</v>
      </c>
      <c r="Q284" s="213">
        <v>0</v>
      </c>
      <c r="R284" s="213">
        <f>Q284*H284</f>
        <v>0</v>
      </c>
      <c r="S284" s="213">
        <v>0</v>
      </c>
      <c r="T284" s="214">
        <f>S284*H284</f>
        <v>0</v>
      </c>
      <c r="AR284" s="15" t="s">
        <v>213</v>
      </c>
      <c r="AT284" s="15" t="s">
        <v>125</v>
      </c>
      <c r="AU284" s="15" t="s">
        <v>82</v>
      </c>
      <c r="AY284" s="15" t="s">
        <v>122</v>
      </c>
      <c r="BE284" s="215">
        <f>IF(N284="základní",J284,0)</f>
        <v>0</v>
      </c>
      <c r="BF284" s="215">
        <f>IF(N284="snížená",J284,0)</f>
        <v>0</v>
      </c>
      <c r="BG284" s="215">
        <f>IF(N284="zákl. přenesená",J284,0)</f>
        <v>0</v>
      </c>
      <c r="BH284" s="215">
        <f>IF(N284="sníž. přenesená",J284,0)</f>
        <v>0</v>
      </c>
      <c r="BI284" s="215">
        <f>IF(N284="nulová",J284,0)</f>
        <v>0</v>
      </c>
      <c r="BJ284" s="15" t="s">
        <v>80</v>
      </c>
      <c r="BK284" s="215">
        <f>ROUND(I284*H284,2)</f>
        <v>0</v>
      </c>
      <c r="BL284" s="15" t="s">
        <v>213</v>
      </c>
      <c r="BM284" s="15" t="s">
        <v>385</v>
      </c>
    </row>
    <row r="285" spans="2:65" s="1" customFormat="1" ht="22.5" customHeight="1">
      <c r="B285" s="36"/>
      <c r="C285" s="204" t="s">
        <v>386</v>
      </c>
      <c r="D285" s="204" t="s">
        <v>125</v>
      </c>
      <c r="E285" s="205" t="s">
        <v>387</v>
      </c>
      <c r="F285" s="206" t="s">
        <v>388</v>
      </c>
      <c r="G285" s="207" t="s">
        <v>346</v>
      </c>
      <c r="H285" s="208">
        <v>1</v>
      </c>
      <c r="I285" s="209"/>
      <c r="J285" s="210">
        <f>ROUND(I285*H285,2)</f>
        <v>0</v>
      </c>
      <c r="K285" s="206" t="s">
        <v>1</v>
      </c>
      <c r="L285" s="41"/>
      <c r="M285" s="211" t="s">
        <v>1</v>
      </c>
      <c r="N285" s="212" t="s">
        <v>43</v>
      </c>
      <c r="O285" s="77"/>
      <c r="P285" s="213">
        <f>O285*H285</f>
        <v>0</v>
      </c>
      <c r="Q285" s="213">
        <v>0</v>
      </c>
      <c r="R285" s="213">
        <f>Q285*H285</f>
        <v>0</v>
      </c>
      <c r="S285" s="213">
        <v>0</v>
      </c>
      <c r="T285" s="214">
        <f>S285*H285</f>
        <v>0</v>
      </c>
      <c r="AR285" s="15" t="s">
        <v>213</v>
      </c>
      <c r="AT285" s="15" t="s">
        <v>125</v>
      </c>
      <c r="AU285" s="15" t="s">
        <v>82</v>
      </c>
      <c r="AY285" s="15" t="s">
        <v>122</v>
      </c>
      <c r="BE285" s="215">
        <f>IF(N285="základní",J285,0)</f>
        <v>0</v>
      </c>
      <c r="BF285" s="215">
        <f>IF(N285="snížená",J285,0)</f>
        <v>0</v>
      </c>
      <c r="BG285" s="215">
        <f>IF(N285="zákl. přenesená",J285,0)</f>
        <v>0</v>
      </c>
      <c r="BH285" s="215">
        <f>IF(N285="sníž. přenesená",J285,0)</f>
        <v>0</v>
      </c>
      <c r="BI285" s="215">
        <f>IF(N285="nulová",J285,0)</f>
        <v>0</v>
      </c>
      <c r="BJ285" s="15" t="s">
        <v>80</v>
      </c>
      <c r="BK285" s="215">
        <f>ROUND(I285*H285,2)</f>
        <v>0</v>
      </c>
      <c r="BL285" s="15" t="s">
        <v>213</v>
      </c>
      <c r="BM285" s="15" t="s">
        <v>389</v>
      </c>
    </row>
    <row r="286" spans="2:65" s="1" customFormat="1" ht="22.5" customHeight="1">
      <c r="B286" s="36"/>
      <c r="C286" s="204" t="s">
        <v>302</v>
      </c>
      <c r="D286" s="204" t="s">
        <v>125</v>
      </c>
      <c r="E286" s="205" t="s">
        <v>390</v>
      </c>
      <c r="F286" s="206" t="s">
        <v>391</v>
      </c>
      <c r="G286" s="207" t="s">
        <v>346</v>
      </c>
      <c r="H286" s="208">
        <v>15</v>
      </c>
      <c r="I286" s="209"/>
      <c r="J286" s="210">
        <f>ROUND(I286*H286,2)</f>
        <v>0</v>
      </c>
      <c r="K286" s="206" t="s">
        <v>1</v>
      </c>
      <c r="L286" s="41"/>
      <c r="M286" s="211" t="s">
        <v>1</v>
      </c>
      <c r="N286" s="212" t="s">
        <v>43</v>
      </c>
      <c r="O286" s="77"/>
      <c r="P286" s="213">
        <f>O286*H286</f>
        <v>0</v>
      </c>
      <c r="Q286" s="213">
        <v>0</v>
      </c>
      <c r="R286" s="213">
        <f>Q286*H286</f>
        <v>0</v>
      </c>
      <c r="S286" s="213">
        <v>0</v>
      </c>
      <c r="T286" s="214">
        <f>S286*H286</f>
        <v>0</v>
      </c>
      <c r="AR286" s="15" t="s">
        <v>213</v>
      </c>
      <c r="AT286" s="15" t="s">
        <v>125</v>
      </c>
      <c r="AU286" s="15" t="s">
        <v>82</v>
      </c>
      <c r="AY286" s="15" t="s">
        <v>122</v>
      </c>
      <c r="BE286" s="215">
        <f>IF(N286="základní",J286,0)</f>
        <v>0</v>
      </c>
      <c r="BF286" s="215">
        <f>IF(N286="snížená",J286,0)</f>
        <v>0</v>
      </c>
      <c r="BG286" s="215">
        <f>IF(N286="zákl. přenesená",J286,0)</f>
        <v>0</v>
      </c>
      <c r="BH286" s="215">
        <f>IF(N286="sníž. přenesená",J286,0)</f>
        <v>0</v>
      </c>
      <c r="BI286" s="215">
        <f>IF(N286="nulová",J286,0)</f>
        <v>0</v>
      </c>
      <c r="BJ286" s="15" t="s">
        <v>80</v>
      </c>
      <c r="BK286" s="215">
        <f>ROUND(I286*H286,2)</f>
        <v>0</v>
      </c>
      <c r="BL286" s="15" t="s">
        <v>213</v>
      </c>
      <c r="BM286" s="15" t="s">
        <v>392</v>
      </c>
    </row>
    <row r="287" spans="2:65" s="1" customFormat="1" ht="22.5" customHeight="1">
      <c r="B287" s="36"/>
      <c r="C287" s="204" t="s">
        <v>393</v>
      </c>
      <c r="D287" s="204" t="s">
        <v>125</v>
      </c>
      <c r="E287" s="205" t="s">
        <v>394</v>
      </c>
      <c r="F287" s="206" t="s">
        <v>395</v>
      </c>
      <c r="G287" s="207" t="s">
        <v>346</v>
      </c>
      <c r="H287" s="208">
        <v>16</v>
      </c>
      <c r="I287" s="209"/>
      <c r="J287" s="210">
        <f>ROUND(I287*H287,2)</f>
        <v>0</v>
      </c>
      <c r="K287" s="206" t="s">
        <v>1</v>
      </c>
      <c r="L287" s="41"/>
      <c r="M287" s="211" t="s">
        <v>1</v>
      </c>
      <c r="N287" s="212" t="s">
        <v>43</v>
      </c>
      <c r="O287" s="77"/>
      <c r="P287" s="213">
        <f>O287*H287</f>
        <v>0</v>
      </c>
      <c r="Q287" s="213">
        <v>0</v>
      </c>
      <c r="R287" s="213">
        <f>Q287*H287</f>
        <v>0</v>
      </c>
      <c r="S287" s="213">
        <v>0</v>
      </c>
      <c r="T287" s="214">
        <f>S287*H287</f>
        <v>0</v>
      </c>
      <c r="AR287" s="15" t="s">
        <v>213</v>
      </c>
      <c r="AT287" s="15" t="s">
        <v>125</v>
      </c>
      <c r="AU287" s="15" t="s">
        <v>82</v>
      </c>
      <c r="AY287" s="15" t="s">
        <v>122</v>
      </c>
      <c r="BE287" s="215">
        <f>IF(N287="základní",J287,0)</f>
        <v>0</v>
      </c>
      <c r="BF287" s="215">
        <f>IF(N287="snížená",J287,0)</f>
        <v>0</v>
      </c>
      <c r="BG287" s="215">
        <f>IF(N287="zákl. přenesená",J287,0)</f>
        <v>0</v>
      </c>
      <c r="BH287" s="215">
        <f>IF(N287="sníž. přenesená",J287,0)</f>
        <v>0</v>
      </c>
      <c r="BI287" s="215">
        <f>IF(N287="nulová",J287,0)</f>
        <v>0</v>
      </c>
      <c r="BJ287" s="15" t="s">
        <v>80</v>
      </c>
      <c r="BK287" s="215">
        <f>ROUND(I287*H287,2)</f>
        <v>0</v>
      </c>
      <c r="BL287" s="15" t="s">
        <v>213</v>
      </c>
      <c r="BM287" s="15" t="s">
        <v>396</v>
      </c>
    </row>
    <row r="288" spans="2:65" s="1" customFormat="1" ht="22.5" customHeight="1">
      <c r="B288" s="36"/>
      <c r="C288" s="204" t="s">
        <v>305</v>
      </c>
      <c r="D288" s="204" t="s">
        <v>125</v>
      </c>
      <c r="E288" s="205" t="s">
        <v>397</v>
      </c>
      <c r="F288" s="206" t="s">
        <v>398</v>
      </c>
      <c r="G288" s="207" t="s">
        <v>346</v>
      </c>
      <c r="H288" s="208">
        <v>4</v>
      </c>
      <c r="I288" s="209"/>
      <c r="J288" s="210">
        <f>ROUND(I288*H288,2)</f>
        <v>0</v>
      </c>
      <c r="K288" s="206" t="s">
        <v>1</v>
      </c>
      <c r="L288" s="41"/>
      <c r="M288" s="211" t="s">
        <v>1</v>
      </c>
      <c r="N288" s="212" t="s">
        <v>43</v>
      </c>
      <c r="O288" s="77"/>
      <c r="P288" s="213">
        <f>O288*H288</f>
        <v>0</v>
      </c>
      <c r="Q288" s="213">
        <v>0</v>
      </c>
      <c r="R288" s="213">
        <f>Q288*H288</f>
        <v>0</v>
      </c>
      <c r="S288" s="213">
        <v>0</v>
      </c>
      <c r="T288" s="214">
        <f>S288*H288</f>
        <v>0</v>
      </c>
      <c r="AR288" s="15" t="s">
        <v>213</v>
      </c>
      <c r="AT288" s="15" t="s">
        <v>125</v>
      </c>
      <c r="AU288" s="15" t="s">
        <v>82</v>
      </c>
      <c r="AY288" s="15" t="s">
        <v>122</v>
      </c>
      <c r="BE288" s="215">
        <f>IF(N288="základní",J288,0)</f>
        <v>0</v>
      </c>
      <c r="BF288" s="215">
        <f>IF(N288="snížená",J288,0)</f>
        <v>0</v>
      </c>
      <c r="BG288" s="215">
        <f>IF(N288="zákl. přenesená",J288,0)</f>
        <v>0</v>
      </c>
      <c r="BH288" s="215">
        <f>IF(N288="sníž. přenesená",J288,0)</f>
        <v>0</v>
      </c>
      <c r="BI288" s="215">
        <f>IF(N288="nulová",J288,0)</f>
        <v>0</v>
      </c>
      <c r="BJ288" s="15" t="s">
        <v>80</v>
      </c>
      <c r="BK288" s="215">
        <f>ROUND(I288*H288,2)</f>
        <v>0</v>
      </c>
      <c r="BL288" s="15" t="s">
        <v>213</v>
      </c>
      <c r="BM288" s="15" t="s">
        <v>399</v>
      </c>
    </row>
    <row r="289" spans="2:65" s="1" customFormat="1" ht="22.5" customHeight="1">
      <c r="B289" s="36"/>
      <c r="C289" s="204" t="s">
        <v>400</v>
      </c>
      <c r="D289" s="204" t="s">
        <v>125</v>
      </c>
      <c r="E289" s="205" t="s">
        <v>401</v>
      </c>
      <c r="F289" s="206" t="s">
        <v>402</v>
      </c>
      <c r="G289" s="207" t="s">
        <v>346</v>
      </c>
      <c r="H289" s="208">
        <v>4</v>
      </c>
      <c r="I289" s="209"/>
      <c r="J289" s="210">
        <f>ROUND(I289*H289,2)</f>
        <v>0</v>
      </c>
      <c r="K289" s="206" t="s">
        <v>1</v>
      </c>
      <c r="L289" s="41"/>
      <c r="M289" s="211" t="s">
        <v>1</v>
      </c>
      <c r="N289" s="212" t="s">
        <v>43</v>
      </c>
      <c r="O289" s="77"/>
      <c r="P289" s="213">
        <f>O289*H289</f>
        <v>0</v>
      </c>
      <c r="Q289" s="213">
        <v>0</v>
      </c>
      <c r="R289" s="213">
        <f>Q289*H289</f>
        <v>0</v>
      </c>
      <c r="S289" s="213">
        <v>0</v>
      </c>
      <c r="T289" s="214">
        <f>S289*H289</f>
        <v>0</v>
      </c>
      <c r="AR289" s="15" t="s">
        <v>213</v>
      </c>
      <c r="AT289" s="15" t="s">
        <v>125</v>
      </c>
      <c r="AU289" s="15" t="s">
        <v>82</v>
      </c>
      <c r="AY289" s="15" t="s">
        <v>122</v>
      </c>
      <c r="BE289" s="215">
        <f>IF(N289="základní",J289,0)</f>
        <v>0</v>
      </c>
      <c r="BF289" s="215">
        <f>IF(N289="snížená",J289,0)</f>
        <v>0</v>
      </c>
      <c r="BG289" s="215">
        <f>IF(N289="zákl. přenesená",J289,0)</f>
        <v>0</v>
      </c>
      <c r="BH289" s="215">
        <f>IF(N289="sníž. přenesená",J289,0)</f>
        <v>0</v>
      </c>
      <c r="BI289" s="215">
        <f>IF(N289="nulová",J289,0)</f>
        <v>0</v>
      </c>
      <c r="BJ289" s="15" t="s">
        <v>80</v>
      </c>
      <c r="BK289" s="215">
        <f>ROUND(I289*H289,2)</f>
        <v>0</v>
      </c>
      <c r="BL289" s="15" t="s">
        <v>213</v>
      </c>
      <c r="BM289" s="15" t="s">
        <v>403</v>
      </c>
    </row>
    <row r="290" spans="2:65" s="1" customFormat="1" ht="22.5" customHeight="1">
      <c r="B290" s="36"/>
      <c r="C290" s="204" t="s">
        <v>309</v>
      </c>
      <c r="D290" s="204" t="s">
        <v>125</v>
      </c>
      <c r="E290" s="205" t="s">
        <v>404</v>
      </c>
      <c r="F290" s="206" t="s">
        <v>405</v>
      </c>
      <c r="G290" s="207" t="s">
        <v>346</v>
      </c>
      <c r="H290" s="208">
        <v>11</v>
      </c>
      <c r="I290" s="209"/>
      <c r="J290" s="210">
        <f>ROUND(I290*H290,2)</f>
        <v>0</v>
      </c>
      <c r="K290" s="206" t="s">
        <v>1</v>
      </c>
      <c r="L290" s="41"/>
      <c r="M290" s="211" t="s">
        <v>1</v>
      </c>
      <c r="N290" s="212" t="s">
        <v>43</v>
      </c>
      <c r="O290" s="77"/>
      <c r="P290" s="213">
        <f>O290*H290</f>
        <v>0</v>
      </c>
      <c r="Q290" s="213">
        <v>0</v>
      </c>
      <c r="R290" s="213">
        <f>Q290*H290</f>
        <v>0</v>
      </c>
      <c r="S290" s="213">
        <v>0</v>
      </c>
      <c r="T290" s="214">
        <f>S290*H290</f>
        <v>0</v>
      </c>
      <c r="AR290" s="15" t="s">
        <v>213</v>
      </c>
      <c r="AT290" s="15" t="s">
        <v>125</v>
      </c>
      <c r="AU290" s="15" t="s">
        <v>82</v>
      </c>
      <c r="AY290" s="15" t="s">
        <v>122</v>
      </c>
      <c r="BE290" s="215">
        <f>IF(N290="základní",J290,0)</f>
        <v>0</v>
      </c>
      <c r="BF290" s="215">
        <f>IF(N290="snížená",J290,0)</f>
        <v>0</v>
      </c>
      <c r="BG290" s="215">
        <f>IF(N290="zákl. přenesená",J290,0)</f>
        <v>0</v>
      </c>
      <c r="BH290" s="215">
        <f>IF(N290="sníž. přenesená",J290,0)</f>
        <v>0</v>
      </c>
      <c r="BI290" s="215">
        <f>IF(N290="nulová",J290,0)</f>
        <v>0</v>
      </c>
      <c r="BJ290" s="15" t="s">
        <v>80</v>
      </c>
      <c r="BK290" s="215">
        <f>ROUND(I290*H290,2)</f>
        <v>0</v>
      </c>
      <c r="BL290" s="15" t="s">
        <v>213</v>
      </c>
      <c r="BM290" s="15" t="s">
        <v>406</v>
      </c>
    </row>
    <row r="291" spans="2:65" s="1" customFormat="1" ht="22.5" customHeight="1">
      <c r="B291" s="36"/>
      <c r="C291" s="204" t="s">
        <v>407</v>
      </c>
      <c r="D291" s="204" t="s">
        <v>125</v>
      </c>
      <c r="E291" s="205" t="s">
        <v>408</v>
      </c>
      <c r="F291" s="206" t="s">
        <v>409</v>
      </c>
      <c r="G291" s="207" t="s">
        <v>346</v>
      </c>
      <c r="H291" s="208">
        <v>1</v>
      </c>
      <c r="I291" s="209"/>
      <c r="J291" s="210">
        <f>ROUND(I291*H291,2)</f>
        <v>0</v>
      </c>
      <c r="K291" s="206" t="s">
        <v>1</v>
      </c>
      <c r="L291" s="41"/>
      <c r="M291" s="211" t="s">
        <v>1</v>
      </c>
      <c r="N291" s="212" t="s">
        <v>43</v>
      </c>
      <c r="O291" s="77"/>
      <c r="P291" s="213">
        <f>O291*H291</f>
        <v>0</v>
      </c>
      <c r="Q291" s="213">
        <v>0</v>
      </c>
      <c r="R291" s="213">
        <f>Q291*H291</f>
        <v>0</v>
      </c>
      <c r="S291" s="213">
        <v>0</v>
      </c>
      <c r="T291" s="214">
        <f>S291*H291</f>
        <v>0</v>
      </c>
      <c r="AR291" s="15" t="s">
        <v>213</v>
      </c>
      <c r="AT291" s="15" t="s">
        <v>125</v>
      </c>
      <c r="AU291" s="15" t="s">
        <v>82</v>
      </c>
      <c r="AY291" s="15" t="s">
        <v>122</v>
      </c>
      <c r="BE291" s="215">
        <f>IF(N291="základní",J291,0)</f>
        <v>0</v>
      </c>
      <c r="BF291" s="215">
        <f>IF(N291="snížená",J291,0)</f>
        <v>0</v>
      </c>
      <c r="BG291" s="215">
        <f>IF(N291="zákl. přenesená",J291,0)</f>
        <v>0</v>
      </c>
      <c r="BH291" s="215">
        <f>IF(N291="sníž. přenesená",J291,0)</f>
        <v>0</v>
      </c>
      <c r="BI291" s="215">
        <f>IF(N291="nulová",J291,0)</f>
        <v>0</v>
      </c>
      <c r="BJ291" s="15" t="s">
        <v>80</v>
      </c>
      <c r="BK291" s="215">
        <f>ROUND(I291*H291,2)</f>
        <v>0</v>
      </c>
      <c r="BL291" s="15" t="s">
        <v>213</v>
      </c>
      <c r="BM291" s="15" t="s">
        <v>410</v>
      </c>
    </row>
    <row r="292" spans="2:65" s="1" customFormat="1" ht="22.5" customHeight="1">
      <c r="B292" s="36"/>
      <c r="C292" s="204" t="s">
        <v>312</v>
      </c>
      <c r="D292" s="204" t="s">
        <v>125</v>
      </c>
      <c r="E292" s="205" t="s">
        <v>411</v>
      </c>
      <c r="F292" s="206" t="s">
        <v>412</v>
      </c>
      <c r="G292" s="207" t="s">
        <v>346</v>
      </c>
      <c r="H292" s="208">
        <v>1</v>
      </c>
      <c r="I292" s="209"/>
      <c r="J292" s="210">
        <f>ROUND(I292*H292,2)</f>
        <v>0</v>
      </c>
      <c r="K292" s="206" t="s">
        <v>1</v>
      </c>
      <c r="L292" s="41"/>
      <c r="M292" s="211" t="s">
        <v>1</v>
      </c>
      <c r="N292" s="212" t="s">
        <v>43</v>
      </c>
      <c r="O292" s="77"/>
      <c r="P292" s="213">
        <f>O292*H292</f>
        <v>0</v>
      </c>
      <c r="Q292" s="213">
        <v>0</v>
      </c>
      <c r="R292" s="213">
        <f>Q292*H292</f>
        <v>0</v>
      </c>
      <c r="S292" s="213">
        <v>0</v>
      </c>
      <c r="T292" s="214">
        <f>S292*H292</f>
        <v>0</v>
      </c>
      <c r="AR292" s="15" t="s">
        <v>213</v>
      </c>
      <c r="AT292" s="15" t="s">
        <v>125</v>
      </c>
      <c r="AU292" s="15" t="s">
        <v>82</v>
      </c>
      <c r="AY292" s="15" t="s">
        <v>122</v>
      </c>
      <c r="BE292" s="215">
        <f>IF(N292="základní",J292,0)</f>
        <v>0</v>
      </c>
      <c r="BF292" s="215">
        <f>IF(N292="snížená",J292,0)</f>
        <v>0</v>
      </c>
      <c r="BG292" s="215">
        <f>IF(N292="zákl. přenesená",J292,0)</f>
        <v>0</v>
      </c>
      <c r="BH292" s="215">
        <f>IF(N292="sníž. přenesená",J292,0)</f>
        <v>0</v>
      </c>
      <c r="BI292" s="215">
        <f>IF(N292="nulová",J292,0)</f>
        <v>0</v>
      </c>
      <c r="BJ292" s="15" t="s">
        <v>80</v>
      </c>
      <c r="BK292" s="215">
        <f>ROUND(I292*H292,2)</f>
        <v>0</v>
      </c>
      <c r="BL292" s="15" t="s">
        <v>213</v>
      </c>
      <c r="BM292" s="15" t="s">
        <v>413</v>
      </c>
    </row>
    <row r="293" spans="2:65" s="1" customFormat="1" ht="22.5" customHeight="1">
      <c r="B293" s="36"/>
      <c r="C293" s="204" t="s">
        <v>414</v>
      </c>
      <c r="D293" s="204" t="s">
        <v>125</v>
      </c>
      <c r="E293" s="205" t="s">
        <v>415</v>
      </c>
      <c r="F293" s="206" t="s">
        <v>416</v>
      </c>
      <c r="G293" s="207" t="s">
        <v>346</v>
      </c>
      <c r="H293" s="208">
        <v>1</v>
      </c>
      <c r="I293" s="209"/>
      <c r="J293" s="210">
        <f>ROUND(I293*H293,2)</f>
        <v>0</v>
      </c>
      <c r="K293" s="206" t="s">
        <v>1</v>
      </c>
      <c r="L293" s="41"/>
      <c r="M293" s="211" t="s">
        <v>1</v>
      </c>
      <c r="N293" s="212" t="s">
        <v>43</v>
      </c>
      <c r="O293" s="77"/>
      <c r="P293" s="213">
        <f>O293*H293</f>
        <v>0</v>
      </c>
      <c r="Q293" s="213">
        <v>0</v>
      </c>
      <c r="R293" s="213">
        <f>Q293*H293</f>
        <v>0</v>
      </c>
      <c r="S293" s="213">
        <v>0</v>
      </c>
      <c r="T293" s="214">
        <f>S293*H293</f>
        <v>0</v>
      </c>
      <c r="AR293" s="15" t="s">
        <v>213</v>
      </c>
      <c r="AT293" s="15" t="s">
        <v>125</v>
      </c>
      <c r="AU293" s="15" t="s">
        <v>82</v>
      </c>
      <c r="AY293" s="15" t="s">
        <v>122</v>
      </c>
      <c r="BE293" s="215">
        <f>IF(N293="základní",J293,0)</f>
        <v>0</v>
      </c>
      <c r="BF293" s="215">
        <f>IF(N293="snížená",J293,0)</f>
        <v>0</v>
      </c>
      <c r="BG293" s="215">
        <f>IF(N293="zákl. přenesená",J293,0)</f>
        <v>0</v>
      </c>
      <c r="BH293" s="215">
        <f>IF(N293="sníž. přenesená",J293,0)</f>
        <v>0</v>
      </c>
      <c r="BI293" s="215">
        <f>IF(N293="nulová",J293,0)</f>
        <v>0</v>
      </c>
      <c r="BJ293" s="15" t="s">
        <v>80</v>
      </c>
      <c r="BK293" s="215">
        <f>ROUND(I293*H293,2)</f>
        <v>0</v>
      </c>
      <c r="BL293" s="15" t="s">
        <v>213</v>
      </c>
      <c r="BM293" s="15" t="s">
        <v>417</v>
      </c>
    </row>
    <row r="294" spans="2:65" s="1" customFormat="1" ht="22.5" customHeight="1">
      <c r="B294" s="36"/>
      <c r="C294" s="204" t="s">
        <v>318</v>
      </c>
      <c r="D294" s="204" t="s">
        <v>125</v>
      </c>
      <c r="E294" s="205" t="s">
        <v>418</v>
      </c>
      <c r="F294" s="206" t="s">
        <v>419</v>
      </c>
      <c r="G294" s="207" t="s">
        <v>346</v>
      </c>
      <c r="H294" s="208">
        <v>1</v>
      </c>
      <c r="I294" s="209"/>
      <c r="J294" s="210">
        <f>ROUND(I294*H294,2)</f>
        <v>0</v>
      </c>
      <c r="K294" s="206" t="s">
        <v>1</v>
      </c>
      <c r="L294" s="41"/>
      <c r="M294" s="211" t="s">
        <v>1</v>
      </c>
      <c r="N294" s="212" t="s">
        <v>43</v>
      </c>
      <c r="O294" s="77"/>
      <c r="P294" s="213">
        <f>O294*H294</f>
        <v>0</v>
      </c>
      <c r="Q294" s="213">
        <v>0</v>
      </c>
      <c r="R294" s="213">
        <f>Q294*H294</f>
        <v>0</v>
      </c>
      <c r="S294" s="213">
        <v>0</v>
      </c>
      <c r="T294" s="214">
        <f>S294*H294</f>
        <v>0</v>
      </c>
      <c r="AR294" s="15" t="s">
        <v>213</v>
      </c>
      <c r="AT294" s="15" t="s">
        <v>125</v>
      </c>
      <c r="AU294" s="15" t="s">
        <v>82</v>
      </c>
      <c r="AY294" s="15" t="s">
        <v>122</v>
      </c>
      <c r="BE294" s="215">
        <f>IF(N294="základní",J294,0)</f>
        <v>0</v>
      </c>
      <c r="BF294" s="215">
        <f>IF(N294="snížená",J294,0)</f>
        <v>0</v>
      </c>
      <c r="BG294" s="215">
        <f>IF(N294="zákl. přenesená",J294,0)</f>
        <v>0</v>
      </c>
      <c r="BH294" s="215">
        <f>IF(N294="sníž. přenesená",J294,0)</f>
        <v>0</v>
      </c>
      <c r="BI294" s="215">
        <f>IF(N294="nulová",J294,0)</f>
        <v>0</v>
      </c>
      <c r="BJ294" s="15" t="s">
        <v>80</v>
      </c>
      <c r="BK294" s="215">
        <f>ROUND(I294*H294,2)</f>
        <v>0</v>
      </c>
      <c r="BL294" s="15" t="s">
        <v>213</v>
      </c>
      <c r="BM294" s="15" t="s">
        <v>420</v>
      </c>
    </row>
    <row r="295" spans="2:65" s="1" customFormat="1" ht="22.5" customHeight="1">
      <c r="B295" s="36"/>
      <c r="C295" s="204" t="s">
        <v>421</v>
      </c>
      <c r="D295" s="204" t="s">
        <v>125</v>
      </c>
      <c r="E295" s="205" t="s">
        <v>422</v>
      </c>
      <c r="F295" s="206" t="s">
        <v>423</v>
      </c>
      <c r="G295" s="207" t="s">
        <v>346</v>
      </c>
      <c r="H295" s="208">
        <v>1</v>
      </c>
      <c r="I295" s="209"/>
      <c r="J295" s="210">
        <f>ROUND(I295*H295,2)</f>
        <v>0</v>
      </c>
      <c r="K295" s="206" t="s">
        <v>1</v>
      </c>
      <c r="L295" s="41"/>
      <c r="M295" s="211" t="s">
        <v>1</v>
      </c>
      <c r="N295" s="212" t="s">
        <v>43</v>
      </c>
      <c r="O295" s="77"/>
      <c r="P295" s="213">
        <f>O295*H295</f>
        <v>0</v>
      </c>
      <c r="Q295" s="213">
        <v>0</v>
      </c>
      <c r="R295" s="213">
        <f>Q295*H295</f>
        <v>0</v>
      </c>
      <c r="S295" s="213">
        <v>0</v>
      </c>
      <c r="T295" s="214">
        <f>S295*H295</f>
        <v>0</v>
      </c>
      <c r="AR295" s="15" t="s">
        <v>213</v>
      </c>
      <c r="AT295" s="15" t="s">
        <v>125</v>
      </c>
      <c r="AU295" s="15" t="s">
        <v>82</v>
      </c>
      <c r="AY295" s="15" t="s">
        <v>122</v>
      </c>
      <c r="BE295" s="215">
        <f>IF(N295="základní",J295,0)</f>
        <v>0</v>
      </c>
      <c r="BF295" s="215">
        <f>IF(N295="snížená",J295,0)</f>
        <v>0</v>
      </c>
      <c r="BG295" s="215">
        <f>IF(N295="zákl. přenesená",J295,0)</f>
        <v>0</v>
      </c>
      <c r="BH295" s="215">
        <f>IF(N295="sníž. přenesená",J295,0)</f>
        <v>0</v>
      </c>
      <c r="BI295" s="215">
        <f>IF(N295="nulová",J295,0)</f>
        <v>0</v>
      </c>
      <c r="BJ295" s="15" t="s">
        <v>80</v>
      </c>
      <c r="BK295" s="215">
        <f>ROUND(I295*H295,2)</f>
        <v>0</v>
      </c>
      <c r="BL295" s="15" t="s">
        <v>213</v>
      </c>
      <c r="BM295" s="15" t="s">
        <v>424</v>
      </c>
    </row>
    <row r="296" spans="2:65" s="1" customFormat="1" ht="22.5" customHeight="1">
      <c r="B296" s="36"/>
      <c r="C296" s="204" t="s">
        <v>325</v>
      </c>
      <c r="D296" s="204" t="s">
        <v>125</v>
      </c>
      <c r="E296" s="205" t="s">
        <v>425</v>
      </c>
      <c r="F296" s="206" t="s">
        <v>426</v>
      </c>
      <c r="G296" s="207" t="s">
        <v>346</v>
      </c>
      <c r="H296" s="208">
        <v>2</v>
      </c>
      <c r="I296" s="209"/>
      <c r="J296" s="210">
        <f>ROUND(I296*H296,2)</f>
        <v>0</v>
      </c>
      <c r="K296" s="206" t="s">
        <v>1</v>
      </c>
      <c r="L296" s="41"/>
      <c r="M296" s="211" t="s">
        <v>1</v>
      </c>
      <c r="N296" s="212" t="s">
        <v>43</v>
      </c>
      <c r="O296" s="77"/>
      <c r="P296" s="213">
        <f>O296*H296</f>
        <v>0</v>
      </c>
      <c r="Q296" s="213">
        <v>0</v>
      </c>
      <c r="R296" s="213">
        <f>Q296*H296</f>
        <v>0</v>
      </c>
      <c r="S296" s="213">
        <v>0</v>
      </c>
      <c r="T296" s="214">
        <f>S296*H296</f>
        <v>0</v>
      </c>
      <c r="AR296" s="15" t="s">
        <v>213</v>
      </c>
      <c r="AT296" s="15" t="s">
        <v>125</v>
      </c>
      <c r="AU296" s="15" t="s">
        <v>82</v>
      </c>
      <c r="AY296" s="15" t="s">
        <v>122</v>
      </c>
      <c r="BE296" s="215">
        <f>IF(N296="základní",J296,0)</f>
        <v>0</v>
      </c>
      <c r="BF296" s="215">
        <f>IF(N296="snížená",J296,0)</f>
        <v>0</v>
      </c>
      <c r="BG296" s="215">
        <f>IF(N296="zákl. přenesená",J296,0)</f>
        <v>0</v>
      </c>
      <c r="BH296" s="215">
        <f>IF(N296="sníž. přenesená",J296,0)</f>
        <v>0</v>
      </c>
      <c r="BI296" s="215">
        <f>IF(N296="nulová",J296,0)</f>
        <v>0</v>
      </c>
      <c r="BJ296" s="15" t="s">
        <v>80</v>
      </c>
      <c r="BK296" s="215">
        <f>ROUND(I296*H296,2)</f>
        <v>0</v>
      </c>
      <c r="BL296" s="15" t="s">
        <v>213</v>
      </c>
      <c r="BM296" s="15" t="s">
        <v>427</v>
      </c>
    </row>
    <row r="297" spans="2:65" s="1" customFormat="1" ht="22.5" customHeight="1">
      <c r="B297" s="36"/>
      <c r="C297" s="204" t="s">
        <v>428</v>
      </c>
      <c r="D297" s="204" t="s">
        <v>125</v>
      </c>
      <c r="E297" s="205" t="s">
        <v>429</v>
      </c>
      <c r="F297" s="206" t="s">
        <v>430</v>
      </c>
      <c r="G297" s="207" t="s">
        <v>346</v>
      </c>
      <c r="H297" s="208">
        <v>2</v>
      </c>
      <c r="I297" s="209"/>
      <c r="J297" s="210">
        <f>ROUND(I297*H297,2)</f>
        <v>0</v>
      </c>
      <c r="K297" s="206" t="s">
        <v>1</v>
      </c>
      <c r="L297" s="41"/>
      <c r="M297" s="211" t="s">
        <v>1</v>
      </c>
      <c r="N297" s="212" t="s">
        <v>43</v>
      </c>
      <c r="O297" s="77"/>
      <c r="P297" s="213">
        <f>O297*H297</f>
        <v>0</v>
      </c>
      <c r="Q297" s="213">
        <v>0</v>
      </c>
      <c r="R297" s="213">
        <f>Q297*H297</f>
        <v>0</v>
      </c>
      <c r="S297" s="213">
        <v>0</v>
      </c>
      <c r="T297" s="214">
        <f>S297*H297</f>
        <v>0</v>
      </c>
      <c r="AR297" s="15" t="s">
        <v>213</v>
      </c>
      <c r="AT297" s="15" t="s">
        <v>125</v>
      </c>
      <c r="AU297" s="15" t="s">
        <v>82</v>
      </c>
      <c r="AY297" s="15" t="s">
        <v>122</v>
      </c>
      <c r="BE297" s="215">
        <f>IF(N297="základní",J297,0)</f>
        <v>0</v>
      </c>
      <c r="BF297" s="215">
        <f>IF(N297="snížená",J297,0)</f>
        <v>0</v>
      </c>
      <c r="BG297" s="215">
        <f>IF(N297="zákl. přenesená",J297,0)</f>
        <v>0</v>
      </c>
      <c r="BH297" s="215">
        <f>IF(N297="sníž. přenesená",J297,0)</f>
        <v>0</v>
      </c>
      <c r="BI297" s="215">
        <f>IF(N297="nulová",J297,0)</f>
        <v>0</v>
      </c>
      <c r="BJ297" s="15" t="s">
        <v>80</v>
      </c>
      <c r="BK297" s="215">
        <f>ROUND(I297*H297,2)</f>
        <v>0</v>
      </c>
      <c r="BL297" s="15" t="s">
        <v>213</v>
      </c>
      <c r="BM297" s="15" t="s">
        <v>431</v>
      </c>
    </row>
    <row r="298" spans="2:65" s="1" customFormat="1" ht="22.5" customHeight="1">
      <c r="B298" s="36"/>
      <c r="C298" s="204" t="s">
        <v>331</v>
      </c>
      <c r="D298" s="204" t="s">
        <v>125</v>
      </c>
      <c r="E298" s="205" t="s">
        <v>432</v>
      </c>
      <c r="F298" s="206" t="s">
        <v>433</v>
      </c>
      <c r="G298" s="207" t="s">
        <v>346</v>
      </c>
      <c r="H298" s="208">
        <v>1</v>
      </c>
      <c r="I298" s="209"/>
      <c r="J298" s="210">
        <f>ROUND(I298*H298,2)</f>
        <v>0</v>
      </c>
      <c r="K298" s="206" t="s">
        <v>1</v>
      </c>
      <c r="L298" s="41"/>
      <c r="M298" s="211" t="s">
        <v>1</v>
      </c>
      <c r="N298" s="212" t="s">
        <v>43</v>
      </c>
      <c r="O298" s="77"/>
      <c r="P298" s="213">
        <f>O298*H298</f>
        <v>0</v>
      </c>
      <c r="Q298" s="213">
        <v>0</v>
      </c>
      <c r="R298" s="213">
        <f>Q298*H298</f>
        <v>0</v>
      </c>
      <c r="S298" s="213">
        <v>0</v>
      </c>
      <c r="T298" s="214">
        <f>S298*H298</f>
        <v>0</v>
      </c>
      <c r="AR298" s="15" t="s">
        <v>213</v>
      </c>
      <c r="AT298" s="15" t="s">
        <v>125</v>
      </c>
      <c r="AU298" s="15" t="s">
        <v>82</v>
      </c>
      <c r="AY298" s="15" t="s">
        <v>122</v>
      </c>
      <c r="BE298" s="215">
        <f>IF(N298="základní",J298,0)</f>
        <v>0</v>
      </c>
      <c r="BF298" s="215">
        <f>IF(N298="snížená",J298,0)</f>
        <v>0</v>
      </c>
      <c r="BG298" s="215">
        <f>IF(N298="zákl. přenesená",J298,0)</f>
        <v>0</v>
      </c>
      <c r="BH298" s="215">
        <f>IF(N298="sníž. přenesená",J298,0)</f>
        <v>0</v>
      </c>
      <c r="BI298" s="215">
        <f>IF(N298="nulová",J298,0)</f>
        <v>0</v>
      </c>
      <c r="BJ298" s="15" t="s">
        <v>80</v>
      </c>
      <c r="BK298" s="215">
        <f>ROUND(I298*H298,2)</f>
        <v>0</v>
      </c>
      <c r="BL298" s="15" t="s">
        <v>213</v>
      </c>
      <c r="BM298" s="15" t="s">
        <v>434</v>
      </c>
    </row>
    <row r="299" spans="2:65" s="1" customFormat="1" ht="22.5" customHeight="1">
      <c r="B299" s="36"/>
      <c r="C299" s="204" t="s">
        <v>435</v>
      </c>
      <c r="D299" s="204" t="s">
        <v>125</v>
      </c>
      <c r="E299" s="205" t="s">
        <v>436</v>
      </c>
      <c r="F299" s="206" t="s">
        <v>437</v>
      </c>
      <c r="G299" s="207" t="s">
        <v>346</v>
      </c>
      <c r="H299" s="208">
        <v>1</v>
      </c>
      <c r="I299" s="209"/>
      <c r="J299" s="210">
        <f>ROUND(I299*H299,2)</f>
        <v>0</v>
      </c>
      <c r="K299" s="206" t="s">
        <v>1</v>
      </c>
      <c r="L299" s="41"/>
      <c r="M299" s="211" t="s">
        <v>1</v>
      </c>
      <c r="N299" s="212" t="s">
        <v>43</v>
      </c>
      <c r="O299" s="77"/>
      <c r="P299" s="213">
        <f>O299*H299</f>
        <v>0</v>
      </c>
      <c r="Q299" s="213">
        <v>0</v>
      </c>
      <c r="R299" s="213">
        <f>Q299*H299</f>
        <v>0</v>
      </c>
      <c r="S299" s="213">
        <v>0</v>
      </c>
      <c r="T299" s="214">
        <f>S299*H299</f>
        <v>0</v>
      </c>
      <c r="AR299" s="15" t="s">
        <v>213</v>
      </c>
      <c r="AT299" s="15" t="s">
        <v>125</v>
      </c>
      <c r="AU299" s="15" t="s">
        <v>82</v>
      </c>
      <c r="AY299" s="15" t="s">
        <v>122</v>
      </c>
      <c r="BE299" s="215">
        <f>IF(N299="základní",J299,0)</f>
        <v>0</v>
      </c>
      <c r="BF299" s="215">
        <f>IF(N299="snížená",J299,0)</f>
        <v>0</v>
      </c>
      <c r="BG299" s="215">
        <f>IF(N299="zákl. přenesená",J299,0)</f>
        <v>0</v>
      </c>
      <c r="BH299" s="215">
        <f>IF(N299="sníž. přenesená",J299,0)</f>
        <v>0</v>
      </c>
      <c r="BI299" s="215">
        <f>IF(N299="nulová",J299,0)</f>
        <v>0</v>
      </c>
      <c r="BJ299" s="15" t="s">
        <v>80</v>
      </c>
      <c r="BK299" s="215">
        <f>ROUND(I299*H299,2)</f>
        <v>0</v>
      </c>
      <c r="BL299" s="15" t="s">
        <v>213</v>
      </c>
      <c r="BM299" s="15" t="s">
        <v>438</v>
      </c>
    </row>
    <row r="300" spans="2:65" s="1" customFormat="1" ht="22.5" customHeight="1">
      <c r="B300" s="36"/>
      <c r="C300" s="204" t="s">
        <v>334</v>
      </c>
      <c r="D300" s="204" t="s">
        <v>125</v>
      </c>
      <c r="E300" s="205" t="s">
        <v>439</v>
      </c>
      <c r="F300" s="206" t="s">
        <v>440</v>
      </c>
      <c r="G300" s="207" t="s">
        <v>346</v>
      </c>
      <c r="H300" s="208">
        <v>2</v>
      </c>
      <c r="I300" s="209"/>
      <c r="J300" s="210">
        <f>ROUND(I300*H300,2)</f>
        <v>0</v>
      </c>
      <c r="K300" s="206" t="s">
        <v>1</v>
      </c>
      <c r="L300" s="41"/>
      <c r="M300" s="211" t="s">
        <v>1</v>
      </c>
      <c r="N300" s="212" t="s">
        <v>43</v>
      </c>
      <c r="O300" s="77"/>
      <c r="P300" s="213">
        <f>O300*H300</f>
        <v>0</v>
      </c>
      <c r="Q300" s="213">
        <v>0</v>
      </c>
      <c r="R300" s="213">
        <f>Q300*H300</f>
        <v>0</v>
      </c>
      <c r="S300" s="213">
        <v>0</v>
      </c>
      <c r="T300" s="214">
        <f>S300*H300</f>
        <v>0</v>
      </c>
      <c r="AR300" s="15" t="s">
        <v>213</v>
      </c>
      <c r="AT300" s="15" t="s">
        <v>125</v>
      </c>
      <c r="AU300" s="15" t="s">
        <v>82</v>
      </c>
      <c r="AY300" s="15" t="s">
        <v>122</v>
      </c>
      <c r="BE300" s="215">
        <f>IF(N300="základní",J300,0)</f>
        <v>0</v>
      </c>
      <c r="BF300" s="215">
        <f>IF(N300="snížená",J300,0)</f>
        <v>0</v>
      </c>
      <c r="BG300" s="215">
        <f>IF(N300="zákl. přenesená",J300,0)</f>
        <v>0</v>
      </c>
      <c r="BH300" s="215">
        <f>IF(N300="sníž. přenesená",J300,0)</f>
        <v>0</v>
      </c>
      <c r="BI300" s="215">
        <f>IF(N300="nulová",J300,0)</f>
        <v>0</v>
      </c>
      <c r="BJ300" s="15" t="s">
        <v>80</v>
      </c>
      <c r="BK300" s="215">
        <f>ROUND(I300*H300,2)</f>
        <v>0</v>
      </c>
      <c r="BL300" s="15" t="s">
        <v>213</v>
      </c>
      <c r="BM300" s="15" t="s">
        <v>441</v>
      </c>
    </row>
    <row r="301" spans="2:65" s="1" customFormat="1" ht="22.5" customHeight="1">
      <c r="B301" s="36"/>
      <c r="C301" s="204" t="s">
        <v>134</v>
      </c>
      <c r="D301" s="204" t="s">
        <v>125</v>
      </c>
      <c r="E301" s="205" t="s">
        <v>442</v>
      </c>
      <c r="F301" s="206" t="s">
        <v>443</v>
      </c>
      <c r="G301" s="207" t="s">
        <v>346</v>
      </c>
      <c r="H301" s="208">
        <v>1</v>
      </c>
      <c r="I301" s="209"/>
      <c r="J301" s="210">
        <f>ROUND(I301*H301,2)</f>
        <v>0</v>
      </c>
      <c r="K301" s="206" t="s">
        <v>1</v>
      </c>
      <c r="L301" s="41"/>
      <c r="M301" s="211" t="s">
        <v>1</v>
      </c>
      <c r="N301" s="212" t="s">
        <v>43</v>
      </c>
      <c r="O301" s="77"/>
      <c r="P301" s="213">
        <f>O301*H301</f>
        <v>0</v>
      </c>
      <c r="Q301" s="213">
        <v>0</v>
      </c>
      <c r="R301" s="213">
        <f>Q301*H301</f>
        <v>0</v>
      </c>
      <c r="S301" s="213">
        <v>0</v>
      </c>
      <c r="T301" s="214">
        <f>S301*H301</f>
        <v>0</v>
      </c>
      <c r="AR301" s="15" t="s">
        <v>213</v>
      </c>
      <c r="AT301" s="15" t="s">
        <v>125</v>
      </c>
      <c r="AU301" s="15" t="s">
        <v>82</v>
      </c>
      <c r="AY301" s="15" t="s">
        <v>122</v>
      </c>
      <c r="BE301" s="215">
        <f>IF(N301="základní",J301,0)</f>
        <v>0</v>
      </c>
      <c r="BF301" s="215">
        <f>IF(N301="snížená",J301,0)</f>
        <v>0</v>
      </c>
      <c r="BG301" s="215">
        <f>IF(N301="zákl. přenesená",J301,0)</f>
        <v>0</v>
      </c>
      <c r="BH301" s="215">
        <f>IF(N301="sníž. přenesená",J301,0)</f>
        <v>0</v>
      </c>
      <c r="BI301" s="215">
        <f>IF(N301="nulová",J301,0)</f>
        <v>0</v>
      </c>
      <c r="BJ301" s="15" t="s">
        <v>80</v>
      </c>
      <c r="BK301" s="215">
        <f>ROUND(I301*H301,2)</f>
        <v>0</v>
      </c>
      <c r="BL301" s="15" t="s">
        <v>213</v>
      </c>
      <c r="BM301" s="15" t="s">
        <v>444</v>
      </c>
    </row>
    <row r="302" spans="2:65" s="1" customFormat="1" ht="22.5" customHeight="1">
      <c r="B302" s="36"/>
      <c r="C302" s="204" t="s">
        <v>221</v>
      </c>
      <c r="D302" s="204" t="s">
        <v>125</v>
      </c>
      <c r="E302" s="205" t="s">
        <v>445</v>
      </c>
      <c r="F302" s="206" t="s">
        <v>446</v>
      </c>
      <c r="G302" s="207" t="s">
        <v>346</v>
      </c>
      <c r="H302" s="208">
        <v>2</v>
      </c>
      <c r="I302" s="209"/>
      <c r="J302" s="210">
        <f>ROUND(I302*H302,2)</f>
        <v>0</v>
      </c>
      <c r="K302" s="206" t="s">
        <v>1</v>
      </c>
      <c r="L302" s="41"/>
      <c r="M302" s="211" t="s">
        <v>1</v>
      </c>
      <c r="N302" s="212" t="s">
        <v>43</v>
      </c>
      <c r="O302" s="77"/>
      <c r="P302" s="213">
        <f>O302*H302</f>
        <v>0</v>
      </c>
      <c r="Q302" s="213">
        <v>0</v>
      </c>
      <c r="R302" s="213">
        <f>Q302*H302</f>
        <v>0</v>
      </c>
      <c r="S302" s="213">
        <v>0</v>
      </c>
      <c r="T302" s="214">
        <f>S302*H302</f>
        <v>0</v>
      </c>
      <c r="AR302" s="15" t="s">
        <v>213</v>
      </c>
      <c r="AT302" s="15" t="s">
        <v>125</v>
      </c>
      <c r="AU302" s="15" t="s">
        <v>82</v>
      </c>
      <c r="AY302" s="15" t="s">
        <v>122</v>
      </c>
      <c r="BE302" s="215">
        <f>IF(N302="základní",J302,0)</f>
        <v>0</v>
      </c>
      <c r="BF302" s="215">
        <f>IF(N302="snížená",J302,0)</f>
        <v>0</v>
      </c>
      <c r="BG302" s="215">
        <f>IF(N302="zákl. přenesená",J302,0)</f>
        <v>0</v>
      </c>
      <c r="BH302" s="215">
        <f>IF(N302="sníž. přenesená",J302,0)</f>
        <v>0</v>
      </c>
      <c r="BI302" s="215">
        <f>IF(N302="nulová",J302,0)</f>
        <v>0</v>
      </c>
      <c r="BJ302" s="15" t="s">
        <v>80</v>
      </c>
      <c r="BK302" s="215">
        <f>ROUND(I302*H302,2)</f>
        <v>0</v>
      </c>
      <c r="BL302" s="15" t="s">
        <v>213</v>
      </c>
      <c r="BM302" s="15" t="s">
        <v>447</v>
      </c>
    </row>
    <row r="303" spans="2:65" s="1" customFormat="1" ht="22.5" customHeight="1">
      <c r="B303" s="36"/>
      <c r="C303" s="204" t="s">
        <v>448</v>
      </c>
      <c r="D303" s="204" t="s">
        <v>125</v>
      </c>
      <c r="E303" s="205" t="s">
        <v>449</v>
      </c>
      <c r="F303" s="206" t="s">
        <v>450</v>
      </c>
      <c r="G303" s="207" t="s">
        <v>346</v>
      </c>
      <c r="H303" s="208">
        <v>2</v>
      </c>
      <c r="I303" s="209"/>
      <c r="J303" s="210">
        <f>ROUND(I303*H303,2)</f>
        <v>0</v>
      </c>
      <c r="K303" s="206" t="s">
        <v>1</v>
      </c>
      <c r="L303" s="41"/>
      <c r="M303" s="211" t="s">
        <v>1</v>
      </c>
      <c r="N303" s="212" t="s">
        <v>43</v>
      </c>
      <c r="O303" s="77"/>
      <c r="P303" s="213">
        <f>O303*H303</f>
        <v>0</v>
      </c>
      <c r="Q303" s="213">
        <v>0</v>
      </c>
      <c r="R303" s="213">
        <f>Q303*H303</f>
        <v>0</v>
      </c>
      <c r="S303" s="213">
        <v>0</v>
      </c>
      <c r="T303" s="214">
        <f>S303*H303</f>
        <v>0</v>
      </c>
      <c r="AR303" s="15" t="s">
        <v>213</v>
      </c>
      <c r="AT303" s="15" t="s">
        <v>125</v>
      </c>
      <c r="AU303" s="15" t="s">
        <v>82</v>
      </c>
      <c r="AY303" s="15" t="s">
        <v>122</v>
      </c>
      <c r="BE303" s="215">
        <f>IF(N303="základní",J303,0)</f>
        <v>0</v>
      </c>
      <c r="BF303" s="215">
        <f>IF(N303="snížená",J303,0)</f>
        <v>0</v>
      </c>
      <c r="BG303" s="215">
        <f>IF(N303="zákl. přenesená",J303,0)</f>
        <v>0</v>
      </c>
      <c r="BH303" s="215">
        <f>IF(N303="sníž. přenesená",J303,0)</f>
        <v>0</v>
      </c>
      <c r="BI303" s="215">
        <f>IF(N303="nulová",J303,0)</f>
        <v>0</v>
      </c>
      <c r="BJ303" s="15" t="s">
        <v>80</v>
      </c>
      <c r="BK303" s="215">
        <f>ROUND(I303*H303,2)</f>
        <v>0</v>
      </c>
      <c r="BL303" s="15" t="s">
        <v>213</v>
      </c>
      <c r="BM303" s="15" t="s">
        <v>451</v>
      </c>
    </row>
    <row r="304" spans="2:65" s="1" customFormat="1" ht="22.5" customHeight="1">
      <c r="B304" s="36"/>
      <c r="C304" s="204" t="s">
        <v>340</v>
      </c>
      <c r="D304" s="204" t="s">
        <v>125</v>
      </c>
      <c r="E304" s="205" t="s">
        <v>452</v>
      </c>
      <c r="F304" s="206" t="s">
        <v>453</v>
      </c>
      <c r="G304" s="207" t="s">
        <v>346</v>
      </c>
      <c r="H304" s="208">
        <v>1</v>
      </c>
      <c r="I304" s="209"/>
      <c r="J304" s="210">
        <f>ROUND(I304*H304,2)</f>
        <v>0</v>
      </c>
      <c r="K304" s="206" t="s">
        <v>1</v>
      </c>
      <c r="L304" s="41"/>
      <c r="M304" s="211" t="s">
        <v>1</v>
      </c>
      <c r="N304" s="212" t="s">
        <v>43</v>
      </c>
      <c r="O304" s="77"/>
      <c r="P304" s="213">
        <f>O304*H304</f>
        <v>0</v>
      </c>
      <c r="Q304" s="213">
        <v>0</v>
      </c>
      <c r="R304" s="213">
        <f>Q304*H304</f>
        <v>0</v>
      </c>
      <c r="S304" s="213">
        <v>0</v>
      </c>
      <c r="T304" s="214">
        <f>S304*H304</f>
        <v>0</v>
      </c>
      <c r="AR304" s="15" t="s">
        <v>213</v>
      </c>
      <c r="AT304" s="15" t="s">
        <v>125</v>
      </c>
      <c r="AU304" s="15" t="s">
        <v>82</v>
      </c>
      <c r="AY304" s="15" t="s">
        <v>122</v>
      </c>
      <c r="BE304" s="215">
        <f>IF(N304="základní",J304,0)</f>
        <v>0</v>
      </c>
      <c r="BF304" s="215">
        <f>IF(N304="snížená",J304,0)</f>
        <v>0</v>
      </c>
      <c r="BG304" s="215">
        <f>IF(N304="zákl. přenesená",J304,0)</f>
        <v>0</v>
      </c>
      <c r="BH304" s="215">
        <f>IF(N304="sníž. přenesená",J304,0)</f>
        <v>0</v>
      </c>
      <c r="BI304" s="215">
        <f>IF(N304="nulová",J304,0)</f>
        <v>0</v>
      </c>
      <c r="BJ304" s="15" t="s">
        <v>80</v>
      </c>
      <c r="BK304" s="215">
        <f>ROUND(I304*H304,2)</f>
        <v>0</v>
      </c>
      <c r="BL304" s="15" t="s">
        <v>213</v>
      </c>
      <c r="BM304" s="15" t="s">
        <v>454</v>
      </c>
    </row>
    <row r="305" spans="2:65" s="1" customFormat="1" ht="22.5" customHeight="1">
      <c r="B305" s="36"/>
      <c r="C305" s="204" t="s">
        <v>455</v>
      </c>
      <c r="D305" s="204" t="s">
        <v>125</v>
      </c>
      <c r="E305" s="205" t="s">
        <v>456</v>
      </c>
      <c r="F305" s="206" t="s">
        <v>457</v>
      </c>
      <c r="G305" s="207" t="s">
        <v>346</v>
      </c>
      <c r="H305" s="208">
        <v>1</v>
      </c>
      <c r="I305" s="209"/>
      <c r="J305" s="210">
        <f>ROUND(I305*H305,2)</f>
        <v>0</v>
      </c>
      <c r="K305" s="206" t="s">
        <v>1</v>
      </c>
      <c r="L305" s="41"/>
      <c r="M305" s="211" t="s">
        <v>1</v>
      </c>
      <c r="N305" s="212" t="s">
        <v>43</v>
      </c>
      <c r="O305" s="77"/>
      <c r="P305" s="213">
        <f>O305*H305</f>
        <v>0</v>
      </c>
      <c r="Q305" s="213">
        <v>0</v>
      </c>
      <c r="R305" s="213">
        <f>Q305*H305</f>
        <v>0</v>
      </c>
      <c r="S305" s="213">
        <v>0</v>
      </c>
      <c r="T305" s="214">
        <f>S305*H305</f>
        <v>0</v>
      </c>
      <c r="AR305" s="15" t="s">
        <v>213</v>
      </c>
      <c r="AT305" s="15" t="s">
        <v>125</v>
      </c>
      <c r="AU305" s="15" t="s">
        <v>82</v>
      </c>
      <c r="AY305" s="15" t="s">
        <v>122</v>
      </c>
      <c r="BE305" s="215">
        <f>IF(N305="základní",J305,0)</f>
        <v>0</v>
      </c>
      <c r="BF305" s="215">
        <f>IF(N305="snížená",J305,0)</f>
        <v>0</v>
      </c>
      <c r="BG305" s="215">
        <f>IF(N305="zákl. přenesená",J305,0)</f>
        <v>0</v>
      </c>
      <c r="BH305" s="215">
        <f>IF(N305="sníž. přenesená",J305,0)</f>
        <v>0</v>
      </c>
      <c r="BI305" s="215">
        <f>IF(N305="nulová",J305,0)</f>
        <v>0</v>
      </c>
      <c r="BJ305" s="15" t="s">
        <v>80</v>
      </c>
      <c r="BK305" s="215">
        <f>ROUND(I305*H305,2)</f>
        <v>0</v>
      </c>
      <c r="BL305" s="15" t="s">
        <v>213</v>
      </c>
      <c r="BM305" s="15" t="s">
        <v>458</v>
      </c>
    </row>
    <row r="306" spans="2:65" s="1" customFormat="1" ht="22.5" customHeight="1">
      <c r="B306" s="36"/>
      <c r="C306" s="204" t="s">
        <v>347</v>
      </c>
      <c r="D306" s="204" t="s">
        <v>125</v>
      </c>
      <c r="E306" s="205" t="s">
        <v>459</v>
      </c>
      <c r="F306" s="206" t="s">
        <v>460</v>
      </c>
      <c r="G306" s="207" t="s">
        <v>128</v>
      </c>
      <c r="H306" s="208">
        <v>71.759</v>
      </c>
      <c r="I306" s="209"/>
      <c r="J306" s="210">
        <f>ROUND(I306*H306,2)</f>
        <v>0</v>
      </c>
      <c r="K306" s="206" t="s">
        <v>1</v>
      </c>
      <c r="L306" s="41"/>
      <c r="M306" s="211" t="s">
        <v>1</v>
      </c>
      <c r="N306" s="212" t="s">
        <v>43</v>
      </c>
      <c r="O306" s="77"/>
      <c r="P306" s="213">
        <f>O306*H306</f>
        <v>0</v>
      </c>
      <c r="Q306" s="213">
        <v>0</v>
      </c>
      <c r="R306" s="213">
        <f>Q306*H306</f>
        <v>0</v>
      </c>
      <c r="S306" s="213">
        <v>0</v>
      </c>
      <c r="T306" s="214">
        <f>S306*H306</f>
        <v>0</v>
      </c>
      <c r="AR306" s="15" t="s">
        <v>213</v>
      </c>
      <c r="AT306" s="15" t="s">
        <v>125</v>
      </c>
      <c r="AU306" s="15" t="s">
        <v>82</v>
      </c>
      <c r="AY306" s="15" t="s">
        <v>122</v>
      </c>
      <c r="BE306" s="215">
        <f>IF(N306="základní",J306,0)</f>
        <v>0</v>
      </c>
      <c r="BF306" s="215">
        <f>IF(N306="snížená",J306,0)</f>
        <v>0</v>
      </c>
      <c r="BG306" s="215">
        <f>IF(N306="zákl. přenesená",J306,0)</f>
        <v>0</v>
      </c>
      <c r="BH306" s="215">
        <f>IF(N306="sníž. přenesená",J306,0)</f>
        <v>0</v>
      </c>
      <c r="BI306" s="215">
        <f>IF(N306="nulová",J306,0)</f>
        <v>0</v>
      </c>
      <c r="BJ306" s="15" t="s">
        <v>80</v>
      </c>
      <c r="BK306" s="215">
        <f>ROUND(I306*H306,2)</f>
        <v>0</v>
      </c>
      <c r="BL306" s="15" t="s">
        <v>213</v>
      </c>
      <c r="BM306" s="15" t="s">
        <v>461</v>
      </c>
    </row>
    <row r="307" spans="2:51" s="11" customFormat="1" ht="12">
      <c r="B307" s="216"/>
      <c r="C307" s="217"/>
      <c r="D307" s="218" t="s">
        <v>130</v>
      </c>
      <c r="E307" s="219" t="s">
        <v>1</v>
      </c>
      <c r="F307" s="220" t="s">
        <v>462</v>
      </c>
      <c r="G307" s="217"/>
      <c r="H307" s="221">
        <v>8.114</v>
      </c>
      <c r="I307" s="222"/>
      <c r="J307" s="217"/>
      <c r="K307" s="217"/>
      <c r="L307" s="223"/>
      <c r="M307" s="224"/>
      <c r="N307" s="225"/>
      <c r="O307" s="225"/>
      <c r="P307" s="225"/>
      <c r="Q307" s="225"/>
      <c r="R307" s="225"/>
      <c r="S307" s="225"/>
      <c r="T307" s="226"/>
      <c r="AT307" s="227" t="s">
        <v>130</v>
      </c>
      <c r="AU307" s="227" t="s">
        <v>82</v>
      </c>
      <c r="AV307" s="11" t="s">
        <v>82</v>
      </c>
      <c r="AW307" s="11" t="s">
        <v>34</v>
      </c>
      <c r="AX307" s="11" t="s">
        <v>72</v>
      </c>
      <c r="AY307" s="227" t="s">
        <v>122</v>
      </c>
    </row>
    <row r="308" spans="2:51" s="11" customFormat="1" ht="12">
      <c r="B308" s="216"/>
      <c r="C308" s="217"/>
      <c r="D308" s="218" t="s">
        <v>130</v>
      </c>
      <c r="E308" s="219" t="s">
        <v>1</v>
      </c>
      <c r="F308" s="220" t="s">
        <v>463</v>
      </c>
      <c r="G308" s="217"/>
      <c r="H308" s="221">
        <v>1.463</v>
      </c>
      <c r="I308" s="222"/>
      <c r="J308" s="217"/>
      <c r="K308" s="217"/>
      <c r="L308" s="223"/>
      <c r="M308" s="224"/>
      <c r="N308" s="225"/>
      <c r="O308" s="225"/>
      <c r="P308" s="225"/>
      <c r="Q308" s="225"/>
      <c r="R308" s="225"/>
      <c r="S308" s="225"/>
      <c r="T308" s="226"/>
      <c r="AT308" s="227" t="s">
        <v>130</v>
      </c>
      <c r="AU308" s="227" t="s">
        <v>82</v>
      </c>
      <c r="AV308" s="11" t="s">
        <v>82</v>
      </c>
      <c r="AW308" s="11" t="s">
        <v>34</v>
      </c>
      <c r="AX308" s="11" t="s">
        <v>72</v>
      </c>
      <c r="AY308" s="227" t="s">
        <v>122</v>
      </c>
    </row>
    <row r="309" spans="2:51" s="11" customFormat="1" ht="12">
      <c r="B309" s="216"/>
      <c r="C309" s="217"/>
      <c r="D309" s="218" t="s">
        <v>130</v>
      </c>
      <c r="E309" s="219" t="s">
        <v>1</v>
      </c>
      <c r="F309" s="220" t="s">
        <v>464</v>
      </c>
      <c r="G309" s="217"/>
      <c r="H309" s="221">
        <v>5.267</v>
      </c>
      <c r="I309" s="222"/>
      <c r="J309" s="217"/>
      <c r="K309" s="217"/>
      <c r="L309" s="223"/>
      <c r="M309" s="224"/>
      <c r="N309" s="225"/>
      <c r="O309" s="225"/>
      <c r="P309" s="225"/>
      <c r="Q309" s="225"/>
      <c r="R309" s="225"/>
      <c r="S309" s="225"/>
      <c r="T309" s="226"/>
      <c r="AT309" s="227" t="s">
        <v>130</v>
      </c>
      <c r="AU309" s="227" t="s">
        <v>82</v>
      </c>
      <c r="AV309" s="11" t="s">
        <v>82</v>
      </c>
      <c r="AW309" s="11" t="s">
        <v>34</v>
      </c>
      <c r="AX309" s="11" t="s">
        <v>72</v>
      </c>
      <c r="AY309" s="227" t="s">
        <v>122</v>
      </c>
    </row>
    <row r="310" spans="2:51" s="11" customFormat="1" ht="12">
      <c r="B310" s="216"/>
      <c r="C310" s="217"/>
      <c r="D310" s="218" t="s">
        <v>130</v>
      </c>
      <c r="E310" s="219" t="s">
        <v>1</v>
      </c>
      <c r="F310" s="220" t="s">
        <v>465</v>
      </c>
      <c r="G310" s="217"/>
      <c r="H310" s="221">
        <v>2.925</v>
      </c>
      <c r="I310" s="222"/>
      <c r="J310" s="217"/>
      <c r="K310" s="217"/>
      <c r="L310" s="223"/>
      <c r="M310" s="224"/>
      <c r="N310" s="225"/>
      <c r="O310" s="225"/>
      <c r="P310" s="225"/>
      <c r="Q310" s="225"/>
      <c r="R310" s="225"/>
      <c r="S310" s="225"/>
      <c r="T310" s="226"/>
      <c r="AT310" s="227" t="s">
        <v>130</v>
      </c>
      <c r="AU310" s="227" t="s">
        <v>82</v>
      </c>
      <c r="AV310" s="11" t="s">
        <v>82</v>
      </c>
      <c r="AW310" s="11" t="s">
        <v>34</v>
      </c>
      <c r="AX310" s="11" t="s">
        <v>72</v>
      </c>
      <c r="AY310" s="227" t="s">
        <v>122</v>
      </c>
    </row>
    <row r="311" spans="2:51" s="11" customFormat="1" ht="12">
      <c r="B311" s="216"/>
      <c r="C311" s="217"/>
      <c r="D311" s="218" t="s">
        <v>130</v>
      </c>
      <c r="E311" s="219" t="s">
        <v>1</v>
      </c>
      <c r="F311" s="220" t="s">
        <v>466</v>
      </c>
      <c r="G311" s="217"/>
      <c r="H311" s="221">
        <v>3.575</v>
      </c>
      <c r="I311" s="222"/>
      <c r="J311" s="217"/>
      <c r="K311" s="217"/>
      <c r="L311" s="223"/>
      <c r="M311" s="224"/>
      <c r="N311" s="225"/>
      <c r="O311" s="225"/>
      <c r="P311" s="225"/>
      <c r="Q311" s="225"/>
      <c r="R311" s="225"/>
      <c r="S311" s="225"/>
      <c r="T311" s="226"/>
      <c r="AT311" s="227" t="s">
        <v>130</v>
      </c>
      <c r="AU311" s="227" t="s">
        <v>82</v>
      </c>
      <c r="AV311" s="11" t="s">
        <v>82</v>
      </c>
      <c r="AW311" s="11" t="s">
        <v>34</v>
      </c>
      <c r="AX311" s="11" t="s">
        <v>72</v>
      </c>
      <c r="AY311" s="227" t="s">
        <v>122</v>
      </c>
    </row>
    <row r="312" spans="2:51" s="11" customFormat="1" ht="12">
      <c r="B312" s="216"/>
      <c r="C312" s="217"/>
      <c r="D312" s="218" t="s">
        <v>130</v>
      </c>
      <c r="E312" s="219" t="s">
        <v>1</v>
      </c>
      <c r="F312" s="220" t="s">
        <v>467</v>
      </c>
      <c r="G312" s="217"/>
      <c r="H312" s="221">
        <v>1.86</v>
      </c>
      <c r="I312" s="222"/>
      <c r="J312" s="217"/>
      <c r="K312" s="217"/>
      <c r="L312" s="223"/>
      <c r="M312" s="224"/>
      <c r="N312" s="225"/>
      <c r="O312" s="225"/>
      <c r="P312" s="225"/>
      <c r="Q312" s="225"/>
      <c r="R312" s="225"/>
      <c r="S312" s="225"/>
      <c r="T312" s="226"/>
      <c r="AT312" s="227" t="s">
        <v>130</v>
      </c>
      <c r="AU312" s="227" t="s">
        <v>82</v>
      </c>
      <c r="AV312" s="11" t="s">
        <v>82</v>
      </c>
      <c r="AW312" s="11" t="s">
        <v>34</v>
      </c>
      <c r="AX312" s="11" t="s">
        <v>72</v>
      </c>
      <c r="AY312" s="227" t="s">
        <v>122</v>
      </c>
    </row>
    <row r="313" spans="2:51" s="11" customFormat="1" ht="12">
      <c r="B313" s="216"/>
      <c r="C313" s="217"/>
      <c r="D313" s="218" t="s">
        <v>130</v>
      </c>
      <c r="E313" s="219" t="s">
        <v>1</v>
      </c>
      <c r="F313" s="220" t="s">
        <v>468</v>
      </c>
      <c r="G313" s="217"/>
      <c r="H313" s="221">
        <v>0.46</v>
      </c>
      <c r="I313" s="222"/>
      <c r="J313" s="217"/>
      <c r="K313" s="217"/>
      <c r="L313" s="223"/>
      <c r="M313" s="224"/>
      <c r="N313" s="225"/>
      <c r="O313" s="225"/>
      <c r="P313" s="225"/>
      <c r="Q313" s="225"/>
      <c r="R313" s="225"/>
      <c r="S313" s="225"/>
      <c r="T313" s="226"/>
      <c r="AT313" s="227" t="s">
        <v>130</v>
      </c>
      <c r="AU313" s="227" t="s">
        <v>82</v>
      </c>
      <c r="AV313" s="11" t="s">
        <v>82</v>
      </c>
      <c r="AW313" s="11" t="s">
        <v>34</v>
      </c>
      <c r="AX313" s="11" t="s">
        <v>72</v>
      </c>
      <c r="AY313" s="227" t="s">
        <v>122</v>
      </c>
    </row>
    <row r="314" spans="2:51" s="11" customFormat="1" ht="12">
      <c r="B314" s="216"/>
      <c r="C314" s="217"/>
      <c r="D314" s="218" t="s">
        <v>130</v>
      </c>
      <c r="E314" s="219" t="s">
        <v>1</v>
      </c>
      <c r="F314" s="220" t="s">
        <v>469</v>
      </c>
      <c r="G314" s="217"/>
      <c r="H314" s="221">
        <v>22.115</v>
      </c>
      <c r="I314" s="222"/>
      <c r="J314" s="217"/>
      <c r="K314" s="217"/>
      <c r="L314" s="223"/>
      <c r="M314" s="224"/>
      <c r="N314" s="225"/>
      <c r="O314" s="225"/>
      <c r="P314" s="225"/>
      <c r="Q314" s="225"/>
      <c r="R314" s="225"/>
      <c r="S314" s="225"/>
      <c r="T314" s="226"/>
      <c r="AT314" s="227" t="s">
        <v>130</v>
      </c>
      <c r="AU314" s="227" t="s">
        <v>82</v>
      </c>
      <c r="AV314" s="11" t="s">
        <v>82</v>
      </c>
      <c r="AW314" s="11" t="s">
        <v>34</v>
      </c>
      <c r="AX314" s="11" t="s">
        <v>72</v>
      </c>
      <c r="AY314" s="227" t="s">
        <v>122</v>
      </c>
    </row>
    <row r="315" spans="2:51" s="11" customFormat="1" ht="12">
      <c r="B315" s="216"/>
      <c r="C315" s="217"/>
      <c r="D315" s="218" t="s">
        <v>130</v>
      </c>
      <c r="E315" s="219" t="s">
        <v>1</v>
      </c>
      <c r="F315" s="220" t="s">
        <v>470</v>
      </c>
      <c r="G315" s="217"/>
      <c r="H315" s="221">
        <v>7.089</v>
      </c>
      <c r="I315" s="222"/>
      <c r="J315" s="217"/>
      <c r="K315" s="217"/>
      <c r="L315" s="223"/>
      <c r="M315" s="224"/>
      <c r="N315" s="225"/>
      <c r="O315" s="225"/>
      <c r="P315" s="225"/>
      <c r="Q315" s="225"/>
      <c r="R315" s="225"/>
      <c r="S315" s="225"/>
      <c r="T315" s="226"/>
      <c r="AT315" s="227" t="s">
        <v>130</v>
      </c>
      <c r="AU315" s="227" t="s">
        <v>82</v>
      </c>
      <c r="AV315" s="11" t="s">
        <v>82</v>
      </c>
      <c r="AW315" s="11" t="s">
        <v>34</v>
      </c>
      <c r="AX315" s="11" t="s">
        <v>72</v>
      </c>
      <c r="AY315" s="227" t="s">
        <v>122</v>
      </c>
    </row>
    <row r="316" spans="2:51" s="11" customFormat="1" ht="12">
      <c r="B316" s="216"/>
      <c r="C316" s="217"/>
      <c r="D316" s="218" t="s">
        <v>130</v>
      </c>
      <c r="E316" s="219" t="s">
        <v>1</v>
      </c>
      <c r="F316" s="220" t="s">
        <v>471</v>
      </c>
      <c r="G316" s="217"/>
      <c r="H316" s="221">
        <v>9.938</v>
      </c>
      <c r="I316" s="222"/>
      <c r="J316" s="217"/>
      <c r="K316" s="217"/>
      <c r="L316" s="223"/>
      <c r="M316" s="224"/>
      <c r="N316" s="225"/>
      <c r="O316" s="225"/>
      <c r="P316" s="225"/>
      <c r="Q316" s="225"/>
      <c r="R316" s="225"/>
      <c r="S316" s="225"/>
      <c r="T316" s="226"/>
      <c r="AT316" s="227" t="s">
        <v>130</v>
      </c>
      <c r="AU316" s="227" t="s">
        <v>82</v>
      </c>
      <c r="AV316" s="11" t="s">
        <v>82</v>
      </c>
      <c r="AW316" s="11" t="s">
        <v>34</v>
      </c>
      <c r="AX316" s="11" t="s">
        <v>72</v>
      </c>
      <c r="AY316" s="227" t="s">
        <v>122</v>
      </c>
    </row>
    <row r="317" spans="2:51" s="11" customFormat="1" ht="12">
      <c r="B317" s="216"/>
      <c r="C317" s="217"/>
      <c r="D317" s="218" t="s">
        <v>130</v>
      </c>
      <c r="E317" s="219" t="s">
        <v>1</v>
      </c>
      <c r="F317" s="220" t="s">
        <v>472</v>
      </c>
      <c r="G317" s="217"/>
      <c r="H317" s="221">
        <v>5.633</v>
      </c>
      <c r="I317" s="222"/>
      <c r="J317" s="217"/>
      <c r="K317" s="217"/>
      <c r="L317" s="223"/>
      <c r="M317" s="224"/>
      <c r="N317" s="225"/>
      <c r="O317" s="225"/>
      <c r="P317" s="225"/>
      <c r="Q317" s="225"/>
      <c r="R317" s="225"/>
      <c r="S317" s="225"/>
      <c r="T317" s="226"/>
      <c r="AT317" s="227" t="s">
        <v>130</v>
      </c>
      <c r="AU317" s="227" t="s">
        <v>82</v>
      </c>
      <c r="AV317" s="11" t="s">
        <v>82</v>
      </c>
      <c r="AW317" s="11" t="s">
        <v>34</v>
      </c>
      <c r="AX317" s="11" t="s">
        <v>72</v>
      </c>
      <c r="AY317" s="227" t="s">
        <v>122</v>
      </c>
    </row>
    <row r="318" spans="2:51" s="11" customFormat="1" ht="12">
      <c r="B318" s="216"/>
      <c r="C318" s="217"/>
      <c r="D318" s="218" t="s">
        <v>130</v>
      </c>
      <c r="E318" s="219" t="s">
        <v>1</v>
      </c>
      <c r="F318" s="220" t="s">
        <v>473</v>
      </c>
      <c r="G318" s="217"/>
      <c r="H318" s="221">
        <v>0.765</v>
      </c>
      <c r="I318" s="222"/>
      <c r="J318" s="217"/>
      <c r="K318" s="217"/>
      <c r="L318" s="223"/>
      <c r="M318" s="224"/>
      <c r="N318" s="225"/>
      <c r="O318" s="225"/>
      <c r="P318" s="225"/>
      <c r="Q318" s="225"/>
      <c r="R318" s="225"/>
      <c r="S318" s="225"/>
      <c r="T318" s="226"/>
      <c r="AT318" s="227" t="s">
        <v>130</v>
      </c>
      <c r="AU318" s="227" t="s">
        <v>82</v>
      </c>
      <c r="AV318" s="11" t="s">
        <v>82</v>
      </c>
      <c r="AW318" s="11" t="s">
        <v>34</v>
      </c>
      <c r="AX318" s="11" t="s">
        <v>72</v>
      </c>
      <c r="AY318" s="227" t="s">
        <v>122</v>
      </c>
    </row>
    <row r="319" spans="2:51" s="11" customFormat="1" ht="12">
      <c r="B319" s="216"/>
      <c r="C319" s="217"/>
      <c r="D319" s="218" t="s">
        <v>130</v>
      </c>
      <c r="E319" s="219" t="s">
        <v>1</v>
      </c>
      <c r="F319" s="220" t="s">
        <v>474</v>
      </c>
      <c r="G319" s="217"/>
      <c r="H319" s="221">
        <v>0.96</v>
      </c>
      <c r="I319" s="222"/>
      <c r="J319" s="217"/>
      <c r="K319" s="217"/>
      <c r="L319" s="223"/>
      <c r="M319" s="224"/>
      <c r="N319" s="225"/>
      <c r="O319" s="225"/>
      <c r="P319" s="225"/>
      <c r="Q319" s="225"/>
      <c r="R319" s="225"/>
      <c r="S319" s="225"/>
      <c r="T319" s="226"/>
      <c r="AT319" s="227" t="s">
        <v>130</v>
      </c>
      <c r="AU319" s="227" t="s">
        <v>82</v>
      </c>
      <c r="AV319" s="11" t="s">
        <v>82</v>
      </c>
      <c r="AW319" s="11" t="s">
        <v>34</v>
      </c>
      <c r="AX319" s="11" t="s">
        <v>72</v>
      </c>
      <c r="AY319" s="227" t="s">
        <v>122</v>
      </c>
    </row>
    <row r="320" spans="2:51" s="11" customFormat="1" ht="12">
      <c r="B320" s="216"/>
      <c r="C320" s="217"/>
      <c r="D320" s="218" t="s">
        <v>130</v>
      </c>
      <c r="E320" s="219" t="s">
        <v>1</v>
      </c>
      <c r="F320" s="220" t="s">
        <v>475</v>
      </c>
      <c r="G320" s="217"/>
      <c r="H320" s="221">
        <v>0.66</v>
      </c>
      <c r="I320" s="222"/>
      <c r="J320" s="217"/>
      <c r="K320" s="217"/>
      <c r="L320" s="223"/>
      <c r="M320" s="224"/>
      <c r="N320" s="225"/>
      <c r="O320" s="225"/>
      <c r="P320" s="225"/>
      <c r="Q320" s="225"/>
      <c r="R320" s="225"/>
      <c r="S320" s="225"/>
      <c r="T320" s="226"/>
      <c r="AT320" s="227" t="s">
        <v>130</v>
      </c>
      <c r="AU320" s="227" t="s">
        <v>82</v>
      </c>
      <c r="AV320" s="11" t="s">
        <v>82</v>
      </c>
      <c r="AW320" s="11" t="s">
        <v>34</v>
      </c>
      <c r="AX320" s="11" t="s">
        <v>72</v>
      </c>
      <c r="AY320" s="227" t="s">
        <v>122</v>
      </c>
    </row>
    <row r="321" spans="2:51" s="11" customFormat="1" ht="12">
      <c r="B321" s="216"/>
      <c r="C321" s="217"/>
      <c r="D321" s="218" t="s">
        <v>130</v>
      </c>
      <c r="E321" s="219" t="s">
        <v>1</v>
      </c>
      <c r="F321" s="220" t="s">
        <v>476</v>
      </c>
      <c r="G321" s="217"/>
      <c r="H321" s="221">
        <v>0.605</v>
      </c>
      <c r="I321" s="222"/>
      <c r="J321" s="217"/>
      <c r="K321" s="217"/>
      <c r="L321" s="223"/>
      <c r="M321" s="224"/>
      <c r="N321" s="225"/>
      <c r="O321" s="225"/>
      <c r="P321" s="225"/>
      <c r="Q321" s="225"/>
      <c r="R321" s="225"/>
      <c r="S321" s="225"/>
      <c r="T321" s="226"/>
      <c r="AT321" s="227" t="s">
        <v>130</v>
      </c>
      <c r="AU321" s="227" t="s">
        <v>82</v>
      </c>
      <c r="AV321" s="11" t="s">
        <v>82</v>
      </c>
      <c r="AW321" s="11" t="s">
        <v>34</v>
      </c>
      <c r="AX321" s="11" t="s">
        <v>72</v>
      </c>
      <c r="AY321" s="227" t="s">
        <v>122</v>
      </c>
    </row>
    <row r="322" spans="2:51" s="11" customFormat="1" ht="12">
      <c r="B322" s="216"/>
      <c r="C322" s="217"/>
      <c r="D322" s="218" t="s">
        <v>130</v>
      </c>
      <c r="E322" s="219" t="s">
        <v>1</v>
      </c>
      <c r="F322" s="220" t="s">
        <v>477</v>
      </c>
      <c r="G322" s="217"/>
      <c r="H322" s="221">
        <v>0.33</v>
      </c>
      <c r="I322" s="222"/>
      <c r="J322" s="217"/>
      <c r="K322" s="217"/>
      <c r="L322" s="223"/>
      <c r="M322" s="224"/>
      <c r="N322" s="225"/>
      <c r="O322" s="225"/>
      <c r="P322" s="225"/>
      <c r="Q322" s="225"/>
      <c r="R322" s="225"/>
      <c r="S322" s="225"/>
      <c r="T322" s="226"/>
      <c r="AT322" s="227" t="s">
        <v>130</v>
      </c>
      <c r="AU322" s="227" t="s">
        <v>82</v>
      </c>
      <c r="AV322" s="11" t="s">
        <v>82</v>
      </c>
      <c r="AW322" s="11" t="s">
        <v>34</v>
      </c>
      <c r="AX322" s="11" t="s">
        <v>72</v>
      </c>
      <c r="AY322" s="227" t="s">
        <v>122</v>
      </c>
    </row>
    <row r="323" spans="2:51" s="12" customFormat="1" ht="12">
      <c r="B323" s="228"/>
      <c r="C323" s="229"/>
      <c r="D323" s="218" t="s">
        <v>130</v>
      </c>
      <c r="E323" s="230" t="s">
        <v>1</v>
      </c>
      <c r="F323" s="231" t="s">
        <v>133</v>
      </c>
      <c r="G323" s="229"/>
      <c r="H323" s="232">
        <v>71.75899999999999</v>
      </c>
      <c r="I323" s="233"/>
      <c r="J323" s="229"/>
      <c r="K323" s="229"/>
      <c r="L323" s="234"/>
      <c r="M323" s="235"/>
      <c r="N323" s="236"/>
      <c r="O323" s="236"/>
      <c r="P323" s="236"/>
      <c r="Q323" s="236"/>
      <c r="R323" s="236"/>
      <c r="S323" s="236"/>
      <c r="T323" s="237"/>
      <c r="AT323" s="238" t="s">
        <v>130</v>
      </c>
      <c r="AU323" s="238" t="s">
        <v>82</v>
      </c>
      <c r="AV323" s="12" t="s">
        <v>129</v>
      </c>
      <c r="AW323" s="12" t="s">
        <v>34</v>
      </c>
      <c r="AX323" s="12" t="s">
        <v>80</v>
      </c>
      <c r="AY323" s="238" t="s">
        <v>122</v>
      </c>
    </row>
    <row r="324" spans="2:65" s="1" customFormat="1" ht="16.5" customHeight="1">
      <c r="B324" s="36"/>
      <c r="C324" s="204" t="s">
        <v>478</v>
      </c>
      <c r="D324" s="204" t="s">
        <v>125</v>
      </c>
      <c r="E324" s="205" t="s">
        <v>479</v>
      </c>
      <c r="F324" s="206" t="s">
        <v>480</v>
      </c>
      <c r="G324" s="207" t="s">
        <v>346</v>
      </c>
      <c r="H324" s="208">
        <v>114</v>
      </c>
      <c r="I324" s="209"/>
      <c r="J324" s="210">
        <f>ROUND(I324*H324,2)</f>
        <v>0</v>
      </c>
      <c r="K324" s="206" t="s">
        <v>1</v>
      </c>
      <c r="L324" s="41"/>
      <c r="M324" s="211" t="s">
        <v>1</v>
      </c>
      <c r="N324" s="212" t="s">
        <v>43</v>
      </c>
      <c r="O324" s="77"/>
      <c r="P324" s="213">
        <f>O324*H324</f>
        <v>0</v>
      </c>
      <c r="Q324" s="213">
        <v>0</v>
      </c>
      <c r="R324" s="213">
        <f>Q324*H324</f>
        <v>0</v>
      </c>
      <c r="S324" s="213">
        <v>0</v>
      </c>
      <c r="T324" s="214">
        <f>S324*H324</f>
        <v>0</v>
      </c>
      <c r="AR324" s="15" t="s">
        <v>213</v>
      </c>
      <c r="AT324" s="15" t="s">
        <v>125</v>
      </c>
      <c r="AU324" s="15" t="s">
        <v>82</v>
      </c>
      <c r="AY324" s="15" t="s">
        <v>122</v>
      </c>
      <c r="BE324" s="215">
        <f>IF(N324="základní",J324,0)</f>
        <v>0</v>
      </c>
      <c r="BF324" s="215">
        <f>IF(N324="snížená",J324,0)</f>
        <v>0</v>
      </c>
      <c r="BG324" s="215">
        <f>IF(N324="zákl. přenesená",J324,0)</f>
        <v>0</v>
      </c>
      <c r="BH324" s="215">
        <f>IF(N324="sníž. přenesená",J324,0)</f>
        <v>0</v>
      </c>
      <c r="BI324" s="215">
        <f>IF(N324="nulová",J324,0)</f>
        <v>0</v>
      </c>
      <c r="BJ324" s="15" t="s">
        <v>80</v>
      </c>
      <c r="BK324" s="215">
        <f>ROUND(I324*H324,2)</f>
        <v>0</v>
      </c>
      <c r="BL324" s="15" t="s">
        <v>213</v>
      </c>
      <c r="BM324" s="15" t="s">
        <v>481</v>
      </c>
    </row>
    <row r="325" spans="2:51" s="11" customFormat="1" ht="12">
      <c r="B325" s="216"/>
      <c r="C325" s="217"/>
      <c r="D325" s="218" t="s">
        <v>130</v>
      </c>
      <c r="E325" s="219" t="s">
        <v>1</v>
      </c>
      <c r="F325" s="220" t="s">
        <v>482</v>
      </c>
      <c r="G325" s="217"/>
      <c r="H325" s="221">
        <v>114</v>
      </c>
      <c r="I325" s="222"/>
      <c r="J325" s="217"/>
      <c r="K325" s="217"/>
      <c r="L325" s="223"/>
      <c r="M325" s="224"/>
      <c r="N325" s="225"/>
      <c r="O325" s="225"/>
      <c r="P325" s="225"/>
      <c r="Q325" s="225"/>
      <c r="R325" s="225"/>
      <c r="S325" s="225"/>
      <c r="T325" s="226"/>
      <c r="AT325" s="227" t="s">
        <v>130</v>
      </c>
      <c r="AU325" s="227" t="s">
        <v>82</v>
      </c>
      <c r="AV325" s="11" t="s">
        <v>82</v>
      </c>
      <c r="AW325" s="11" t="s">
        <v>34</v>
      </c>
      <c r="AX325" s="11" t="s">
        <v>72</v>
      </c>
      <c r="AY325" s="227" t="s">
        <v>122</v>
      </c>
    </row>
    <row r="326" spans="2:51" s="12" customFormat="1" ht="12">
      <c r="B326" s="228"/>
      <c r="C326" s="229"/>
      <c r="D326" s="218" t="s">
        <v>130</v>
      </c>
      <c r="E326" s="230" t="s">
        <v>1</v>
      </c>
      <c r="F326" s="231" t="s">
        <v>133</v>
      </c>
      <c r="G326" s="229"/>
      <c r="H326" s="232">
        <v>114</v>
      </c>
      <c r="I326" s="233"/>
      <c r="J326" s="229"/>
      <c r="K326" s="229"/>
      <c r="L326" s="234"/>
      <c r="M326" s="235"/>
      <c r="N326" s="236"/>
      <c r="O326" s="236"/>
      <c r="P326" s="236"/>
      <c r="Q326" s="236"/>
      <c r="R326" s="236"/>
      <c r="S326" s="236"/>
      <c r="T326" s="237"/>
      <c r="AT326" s="238" t="s">
        <v>130</v>
      </c>
      <c r="AU326" s="238" t="s">
        <v>82</v>
      </c>
      <c r="AV326" s="12" t="s">
        <v>129</v>
      </c>
      <c r="AW326" s="12" t="s">
        <v>34</v>
      </c>
      <c r="AX326" s="12" t="s">
        <v>80</v>
      </c>
      <c r="AY326" s="238" t="s">
        <v>122</v>
      </c>
    </row>
    <row r="327" spans="2:65" s="1" customFormat="1" ht="16.5" customHeight="1">
      <c r="B327" s="36"/>
      <c r="C327" s="204" t="s">
        <v>350</v>
      </c>
      <c r="D327" s="204" t="s">
        <v>125</v>
      </c>
      <c r="E327" s="205" t="s">
        <v>483</v>
      </c>
      <c r="F327" s="206" t="s">
        <v>484</v>
      </c>
      <c r="G327" s="207" t="s">
        <v>346</v>
      </c>
      <c r="H327" s="208">
        <v>54</v>
      </c>
      <c r="I327" s="209"/>
      <c r="J327" s="210">
        <f>ROUND(I327*H327,2)</f>
        <v>0</v>
      </c>
      <c r="K327" s="206" t="s">
        <v>1</v>
      </c>
      <c r="L327" s="41"/>
      <c r="M327" s="211" t="s">
        <v>1</v>
      </c>
      <c r="N327" s="212" t="s">
        <v>43</v>
      </c>
      <c r="O327" s="77"/>
      <c r="P327" s="213">
        <f>O327*H327</f>
        <v>0</v>
      </c>
      <c r="Q327" s="213">
        <v>0</v>
      </c>
      <c r="R327" s="213">
        <f>Q327*H327</f>
        <v>0</v>
      </c>
      <c r="S327" s="213">
        <v>0</v>
      </c>
      <c r="T327" s="214">
        <f>S327*H327</f>
        <v>0</v>
      </c>
      <c r="AR327" s="15" t="s">
        <v>213</v>
      </c>
      <c r="AT327" s="15" t="s">
        <v>125</v>
      </c>
      <c r="AU327" s="15" t="s">
        <v>82</v>
      </c>
      <c r="AY327" s="15" t="s">
        <v>122</v>
      </c>
      <c r="BE327" s="215">
        <f>IF(N327="základní",J327,0)</f>
        <v>0</v>
      </c>
      <c r="BF327" s="215">
        <f>IF(N327="snížená",J327,0)</f>
        <v>0</v>
      </c>
      <c r="BG327" s="215">
        <f>IF(N327="zákl. přenesená",J327,0)</f>
        <v>0</v>
      </c>
      <c r="BH327" s="215">
        <f>IF(N327="sníž. přenesená",J327,0)</f>
        <v>0</v>
      </c>
      <c r="BI327" s="215">
        <f>IF(N327="nulová",J327,0)</f>
        <v>0</v>
      </c>
      <c r="BJ327" s="15" t="s">
        <v>80</v>
      </c>
      <c r="BK327" s="215">
        <f>ROUND(I327*H327,2)</f>
        <v>0</v>
      </c>
      <c r="BL327" s="15" t="s">
        <v>213</v>
      </c>
      <c r="BM327" s="15" t="s">
        <v>485</v>
      </c>
    </row>
    <row r="328" spans="2:51" s="11" customFormat="1" ht="12">
      <c r="B328" s="216"/>
      <c r="C328" s="217"/>
      <c r="D328" s="218" t="s">
        <v>130</v>
      </c>
      <c r="E328" s="219" t="s">
        <v>1</v>
      </c>
      <c r="F328" s="220" t="s">
        <v>486</v>
      </c>
      <c r="G328" s="217"/>
      <c r="H328" s="221">
        <v>54</v>
      </c>
      <c r="I328" s="222"/>
      <c r="J328" s="217"/>
      <c r="K328" s="217"/>
      <c r="L328" s="223"/>
      <c r="M328" s="224"/>
      <c r="N328" s="225"/>
      <c r="O328" s="225"/>
      <c r="P328" s="225"/>
      <c r="Q328" s="225"/>
      <c r="R328" s="225"/>
      <c r="S328" s="225"/>
      <c r="T328" s="226"/>
      <c r="AT328" s="227" t="s">
        <v>130</v>
      </c>
      <c r="AU328" s="227" t="s">
        <v>82</v>
      </c>
      <c r="AV328" s="11" t="s">
        <v>82</v>
      </c>
      <c r="AW328" s="11" t="s">
        <v>34</v>
      </c>
      <c r="AX328" s="11" t="s">
        <v>72</v>
      </c>
      <c r="AY328" s="227" t="s">
        <v>122</v>
      </c>
    </row>
    <row r="329" spans="2:51" s="12" customFormat="1" ht="12">
      <c r="B329" s="228"/>
      <c r="C329" s="229"/>
      <c r="D329" s="218" t="s">
        <v>130</v>
      </c>
      <c r="E329" s="230" t="s">
        <v>1</v>
      </c>
      <c r="F329" s="231" t="s">
        <v>133</v>
      </c>
      <c r="G329" s="229"/>
      <c r="H329" s="232">
        <v>54</v>
      </c>
      <c r="I329" s="233"/>
      <c r="J329" s="229"/>
      <c r="K329" s="229"/>
      <c r="L329" s="234"/>
      <c r="M329" s="235"/>
      <c r="N329" s="236"/>
      <c r="O329" s="236"/>
      <c r="P329" s="236"/>
      <c r="Q329" s="236"/>
      <c r="R329" s="236"/>
      <c r="S329" s="236"/>
      <c r="T329" s="237"/>
      <c r="AT329" s="238" t="s">
        <v>130</v>
      </c>
      <c r="AU329" s="238" t="s">
        <v>82</v>
      </c>
      <c r="AV329" s="12" t="s">
        <v>129</v>
      </c>
      <c r="AW329" s="12" t="s">
        <v>34</v>
      </c>
      <c r="AX329" s="12" t="s">
        <v>80</v>
      </c>
      <c r="AY329" s="238" t="s">
        <v>122</v>
      </c>
    </row>
    <row r="330" spans="2:65" s="1" customFormat="1" ht="16.5" customHeight="1">
      <c r="B330" s="36"/>
      <c r="C330" s="204" t="s">
        <v>487</v>
      </c>
      <c r="D330" s="204" t="s">
        <v>125</v>
      </c>
      <c r="E330" s="205" t="s">
        <v>488</v>
      </c>
      <c r="F330" s="206" t="s">
        <v>489</v>
      </c>
      <c r="G330" s="207" t="s">
        <v>490</v>
      </c>
      <c r="H330" s="208">
        <v>1</v>
      </c>
      <c r="I330" s="209"/>
      <c r="J330" s="210">
        <f>ROUND(I330*H330,2)</f>
        <v>0</v>
      </c>
      <c r="K330" s="206" t="s">
        <v>1</v>
      </c>
      <c r="L330" s="41"/>
      <c r="M330" s="211" t="s">
        <v>1</v>
      </c>
      <c r="N330" s="212" t="s">
        <v>43</v>
      </c>
      <c r="O330" s="77"/>
      <c r="P330" s="213">
        <f>O330*H330</f>
        <v>0</v>
      </c>
      <c r="Q330" s="213">
        <v>0</v>
      </c>
      <c r="R330" s="213">
        <f>Q330*H330</f>
        <v>0</v>
      </c>
      <c r="S330" s="213">
        <v>0</v>
      </c>
      <c r="T330" s="214">
        <f>S330*H330</f>
        <v>0</v>
      </c>
      <c r="AR330" s="15" t="s">
        <v>213</v>
      </c>
      <c r="AT330" s="15" t="s">
        <v>125</v>
      </c>
      <c r="AU330" s="15" t="s">
        <v>82</v>
      </c>
      <c r="AY330" s="15" t="s">
        <v>122</v>
      </c>
      <c r="BE330" s="215">
        <f>IF(N330="základní",J330,0)</f>
        <v>0</v>
      </c>
      <c r="BF330" s="215">
        <f>IF(N330="snížená",J330,0)</f>
        <v>0</v>
      </c>
      <c r="BG330" s="215">
        <f>IF(N330="zákl. přenesená",J330,0)</f>
        <v>0</v>
      </c>
      <c r="BH330" s="215">
        <f>IF(N330="sníž. přenesená",J330,0)</f>
        <v>0</v>
      </c>
      <c r="BI330" s="215">
        <f>IF(N330="nulová",J330,0)</f>
        <v>0</v>
      </c>
      <c r="BJ330" s="15" t="s">
        <v>80</v>
      </c>
      <c r="BK330" s="215">
        <f>ROUND(I330*H330,2)</f>
        <v>0</v>
      </c>
      <c r="BL330" s="15" t="s">
        <v>213</v>
      </c>
      <c r="BM330" s="15" t="s">
        <v>491</v>
      </c>
    </row>
    <row r="331" spans="2:65" s="1" customFormat="1" ht="16.5" customHeight="1">
      <c r="B331" s="36"/>
      <c r="C331" s="204" t="s">
        <v>354</v>
      </c>
      <c r="D331" s="204" t="s">
        <v>125</v>
      </c>
      <c r="E331" s="205" t="s">
        <v>492</v>
      </c>
      <c r="F331" s="206" t="s">
        <v>493</v>
      </c>
      <c r="G331" s="207" t="s">
        <v>494</v>
      </c>
      <c r="H331" s="259"/>
      <c r="I331" s="209"/>
      <c r="J331" s="210">
        <f>ROUND(I331*H331,2)</f>
        <v>0</v>
      </c>
      <c r="K331" s="206" t="s">
        <v>1</v>
      </c>
      <c r="L331" s="41"/>
      <c r="M331" s="211" t="s">
        <v>1</v>
      </c>
      <c r="N331" s="212" t="s">
        <v>43</v>
      </c>
      <c r="O331" s="77"/>
      <c r="P331" s="213">
        <f>O331*H331</f>
        <v>0</v>
      </c>
      <c r="Q331" s="213">
        <v>0</v>
      </c>
      <c r="R331" s="213">
        <f>Q331*H331</f>
        <v>0</v>
      </c>
      <c r="S331" s="213">
        <v>0</v>
      </c>
      <c r="T331" s="214">
        <f>S331*H331</f>
        <v>0</v>
      </c>
      <c r="AR331" s="15" t="s">
        <v>213</v>
      </c>
      <c r="AT331" s="15" t="s">
        <v>125</v>
      </c>
      <c r="AU331" s="15" t="s">
        <v>82</v>
      </c>
      <c r="AY331" s="15" t="s">
        <v>122</v>
      </c>
      <c r="BE331" s="215">
        <f>IF(N331="základní",J331,0)</f>
        <v>0</v>
      </c>
      <c r="BF331" s="215">
        <f>IF(N331="snížená",J331,0)</f>
        <v>0</v>
      </c>
      <c r="BG331" s="215">
        <f>IF(N331="zákl. přenesená",J331,0)</f>
        <v>0</v>
      </c>
      <c r="BH331" s="215">
        <f>IF(N331="sníž. přenesená",J331,0)</f>
        <v>0</v>
      </c>
      <c r="BI331" s="215">
        <f>IF(N331="nulová",J331,0)</f>
        <v>0</v>
      </c>
      <c r="BJ331" s="15" t="s">
        <v>80</v>
      </c>
      <c r="BK331" s="215">
        <f>ROUND(I331*H331,2)</f>
        <v>0</v>
      </c>
      <c r="BL331" s="15" t="s">
        <v>213</v>
      </c>
      <c r="BM331" s="15" t="s">
        <v>495</v>
      </c>
    </row>
    <row r="332" spans="2:63" s="10" customFormat="1" ht="22.8" customHeight="1">
      <c r="B332" s="188"/>
      <c r="C332" s="189"/>
      <c r="D332" s="190" t="s">
        <v>71</v>
      </c>
      <c r="E332" s="202" t="s">
        <v>496</v>
      </c>
      <c r="F332" s="202" t="s">
        <v>497</v>
      </c>
      <c r="G332" s="189"/>
      <c r="H332" s="189"/>
      <c r="I332" s="192"/>
      <c r="J332" s="203">
        <f>BK332</f>
        <v>0</v>
      </c>
      <c r="K332" s="189"/>
      <c r="L332" s="194"/>
      <c r="M332" s="195"/>
      <c r="N332" s="196"/>
      <c r="O332" s="196"/>
      <c r="P332" s="197">
        <f>SUM(P333:P342)</f>
        <v>0</v>
      </c>
      <c r="Q332" s="196"/>
      <c r="R332" s="197">
        <f>SUM(R333:R342)</f>
        <v>0</v>
      </c>
      <c r="S332" s="196"/>
      <c r="T332" s="198">
        <f>SUM(T333:T342)</f>
        <v>0</v>
      </c>
      <c r="AR332" s="199" t="s">
        <v>82</v>
      </c>
      <c r="AT332" s="200" t="s">
        <v>71</v>
      </c>
      <c r="AU332" s="200" t="s">
        <v>80</v>
      </c>
      <c r="AY332" s="199" t="s">
        <v>122</v>
      </c>
      <c r="BK332" s="201">
        <f>SUM(BK333:BK342)</f>
        <v>0</v>
      </c>
    </row>
    <row r="333" spans="2:65" s="1" customFormat="1" ht="16.5" customHeight="1">
      <c r="B333" s="36"/>
      <c r="C333" s="204" t="s">
        <v>498</v>
      </c>
      <c r="D333" s="204" t="s">
        <v>125</v>
      </c>
      <c r="E333" s="205" t="s">
        <v>499</v>
      </c>
      <c r="F333" s="206" t="s">
        <v>500</v>
      </c>
      <c r="G333" s="207" t="s">
        <v>128</v>
      </c>
      <c r="H333" s="208">
        <v>56.526</v>
      </c>
      <c r="I333" s="209"/>
      <c r="J333" s="210">
        <f>ROUND(I333*H333,2)</f>
        <v>0</v>
      </c>
      <c r="K333" s="206" t="s">
        <v>1</v>
      </c>
      <c r="L333" s="41"/>
      <c r="M333" s="211" t="s">
        <v>1</v>
      </c>
      <c r="N333" s="212" t="s">
        <v>43</v>
      </c>
      <c r="O333" s="77"/>
      <c r="P333" s="213">
        <f>O333*H333</f>
        <v>0</v>
      </c>
      <c r="Q333" s="213">
        <v>0</v>
      </c>
      <c r="R333" s="213">
        <f>Q333*H333</f>
        <v>0</v>
      </c>
      <c r="S333" s="213">
        <v>0</v>
      </c>
      <c r="T333" s="214">
        <f>S333*H333</f>
        <v>0</v>
      </c>
      <c r="AR333" s="15" t="s">
        <v>213</v>
      </c>
      <c r="AT333" s="15" t="s">
        <v>125</v>
      </c>
      <c r="AU333" s="15" t="s">
        <v>82</v>
      </c>
      <c r="AY333" s="15" t="s">
        <v>122</v>
      </c>
      <c r="BE333" s="215">
        <f>IF(N333="základní",J333,0)</f>
        <v>0</v>
      </c>
      <c r="BF333" s="215">
        <f>IF(N333="snížená",J333,0)</f>
        <v>0</v>
      </c>
      <c r="BG333" s="215">
        <f>IF(N333="zákl. přenesená",J333,0)</f>
        <v>0</v>
      </c>
      <c r="BH333" s="215">
        <f>IF(N333="sníž. přenesená",J333,0)</f>
        <v>0</v>
      </c>
      <c r="BI333" s="215">
        <f>IF(N333="nulová",J333,0)</f>
        <v>0</v>
      </c>
      <c r="BJ333" s="15" t="s">
        <v>80</v>
      </c>
      <c r="BK333" s="215">
        <f>ROUND(I333*H333,2)</f>
        <v>0</v>
      </c>
      <c r="BL333" s="15" t="s">
        <v>213</v>
      </c>
      <c r="BM333" s="15" t="s">
        <v>501</v>
      </c>
    </row>
    <row r="334" spans="2:51" s="11" customFormat="1" ht="12">
      <c r="B334" s="216"/>
      <c r="C334" s="217"/>
      <c r="D334" s="218" t="s">
        <v>130</v>
      </c>
      <c r="E334" s="219" t="s">
        <v>1</v>
      </c>
      <c r="F334" s="220" t="s">
        <v>502</v>
      </c>
      <c r="G334" s="217"/>
      <c r="H334" s="221">
        <v>3.861</v>
      </c>
      <c r="I334" s="222"/>
      <c r="J334" s="217"/>
      <c r="K334" s="217"/>
      <c r="L334" s="223"/>
      <c r="M334" s="224"/>
      <c r="N334" s="225"/>
      <c r="O334" s="225"/>
      <c r="P334" s="225"/>
      <c r="Q334" s="225"/>
      <c r="R334" s="225"/>
      <c r="S334" s="225"/>
      <c r="T334" s="226"/>
      <c r="AT334" s="227" t="s">
        <v>130</v>
      </c>
      <c r="AU334" s="227" t="s">
        <v>82</v>
      </c>
      <c r="AV334" s="11" t="s">
        <v>82</v>
      </c>
      <c r="AW334" s="11" t="s">
        <v>34</v>
      </c>
      <c r="AX334" s="11" t="s">
        <v>72</v>
      </c>
      <c r="AY334" s="227" t="s">
        <v>122</v>
      </c>
    </row>
    <row r="335" spans="2:51" s="11" customFormat="1" ht="12">
      <c r="B335" s="216"/>
      <c r="C335" s="217"/>
      <c r="D335" s="218" t="s">
        <v>130</v>
      </c>
      <c r="E335" s="219" t="s">
        <v>1</v>
      </c>
      <c r="F335" s="220" t="s">
        <v>261</v>
      </c>
      <c r="G335" s="217"/>
      <c r="H335" s="221">
        <v>26.775</v>
      </c>
      <c r="I335" s="222"/>
      <c r="J335" s="217"/>
      <c r="K335" s="217"/>
      <c r="L335" s="223"/>
      <c r="M335" s="224"/>
      <c r="N335" s="225"/>
      <c r="O335" s="225"/>
      <c r="P335" s="225"/>
      <c r="Q335" s="225"/>
      <c r="R335" s="225"/>
      <c r="S335" s="225"/>
      <c r="T335" s="226"/>
      <c r="AT335" s="227" t="s">
        <v>130</v>
      </c>
      <c r="AU335" s="227" t="s">
        <v>82</v>
      </c>
      <c r="AV335" s="11" t="s">
        <v>82</v>
      </c>
      <c r="AW335" s="11" t="s">
        <v>34</v>
      </c>
      <c r="AX335" s="11" t="s">
        <v>72</v>
      </c>
      <c r="AY335" s="227" t="s">
        <v>122</v>
      </c>
    </row>
    <row r="336" spans="2:51" s="11" customFormat="1" ht="12">
      <c r="B336" s="216"/>
      <c r="C336" s="217"/>
      <c r="D336" s="218" t="s">
        <v>130</v>
      </c>
      <c r="E336" s="219" t="s">
        <v>1</v>
      </c>
      <c r="F336" s="220" t="s">
        <v>503</v>
      </c>
      <c r="G336" s="217"/>
      <c r="H336" s="221">
        <v>5.352</v>
      </c>
      <c r="I336" s="222"/>
      <c r="J336" s="217"/>
      <c r="K336" s="217"/>
      <c r="L336" s="223"/>
      <c r="M336" s="224"/>
      <c r="N336" s="225"/>
      <c r="O336" s="225"/>
      <c r="P336" s="225"/>
      <c r="Q336" s="225"/>
      <c r="R336" s="225"/>
      <c r="S336" s="225"/>
      <c r="T336" s="226"/>
      <c r="AT336" s="227" t="s">
        <v>130</v>
      </c>
      <c r="AU336" s="227" t="s">
        <v>82</v>
      </c>
      <c r="AV336" s="11" t="s">
        <v>82</v>
      </c>
      <c r="AW336" s="11" t="s">
        <v>34</v>
      </c>
      <c r="AX336" s="11" t="s">
        <v>72</v>
      </c>
      <c r="AY336" s="227" t="s">
        <v>122</v>
      </c>
    </row>
    <row r="337" spans="2:51" s="11" customFormat="1" ht="12">
      <c r="B337" s="216"/>
      <c r="C337" s="217"/>
      <c r="D337" s="218" t="s">
        <v>130</v>
      </c>
      <c r="E337" s="219" t="s">
        <v>1</v>
      </c>
      <c r="F337" s="220" t="s">
        <v>504</v>
      </c>
      <c r="G337" s="217"/>
      <c r="H337" s="221">
        <v>16.8</v>
      </c>
      <c r="I337" s="222"/>
      <c r="J337" s="217"/>
      <c r="K337" s="217"/>
      <c r="L337" s="223"/>
      <c r="M337" s="224"/>
      <c r="N337" s="225"/>
      <c r="O337" s="225"/>
      <c r="P337" s="225"/>
      <c r="Q337" s="225"/>
      <c r="R337" s="225"/>
      <c r="S337" s="225"/>
      <c r="T337" s="226"/>
      <c r="AT337" s="227" t="s">
        <v>130</v>
      </c>
      <c r="AU337" s="227" t="s">
        <v>82</v>
      </c>
      <c r="AV337" s="11" t="s">
        <v>82</v>
      </c>
      <c r="AW337" s="11" t="s">
        <v>34</v>
      </c>
      <c r="AX337" s="11" t="s">
        <v>72</v>
      </c>
      <c r="AY337" s="227" t="s">
        <v>122</v>
      </c>
    </row>
    <row r="338" spans="2:51" s="11" customFormat="1" ht="12">
      <c r="B338" s="216"/>
      <c r="C338" s="217"/>
      <c r="D338" s="218" t="s">
        <v>130</v>
      </c>
      <c r="E338" s="219" t="s">
        <v>1</v>
      </c>
      <c r="F338" s="220" t="s">
        <v>505</v>
      </c>
      <c r="G338" s="217"/>
      <c r="H338" s="221">
        <v>1.425</v>
      </c>
      <c r="I338" s="222"/>
      <c r="J338" s="217"/>
      <c r="K338" s="217"/>
      <c r="L338" s="223"/>
      <c r="M338" s="224"/>
      <c r="N338" s="225"/>
      <c r="O338" s="225"/>
      <c r="P338" s="225"/>
      <c r="Q338" s="225"/>
      <c r="R338" s="225"/>
      <c r="S338" s="225"/>
      <c r="T338" s="226"/>
      <c r="AT338" s="227" t="s">
        <v>130</v>
      </c>
      <c r="AU338" s="227" t="s">
        <v>82</v>
      </c>
      <c r="AV338" s="11" t="s">
        <v>82</v>
      </c>
      <c r="AW338" s="11" t="s">
        <v>34</v>
      </c>
      <c r="AX338" s="11" t="s">
        <v>72</v>
      </c>
      <c r="AY338" s="227" t="s">
        <v>122</v>
      </c>
    </row>
    <row r="339" spans="2:51" s="11" customFormat="1" ht="12">
      <c r="B339" s="216"/>
      <c r="C339" s="217"/>
      <c r="D339" s="218" t="s">
        <v>130</v>
      </c>
      <c r="E339" s="219" t="s">
        <v>1</v>
      </c>
      <c r="F339" s="220" t="s">
        <v>506</v>
      </c>
      <c r="G339" s="217"/>
      <c r="H339" s="221">
        <v>0.9</v>
      </c>
      <c r="I339" s="222"/>
      <c r="J339" s="217"/>
      <c r="K339" s="217"/>
      <c r="L339" s="223"/>
      <c r="M339" s="224"/>
      <c r="N339" s="225"/>
      <c r="O339" s="225"/>
      <c r="P339" s="225"/>
      <c r="Q339" s="225"/>
      <c r="R339" s="225"/>
      <c r="S339" s="225"/>
      <c r="T339" s="226"/>
      <c r="AT339" s="227" t="s">
        <v>130</v>
      </c>
      <c r="AU339" s="227" t="s">
        <v>82</v>
      </c>
      <c r="AV339" s="11" t="s">
        <v>82</v>
      </c>
      <c r="AW339" s="11" t="s">
        <v>34</v>
      </c>
      <c r="AX339" s="11" t="s">
        <v>72</v>
      </c>
      <c r="AY339" s="227" t="s">
        <v>122</v>
      </c>
    </row>
    <row r="340" spans="2:51" s="11" customFormat="1" ht="12">
      <c r="B340" s="216"/>
      <c r="C340" s="217"/>
      <c r="D340" s="218" t="s">
        <v>130</v>
      </c>
      <c r="E340" s="219" t="s">
        <v>1</v>
      </c>
      <c r="F340" s="220" t="s">
        <v>276</v>
      </c>
      <c r="G340" s="217"/>
      <c r="H340" s="221">
        <v>1.413</v>
      </c>
      <c r="I340" s="222"/>
      <c r="J340" s="217"/>
      <c r="K340" s="217"/>
      <c r="L340" s="223"/>
      <c r="M340" s="224"/>
      <c r="N340" s="225"/>
      <c r="O340" s="225"/>
      <c r="P340" s="225"/>
      <c r="Q340" s="225"/>
      <c r="R340" s="225"/>
      <c r="S340" s="225"/>
      <c r="T340" s="226"/>
      <c r="AT340" s="227" t="s">
        <v>130</v>
      </c>
      <c r="AU340" s="227" t="s">
        <v>82</v>
      </c>
      <c r="AV340" s="11" t="s">
        <v>82</v>
      </c>
      <c r="AW340" s="11" t="s">
        <v>34</v>
      </c>
      <c r="AX340" s="11" t="s">
        <v>72</v>
      </c>
      <c r="AY340" s="227" t="s">
        <v>122</v>
      </c>
    </row>
    <row r="341" spans="2:51" s="12" customFormat="1" ht="12">
      <c r="B341" s="228"/>
      <c r="C341" s="229"/>
      <c r="D341" s="218" t="s">
        <v>130</v>
      </c>
      <c r="E341" s="230" t="s">
        <v>1</v>
      </c>
      <c r="F341" s="231" t="s">
        <v>133</v>
      </c>
      <c r="G341" s="229"/>
      <c r="H341" s="232">
        <v>56.52599999999999</v>
      </c>
      <c r="I341" s="233"/>
      <c r="J341" s="229"/>
      <c r="K341" s="229"/>
      <c r="L341" s="234"/>
      <c r="M341" s="235"/>
      <c r="N341" s="236"/>
      <c r="O341" s="236"/>
      <c r="P341" s="236"/>
      <c r="Q341" s="236"/>
      <c r="R341" s="236"/>
      <c r="S341" s="236"/>
      <c r="T341" s="237"/>
      <c r="AT341" s="238" t="s">
        <v>130</v>
      </c>
      <c r="AU341" s="238" t="s">
        <v>82</v>
      </c>
      <c r="AV341" s="12" t="s">
        <v>129</v>
      </c>
      <c r="AW341" s="12" t="s">
        <v>34</v>
      </c>
      <c r="AX341" s="12" t="s">
        <v>80</v>
      </c>
      <c r="AY341" s="238" t="s">
        <v>122</v>
      </c>
    </row>
    <row r="342" spans="2:65" s="1" customFormat="1" ht="16.5" customHeight="1">
      <c r="B342" s="36"/>
      <c r="C342" s="204" t="s">
        <v>357</v>
      </c>
      <c r="D342" s="204" t="s">
        <v>125</v>
      </c>
      <c r="E342" s="205" t="s">
        <v>507</v>
      </c>
      <c r="F342" s="206" t="s">
        <v>508</v>
      </c>
      <c r="G342" s="207" t="s">
        <v>494</v>
      </c>
      <c r="H342" s="259"/>
      <c r="I342" s="209"/>
      <c r="J342" s="210">
        <f>ROUND(I342*H342,2)</f>
        <v>0</v>
      </c>
      <c r="K342" s="206" t="s">
        <v>1</v>
      </c>
      <c r="L342" s="41"/>
      <c r="M342" s="211" t="s">
        <v>1</v>
      </c>
      <c r="N342" s="212" t="s">
        <v>43</v>
      </c>
      <c r="O342" s="77"/>
      <c r="P342" s="213">
        <f>O342*H342</f>
        <v>0</v>
      </c>
      <c r="Q342" s="213">
        <v>0</v>
      </c>
      <c r="R342" s="213">
        <f>Q342*H342</f>
        <v>0</v>
      </c>
      <c r="S342" s="213">
        <v>0</v>
      </c>
      <c r="T342" s="214">
        <f>S342*H342</f>
        <v>0</v>
      </c>
      <c r="AR342" s="15" t="s">
        <v>213</v>
      </c>
      <c r="AT342" s="15" t="s">
        <v>125</v>
      </c>
      <c r="AU342" s="15" t="s">
        <v>82</v>
      </c>
      <c r="AY342" s="15" t="s">
        <v>122</v>
      </c>
      <c r="BE342" s="215">
        <f>IF(N342="základní",J342,0)</f>
        <v>0</v>
      </c>
      <c r="BF342" s="215">
        <f>IF(N342="snížená",J342,0)</f>
        <v>0</v>
      </c>
      <c r="BG342" s="215">
        <f>IF(N342="zákl. přenesená",J342,0)</f>
        <v>0</v>
      </c>
      <c r="BH342" s="215">
        <f>IF(N342="sníž. přenesená",J342,0)</f>
        <v>0</v>
      </c>
      <c r="BI342" s="215">
        <f>IF(N342="nulová",J342,0)</f>
        <v>0</v>
      </c>
      <c r="BJ342" s="15" t="s">
        <v>80</v>
      </c>
      <c r="BK342" s="215">
        <f>ROUND(I342*H342,2)</f>
        <v>0</v>
      </c>
      <c r="BL342" s="15" t="s">
        <v>213</v>
      </c>
      <c r="BM342" s="15" t="s">
        <v>509</v>
      </c>
    </row>
    <row r="343" spans="2:63" s="10" customFormat="1" ht="22.8" customHeight="1">
      <c r="B343" s="188"/>
      <c r="C343" s="189"/>
      <c r="D343" s="190" t="s">
        <v>71</v>
      </c>
      <c r="E343" s="202" t="s">
        <v>510</v>
      </c>
      <c r="F343" s="202" t="s">
        <v>511</v>
      </c>
      <c r="G343" s="189"/>
      <c r="H343" s="189"/>
      <c r="I343" s="192"/>
      <c r="J343" s="203">
        <f>BK343</f>
        <v>0</v>
      </c>
      <c r="K343" s="189"/>
      <c r="L343" s="194"/>
      <c r="M343" s="195"/>
      <c r="N343" s="196"/>
      <c r="O343" s="196"/>
      <c r="P343" s="197">
        <f>SUM(P344:P364)</f>
        <v>0</v>
      </c>
      <c r="Q343" s="196"/>
      <c r="R343" s="197">
        <f>SUM(R344:R364)</f>
        <v>0</v>
      </c>
      <c r="S343" s="196"/>
      <c r="T343" s="198">
        <f>SUM(T344:T364)</f>
        <v>0</v>
      </c>
      <c r="AR343" s="199" t="s">
        <v>82</v>
      </c>
      <c r="AT343" s="200" t="s">
        <v>71</v>
      </c>
      <c r="AU343" s="200" t="s">
        <v>80</v>
      </c>
      <c r="AY343" s="199" t="s">
        <v>122</v>
      </c>
      <c r="BK343" s="201">
        <f>SUM(BK344:BK364)</f>
        <v>0</v>
      </c>
    </row>
    <row r="344" spans="2:65" s="1" customFormat="1" ht="16.5" customHeight="1">
      <c r="B344" s="36"/>
      <c r="C344" s="204" t="s">
        <v>512</v>
      </c>
      <c r="D344" s="204" t="s">
        <v>125</v>
      </c>
      <c r="E344" s="205" t="s">
        <v>513</v>
      </c>
      <c r="F344" s="206" t="s">
        <v>514</v>
      </c>
      <c r="G344" s="207" t="s">
        <v>128</v>
      </c>
      <c r="H344" s="208">
        <v>9.304</v>
      </c>
      <c r="I344" s="209"/>
      <c r="J344" s="210">
        <f>ROUND(I344*H344,2)</f>
        <v>0</v>
      </c>
      <c r="K344" s="206" t="s">
        <v>1</v>
      </c>
      <c r="L344" s="41"/>
      <c r="M344" s="211" t="s">
        <v>1</v>
      </c>
      <c r="N344" s="212" t="s">
        <v>43</v>
      </c>
      <c r="O344" s="77"/>
      <c r="P344" s="213">
        <f>O344*H344</f>
        <v>0</v>
      </c>
      <c r="Q344" s="213">
        <v>0</v>
      </c>
      <c r="R344" s="213">
        <f>Q344*H344</f>
        <v>0</v>
      </c>
      <c r="S344" s="213">
        <v>0</v>
      </c>
      <c r="T344" s="214">
        <f>S344*H344</f>
        <v>0</v>
      </c>
      <c r="AR344" s="15" t="s">
        <v>213</v>
      </c>
      <c r="AT344" s="15" t="s">
        <v>125</v>
      </c>
      <c r="AU344" s="15" t="s">
        <v>82</v>
      </c>
      <c r="AY344" s="15" t="s">
        <v>122</v>
      </c>
      <c r="BE344" s="215">
        <f>IF(N344="základní",J344,0)</f>
        <v>0</v>
      </c>
      <c r="BF344" s="215">
        <f>IF(N344="snížená",J344,0)</f>
        <v>0</v>
      </c>
      <c r="BG344" s="215">
        <f>IF(N344="zákl. přenesená",J344,0)</f>
        <v>0</v>
      </c>
      <c r="BH344" s="215">
        <f>IF(N344="sníž. přenesená",J344,0)</f>
        <v>0</v>
      </c>
      <c r="BI344" s="215">
        <f>IF(N344="nulová",J344,0)</f>
        <v>0</v>
      </c>
      <c r="BJ344" s="15" t="s">
        <v>80</v>
      </c>
      <c r="BK344" s="215">
        <f>ROUND(I344*H344,2)</f>
        <v>0</v>
      </c>
      <c r="BL344" s="15" t="s">
        <v>213</v>
      </c>
      <c r="BM344" s="15" t="s">
        <v>515</v>
      </c>
    </row>
    <row r="345" spans="2:51" s="11" customFormat="1" ht="12">
      <c r="B345" s="216"/>
      <c r="C345" s="217"/>
      <c r="D345" s="218" t="s">
        <v>130</v>
      </c>
      <c r="E345" s="219" t="s">
        <v>1</v>
      </c>
      <c r="F345" s="220" t="s">
        <v>516</v>
      </c>
      <c r="G345" s="217"/>
      <c r="H345" s="221">
        <v>9.304</v>
      </c>
      <c r="I345" s="222"/>
      <c r="J345" s="217"/>
      <c r="K345" s="217"/>
      <c r="L345" s="223"/>
      <c r="M345" s="224"/>
      <c r="N345" s="225"/>
      <c r="O345" s="225"/>
      <c r="P345" s="225"/>
      <c r="Q345" s="225"/>
      <c r="R345" s="225"/>
      <c r="S345" s="225"/>
      <c r="T345" s="226"/>
      <c r="AT345" s="227" t="s">
        <v>130</v>
      </c>
      <c r="AU345" s="227" t="s">
        <v>82</v>
      </c>
      <c r="AV345" s="11" t="s">
        <v>82</v>
      </c>
      <c r="AW345" s="11" t="s">
        <v>34</v>
      </c>
      <c r="AX345" s="11" t="s">
        <v>72</v>
      </c>
      <c r="AY345" s="227" t="s">
        <v>122</v>
      </c>
    </row>
    <row r="346" spans="2:51" s="12" customFormat="1" ht="12">
      <c r="B346" s="228"/>
      <c r="C346" s="229"/>
      <c r="D346" s="218" t="s">
        <v>130</v>
      </c>
      <c r="E346" s="230" t="s">
        <v>1</v>
      </c>
      <c r="F346" s="231" t="s">
        <v>133</v>
      </c>
      <c r="G346" s="229"/>
      <c r="H346" s="232">
        <v>9.304</v>
      </c>
      <c r="I346" s="233"/>
      <c r="J346" s="229"/>
      <c r="K346" s="229"/>
      <c r="L346" s="234"/>
      <c r="M346" s="235"/>
      <c r="N346" s="236"/>
      <c r="O346" s="236"/>
      <c r="P346" s="236"/>
      <c r="Q346" s="236"/>
      <c r="R346" s="236"/>
      <c r="S346" s="236"/>
      <c r="T346" s="237"/>
      <c r="AT346" s="238" t="s">
        <v>130</v>
      </c>
      <c r="AU346" s="238" t="s">
        <v>82</v>
      </c>
      <c r="AV346" s="12" t="s">
        <v>129</v>
      </c>
      <c r="AW346" s="12" t="s">
        <v>34</v>
      </c>
      <c r="AX346" s="12" t="s">
        <v>80</v>
      </c>
      <c r="AY346" s="238" t="s">
        <v>122</v>
      </c>
    </row>
    <row r="347" spans="2:65" s="1" customFormat="1" ht="16.5" customHeight="1">
      <c r="B347" s="36"/>
      <c r="C347" s="204" t="s">
        <v>361</v>
      </c>
      <c r="D347" s="204" t="s">
        <v>125</v>
      </c>
      <c r="E347" s="205" t="s">
        <v>517</v>
      </c>
      <c r="F347" s="206" t="s">
        <v>518</v>
      </c>
      <c r="G347" s="207" t="s">
        <v>128</v>
      </c>
      <c r="H347" s="208">
        <v>9.304</v>
      </c>
      <c r="I347" s="209"/>
      <c r="J347" s="210">
        <f>ROUND(I347*H347,2)</f>
        <v>0</v>
      </c>
      <c r="K347" s="206" t="s">
        <v>1</v>
      </c>
      <c r="L347" s="41"/>
      <c r="M347" s="211" t="s">
        <v>1</v>
      </c>
      <c r="N347" s="212" t="s">
        <v>43</v>
      </c>
      <c r="O347" s="77"/>
      <c r="P347" s="213">
        <f>O347*H347</f>
        <v>0</v>
      </c>
      <c r="Q347" s="213">
        <v>0</v>
      </c>
      <c r="R347" s="213">
        <f>Q347*H347</f>
        <v>0</v>
      </c>
      <c r="S347" s="213">
        <v>0</v>
      </c>
      <c r="T347" s="214">
        <f>S347*H347</f>
        <v>0</v>
      </c>
      <c r="AR347" s="15" t="s">
        <v>213</v>
      </c>
      <c r="AT347" s="15" t="s">
        <v>125</v>
      </c>
      <c r="AU347" s="15" t="s">
        <v>82</v>
      </c>
      <c r="AY347" s="15" t="s">
        <v>122</v>
      </c>
      <c r="BE347" s="215">
        <f>IF(N347="základní",J347,0)</f>
        <v>0</v>
      </c>
      <c r="BF347" s="215">
        <f>IF(N347="snížená",J347,0)</f>
        <v>0</v>
      </c>
      <c r="BG347" s="215">
        <f>IF(N347="zákl. přenesená",J347,0)</f>
        <v>0</v>
      </c>
      <c r="BH347" s="215">
        <f>IF(N347="sníž. přenesená",J347,0)</f>
        <v>0</v>
      </c>
      <c r="BI347" s="215">
        <f>IF(N347="nulová",J347,0)</f>
        <v>0</v>
      </c>
      <c r="BJ347" s="15" t="s">
        <v>80</v>
      </c>
      <c r="BK347" s="215">
        <f>ROUND(I347*H347,2)</f>
        <v>0</v>
      </c>
      <c r="BL347" s="15" t="s">
        <v>213</v>
      </c>
      <c r="BM347" s="15" t="s">
        <v>519</v>
      </c>
    </row>
    <row r="348" spans="2:51" s="11" customFormat="1" ht="12">
      <c r="B348" s="216"/>
      <c r="C348" s="217"/>
      <c r="D348" s="218" t="s">
        <v>130</v>
      </c>
      <c r="E348" s="219" t="s">
        <v>1</v>
      </c>
      <c r="F348" s="220" t="s">
        <v>520</v>
      </c>
      <c r="G348" s="217"/>
      <c r="H348" s="221">
        <v>0.248</v>
      </c>
      <c r="I348" s="222"/>
      <c r="J348" s="217"/>
      <c r="K348" s="217"/>
      <c r="L348" s="223"/>
      <c r="M348" s="224"/>
      <c r="N348" s="225"/>
      <c r="O348" s="225"/>
      <c r="P348" s="225"/>
      <c r="Q348" s="225"/>
      <c r="R348" s="225"/>
      <c r="S348" s="225"/>
      <c r="T348" s="226"/>
      <c r="AT348" s="227" t="s">
        <v>130</v>
      </c>
      <c r="AU348" s="227" t="s">
        <v>82</v>
      </c>
      <c r="AV348" s="11" t="s">
        <v>82</v>
      </c>
      <c r="AW348" s="11" t="s">
        <v>34</v>
      </c>
      <c r="AX348" s="11" t="s">
        <v>72</v>
      </c>
      <c r="AY348" s="227" t="s">
        <v>122</v>
      </c>
    </row>
    <row r="349" spans="2:51" s="11" customFormat="1" ht="12">
      <c r="B349" s="216"/>
      <c r="C349" s="217"/>
      <c r="D349" s="218" t="s">
        <v>130</v>
      </c>
      <c r="E349" s="219" t="s">
        <v>1</v>
      </c>
      <c r="F349" s="220" t="s">
        <v>521</v>
      </c>
      <c r="G349" s="217"/>
      <c r="H349" s="221">
        <v>0.083</v>
      </c>
      <c r="I349" s="222"/>
      <c r="J349" s="217"/>
      <c r="K349" s="217"/>
      <c r="L349" s="223"/>
      <c r="M349" s="224"/>
      <c r="N349" s="225"/>
      <c r="O349" s="225"/>
      <c r="P349" s="225"/>
      <c r="Q349" s="225"/>
      <c r="R349" s="225"/>
      <c r="S349" s="225"/>
      <c r="T349" s="226"/>
      <c r="AT349" s="227" t="s">
        <v>130</v>
      </c>
      <c r="AU349" s="227" t="s">
        <v>82</v>
      </c>
      <c r="AV349" s="11" t="s">
        <v>82</v>
      </c>
      <c r="AW349" s="11" t="s">
        <v>34</v>
      </c>
      <c r="AX349" s="11" t="s">
        <v>72</v>
      </c>
      <c r="AY349" s="227" t="s">
        <v>122</v>
      </c>
    </row>
    <row r="350" spans="2:51" s="11" customFormat="1" ht="12">
      <c r="B350" s="216"/>
      <c r="C350" s="217"/>
      <c r="D350" s="218" t="s">
        <v>130</v>
      </c>
      <c r="E350" s="219" t="s">
        <v>1</v>
      </c>
      <c r="F350" s="220" t="s">
        <v>522</v>
      </c>
      <c r="G350" s="217"/>
      <c r="H350" s="221">
        <v>0.84</v>
      </c>
      <c r="I350" s="222"/>
      <c r="J350" s="217"/>
      <c r="K350" s="217"/>
      <c r="L350" s="223"/>
      <c r="M350" s="224"/>
      <c r="N350" s="225"/>
      <c r="O350" s="225"/>
      <c r="P350" s="225"/>
      <c r="Q350" s="225"/>
      <c r="R350" s="225"/>
      <c r="S350" s="225"/>
      <c r="T350" s="226"/>
      <c r="AT350" s="227" t="s">
        <v>130</v>
      </c>
      <c r="AU350" s="227" t="s">
        <v>82</v>
      </c>
      <c r="AV350" s="11" t="s">
        <v>82</v>
      </c>
      <c r="AW350" s="11" t="s">
        <v>34</v>
      </c>
      <c r="AX350" s="11" t="s">
        <v>72</v>
      </c>
      <c r="AY350" s="227" t="s">
        <v>122</v>
      </c>
    </row>
    <row r="351" spans="2:51" s="11" customFormat="1" ht="12">
      <c r="B351" s="216"/>
      <c r="C351" s="217"/>
      <c r="D351" s="218" t="s">
        <v>130</v>
      </c>
      <c r="E351" s="219" t="s">
        <v>1</v>
      </c>
      <c r="F351" s="220" t="s">
        <v>523</v>
      </c>
      <c r="G351" s="217"/>
      <c r="H351" s="221">
        <v>4.745</v>
      </c>
      <c r="I351" s="222"/>
      <c r="J351" s="217"/>
      <c r="K351" s="217"/>
      <c r="L351" s="223"/>
      <c r="M351" s="224"/>
      <c r="N351" s="225"/>
      <c r="O351" s="225"/>
      <c r="P351" s="225"/>
      <c r="Q351" s="225"/>
      <c r="R351" s="225"/>
      <c r="S351" s="225"/>
      <c r="T351" s="226"/>
      <c r="AT351" s="227" t="s">
        <v>130</v>
      </c>
      <c r="AU351" s="227" t="s">
        <v>82</v>
      </c>
      <c r="AV351" s="11" t="s">
        <v>82</v>
      </c>
      <c r="AW351" s="11" t="s">
        <v>34</v>
      </c>
      <c r="AX351" s="11" t="s">
        <v>72</v>
      </c>
      <c r="AY351" s="227" t="s">
        <v>122</v>
      </c>
    </row>
    <row r="352" spans="2:51" s="11" customFormat="1" ht="12">
      <c r="B352" s="216"/>
      <c r="C352" s="217"/>
      <c r="D352" s="218" t="s">
        <v>130</v>
      </c>
      <c r="E352" s="219" t="s">
        <v>1</v>
      </c>
      <c r="F352" s="220" t="s">
        <v>524</v>
      </c>
      <c r="G352" s="217"/>
      <c r="H352" s="221">
        <v>0.293</v>
      </c>
      <c r="I352" s="222"/>
      <c r="J352" s="217"/>
      <c r="K352" s="217"/>
      <c r="L352" s="223"/>
      <c r="M352" s="224"/>
      <c r="N352" s="225"/>
      <c r="O352" s="225"/>
      <c r="P352" s="225"/>
      <c r="Q352" s="225"/>
      <c r="R352" s="225"/>
      <c r="S352" s="225"/>
      <c r="T352" s="226"/>
      <c r="AT352" s="227" t="s">
        <v>130</v>
      </c>
      <c r="AU352" s="227" t="s">
        <v>82</v>
      </c>
      <c r="AV352" s="11" t="s">
        <v>82</v>
      </c>
      <c r="AW352" s="11" t="s">
        <v>34</v>
      </c>
      <c r="AX352" s="11" t="s">
        <v>72</v>
      </c>
      <c r="AY352" s="227" t="s">
        <v>122</v>
      </c>
    </row>
    <row r="353" spans="2:51" s="11" customFormat="1" ht="12">
      <c r="B353" s="216"/>
      <c r="C353" s="217"/>
      <c r="D353" s="218" t="s">
        <v>130</v>
      </c>
      <c r="E353" s="219" t="s">
        <v>1</v>
      </c>
      <c r="F353" s="220" t="s">
        <v>473</v>
      </c>
      <c r="G353" s="217"/>
      <c r="H353" s="221">
        <v>0.765</v>
      </c>
      <c r="I353" s="222"/>
      <c r="J353" s="217"/>
      <c r="K353" s="217"/>
      <c r="L353" s="223"/>
      <c r="M353" s="224"/>
      <c r="N353" s="225"/>
      <c r="O353" s="225"/>
      <c r="P353" s="225"/>
      <c r="Q353" s="225"/>
      <c r="R353" s="225"/>
      <c r="S353" s="225"/>
      <c r="T353" s="226"/>
      <c r="AT353" s="227" t="s">
        <v>130</v>
      </c>
      <c r="AU353" s="227" t="s">
        <v>82</v>
      </c>
      <c r="AV353" s="11" t="s">
        <v>82</v>
      </c>
      <c r="AW353" s="11" t="s">
        <v>34</v>
      </c>
      <c r="AX353" s="11" t="s">
        <v>72</v>
      </c>
      <c r="AY353" s="227" t="s">
        <v>122</v>
      </c>
    </row>
    <row r="354" spans="2:51" s="11" customFormat="1" ht="12">
      <c r="B354" s="216"/>
      <c r="C354" s="217"/>
      <c r="D354" s="218" t="s">
        <v>130</v>
      </c>
      <c r="E354" s="219" t="s">
        <v>1</v>
      </c>
      <c r="F354" s="220" t="s">
        <v>525</v>
      </c>
      <c r="G354" s="217"/>
      <c r="H354" s="221">
        <v>0.56</v>
      </c>
      <c r="I354" s="222"/>
      <c r="J354" s="217"/>
      <c r="K354" s="217"/>
      <c r="L354" s="223"/>
      <c r="M354" s="224"/>
      <c r="N354" s="225"/>
      <c r="O354" s="225"/>
      <c r="P354" s="225"/>
      <c r="Q354" s="225"/>
      <c r="R354" s="225"/>
      <c r="S354" s="225"/>
      <c r="T354" s="226"/>
      <c r="AT354" s="227" t="s">
        <v>130</v>
      </c>
      <c r="AU354" s="227" t="s">
        <v>82</v>
      </c>
      <c r="AV354" s="11" t="s">
        <v>82</v>
      </c>
      <c r="AW354" s="11" t="s">
        <v>34</v>
      </c>
      <c r="AX354" s="11" t="s">
        <v>72</v>
      </c>
      <c r="AY354" s="227" t="s">
        <v>122</v>
      </c>
    </row>
    <row r="355" spans="2:51" s="11" customFormat="1" ht="12">
      <c r="B355" s="216"/>
      <c r="C355" s="217"/>
      <c r="D355" s="218" t="s">
        <v>130</v>
      </c>
      <c r="E355" s="219" t="s">
        <v>1</v>
      </c>
      <c r="F355" s="220" t="s">
        <v>526</v>
      </c>
      <c r="G355" s="217"/>
      <c r="H355" s="221">
        <v>0.56</v>
      </c>
      <c r="I355" s="222"/>
      <c r="J355" s="217"/>
      <c r="K355" s="217"/>
      <c r="L355" s="223"/>
      <c r="M355" s="224"/>
      <c r="N355" s="225"/>
      <c r="O355" s="225"/>
      <c r="P355" s="225"/>
      <c r="Q355" s="225"/>
      <c r="R355" s="225"/>
      <c r="S355" s="225"/>
      <c r="T355" s="226"/>
      <c r="AT355" s="227" t="s">
        <v>130</v>
      </c>
      <c r="AU355" s="227" t="s">
        <v>82</v>
      </c>
      <c r="AV355" s="11" t="s">
        <v>82</v>
      </c>
      <c r="AW355" s="11" t="s">
        <v>34</v>
      </c>
      <c r="AX355" s="11" t="s">
        <v>72</v>
      </c>
      <c r="AY355" s="227" t="s">
        <v>122</v>
      </c>
    </row>
    <row r="356" spans="2:51" s="11" customFormat="1" ht="12">
      <c r="B356" s="216"/>
      <c r="C356" s="217"/>
      <c r="D356" s="218" t="s">
        <v>130</v>
      </c>
      <c r="E356" s="219" t="s">
        <v>1</v>
      </c>
      <c r="F356" s="220" t="s">
        <v>527</v>
      </c>
      <c r="G356" s="217"/>
      <c r="H356" s="221">
        <v>1.21</v>
      </c>
      <c r="I356" s="222"/>
      <c r="J356" s="217"/>
      <c r="K356" s="217"/>
      <c r="L356" s="223"/>
      <c r="M356" s="224"/>
      <c r="N356" s="225"/>
      <c r="O356" s="225"/>
      <c r="P356" s="225"/>
      <c r="Q356" s="225"/>
      <c r="R356" s="225"/>
      <c r="S356" s="225"/>
      <c r="T356" s="226"/>
      <c r="AT356" s="227" t="s">
        <v>130</v>
      </c>
      <c r="AU356" s="227" t="s">
        <v>82</v>
      </c>
      <c r="AV356" s="11" t="s">
        <v>82</v>
      </c>
      <c r="AW356" s="11" t="s">
        <v>34</v>
      </c>
      <c r="AX356" s="11" t="s">
        <v>72</v>
      </c>
      <c r="AY356" s="227" t="s">
        <v>122</v>
      </c>
    </row>
    <row r="357" spans="2:51" s="12" customFormat="1" ht="12">
      <c r="B357" s="228"/>
      <c r="C357" s="229"/>
      <c r="D357" s="218" t="s">
        <v>130</v>
      </c>
      <c r="E357" s="230" t="s">
        <v>1</v>
      </c>
      <c r="F357" s="231" t="s">
        <v>133</v>
      </c>
      <c r="G357" s="229"/>
      <c r="H357" s="232">
        <v>9.304000000000002</v>
      </c>
      <c r="I357" s="233"/>
      <c r="J357" s="229"/>
      <c r="K357" s="229"/>
      <c r="L357" s="234"/>
      <c r="M357" s="235"/>
      <c r="N357" s="236"/>
      <c r="O357" s="236"/>
      <c r="P357" s="236"/>
      <c r="Q357" s="236"/>
      <c r="R357" s="236"/>
      <c r="S357" s="236"/>
      <c r="T357" s="237"/>
      <c r="AT357" s="238" t="s">
        <v>130</v>
      </c>
      <c r="AU357" s="238" t="s">
        <v>82</v>
      </c>
      <c r="AV357" s="12" t="s">
        <v>129</v>
      </c>
      <c r="AW357" s="12" t="s">
        <v>34</v>
      </c>
      <c r="AX357" s="12" t="s">
        <v>80</v>
      </c>
      <c r="AY357" s="238" t="s">
        <v>122</v>
      </c>
    </row>
    <row r="358" spans="2:65" s="1" customFormat="1" ht="16.5" customHeight="1">
      <c r="B358" s="36"/>
      <c r="C358" s="249" t="s">
        <v>528</v>
      </c>
      <c r="D358" s="249" t="s">
        <v>198</v>
      </c>
      <c r="E358" s="250" t="s">
        <v>529</v>
      </c>
      <c r="F358" s="251" t="s">
        <v>530</v>
      </c>
      <c r="G358" s="252" t="s">
        <v>128</v>
      </c>
      <c r="H358" s="253">
        <v>10.234</v>
      </c>
      <c r="I358" s="254"/>
      <c r="J358" s="255">
        <f>ROUND(I358*H358,2)</f>
        <v>0</v>
      </c>
      <c r="K358" s="251" t="s">
        <v>1</v>
      </c>
      <c r="L358" s="256"/>
      <c r="M358" s="257" t="s">
        <v>1</v>
      </c>
      <c r="N358" s="258" t="s">
        <v>43</v>
      </c>
      <c r="O358" s="77"/>
      <c r="P358" s="213">
        <f>O358*H358</f>
        <v>0</v>
      </c>
      <c r="Q358" s="213">
        <v>0</v>
      </c>
      <c r="R358" s="213">
        <f>Q358*H358</f>
        <v>0</v>
      </c>
      <c r="S358" s="213">
        <v>0</v>
      </c>
      <c r="T358" s="214">
        <f>S358*H358</f>
        <v>0</v>
      </c>
      <c r="AR358" s="15" t="s">
        <v>252</v>
      </c>
      <c r="AT358" s="15" t="s">
        <v>198</v>
      </c>
      <c r="AU358" s="15" t="s">
        <v>82</v>
      </c>
      <c r="AY358" s="15" t="s">
        <v>122</v>
      </c>
      <c r="BE358" s="215">
        <f>IF(N358="základní",J358,0)</f>
        <v>0</v>
      </c>
      <c r="BF358" s="215">
        <f>IF(N358="snížená",J358,0)</f>
        <v>0</v>
      </c>
      <c r="BG358" s="215">
        <f>IF(N358="zákl. přenesená",J358,0)</f>
        <v>0</v>
      </c>
      <c r="BH358" s="215">
        <f>IF(N358="sníž. přenesená",J358,0)</f>
        <v>0</v>
      </c>
      <c r="BI358" s="215">
        <f>IF(N358="nulová",J358,0)</f>
        <v>0</v>
      </c>
      <c r="BJ358" s="15" t="s">
        <v>80</v>
      </c>
      <c r="BK358" s="215">
        <f>ROUND(I358*H358,2)</f>
        <v>0</v>
      </c>
      <c r="BL358" s="15" t="s">
        <v>213</v>
      </c>
      <c r="BM358" s="15" t="s">
        <v>531</v>
      </c>
    </row>
    <row r="359" spans="2:51" s="11" customFormat="1" ht="12">
      <c r="B359" s="216"/>
      <c r="C359" s="217"/>
      <c r="D359" s="218" t="s">
        <v>130</v>
      </c>
      <c r="E359" s="219" t="s">
        <v>1</v>
      </c>
      <c r="F359" s="220" t="s">
        <v>532</v>
      </c>
      <c r="G359" s="217"/>
      <c r="H359" s="221">
        <v>10.234</v>
      </c>
      <c r="I359" s="222"/>
      <c r="J359" s="217"/>
      <c r="K359" s="217"/>
      <c r="L359" s="223"/>
      <c r="M359" s="224"/>
      <c r="N359" s="225"/>
      <c r="O359" s="225"/>
      <c r="P359" s="225"/>
      <c r="Q359" s="225"/>
      <c r="R359" s="225"/>
      <c r="S359" s="225"/>
      <c r="T359" s="226"/>
      <c r="AT359" s="227" t="s">
        <v>130</v>
      </c>
      <c r="AU359" s="227" t="s">
        <v>82</v>
      </c>
      <c r="AV359" s="11" t="s">
        <v>82</v>
      </c>
      <c r="AW359" s="11" t="s">
        <v>34</v>
      </c>
      <c r="AX359" s="11" t="s">
        <v>72</v>
      </c>
      <c r="AY359" s="227" t="s">
        <v>122</v>
      </c>
    </row>
    <row r="360" spans="2:51" s="12" customFormat="1" ht="12">
      <c r="B360" s="228"/>
      <c r="C360" s="229"/>
      <c r="D360" s="218" t="s">
        <v>130</v>
      </c>
      <c r="E360" s="230" t="s">
        <v>1</v>
      </c>
      <c r="F360" s="231" t="s">
        <v>133</v>
      </c>
      <c r="G360" s="229"/>
      <c r="H360" s="232">
        <v>10.234</v>
      </c>
      <c r="I360" s="233"/>
      <c r="J360" s="229"/>
      <c r="K360" s="229"/>
      <c r="L360" s="234"/>
      <c r="M360" s="235"/>
      <c r="N360" s="236"/>
      <c r="O360" s="236"/>
      <c r="P360" s="236"/>
      <c r="Q360" s="236"/>
      <c r="R360" s="236"/>
      <c r="S360" s="236"/>
      <c r="T360" s="237"/>
      <c r="AT360" s="238" t="s">
        <v>130</v>
      </c>
      <c r="AU360" s="238" t="s">
        <v>82</v>
      </c>
      <c r="AV360" s="12" t="s">
        <v>129</v>
      </c>
      <c r="AW360" s="12" t="s">
        <v>34</v>
      </c>
      <c r="AX360" s="12" t="s">
        <v>80</v>
      </c>
      <c r="AY360" s="238" t="s">
        <v>122</v>
      </c>
    </row>
    <row r="361" spans="2:65" s="1" customFormat="1" ht="16.5" customHeight="1">
      <c r="B361" s="36"/>
      <c r="C361" s="204" t="s">
        <v>364</v>
      </c>
      <c r="D361" s="204" t="s">
        <v>125</v>
      </c>
      <c r="E361" s="205" t="s">
        <v>533</v>
      </c>
      <c r="F361" s="206" t="s">
        <v>534</v>
      </c>
      <c r="G361" s="207" t="s">
        <v>128</v>
      </c>
      <c r="H361" s="208">
        <v>9.304</v>
      </c>
      <c r="I361" s="209"/>
      <c r="J361" s="210">
        <f>ROUND(I361*H361,2)</f>
        <v>0</v>
      </c>
      <c r="K361" s="206" t="s">
        <v>1</v>
      </c>
      <c r="L361" s="41"/>
      <c r="M361" s="211" t="s">
        <v>1</v>
      </c>
      <c r="N361" s="212" t="s">
        <v>43</v>
      </c>
      <c r="O361" s="77"/>
      <c r="P361" s="213">
        <f>O361*H361</f>
        <v>0</v>
      </c>
      <c r="Q361" s="213">
        <v>0</v>
      </c>
      <c r="R361" s="213">
        <f>Q361*H361</f>
        <v>0</v>
      </c>
      <c r="S361" s="213">
        <v>0</v>
      </c>
      <c r="T361" s="214">
        <f>S361*H361</f>
        <v>0</v>
      </c>
      <c r="AR361" s="15" t="s">
        <v>213</v>
      </c>
      <c r="AT361" s="15" t="s">
        <v>125</v>
      </c>
      <c r="AU361" s="15" t="s">
        <v>82</v>
      </c>
      <c r="AY361" s="15" t="s">
        <v>122</v>
      </c>
      <c r="BE361" s="215">
        <f>IF(N361="základní",J361,0)</f>
        <v>0</v>
      </c>
      <c r="BF361" s="215">
        <f>IF(N361="snížená",J361,0)</f>
        <v>0</v>
      </c>
      <c r="BG361" s="215">
        <f>IF(N361="zákl. přenesená",J361,0)</f>
        <v>0</v>
      </c>
      <c r="BH361" s="215">
        <f>IF(N361="sníž. přenesená",J361,0)</f>
        <v>0</v>
      </c>
      <c r="BI361" s="215">
        <f>IF(N361="nulová",J361,0)</f>
        <v>0</v>
      </c>
      <c r="BJ361" s="15" t="s">
        <v>80</v>
      </c>
      <c r="BK361" s="215">
        <f>ROUND(I361*H361,2)</f>
        <v>0</v>
      </c>
      <c r="BL361" s="15" t="s">
        <v>213</v>
      </c>
      <c r="BM361" s="15" t="s">
        <v>535</v>
      </c>
    </row>
    <row r="362" spans="2:65" s="1" customFormat="1" ht="16.5" customHeight="1">
      <c r="B362" s="36"/>
      <c r="C362" s="204" t="s">
        <v>536</v>
      </c>
      <c r="D362" s="204" t="s">
        <v>125</v>
      </c>
      <c r="E362" s="205" t="s">
        <v>537</v>
      </c>
      <c r="F362" s="206" t="s">
        <v>538</v>
      </c>
      <c r="G362" s="207" t="s">
        <v>128</v>
      </c>
      <c r="H362" s="208">
        <v>9.304</v>
      </c>
      <c r="I362" s="209"/>
      <c r="J362" s="210">
        <f>ROUND(I362*H362,2)</f>
        <v>0</v>
      </c>
      <c r="K362" s="206" t="s">
        <v>1</v>
      </c>
      <c r="L362" s="41"/>
      <c r="M362" s="211" t="s">
        <v>1</v>
      </c>
      <c r="N362" s="212" t="s">
        <v>43</v>
      </c>
      <c r="O362" s="77"/>
      <c r="P362" s="213">
        <f>O362*H362</f>
        <v>0</v>
      </c>
      <c r="Q362" s="213">
        <v>0</v>
      </c>
      <c r="R362" s="213">
        <f>Q362*H362</f>
        <v>0</v>
      </c>
      <c r="S362" s="213">
        <v>0</v>
      </c>
      <c r="T362" s="214">
        <f>S362*H362</f>
        <v>0</v>
      </c>
      <c r="AR362" s="15" t="s">
        <v>213</v>
      </c>
      <c r="AT362" s="15" t="s">
        <v>125</v>
      </c>
      <c r="AU362" s="15" t="s">
        <v>82</v>
      </c>
      <c r="AY362" s="15" t="s">
        <v>122</v>
      </c>
      <c r="BE362" s="215">
        <f>IF(N362="základní",J362,0)</f>
        <v>0</v>
      </c>
      <c r="BF362" s="215">
        <f>IF(N362="snížená",J362,0)</f>
        <v>0</v>
      </c>
      <c r="BG362" s="215">
        <f>IF(N362="zákl. přenesená",J362,0)</f>
        <v>0</v>
      </c>
      <c r="BH362" s="215">
        <f>IF(N362="sníž. přenesená",J362,0)</f>
        <v>0</v>
      </c>
      <c r="BI362" s="215">
        <f>IF(N362="nulová",J362,0)</f>
        <v>0</v>
      </c>
      <c r="BJ362" s="15" t="s">
        <v>80</v>
      </c>
      <c r="BK362" s="215">
        <f>ROUND(I362*H362,2)</f>
        <v>0</v>
      </c>
      <c r="BL362" s="15" t="s">
        <v>213</v>
      </c>
      <c r="BM362" s="15" t="s">
        <v>539</v>
      </c>
    </row>
    <row r="363" spans="2:65" s="1" customFormat="1" ht="16.5" customHeight="1">
      <c r="B363" s="36"/>
      <c r="C363" s="204" t="s">
        <v>368</v>
      </c>
      <c r="D363" s="204" t="s">
        <v>125</v>
      </c>
      <c r="E363" s="205" t="s">
        <v>540</v>
      </c>
      <c r="F363" s="206" t="s">
        <v>541</v>
      </c>
      <c r="G363" s="207" t="s">
        <v>301</v>
      </c>
      <c r="H363" s="208">
        <v>0.298</v>
      </c>
      <c r="I363" s="209"/>
      <c r="J363" s="210">
        <f>ROUND(I363*H363,2)</f>
        <v>0</v>
      </c>
      <c r="K363" s="206" t="s">
        <v>1</v>
      </c>
      <c r="L363" s="41"/>
      <c r="M363" s="211" t="s">
        <v>1</v>
      </c>
      <c r="N363" s="212" t="s">
        <v>43</v>
      </c>
      <c r="O363" s="77"/>
      <c r="P363" s="213">
        <f>O363*H363</f>
        <v>0</v>
      </c>
      <c r="Q363" s="213">
        <v>0</v>
      </c>
      <c r="R363" s="213">
        <f>Q363*H363</f>
        <v>0</v>
      </c>
      <c r="S363" s="213">
        <v>0</v>
      </c>
      <c r="T363" s="214">
        <f>S363*H363</f>
        <v>0</v>
      </c>
      <c r="AR363" s="15" t="s">
        <v>213</v>
      </c>
      <c r="AT363" s="15" t="s">
        <v>125</v>
      </c>
      <c r="AU363" s="15" t="s">
        <v>82</v>
      </c>
      <c r="AY363" s="15" t="s">
        <v>122</v>
      </c>
      <c r="BE363" s="215">
        <f>IF(N363="základní",J363,0)</f>
        <v>0</v>
      </c>
      <c r="BF363" s="215">
        <f>IF(N363="snížená",J363,0)</f>
        <v>0</v>
      </c>
      <c r="BG363" s="215">
        <f>IF(N363="zákl. přenesená",J363,0)</f>
        <v>0</v>
      </c>
      <c r="BH363" s="215">
        <f>IF(N363="sníž. přenesená",J363,0)</f>
        <v>0</v>
      </c>
      <c r="BI363" s="215">
        <f>IF(N363="nulová",J363,0)</f>
        <v>0</v>
      </c>
      <c r="BJ363" s="15" t="s">
        <v>80</v>
      </c>
      <c r="BK363" s="215">
        <f>ROUND(I363*H363,2)</f>
        <v>0</v>
      </c>
      <c r="BL363" s="15" t="s">
        <v>213</v>
      </c>
      <c r="BM363" s="15" t="s">
        <v>542</v>
      </c>
    </row>
    <row r="364" spans="2:65" s="1" customFormat="1" ht="16.5" customHeight="1">
      <c r="B364" s="36"/>
      <c r="C364" s="204" t="s">
        <v>543</v>
      </c>
      <c r="D364" s="204" t="s">
        <v>125</v>
      </c>
      <c r="E364" s="205" t="s">
        <v>544</v>
      </c>
      <c r="F364" s="206" t="s">
        <v>545</v>
      </c>
      <c r="G364" s="207" t="s">
        <v>301</v>
      </c>
      <c r="H364" s="208">
        <v>0.298</v>
      </c>
      <c r="I364" s="209"/>
      <c r="J364" s="210">
        <f>ROUND(I364*H364,2)</f>
        <v>0</v>
      </c>
      <c r="K364" s="206" t="s">
        <v>1</v>
      </c>
      <c r="L364" s="41"/>
      <c r="M364" s="211" t="s">
        <v>1</v>
      </c>
      <c r="N364" s="212" t="s">
        <v>43</v>
      </c>
      <c r="O364" s="77"/>
      <c r="P364" s="213">
        <f>O364*H364</f>
        <v>0</v>
      </c>
      <c r="Q364" s="213">
        <v>0</v>
      </c>
      <c r="R364" s="213">
        <f>Q364*H364</f>
        <v>0</v>
      </c>
      <c r="S364" s="213">
        <v>0</v>
      </c>
      <c r="T364" s="214">
        <f>S364*H364</f>
        <v>0</v>
      </c>
      <c r="AR364" s="15" t="s">
        <v>213</v>
      </c>
      <c r="AT364" s="15" t="s">
        <v>125</v>
      </c>
      <c r="AU364" s="15" t="s">
        <v>82</v>
      </c>
      <c r="AY364" s="15" t="s">
        <v>122</v>
      </c>
      <c r="BE364" s="215">
        <f>IF(N364="základní",J364,0)</f>
        <v>0</v>
      </c>
      <c r="BF364" s="215">
        <f>IF(N364="snížená",J364,0)</f>
        <v>0</v>
      </c>
      <c r="BG364" s="215">
        <f>IF(N364="zákl. přenesená",J364,0)</f>
        <v>0</v>
      </c>
      <c r="BH364" s="215">
        <f>IF(N364="sníž. přenesená",J364,0)</f>
        <v>0</v>
      </c>
      <c r="BI364" s="215">
        <f>IF(N364="nulová",J364,0)</f>
        <v>0</v>
      </c>
      <c r="BJ364" s="15" t="s">
        <v>80</v>
      </c>
      <c r="BK364" s="215">
        <f>ROUND(I364*H364,2)</f>
        <v>0</v>
      </c>
      <c r="BL364" s="15" t="s">
        <v>213</v>
      </c>
      <c r="BM364" s="15" t="s">
        <v>546</v>
      </c>
    </row>
    <row r="365" spans="2:63" s="10" customFormat="1" ht="22.8" customHeight="1">
      <c r="B365" s="188"/>
      <c r="C365" s="189"/>
      <c r="D365" s="190" t="s">
        <v>71</v>
      </c>
      <c r="E365" s="202" t="s">
        <v>547</v>
      </c>
      <c r="F365" s="202" t="s">
        <v>548</v>
      </c>
      <c r="G365" s="189"/>
      <c r="H365" s="189"/>
      <c r="I365" s="192"/>
      <c r="J365" s="203">
        <f>BK365</f>
        <v>0</v>
      </c>
      <c r="K365" s="189"/>
      <c r="L365" s="194"/>
      <c r="M365" s="195"/>
      <c r="N365" s="196"/>
      <c r="O365" s="196"/>
      <c r="P365" s="197">
        <f>SUM(P366:P387)</f>
        <v>0</v>
      </c>
      <c r="Q365" s="196"/>
      <c r="R365" s="197">
        <f>SUM(R366:R387)</f>
        <v>0</v>
      </c>
      <c r="S365" s="196"/>
      <c r="T365" s="198">
        <f>SUM(T366:T387)</f>
        <v>0</v>
      </c>
      <c r="AR365" s="199" t="s">
        <v>82</v>
      </c>
      <c r="AT365" s="200" t="s">
        <v>71</v>
      </c>
      <c r="AU365" s="200" t="s">
        <v>80</v>
      </c>
      <c r="AY365" s="199" t="s">
        <v>122</v>
      </c>
      <c r="BK365" s="201">
        <f>SUM(BK366:BK387)</f>
        <v>0</v>
      </c>
    </row>
    <row r="366" spans="2:65" s="1" customFormat="1" ht="16.5" customHeight="1">
      <c r="B366" s="36"/>
      <c r="C366" s="204" t="s">
        <v>371</v>
      </c>
      <c r="D366" s="204" t="s">
        <v>125</v>
      </c>
      <c r="E366" s="205" t="s">
        <v>549</v>
      </c>
      <c r="F366" s="206" t="s">
        <v>550</v>
      </c>
      <c r="G366" s="207" t="s">
        <v>128</v>
      </c>
      <c r="H366" s="208">
        <v>113.051</v>
      </c>
      <c r="I366" s="209"/>
      <c r="J366" s="210">
        <f>ROUND(I366*H366,2)</f>
        <v>0</v>
      </c>
      <c r="K366" s="206" t="s">
        <v>1</v>
      </c>
      <c r="L366" s="41"/>
      <c r="M366" s="211" t="s">
        <v>1</v>
      </c>
      <c r="N366" s="212" t="s">
        <v>43</v>
      </c>
      <c r="O366" s="77"/>
      <c r="P366" s="213">
        <f>O366*H366</f>
        <v>0</v>
      </c>
      <c r="Q366" s="213">
        <v>0</v>
      </c>
      <c r="R366" s="213">
        <f>Q366*H366</f>
        <v>0</v>
      </c>
      <c r="S366" s="213">
        <v>0</v>
      </c>
      <c r="T366" s="214">
        <f>S366*H366</f>
        <v>0</v>
      </c>
      <c r="AR366" s="15" t="s">
        <v>213</v>
      </c>
      <c r="AT366" s="15" t="s">
        <v>125</v>
      </c>
      <c r="AU366" s="15" t="s">
        <v>82</v>
      </c>
      <c r="AY366" s="15" t="s">
        <v>122</v>
      </c>
      <c r="BE366" s="215">
        <f>IF(N366="základní",J366,0)</f>
        <v>0</v>
      </c>
      <c r="BF366" s="215">
        <f>IF(N366="snížená",J366,0)</f>
        <v>0</v>
      </c>
      <c r="BG366" s="215">
        <f>IF(N366="zákl. přenesená",J366,0)</f>
        <v>0</v>
      </c>
      <c r="BH366" s="215">
        <f>IF(N366="sníž. přenesená",J366,0)</f>
        <v>0</v>
      </c>
      <c r="BI366" s="215">
        <f>IF(N366="nulová",J366,0)</f>
        <v>0</v>
      </c>
      <c r="BJ366" s="15" t="s">
        <v>80</v>
      </c>
      <c r="BK366" s="215">
        <f>ROUND(I366*H366,2)</f>
        <v>0</v>
      </c>
      <c r="BL366" s="15" t="s">
        <v>213</v>
      </c>
      <c r="BM366" s="15" t="s">
        <v>551</v>
      </c>
    </row>
    <row r="367" spans="2:51" s="13" customFormat="1" ht="12">
      <c r="B367" s="239"/>
      <c r="C367" s="240"/>
      <c r="D367" s="218" t="s">
        <v>130</v>
      </c>
      <c r="E367" s="241" t="s">
        <v>1</v>
      </c>
      <c r="F367" s="242" t="s">
        <v>552</v>
      </c>
      <c r="G367" s="240"/>
      <c r="H367" s="241" t="s">
        <v>1</v>
      </c>
      <c r="I367" s="243"/>
      <c r="J367" s="240"/>
      <c r="K367" s="240"/>
      <c r="L367" s="244"/>
      <c r="M367" s="245"/>
      <c r="N367" s="246"/>
      <c r="O367" s="246"/>
      <c r="P367" s="246"/>
      <c r="Q367" s="246"/>
      <c r="R367" s="246"/>
      <c r="S367" s="246"/>
      <c r="T367" s="247"/>
      <c r="AT367" s="248" t="s">
        <v>130</v>
      </c>
      <c r="AU367" s="248" t="s">
        <v>82</v>
      </c>
      <c r="AV367" s="13" t="s">
        <v>80</v>
      </c>
      <c r="AW367" s="13" t="s">
        <v>34</v>
      </c>
      <c r="AX367" s="13" t="s">
        <v>72</v>
      </c>
      <c r="AY367" s="248" t="s">
        <v>122</v>
      </c>
    </row>
    <row r="368" spans="2:51" s="11" customFormat="1" ht="12">
      <c r="B368" s="216"/>
      <c r="C368" s="217"/>
      <c r="D368" s="218" t="s">
        <v>130</v>
      </c>
      <c r="E368" s="219" t="s">
        <v>1</v>
      </c>
      <c r="F368" s="220" t="s">
        <v>553</v>
      </c>
      <c r="G368" s="217"/>
      <c r="H368" s="221">
        <v>7.722</v>
      </c>
      <c r="I368" s="222"/>
      <c r="J368" s="217"/>
      <c r="K368" s="217"/>
      <c r="L368" s="223"/>
      <c r="M368" s="224"/>
      <c r="N368" s="225"/>
      <c r="O368" s="225"/>
      <c r="P368" s="225"/>
      <c r="Q368" s="225"/>
      <c r="R368" s="225"/>
      <c r="S368" s="225"/>
      <c r="T368" s="226"/>
      <c r="AT368" s="227" t="s">
        <v>130</v>
      </c>
      <c r="AU368" s="227" t="s">
        <v>82</v>
      </c>
      <c r="AV368" s="11" t="s">
        <v>82</v>
      </c>
      <c r="AW368" s="11" t="s">
        <v>34</v>
      </c>
      <c r="AX368" s="11" t="s">
        <v>72</v>
      </c>
      <c r="AY368" s="227" t="s">
        <v>122</v>
      </c>
    </row>
    <row r="369" spans="2:51" s="11" customFormat="1" ht="12">
      <c r="B369" s="216"/>
      <c r="C369" s="217"/>
      <c r="D369" s="218" t="s">
        <v>130</v>
      </c>
      <c r="E369" s="219" t="s">
        <v>1</v>
      </c>
      <c r="F369" s="220" t="s">
        <v>554</v>
      </c>
      <c r="G369" s="217"/>
      <c r="H369" s="221">
        <v>53.55</v>
      </c>
      <c r="I369" s="222"/>
      <c r="J369" s="217"/>
      <c r="K369" s="217"/>
      <c r="L369" s="223"/>
      <c r="M369" s="224"/>
      <c r="N369" s="225"/>
      <c r="O369" s="225"/>
      <c r="P369" s="225"/>
      <c r="Q369" s="225"/>
      <c r="R369" s="225"/>
      <c r="S369" s="225"/>
      <c r="T369" s="226"/>
      <c r="AT369" s="227" t="s">
        <v>130</v>
      </c>
      <c r="AU369" s="227" t="s">
        <v>82</v>
      </c>
      <c r="AV369" s="11" t="s">
        <v>82</v>
      </c>
      <c r="AW369" s="11" t="s">
        <v>34</v>
      </c>
      <c r="AX369" s="11" t="s">
        <v>72</v>
      </c>
      <c r="AY369" s="227" t="s">
        <v>122</v>
      </c>
    </row>
    <row r="370" spans="2:51" s="11" customFormat="1" ht="12">
      <c r="B370" s="216"/>
      <c r="C370" s="217"/>
      <c r="D370" s="218" t="s">
        <v>130</v>
      </c>
      <c r="E370" s="219" t="s">
        <v>1</v>
      </c>
      <c r="F370" s="220" t="s">
        <v>555</v>
      </c>
      <c r="G370" s="217"/>
      <c r="H370" s="221">
        <v>10.704</v>
      </c>
      <c r="I370" s="222"/>
      <c r="J370" s="217"/>
      <c r="K370" s="217"/>
      <c r="L370" s="223"/>
      <c r="M370" s="224"/>
      <c r="N370" s="225"/>
      <c r="O370" s="225"/>
      <c r="P370" s="225"/>
      <c r="Q370" s="225"/>
      <c r="R370" s="225"/>
      <c r="S370" s="225"/>
      <c r="T370" s="226"/>
      <c r="AT370" s="227" t="s">
        <v>130</v>
      </c>
      <c r="AU370" s="227" t="s">
        <v>82</v>
      </c>
      <c r="AV370" s="11" t="s">
        <v>82</v>
      </c>
      <c r="AW370" s="11" t="s">
        <v>34</v>
      </c>
      <c r="AX370" s="11" t="s">
        <v>72</v>
      </c>
      <c r="AY370" s="227" t="s">
        <v>122</v>
      </c>
    </row>
    <row r="371" spans="2:51" s="11" customFormat="1" ht="12">
      <c r="B371" s="216"/>
      <c r="C371" s="217"/>
      <c r="D371" s="218" t="s">
        <v>130</v>
      </c>
      <c r="E371" s="219" t="s">
        <v>1</v>
      </c>
      <c r="F371" s="220" t="s">
        <v>556</v>
      </c>
      <c r="G371" s="217"/>
      <c r="H371" s="221">
        <v>33.6</v>
      </c>
      <c r="I371" s="222"/>
      <c r="J371" s="217"/>
      <c r="K371" s="217"/>
      <c r="L371" s="223"/>
      <c r="M371" s="224"/>
      <c r="N371" s="225"/>
      <c r="O371" s="225"/>
      <c r="P371" s="225"/>
      <c r="Q371" s="225"/>
      <c r="R371" s="225"/>
      <c r="S371" s="225"/>
      <c r="T371" s="226"/>
      <c r="AT371" s="227" t="s">
        <v>130</v>
      </c>
      <c r="AU371" s="227" t="s">
        <v>82</v>
      </c>
      <c r="AV371" s="11" t="s">
        <v>82</v>
      </c>
      <c r="AW371" s="11" t="s">
        <v>34</v>
      </c>
      <c r="AX371" s="11" t="s">
        <v>72</v>
      </c>
      <c r="AY371" s="227" t="s">
        <v>122</v>
      </c>
    </row>
    <row r="372" spans="2:51" s="11" customFormat="1" ht="12">
      <c r="B372" s="216"/>
      <c r="C372" s="217"/>
      <c r="D372" s="218" t="s">
        <v>130</v>
      </c>
      <c r="E372" s="219" t="s">
        <v>1</v>
      </c>
      <c r="F372" s="220" t="s">
        <v>557</v>
      </c>
      <c r="G372" s="217"/>
      <c r="H372" s="221">
        <v>2.85</v>
      </c>
      <c r="I372" s="222"/>
      <c r="J372" s="217"/>
      <c r="K372" s="217"/>
      <c r="L372" s="223"/>
      <c r="M372" s="224"/>
      <c r="N372" s="225"/>
      <c r="O372" s="225"/>
      <c r="P372" s="225"/>
      <c r="Q372" s="225"/>
      <c r="R372" s="225"/>
      <c r="S372" s="225"/>
      <c r="T372" s="226"/>
      <c r="AT372" s="227" t="s">
        <v>130</v>
      </c>
      <c r="AU372" s="227" t="s">
        <v>82</v>
      </c>
      <c r="AV372" s="11" t="s">
        <v>82</v>
      </c>
      <c r="AW372" s="11" t="s">
        <v>34</v>
      </c>
      <c r="AX372" s="11" t="s">
        <v>72</v>
      </c>
      <c r="AY372" s="227" t="s">
        <v>122</v>
      </c>
    </row>
    <row r="373" spans="2:51" s="11" customFormat="1" ht="12">
      <c r="B373" s="216"/>
      <c r="C373" s="217"/>
      <c r="D373" s="218" t="s">
        <v>130</v>
      </c>
      <c r="E373" s="219" t="s">
        <v>1</v>
      </c>
      <c r="F373" s="220" t="s">
        <v>558</v>
      </c>
      <c r="G373" s="217"/>
      <c r="H373" s="221">
        <v>1.8</v>
      </c>
      <c r="I373" s="222"/>
      <c r="J373" s="217"/>
      <c r="K373" s="217"/>
      <c r="L373" s="223"/>
      <c r="M373" s="224"/>
      <c r="N373" s="225"/>
      <c r="O373" s="225"/>
      <c r="P373" s="225"/>
      <c r="Q373" s="225"/>
      <c r="R373" s="225"/>
      <c r="S373" s="225"/>
      <c r="T373" s="226"/>
      <c r="AT373" s="227" t="s">
        <v>130</v>
      </c>
      <c r="AU373" s="227" t="s">
        <v>82</v>
      </c>
      <c r="AV373" s="11" t="s">
        <v>82</v>
      </c>
      <c r="AW373" s="11" t="s">
        <v>34</v>
      </c>
      <c r="AX373" s="11" t="s">
        <v>72</v>
      </c>
      <c r="AY373" s="227" t="s">
        <v>122</v>
      </c>
    </row>
    <row r="374" spans="2:51" s="11" customFormat="1" ht="12">
      <c r="B374" s="216"/>
      <c r="C374" s="217"/>
      <c r="D374" s="218" t="s">
        <v>130</v>
      </c>
      <c r="E374" s="219" t="s">
        <v>1</v>
      </c>
      <c r="F374" s="220" t="s">
        <v>559</v>
      </c>
      <c r="G374" s="217"/>
      <c r="H374" s="221">
        <v>2.825</v>
      </c>
      <c r="I374" s="222"/>
      <c r="J374" s="217"/>
      <c r="K374" s="217"/>
      <c r="L374" s="223"/>
      <c r="M374" s="224"/>
      <c r="N374" s="225"/>
      <c r="O374" s="225"/>
      <c r="P374" s="225"/>
      <c r="Q374" s="225"/>
      <c r="R374" s="225"/>
      <c r="S374" s="225"/>
      <c r="T374" s="226"/>
      <c r="AT374" s="227" t="s">
        <v>130</v>
      </c>
      <c r="AU374" s="227" t="s">
        <v>82</v>
      </c>
      <c r="AV374" s="11" t="s">
        <v>82</v>
      </c>
      <c r="AW374" s="11" t="s">
        <v>34</v>
      </c>
      <c r="AX374" s="11" t="s">
        <v>72</v>
      </c>
      <c r="AY374" s="227" t="s">
        <v>122</v>
      </c>
    </row>
    <row r="375" spans="2:51" s="12" customFormat="1" ht="12">
      <c r="B375" s="228"/>
      <c r="C375" s="229"/>
      <c r="D375" s="218" t="s">
        <v>130</v>
      </c>
      <c r="E375" s="230" t="s">
        <v>1</v>
      </c>
      <c r="F375" s="231" t="s">
        <v>133</v>
      </c>
      <c r="G375" s="229"/>
      <c r="H375" s="232">
        <v>113.05099999999999</v>
      </c>
      <c r="I375" s="233"/>
      <c r="J375" s="229"/>
      <c r="K375" s="229"/>
      <c r="L375" s="234"/>
      <c r="M375" s="235"/>
      <c r="N375" s="236"/>
      <c r="O375" s="236"/>
      <c r="P375" s="236"/>
      <c r="Q375" s="236"/>
      <c r="R375" s="236"/>
      <c r="S375" s="236"/>
      <c r="T375" s="237"/>
      <c r="AT375" s="238" t="s">
        <v>130</v>
      </c>
      <c r="AU375" s="238" t="s">
        <v>82</v>
      </c>
      <c r="AV375" s="12" t="s">
        <v>129</v>
      </c>
      <c r="AW375" s="12" t="s">
        <v>34</v>
      </c>
      <c r="AX375" s="12" t="s">
        <v>80</v>
      </c>
      <c r="AY375" s="238" t="s">
        <v>122</v>
      </c>
    </row>
    <row r="376" spans="2:65" s="1" customFormat="1" ht="16.5" customHeight="1">
      <c r="B376" s="36"/>
      <c r="C376" s="204" t="s">
        <v>560</v>
      </c>
      <c r="D376" s="204" t="s">
        <v>125</v>
      </c>
      <c r="E376" s="205" t="s">
        <v>561</v>
      </c>
      <c r="F376" s="206" t="s">
        <v>562</v>
      </c>
      <c r="G376" s="207" t="s">
        <v>128</v>
      </c>
      <c r="H376" s="208">
        <v>226.102</v>
      </c>
      <c r="I376" s="209"/>
      <c r="J376" s="210">
        <f>ROUND(I376*H376,2)</f>
        <v>0</v>
      </c>
      <c r="K376" s="206" t="s">
        <v>1</v>
      </c>
      <c r="L376" s="41"/>
      <c r="M376" s="211" t="s">
        <v>1</v>
      </c>
      <c r="N376" s="212" t="s">
        <v>43</v>
      </c>
      <c r="O376" s="77"/>
      <c r="P376" s="213">
        <f>O376*H376</f>
        <v>0</v>
      </c>
      <c r="Q376" s="213">
        <v>0</v>
      </c>
      <c r="R376" s="213">
        <f>Q376*H376</f>
        <v>0</v>
      </c>
      <c r="S376" s="213">
        <v>0</v>
      </c>
      <c r="T376" s="214">
        <f>S376*H376</f>
        <v>0</v>
      </c>
      <c r="AR376" s="15" t="s">
        <v>213</v>
      </c>
      <c r="AT376" s="15" t="s">
        <v>125</v>
      </c>
      <c r="AU376" s="15" t="s">
        <v>82</v>
      </c>
      <c r="AY376" s="15" t="s">
        <v>122</v>
      </c>
      <c r="BE376" s="215">
        <f>IF(N376="základní",J376,0)</f>
        <v>0</v>
      </c>
      <c r="BF376" s="215">
        <f>IF(N376="snížená",J376,0)</f>
        <v>0</v>
      </c>
      <c r="BG376" s="215">
        <f>IF(N376="zákl. přenesená",J376,0)</f>
        <v>0</v>
      </c>
      <c r="BH376" s="215">
        <f>IF(N376="sníž. přenesená",J376,0)</f>
        <v>0</v>
      </c>
      <c r="BI376" s="215">
        <f>IF(N376="nulová",J376,0)</f>
        <v>0</v>
      </c>
      <c r="BJ376" s="15" t="s">
        <v>80</v>
      </c>
      <c r="BK376" s="215">
        <f>ROUND(I376*H376,2)</f>
        <v>0</v>
      </c>
      <c r="BL376" s="15" t="s">
        <v>213</v>
      </c>
      <c r="BM376" s="15" t="s">
        <v>563</v>
      </c>
    </row>
    <row r="377" spans="2:51" s="11" customFormat="1" ht="12">
      <c r="B377" s="216"/>
      <c r="C377" s="217"/>
      <c r="D377" s="218" t="s">
        <v>130</v>
      </c>
      <c r="E377" s="219" t="s">
        <v>1</v>
      </c>
      <c r="F377" s="220" t="s">
        <v>564</v>
      </c>
      <c r="G377" s="217"/>
      <c r="H377" s="221">
        <v>226.102</v>
      </c>
      <c r="I377" s="222"/>
      <c r="J377" s="217"/>
      <c r="K377" s="217"/>
      <c r="L377" s="223"/>
      <c r="M377" s="224"/>
      <c r="N377" s="225"/>
      <c r="O377" s="225"/>
      <c r="P377" s="225"/>
      <c r="Q377" s="225"/>
      <c r="R377" s="225"/>
      <c r="S377" s="225"/>
      <c r="T377" s="226"/>
      <c r="AT377" s="227" t="s">
        <v>130</v>
      </c>
      <c r="AU377" s="227" t="s">
        <v>82</v>
      </c>
      <c r="AV377" s="11" t="s">
        <v>82</v>
      </c>
      <c r="AW377" s="11" t="s">
        <v>34</v>
      </c>
      <c r="AX377" s="11" t="s">
        <v>72</v>
      </c>
      <c r="AY377" s="227" t="s">
        <v>122</v>
      </c>
    </row>
    <row r="378" spans="2:51" s="12" customFormat="1" ht="12">
      <c r="B378" s="228"/>
      <c r="C378" s="229"/>
      <c r="D378" s="218" t="s">
        <v>130</v>
      </c>
      <c r="E378" s="230" t="s">
        <v>1</v>
      </c>
      <c r="F378" s="231" t="s">
        <v>133</v>
      </c>
      <c r="G378" s="229"/>
      <c r="H378" s="232">
        <v>226.102</v>
      </c>
      <c r="I378" s="233"/>
      <c r="J378" s="229"/>
      <c r="K378" s="229"/>
      <c r="L378" s="234"/>
      <c r="M378" s="235"/>
      <c r="N378" s="236"/>
      <c r="O378" s="236"/>
      <c r="P378" s="236"/>
      <c r="Q378" s="236"/>
      <c r="R378" s="236"/>
      <c r="S378" s="236"/>
      <c r="T378" s="237"/>
      <c r="AT378" s="238" t="s">
        <v>130</v>
      </c>
      <c r="AU378" s="238" t="s">
        <v>82</v>
      </c>
      <c r="AV378" s="12" t="s">
        <v>129</v>
      </c>
      <c r="AW378" s="12" t="s">
        <v>34</v>
      </c>
      <c r="AX378" s="12" t="s">
        <v>80</v>
      </c>
      <c r="AY378" s="238" t="s">
        <v>122</v>
      </c>
    </row>
    <row r="379" spans="2:65" s="1" customFormat="1" ht="16.5" customHeight="1">
      <c r="B379" s="36"/>
      <c r="C379" s="204" t="s">
        <v>375</v>
      </c>
      <c r="D379" s="204" t="s">
        <v>125</v>
      </c>
      <c r="E379" s="205" t="s">
        <v>565</v>
      </c>
      <c r="F379" s="206" t="s">
        <v>566</v>
      </c>
      <c r="G379" s="207" t="s">
        <v>128</v>
      </c>
      <c r="H379" s="208">
        <v>113.051</v>
      </c>
      <c r="I379" s="209"/>
      <c r="J379" s="210">
        <f>ROUND(I379*H379,2)</f>
        <v>0</v>
      </c>
      <c r="K379" s="206" t="s">
        <v>1</v>
      </c>
      <c r="L379" s="41"/>
      <c r="M379" s="211" t="s">
        <v>1</v>
      </c>
      <c r="N379" s="212" t="s">
        <v>43</v>
      </c>
      <c r="O379" s="77"/>
      <c r="P379" s="213">
        <f>O379*H379</f>
        <v>0</v>
      </c>
      <c r="Q379" s="213">
        <v>0</v>
      </c>
      <c r="R379" s="213">
        <f>Q379*H379</f>
        <v>0</v>
      </c>
      <c r="S379" s="213">
        <v>0</v>
      </c>
      <c r="T379" s="214">
        <f>S379*H379</f>
        <v>0</v>
      </c>
      <c r="AR379" s="15" t="s">
        <v>213</v>
      </c>
      <c r="AT379" s="15" t="s">
        <v>125</v>
      </c>
      <c r="AU379" s="15" t="s">
        <v>82</v>
      </c>
      <c r="AY379" s="15" t="s">
        <v>122</v>
      </c>
      <c r="BE379" s="215">
        <f>IF(N379="základní",J379,0)</f>
        <v>0</v>
      </c>
      <c r="BF379" s="215">
        <f>IF(N379="snížená",J379,0)</f>
        <v>0</v>
      </c>
      <c r="BG379" s="215">
        <f>IF(N379="zákl. přenesená",J379,0)</f>
        <v>0</v>
      </c>
      <c r="BH379" s="215">
        <f>IF(N379="sníž. přenesená",J379,0)</f>
        <v>0</v>
      </c>
      <c r="BI379" s="215">
        <f>IF(N379="nulová",J379,0)</f>
        <v>0</v>
      </c>
      <c r="BJ379" s="15" t="s">
        <v>80</v>
      </c>
      <c r="BK379" s="215">
        <f>ROUND(I379*H379,2)</f>
        <v>0</v>
      </c>
      <c r="BL379" s="15" t="s">
        <v>213</v>
      </c>
      <c r="BM379" s="15" t="s">
        <v>567</v>
      </c>
    </row>
    <row r="380" spans="2:65" s="1" customFormat="1" ht="16.5" customHeight="1">
      <c r="B380" s="36"/>
      <c r="C380" s="204" t="s">
        <v>568</v>
      </c>
      <c r="D380" s="204" t="s">
        <v>125</v>
      </c>
      <c r="E380" s="205" t="s">
        <v>569</v>
      </c>
      <c r="F380" s="206" t="s">
        <v>570</v>
      </c>
      <c r="G380" s="207" t="s">
        <v>128</v>
      </c>
      <c r="H380" s="208">
        <v>226.102</v>
      </c>
      <c r="I380" s="209"/>
      <c r="J380" s="210">
        <f>ROUND(I380*H380,2)</f>
        <v>0</v>
      </c>
      <c r="K380" s="206" t="s">
        <v>1</v>
      </c>
      <c r="L380" s="41"/>
      <c r="M380" s="211" t="s">
        <v>1</v>
      </c>
      <c r="N380" s="212" t="s">
        <v>43</v>
      </c>
      <c r="O380" s="77"/>
      <c r="P380" s="213">
        <f>O380*H380</f>
        <v>0</v>
      </c>
      <c r="Q380" s="213">
        <v>0</v>
      </c>
      <c r="R380" s="213">
        <f>Q380*H380</f>
        <v>0</v>
      </c>
      <c r="S380" s="213">
        <v>0</v>
      </c>
      <c r="T380" s="214">
        <f>S380*H380</f>
        <v>0</v>
      </c>
      <c r="AR380" s="15" t="s">
        <v>213</v>
      </c>
      <c r="AT380" s="15" t="s">
        <v>125</v>
      </c>
      <c r="AU380" s="15" t="s">
        <v>82</v>
      </c>
      <c r="AY380" s="15" t="s">
        <v>122</v>
      </c>
      <c r="BE380" s="215">
        <f>IF(N380="základní",J380,0)</f>
        <v>0</v>
      </c>
      <c r="BF380" s="215">
        <f>IF(N380="snížená",J380,0)</f>
        <v>0</v>
      </c>
      <c r="BG380" s="215">
        <f>IF(N380="zákl. přenesená",J380,0)</f>
        <v>0</v>
      </c>
      <c r="BH380" s="215">
        <f>IF(N380="sníž. přenesená",J380,0)</f>
        <v>0</v>
      </c>
      <c r="BI380" s="215">
        <f>IF(N380="nulová",J380,0)</f>
        <v>0</v>
      </c>
      <c r="BJ380" s="15" t="s">
        <v>80</v>
      </c>
      <c r="BK380" s="215">
        <f>ROUND(I380*H380,2)</f>
        <v>0</v>
      </c>
      <c r="BL380" s="15" t="s">
        <v>213</v>
      </c>
      <c r="BM380" s="15" t="s">
        <v>571</v>
      </c>
    </row>
    <row r="381" spans="2:51" s="11" customFormat="1" ht="12">
      <c r="B381" s="216"/>
      <c r="C381" s="217"/>
      <c r="D381" s="218" t="s">
        <v>130</v>
      </c>
      <c r="E381" s="219" t="s">
        <v>1</v>
      </c>
      <c r="F381" s="220" t="s">
        <v>564</v>
      </c>
      <c r="G381" s="217"/>
      <c r="H381" s="221">
        <v>226.102</v>
      </c>
      <c r="I381" s="222"/>
      <c r="J381" s="217"/>
      <c r="K381" s="217"/>
      <c r="L381" s="223"/>
      <c r="M381" s="224"/>
      <c r="N381" s="225"/>
      <c r="O381" s="225"/>
      <c r="P381" s="225"/>
      <c r="Q381" s="225"/>
      <c r="R381" s="225"/>
      <c r="S381" s="225"/>
      <c r="T381" s="226"/>
      <c r="AT381" s="227" t="s">
        <v>130</v>
      </c>
      <c r="AU381" s="227" t="s">
        <v>82</v>
      </c>
      <c r="AV381" s="11" t="s">
        <v>82</v>
      </c>
      <c r="AW381" s="11" t="s">
        <v>34</v>
      </c>
      <c r="AX381" s="11" t="s">
        <v>72</v>
      </c>
      <c r="AY381" s="227" t="s">
        <v>122</v>
      </c>
    </row>
    <row r="382" spans="2:51" s="12" customFormat="1" ht="12">
      <c r="B382" s="228"/>
      <c r="C382" s="229"/>
      <c r="D382" s="218" t="s">
        <v>130</v>
      </c>
      <c r="E382" s="230" t="s">
        <v>1</v>
      </c>
      <c r="F382" s="231" t="s">
        <v>133</v>
      </c>
      <c r="G382" s="229"/>
      <c r="H382" s="232">
        <v>226.102</v>
      </c>
      <c r="I382" s="233"/>
      <c r="J382" s="229"/>
      <c r="K382" s="229"/>
      <c r="L382" s="234"/>
      <c r="M382" s="235"/>
      <c r="N382" s="236"/>
      <c r="O382" s="236"/>
      <c r="P382" s="236"/>
      <c r="Q382" s="236"/>
      <c r="R382" s="236"/>
      <c r="S382" s="236"/>
      <c r="T382" s="237"/>
      <c r="AT382" s="238" t="s">
        <v>130</v>
      </c>
      <c r="AU382" s="238" t="s">
        <v>82</v>
      </c>
      <c r="AV382" s="12" t="s">
        <v>129</v>
      </c>
      <c r="AW382" s="12" t="s">
        <v>34</v>
      </c>
      <c r="AX382" s="12" t="s">
        <v>80</v>
      </c>
      <c r="AY382" s="238" t="s">
        <v>122</v>
      </c>
    </row>
    <row r="383" spans="2:65" s="1" customFormat="1" ht="16.5" customHeight="1">
      <c r="B383" s="36"/>
      <c r="C383" s="204" t="s">
        <v>378</v>
      </c>
      <c r="D383" s="204" t="s">
        <v>125</v>
      </c>
      <c r="E383" s="205" t="s">
        <v>572</v>
      </c>
      <c r="F383" s="206" t="s">
        <v>573</v>
      </c>
      <c r="G383" s="207" t="s">
        <v>128</v>
      </c>
      <c r="H383" s="208">
        <v>1723.286</v>
      </c>
      <c r="I383" s="209"/>
      <c r="J383" s="210">
        <f>ROUND(I383*H383,2)</f>
        <v>0</v>
      </c>
      <c r="K383" s="206" t="s">
        <v>1</v>
      </c>
      <c r="L383" s="41"/>
      <c r="M383" s="211" t="s">
        <v>1</v>
      </c>
      <c r="N383" s="212" t="s">
        <v>43</v>
      </c>
      <c r="O383" s="77"/>
      <c r="P383" s="213">
        <f>O383*H383</f>
        <v>0</v>
      </c>
      <c r="Q383" s="213">
        <v>0</v>
      </c>
      <c r="R383" s="213">
        <f>Q383*H383</f>
        <v>0</v>
      </c>
      <c r="S383" s="213">
        <v>0</v>
      </c>
      <c r="T383" s="214">
        <f>S383*H383</f>
        <v>0</v>
      </c>
      <c r="AR383" s="15" t="s">
        <v>213</v>
      </c>
      <c r="AT383" s="15" t="s">
        <v>125</v>
      </c>
      <c r="AU383" s="15" t="s">
        <v>82</v>
      </c>
      <c r="AY383" s="15" t="s">
        <v>122</v>
      </c>
      <c r="BE383" s="215">
        <f>IF(N383="základní",J383,0)</f>
        <v>0</v>
      </c>
      <c r="BF383" s="215">
        <f>IF(N383="snížená",J383,0)</f>
        <v>0</v>
      </c>
      <c r="BG383" s="215">
        <f>IF(N383="zákl. přenesená",J383,0)</f>
        <v>0</v>
      </c>
      <c r="BH383" s="215">
        <f>IF(N383="sníž. přenesená",J383,0)</f>
        <v>0</v>
      </c>
      <c r="BI383" s="215">
        <f>IF(N383="nulová",J383,0)</f>
        <v>0</v>
      </c>
      <c r="BJ383" s="15" t="s">
        <v>80</v>
      </c>
      <c r="BK383" s="215">
        <f>ROUND(I383*H383,2)</f>
        <v>0</v>
      </c>
      <c r="BL383" s="15" t="s">
        <v>213</v>
      </c>
      <c r="BM383" s="15" t="s">
        <v>574</v>
      </c>
    </row>
    <row r="384" spans="2:51" s="11" customFormat="1" ht="12">
      <c r="B384" s="216"/>
      <c r="C384" s="217"/>
      <c r="D384" s="218" t="s">
        <v>130</v>
      </c>
      <c r="E384" s="219" t="s">
        <v>1</v>
      </c>
      <c r="F384" s="220" t="s">
        <v>575</v>
      </c>
      <c r="G384" s="217"/>
      <c r="H384" s="221">
        <v>583.286</v>
      </c>
      <c r="I384" s="222"/>
      <c r="J384" s="217"/>
      <c r="K384" s="217"/>
      <c r="L384" s="223"/>
      <c r="M384" s="224"/>
      <c r="N384" s="225"/>
      <c r="O384" s="225"/>
      <c r="P384" s="225"/>
      <c r="Q384" s="225"/>
      <c r="R384" s="225"/>
      <c r="S384" s="225"/>
      <c r="T384" s="226"/>
      <c r="AT384" s="227" t="s">
        <v>130</v>
      </c>
      <c r="AU384" s="227" t="s">
        <v>82</v>
      </c>
      <c r="AV384" s="11" t="s">
        <v>82</v>
      </c>
      <c r="AW384" s="11" t="s">
        <v>34</v>
      </c>
      <c r="AX384" s="11" t="s">
        <v>72</v>
      </c>
      <c r="AY384" s="227" t="s">
        <v>122</v>
      </c>
    </row>
    <row r="385" spans="2:51" s="11" customFormat="1" ht="12">
      <c r="B385" s="216"/>
      <c r="C385" s="217"/>
      <c r="D385" s="218" t="s">
        <v>130</v>
      </c>
      <c r="E385" s="219" t="s">
        <v>1</v>
      </c>
      <c r="F385" s="220" t="s">
        <v>576</v>
      </c>
      <c r="G385" s="217"/>
      <c r="H385" s="221">
        <v>1140</v>
      </c>
      <c r="I385" s="222"/>
      <c r="J385" s="217"/>
      <c r="K385" s="217"/>
      <c r="L385" s="223"/>
      <c r="M385" s="224"/>
      <c r="N385" s="225"/>
      <c r="O385" s="225"/>
      <c r="P385" s="225"/>
      <c r="Q385" s="225"/>
      <c r="R385" s="225"/>
      <c r="S385" s="225"/>
      <c r="T385" s="226"/>
      <c r="AT385" s="227" t="s">
        <v>130</v>
      </c>
      <c r="AU385" s="227" t="s">
        <v>82</v>
      </c>
      <c r="AV385" s="11" t="s">
        <v>82</v>
      </c>
      <c r="AW385" s="11" t="s">
        <v>34</v>
      </c>
      <c r="AX385" s="11" t="s">
        <v>72</v>
      </c>
      <c r="AY385" s="227" t="s">
        <v>122</v>
      </c>
    </row>
    <row r="386" spans="2:51" s="12" customFormat="1" ht="12">
      <c r="B386" s="228"/>
      <c r="C386" s="229"/>
      <c r="D386" s="218" t="s">
        <v>130</v>
      </c>
      <c r="E386" s="230" t="s">
        <v>1</v>
      </c>
      <c r="F386" s="231" t="s">
        <v>133</v>
      </c>
      <c r="G386" s="229"/>
      <c r="H386" s="232">
        <v>1723.286</v>
      </c>
      <c r="I386" s="233"/>
      <c r="J386" s="229"/>
      <c r="K386" s="229"/>
      <c r="L386" s="234"/>
      <c r="M386" s="235"/>
      <c r="N386" s="236"/>
      <c r="O386" s="236"/>
      <c r="P386" s="236"/>
      <c r="Q386" s="236"/>
      <c r="R386" s="236"/>
      <c r="S386" s="236"/>
      <c r="T386" s="237"/>
      <c r="AT386" s="238" t="s">
        <v>130</v>
      </c>
      <c r="AU386" s="238" t="s">
        <v>82</v>
      </c>
      <c r="AV386" s="12" t="s">
        <v>129</v>
      </c>
      <c r="AW386" s="12" t="s">
        <v>34</v>
      </c>
      <c r="AX386" s="12" t="s">
        <v>80</v>
      </c>
      <c r="AY386" s="238" t="s">
        <v>122</v>
      </c>
    </row>
    <row r="387" spans="2:65" s="1" customFormat="1" ht="16.5" customHeight="1">
      <c r="B387" s="36"/>
      <c r="C387" s="204" t="s">
        <v>577</v>
      </c>
      <c r="D387" s="204" t="s">
        <v>125</v>
      </c>
      <c r="E387" s="205" t="s">
        <v>578</v>
      </c>
      <c r="F387" s="206" t="s">
        <v>579</v>
      </c>
      <c r="G387" s="207" t="s">
        <v>128</v>
      </c>
      <c r="H387" s="208">
        <v>1723.286</v>
      </c>
      <c r="I387" s="209"/>
      <c r="J387" s="210">
        <f>ROUND(I387*H387,2)</f>
        <v>0</v>
      </c>
      <c r="K387" s="206" t="s">
        <v>1</v>
      </c>
      <c r="L387" s="41"/>
      <c r="M387" s="260" t="s">
        <v>1</v>
      </c>
      <c r="N387" s="261" t="s">
        <v>43</v>
      </c>
      <c r="O387" s="262"/>
      <c r="P387" s="263">
        <f>O387*H387</f>
        <v>0</v>
      </c>
      <c r="Q387" s="263">
        <v>0</v>
      </c>
      <c r="R387" s="263">
        <f>Q387*H387</f>
        <v>0</v>
      </c>
      <c r="S387" s="263">
        <v>0</v>
      </c>
      <c r="T387" s="264">
        <f>S387*H387</f>
        <v>0</v>
      </c>
      <c r="AR387" s="15" t="s">
        <v>213</v>
      </c>
      <c r="AT387" s="15" t="s">
        <v>125</v>
      </c>
      <c r="AU387" s="15" t="s">
        <v>82</v>
      </c>
      <c r="AY387" s="15" t="s">
        <v>122</v>
      </c>
      <c r="BE387" s="215">
        <f>IF(N387="základní",J387,0)</f>
        <v>0</v>
      </c>
      <c r="BF387" s="215">
        <f>IF(N387="snížená",J387,0)</f>
        <v>0</v>
      </c>
      <c r="BG387" s="215">
        <f>IF(N387="zákl. přenesená",J387,0)</f>
        <v>0</v>
      </c>
      <c r="BH387" s="215">
        <f>IF(N387="sníž. přenesená",J387,0)</f>
        <v>0</v>
      </c>
      <c r="BI387" s="215">
        <f>IF(N387="nulová",J387,0)</f>
        <v>0</v>
      </c>
      <c r="BJ387" s="15" t="s">
        <v>80</v>
      </c>
      <c r="BK387" s="215">
        <f>ROUND(I387*H387,2)</f>
        <v>0</v>
      </c>
      <c r="BL387" s="15" t="s">
        <v>213</v>
      </c>
      <c r="BM387" s="15" t="s">
        <v>580</v>
      </c>
    </row>
    <row r="388" spans="2:12" s="1" customFormat="1" ht="6.95" customHeight="1">
      <c r="B388" s="55"/>
      <c r="C388" s="56"/>
      <c r="D388" s="56"/>
      <c r="E388" s="56"/>
      <c r="F388" s="56"/>
      <c r="G388" s="56"/>
      <c r="H388" s="56"/>
      <c r="I388" s="153"/>
      <c r="J388" s="56"/>
      <c r="K388" s="56"/>
      <c r="L388" s="41"/>
    </row>
  </sheetData>
  <sheetProtection password="CC35" sheet="1" objects="1" scenarios="1" formatColumns="0" formatRows="0" autoFilter="0"/>
  <autoFilter ref="C91:K387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8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2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85</v>
      </c>
    </row>
    <row r="3" spans="2:46" ht="6.95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82</v>
      </c>
    </row>
    <row r="4" spans="2:46" ht="24.95" customHeight="1">
      <c r="B4" s="18"/>
      <c r="D4" s="126" t="s">
        <v>86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27" t="s">
        <v>16</v>
      </c>
      <c r="L6" s="18"/>
    </row>
    <row r="7" spans="2:12" ht="16.5" customHeight="1">
      <c r="B7" s="18"/>
      <c r="E7" s="128" t="str">
        <f>'Rekapitulace stavby'!K6</f>
        <v>MÚ Horažďovice - energetická úsporná opatření čp. 1, 2 a 3 - vyplne otvoru</v>
      </c>
      <c r="F7" s="127"/>
      <c r="G7" s="127"/>
      <c r="H7" s="127"/>
      <c r="L7" s="18"/>
    </row>
    <row r="8" spans="2:12" s="1" customFormat="1" ht="12" customHeight="1">
      <c r="B8" s="41"/>
      <c r="D8" s="127" t="s">
        <v>87</v>
      </c>
      <c r="I8" s="129"/>
      <c r="L8" s="41"/>
    </row>
    <row r="9" spans="2:12" s="1" customFormat="1" ht="36.95" customHeight="1">
      <c r="B9" s="41"/>
      <c r="E9" s="130" t="s">
        <v>581</v>
      </c>
      <c r="F9" s="1"/>
      <c r="G9" s="1"/>
      <c r="H9" s="1"/>
      <c r="I9" s="129"/>
      <c r="L9" s="41"/>
    </row>
    <row r="10" spans="2:12" s="1" customFormat="1" ht="12">
      <c r="B10" s="41"/>
      <c r="I10" s="129"/>
      <c r="L10" s="41"/>
    </row>
    <row r="11" spans="2:12" s="1" customFormat="1" ht="12" customHeight="1">
      <c r="B11" s="41"/>
      <c r="D11" s="127" t="s">
        <v>18</v>
      </c>
      <c r="F11" s="15" t="s">
        <v>1</v>
      </c>
      <c r="I11" s="131" t="s">
        <v>19</v>
      </c>
      <c r="J11" s="15" t="s">
        <v>1</v>
      </c>
      <c r="L11" s="41"/>
    </row>
    <row r="12" spans="2:12" s="1" customFormat="1" ht="12" customHeight="1">
      <c r="B12" s="41"/>
      <c r="D12" s="127" t="s">
        <v>20</v>
      </c>
      <c r="F12" s="15" t="s">
        <v>21</v>
      </c>
      <c r="I12" s="131" t="s">
        <v>22</v>
      </c>
      <c r="J12" s="132" t="str">
        <f>'Rekapitulace stavby'!AN8</f>
        <v>11. 1. 2019</v>
      </c>
      <c r="L12" s="41"/>
    </row>
    <row r="13" spans="2:12" s="1" customFormat="1" ht="10.8" customHeight="1">
      <c r="B13" s="41"/>
      <c r="I13" s="129"/>
      <c r="L13" s="41"/>
    </row>
    <row r="14" spans="2:12" s="1" customFormat="1" ht="12" customHeight="1">
      <c r="B14" s="41"/>
      <c r="D14" s="127" t="s">
        <v>24</v>
      </c>
      <c r="I14" s="131" t="s">
        <v>25</v>
      </c>
      <c r="J14" s="15" t="str">
        <f>IF('Rekapitulace stavby'!AN10="","",'Rekapitulace stavby'!AN10)</f>
        <v>00255513</v>
      </c>
      <c r="L14" s="41"/>
    </row>
    <row r="15" spans="2:12" s="1" customFormat="1" ht="18" customHeight="1">
      <c r="B15" s="41"/>
      <c r="E15" s="15" t="str">
        <f>IF('Rekapitulace stavby'!E11="","",'Rekapitulace stavby'!E11)</f>
        <v>město Horažďovice, Horažďovice 1</v>
      </c>
      <c r="I15" s="131" t="s">
        <v>28</v>
      </c>
      <c r="J15" s="15" t="str">
        <f>IF('Rekapitulace stavby'!AN11="","",'Rekapitulace stavby'!AN11)</f>
        <v/>
      </c>
      <c r="L15" s="41"/>
    </row>
    <row r="16" spans="2:12" s="1" customFormat="1" ht="6.95" customHeight="1">
      <c r="B16" s="41"/>
      <c r="I16" s="129"/>
      <c r="L16" s="41"/>
    </row>
    <row r="17" spans="2:12" s="1" customFormat="1" ht="12" customHeight="1">
      <c r="B17" s="41"/>
      <c r="D17" s="127" t="s">
        <v>29</v>
      </c>
      <c r="I17" s="131" t="s">
        <v>25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1" t="s">
        <v>28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29"/>
      <c r="L19" s="41"/>
    </row>
    <row r="20" spans="2:12" s="1" customFormat="1" ht="12" customHeight="1">
      <c r="B20" s="41"/>
      <c r="D20" s="127" t="s">
        <v>31</v>
      </c>
      <c r="I20" s="131" t="s">
        <v>25</v>
      </c>
      <c r="J20" s="15" t="str">
        <f>IF('Rekapitulace stavby'!AN16="","",'Rekapitulace stavby'!AN16)</f>
        <v>74221841</v>
      </c>
      <c r="L20" s="41"/>
    </row>
    <row r="21" spans="2:12" s="1" customFormat="1" ht="18" customHeight="1">
      <c r="B21" s="41"/>
      <c r="E21" s="15" t="str">
        <f>IF('Rekapitulace stavby'!E17="","",'Rekapitulace stavby'!E17)</f>
        <v>Ing. Martin Liška, Horažďovice 1133</v>
      </c>
      <c r="I21" s="131" t="s">
        <v>28</v>
      </c>
      <c r="J21" s="15" t="str">
        <f>IF('Rekapitulace stavby'!AN17="","",'Rekapitulace stavby'!AN17)</f>
        <v/>
      </c>
      <c r="L21" s="41"/>
    </row>
    <row r="22" spans="2:12" s="1" customFormat="1" ht="6.95" customHeight="1">
      <c r="B22" s="41"/>
      <c r="I22" s="129"/>
      <c r="L22" s="41"/>
    </row>
    <row r="23" spans="2:12" s="1" customFormat="1" ht="12" customHeight="1">
      <c r="B23" s="41"/>
      <c r="D23" s="127" t="s">
        <v>35</v>
      </c>
      <c r="I23" s="131" t="s">
        <v>25</v>
      </c>
      <c r="J23" s="15" t="str">
        <f>IF('Rekapitulace stavby'!AN19="","",'Rekapitulace stavby'!AN19)</f>
        <v/>
      </c>
      <c r="L23" s="41"/>
    </row>
    <row r="24" spans="2:12" s="1" customFormat="1" ht="18" customHeight="1">
      <c r="B24" s="41"/>
      <c r="E24" s="15" t="str">
        <f>IF('Rekapitulace stavby'!E20="","",'Rekapitulace stavby'!E20)</f>
        <v>Pavel Matoušek</v>
      </c>
      <c r="I24" s="131" t="s">
        <v>28</v>
      </c>
      <c r="J24" s="15" t="str">
        <f>IF('Rekapitulace stavby'!AN20="","",'Rekapitulace stavby'!AN20)</f>
        <v/>
      </c>
      <c r="L24" s="41"/>
    </row>
    <row r="25" spans="2:12" s="1" customFormat="1" ht="6.95" customHeight="1">
      <c r="B25" s="41"/>
      <c r="I25" s="129"/>
      <c r="L25" s="41"/>
    </row>
    <row r="26" spans="2:12" s="1" customFormat="1" ht="12" customHeight="1">
      <c r="B26" s="41"/>
      <c r="D26" s="127" t="s">
        <v>37</v>
      </c>
      <c r="I26" s="129"/>
      <c r="L26" s="41"/>
    </row>
    <row r="27" spans="2:12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pans="2:12" s="1" customFormat="1" ht="6.95" customHeight="1">
      <c r="B28" s="41"/>
      <c r="I28" s="129"/>
      <c r="L28" s="41"/>
    </row>
    <row r="29" spans="2:12" s="1" customFormat="1" ht="6.95" customHeight="1">
      <c r="B29" s="41"/>
      <c r="D29" s="69"/>
      <c r="E29" s="69"/>
      <c r="F29" s="69"/>
      <c r="G29" s="69"/>
      <c r="H29" s="69"/>
      <c r="I29" s="136"/>
      <c r="J29" s="69"/>
      <c r="K29" s="69"/>
      <c r="L29" s="41"/>
    </row>
    <row r="30" spans="2:12" s="1" customFormat="1" ht="25.4" customHeight="1">
      <c r="B30" s="41"/>
      <c r="D30" s="137" t="s">
        <v>38</v>
      </c>
      <c r="I30" s="129"/>
      <c r="J30" s="138">
        <f>ROUND(J81,2)</f>
        <v>0</v>
      </c>
      <c r="L30" s="41"/>
    </row>
    <row r="31" spans="2:12" s="1" customFormat="1" ht="6.95" customHeight="1">
      <c r="B31" s="41"/>
      <c r="D31" s="69"/>
      <c r="E31" s="69"/>
      <c r="F31" s="69"/>
      <c r="G31" s="69"/>
      <c r="H31" s="69"/>
      <c r="I31" s="136"/>
      <c r="J31" s="69"/>
      <c r="K31" s="69"/>
      <c r="L31" s="41"/>
    </row>
    <row r="32" spans="2:12" s="1" customFormat="1" ht="14.4" customHeight="1">
      <c r="B32" s="41"/>
      <c r="F32" s="139" t="s">
        <v>40</v>
      </c>
      <c r="I32" s="140" t="s">
        <v>39</v>
      </c>
      <c r="J32" s="139" t="s">
        <v>41</v>
      </c>
      <c r="L32" s="41"/>
    </row>
    <row r="33" spans="2:12" s="1" customFormat="1" ht="14.4" customHeight="1">
      <c r="B33" s="41"/>
      <c r="D33" s="127" t="s">
        <v>42</v>
      </c>
      <c r="E33" s="127" t="s">
        <v>43</v>
      </c>
      <c r="F33" s="141">
        <f>ROUND((SUM(BE81:BE88)),2)</f>
        <v>0</v>
      </c>
      <c r="I33" s="142">
        <v>0.21</v>
      </c>
      <c r="J33" s="141">
        <f>ROUND(((SUM(BE81:BE88))*I33),2)</f>
        <v>0</v>
      </c>
      <c r="L33" s="41"/>
    </row>
    <row r="34" spans="2:12" s="1" customFormat="1" ht="14.4" customHeight="1">
      <c r="B34" s="41"/>
      <c r="E34" s="127" t="s">
        <v>44</v>
      </c>
      <c r="F34" s="141">
        <f>ROUND((SUM(BF81:BF88)),2)</f>
        <v>0</v>
      </c>
      <c r="I34" s="142">
        <v>0.15</v>
      </c>
      <c r="J34" s="141">
        <f>ROUND(((SUM(BF81:BF88))*I34),2)</f>
        <v>0</v>
      </c>
      <c r="L34" s="41"/>
    </row>
    <row r="35" spans="2:12" s="1" customFormat="1" ht="14.4" customHeight="1" hidden="1">
      <c r="B35" s="41"/>
      <c r="E35" s="127" t="s">
        <v>45</v>
      </c>
      <c r="F35" s="141">
        <f>ROUND((SUM(BG81:BG88)),2)</f>
        <v>0</v>
      </c>
      <c r="I35" s="142">
        <v>0.21</v>
      </c>
      <c r="J35" s="141">
        <f>0</f>
        <v>0</v>
      </c>
      <c r="L35" s="41"/>
    </row>
    <row r="36" spans="2:12" s="1" customFormat="1" ht="14.4" customHeight="1" hidden="1">
      <c r="B36" s="41"/>
      <c r="E36" s="127" t="s">
        <v>46</v>
      </c>
      <c r="F36" s="141">
        <f>ROUND((SUM(BH81:BH88)),2)</f>
        <v>0</v>
      </c>
      <c r="I36" s="142">
        <v>0.15</v>
      </c>
      <c r="J36" s="141">
        <f>0</f>
        <v>0</v>
      </c>
      <c r="L36" s="41"/>
    </row>
    <row r="37" spans="2:12" s="1" customFormat="1" ht="14.4" customHeight="1" hidden="1">
      <c r="B37" s="41"/>
      <c r="E37" s="127" t="s">
        <v>47</v>
      </c>
      <c r="F37" s="141">
        <f>ROUND((SUM(BI81:BI88)),2)</f>
        <v>0</v>
      </c>
      <c r="I37" s="142">
        <v>0</v>
      </c>
      <c r="J37" s="141">
        <f>0</f>
        <v>0</v>
      </c>
      <c r="L37" s="41"/>
    </row>
    <row r="38" spans="2:12" s="1" customFormat="1" ht="6.95" customHeight="1">
      <c r="B38" s="41"/>
      <c r="I38" s="129"/>
      <c r="L38" s="41"/>
    </row>
    <row r="39" spans="2:12" s="1" customFormat="1" ht="25.4" customHeight="1">
      <c r="B39" s="41"/>
      <c r="C39" s="143"/>
      <c r="D39" s="144" t="s">
        <v>48</v>
      </c>
      <c r="E39" s="145"/>
      <c r="F39" s="145"/>
      <c r="G39" s="146" t="s">
        <v>49</v>
      </c>
      <c r="H39" s="147" t="s">
        <v>50</v>
      </c>
      <c r="I39" s="148"/>
      <c r="J39" s="149">
        <f>SUM(J30:J37)</f>
        <v>0</v>
      </c>
      <c r="K39" s="150"/>
      <c r="L39" s="41"/>
    </row>
    <row r="40" spans="2:12" s="1" customFormat="1" ht="14.4" customHeight="1">
      <c r="B40" s="151"/>
      <c r="C40" s="152"/>
      <c r="D40" s="152"/>
      <c r="E40" s="152"/>
      <c r="F40" s="152"/>
      <c r="G40" s="152"/>
      <c r="H40" s="152"/>
      <c r="I40" s="153"/>
      <c r="J40" s="152"/>
      <c r="K40" s="152"/>
      <c r="L40" s="41"/>
    </row>
    <row r="44" spans="2:12" s="1" customFormat="1" ht="6.95" customHeight="1">
      <c r="B44" s="154"/>
      <c r="C44" s="155"/>
      <c r="D44" s="155"/>
      <c r="E44" s="155"/>
      <c r="F44" s="155"/>
      <c r="G44" s="155"/>
      <c r="H44" s="155"/>
      <c r="I44" s="156"/>
      <c r="J44" s="155"/>
      <c r="K44" s="155"/>
      <c r="L44" s="41"/>
    </row>
    <row r="45" spans="2:12" s="1" customFormat="1" ht="24.95" customHeight="1">
      <c r="B45" s="36"/>
      <c r="C45" s="21" t="s">
        <v>89</v>
      </c>
      <c r="D45" s="37"/>
      <c r="E45" s="37"/>
      <c r="F45" s="37"/>
      <c r="G45" s="37"/>
      <c r="H45" s="37"/>
      <c r="I45" s="129"/>
      <c r="J45" s="37"/>
      <c r="K45" s="37"/>
      <c r="L45" s="41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29"/>
      <c r="J46" s="37"/>
      <c r="K46" s="37"/>
      <c r="L46" s="41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9"/>
      <c r="J47" s="37"/>
      <c r="K47" s="37"/>
      <c r="L47" s="41"/>
    </row>
    <row r="48" spans="2:12" s="1" customFormat="1" ht="16.5" customHeight="1">
      <c r="B48" s="36"/>
      <c r="C48" s="37"/>
      <c r="D48" s="37"/>
      <c r="E48" s="157" t="str">
        <f>E7</f>
        <v>MÚ Horažďovice - energetická úsporná opatření čp. 1, 2 a 3 - vyplne otvoru</v>
      </c>
      <c r="F48" s="30"/>
      <c r="G48" s="30"/>
      <c r="H48" s="30"/>
      <c r="I48" s="129"/>
      <c r="J48" s="37"/>
      <c r="K48" s="37"/>
      <c r="L48" s="41"/>
    </row>
    <row r="49" spans="2:12" s="1" customFormat="1" ht="12" customHeight="1">
      <c r="B49" s="36"/>
      <c r="C49" s="30" t="s">
        <v>87</v>
      </c>
      <c r="D49" s="37"/>
      <c r="E49" s="37"/>
      <c r="F49" s="37"/>
      <c r="G49" s="37"/>
      <c r="H49" s="37"/>
      <c r="I49" s="129"/>
      <c r="J49" s="37"/>
      <c r="K49" s="37"/>
      <c r="L49" s="41"/>
    </row>
    <row r="50" spans="2:12" s="1" customFormat="1" ht="16.5" customHeight="1">
      <c r="B50" s="36"/>
      <c r="C50" s="37"/>
      <c r="D50" s="37"/>
      <c r="E50" s="62" t="str">
        <f>E9</f>
        <v>040 - Vedlejší a ostatní náklady stavby</v>
      </c>
      <c r="F50" s="37"/>
      <c r="G50" s="37"/>
      <c r="H50" s="37"/>
      <c r="I50" s="129"/>
      <c r="J50" s="37"/>
      <c r="K50" s="37"/>
      <c r="L50" s="41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29"/>
      <c r="J51" s="37"/>
      <c r="K51" s="37"/>
      <c r="L51" s="41"/>
    </row>
    <row r="52" spans="2:12" s="1" customFormat="1" ht="12" customHeight="1">
      <c r="B52" s="36"/>
      <c r="C52" s="30" t="s">
        <v>20</v>
      </c>
      <c r="D52" s="37"/>
      <c r="E52" s="37"/>
      <c r="F52" s="25" t="str">
        <f>F12</f>
        <v xml:space="preserve"> </v>
      </c>
      <c r="G52" s="37"/>
      <c r="H52" s="37"/>
      <c r="I52" s="131" t="s">
        <v>22</v>
      </c>
      <c r="J52" s="65" t="str">
        <f>IF(J12="","",J12)</f>
        <v>11. 1. 2019</v>
      </c>
      <c r="K52" s="37"/>
      <c r="L52" s="41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29"/>
      <c r="J53" s="37"/>
      <c r="K53" s="37"/>
      <c r="L53" s="41"/>
    </row>
    <row r="54" spans="2:12" s="1" customFormat="1" ht="24.9" customHeight="1">
      <c r="B54" s="36"/>
      <c r="C54" s="30" t="s">
        <v>24</v>
      </c>
      <c r="D54" s="37"/>
      <c r="E54" s="37"/>
      <c r="F54" s="25" t="str">
        <f>E15</f>
        <v>město Horažďovice, Horažďovice 1</v>
      </c>
      <c r="G54" s="37"/>
      <c r="H54" s="37"/>
      <c r="I54" s="131" t="s">
        <v>31</v>
      </c>
      <c r="J54" s="34" t="str">
        <f>E21</f>
        <v>Ing. Martin Liška, Horažďovice 1133</v>
      </c>
      <c r="K54" s="37"/>
      <c r="L54" s="41"/>
    </row>
    <row r="55" spans="2:12" s="1" customFormat="1" ht="13.65" customHeight="1">
      <c r="B55" s="36"/>
      <c r="C55" s="30" t="s">
        <v>29</v>
      </c>
      <c r="D55" s="37"/>
      <c r="E55" s="37"/>
      <c r="F55" s="25" t="str">
        <f>IF(E18="","",E18)</f>
        <v>Vyplň údaj</v>
      </c>
      <c r="G55" s="37"/>
      <c r="H55" s="37"/>
      <c r="I55" s="131" t="s">
        <v>35</v>
      </c>
      <c r="J55" s="34" t="str">
        <f>E24</f>
        <v>Pavel Matoušek</v>
      </c>
      <c r="K55" s="37"/>
      <c r="L55" s="41"/>
    </row>
    <row r="56" spans="2:12" s="1" customFormat="1" ht="10.3" customHeight="1">
      <c r="B56" s="36"/>
      <c r="C56" s="37"/>
      <c r="D56" s="37"/>
      <c r="E56" s="37"/>
      <c r="F56" s="37"/>
      <c r="G56" s="37"/>
      <c r="H56" s="37"/>
      <c r="I56" s="129"/>
      <c r="J56" s="37"/>
      <c r="K56" s="37"/>
      <c r="L56" s="41"/>
    </row>
    <row r="57" spans="2:12" s="1" customFormat="1" ht="29.25" customHeight="1">
      <c r="B57" s="36"/>
      <c r="C57" s="158" t="s">
        <v>90</v>
      </c>
      <c r="D57" s="159"/>
      <c r="E57" s="159"/>
      <c r="F57" s="159"/>
      <c r="G57" s="159"/>
      <c r="H57" s="159"/>
      <c r="I57" s="160"/>
      <c r="J57" s="161" t="s">
        <v>91</v>
      </c>
      <c r="K57" s="159"/>
      <c r="L57" s="41"/>
    </row>
    <row r="58" spans="2:12" s="1" customFormat="1" ht="10.3" customHeight="1">
      <c r="B58" s="36"/>
      <c r="C58" s="37"/>
      <c r="D58" s="37"/>
      <c r="E58" s="37"/>
      <c r="F58" s="37"/>
      <c r="G58" s="37"/>
      <c r="H58" s="37"/>
      <c r="I58" s="129"/>
      <c r="J58" s="37"/>
      <c r="K58" s="37"/>
      <c r="L58" s="41"/>
    </row>
    <row r="59" spans="2:47" s="1" customFormat="1" ht="22.8" customHeight="1">
      <c r="B59" s="36"/>
      <c r="C59" s="162" t="s">
        <v>92</v>
      </c>
      <c r="D59" s="37"/>
      <c r="E59" s="37"/>
      <c r="F59" s="37"/>
      <c r="G59" s="37"/>
      <c r="H59" s="37"/>
      <c r="I59" s="129"/>
      <c r="J59" s="96">
        <f>J81</f>
        <v>0</v>
      </c>
      <c r="K59" s="37"/>
      <c r="L59" s="41"/>
      <c r="AU59" s="15" t="s">
        <v>93</v>
      </c>
    </row>
    <row r="60" spans="2:12" s="7" customFormat="1" ht="24.95" customHeight="1">
      <c r="B60" s="163"/>
      <c r="C60" s="164"/>
      <c r="D60" s="165" t="s">
        <v>582</v>
      </c>
      <c r="E60" s="166"/>
      <c r="F60" s="166"/>
      <c r="G60" s="166"/>
      <c r="H60" s="166"/>
      <c r="I60" s="167"/>
      <c r="J60" s="168">
        <f>J82</f>
        <v>0</v>
      </c>
      <c r="K60" s="164"/>
      <c r="L60" s="169"/>
    </row>
    <row r="61" spans="2:12" s="8" customFormat="1" ht="19.9" customHeight="1">
      <c r="B61" s="170"/>
      <c r="C61" s="171"/>
      <c r="D61" s="172" t="s">
        <v>583</v>
      </c>
      <c r="E61" s="173"/>
      <c r="F61" s="173"/>
      <c r="G61" s="173"/>
      <c r="H61" s="173"/>
      <c r="I61" s="174"/>
      <c r="J61" s="175">
        <f>J83</f>
        <v>0</v>
      </c>
      <c r="K61" s="171"/>
      <c r="L61" s="176"/>
    </row>
    <row r="62" spans="2:12" s="1" customFormat="1" ht="21.8" customHeight="1">
      <c r="B62" s="36"/>
      <c r="C62" s="37"/>
      <c r="D62" s="37"/>
      <c r="E62" s="37"/>
      <c r="F62" s="37"/>
      <c r="G62" s="37"/>
      <c r="H62" s="37"/>
      <c r="I62" s="129"/>
      <c r="J62" s="37"/>
      <c r="K62" s="37"/>
      <c r="L62" s="41"/>
    </row>
    <row r="63" spans="2:12" s="1" customFormat="1" ht="6.95" customHeight="1">
      <c r="B63" s="55"/>
      <c r="C63" s="56"/>
      <c r="D63" s="56"/>
      <c r="E63" s="56"/>
      <c r="F63" s="56"/>
      <c r="G63" s="56"/>
      <c r="H63" s="56"/>
      <c r="I63" s="153"/>
      <c r="J63" s="56"/>
      <c r="K63" s="56"/>
      <c r="L63" s="41"/>
    </row>
    <row r="67" spans="2:12" s="1" customFormat="1" ht="6.95" customHeight="1">
      <c r="B67" s="57"/>
      <c r="C67" s="58"/>
      <c r="D67" s="58"/>
      <c r="E67" s="58"/>
      <c r="F67" s="58"/>
      <c r="G67" s="58"/>
      <c r="H67" s="58"/>
      <c r="I67" s="156"/>
      <c r="J67" s="58"/>
      <c r="K67" s="58"/>
      <c r="L67" s="41"/>
    </row>
    <row r="68" spans="2:12" s="1" customFormat="1" ht="24.95" customHeight="1">
      <c r="B68" s="36"/>
      <c r="C68" s="21" t="s">
        <v>107</v>
      </c>
      <c r="D68" s="37"/>
      <c r="E68" s="37"/>
      <c r="F68" s="37"/>
      <c r="G68" s="37"/>
      <c r="H68" s="37"/>
      <c r="I68" s="129"/>
      <c r="J68" s="37"/>
      <c r="K68" s="37"/>
      <c r="L68" s="41"/>
    </row>
    <row r="69" spans="2:12" s="1" customFormat="1" ht="6.95" customHeight="1">
      <c r="B69" s="36"/>
      <c r="C69" s="37"/>
      <c r="D69" s="37"/>
      <c r="E69" s="37"/>
      <c r="F69" s="37"/>
      <c r="G69" s="37"/>
      <c r="H69" s="37"/>
      <c r="I69" s="129"/>
      <c r="J69" s="37"/>
      <c r="K69" s="37"/>
      <c r="L69" s="41"/>
    </row>
    <row r="70" spans="2:12" s="1" customFormat="1" ht="12" customHeight="1">
      <c r="B70" s="36"/>
      <c r="C70" s="30" t="s">
        <v>16</v>
      </c>
      <c r="D70" s="37"/>
      <c r="E70" s="37"/>
      <c r="F70" s="37"/>
      <c r="G70" s="37"/>
      <c r="H70" s="37"/>
      <c r="I70" s="129"/>
      <c r="J70" s="37"/>
      <c r="K70" s="37"/>
      <c r="L70" s="41"/>
    </row>
    <row r="71" spans="2:12" s="1" customFormat="1" ht="16.5" customHeight="1">
      <c r="B71" s="36"/>
      <c r="C71" s="37"/>
      <c r="D71" s="37"/>
      <c r="E71" s="157" t="str">
        <f>E7</f>
        <v>MÚ Horažďovice - energetická úsporná opatření čp. 1, 2 a 3 - vyplne otvoru</v>
      </c>
      <c r="F71" s="30"/>
      <c r="G71" s="30"/>
      <c r="H71" s="30"/>
      <c r="I71" s="129"/>
      <c r="J71" s="37"/>
      <c r="K71" s="37"/>
      <c r="L71" s="41"/>
    </row>
    <row r="72" spans="2:12" s="1" customFormat="1" ht="12" customHeight="1">
      <c r="B72" s="36"/>
      <c r="C72" s="30" t="s">
        <v>87</v>
      </c>
      <c r="D72" s="37"/>
      <c r="E72" s="37"/>
      <c r="F72" s="37"/>
      <c r="G72" s="37"/>
      <c r="H72" s="37"/>
      <c r="I72" s="129"/>
      <c r="J72" s="37"/>
      <c r="K72" s="37"/>
      <c r="L72" s="41"/>
    </row>
    <row r="73" spans="2:12" s="1" customFormat="1" ht="16.5" customHeight="1">
      <c r="B73" s="36"/>
      <c r="C73" s="37"/>
      <c r="D73" s="37"/>
      <c r="E73" s="62" t="str">
        <f>E9</f>
        <v>040 - Vedlejší a ostatní náklady stavby</v>
      </c>
      <c r="F73" s="37"/>
      <c r="G73" s="37"/>
      <c r="H73" s="37"/>
      <c r="I73" s="129"/>
      <c r="J73" s="37"/>
      <c r="K73" s="37"/>
      <c r="L73" s="41"/>
    </row>
    <row r="74" spans="2:12" s="1" customFormat="1" ht="6.95" customHeight="1">
      <c r="B74" s="36"/>
      <c r="C74" s="37"/>
      <c r="D74" s="37"/>
      <c r="E74" s="37"/>
      <c r="F74" s="37"/>
      <c r="G74" s="37"/>
      <c r="H74" s="37"/>
      <c r="I74" s="129"/>
      <c r="J74" s="37"/>
      <c r="K74" s="37"/>
      <c r="L74" s="41"/>
    </row>
    <row r="75" spans="2:12" s="1" customFormat="1" ht="12" customHeight="1">
      <c r="B75" s="36"/>
      <c r="C75" s="30" t="s">
        <v>20</v>
      </c>
      <c r="D75" s="37"/>
      <c r="E75" s="37"/>
      <c r="F75" s="25" t="str">
        <f>F12</f>
        <v xml:space="preserve"> </v>
      </c>
      <c r="G75" s="37"/>
      <c r="H75" s="37"/>
      <c r="I75" s="131" t="s">
        <v>22</v>
      </c>
      <c r="J75" s="65" t="str">
        <f>IF(J12="","",J12)</f>
        <v>11. 1. 2019</v>
      </c>
      <c r="K75" s="37"/>
      <c r="L75" s="41"/>
    </row>
    <row r="76" spans="2:12" s="1" customFormat="1" ht="6.95" customHeight="1">
      <c r="B76" s="36"/>
      <c r="C76" s="37"/>
      <c r="D76" s="37"/>
      <c r="E76" s="37"/>
      <c r="F76" s="37"/>
      <c r="G76" s="37"/>
      <c r="H76" s="37"/>
      <c r="I76" s="129"/>
      <c r="J76" s="37"/>
      <c r="K76" s="37"/>
      <c r="L76" s="41"/>
    </row>
    <row r="77" spans="2:12" s="1" customFormat="1" ht="24.9" customHeight="1">
      <c r="B77" s="36"/>
      <c r="C77" s="30" t="s">
        <v>24</v>
      </c>
      <c r="D77" s="37"/>
      <c r="E77" s="37"/>
      <c r="F77" s="25" t="str">
        <f>E15</f>
        <v>město Horažďovice, Horažďovice 1</v>
      </c>
      <c r="G77" s="37"/>
      <c r="H77" s="37"/>
      <c r="I77" s="131" t="s">
        <v>31</v>
      </c>
      <c r="J77" s="34" t="str">
        <f>E21</f>
        <v>Ing. Martin Liška, Horažďovice 1133</v>
      </c>
      <c r="K77" s="37"/>
      <c r="L77" s="41"/>
    </row>
    <row r="78" spans="2:12" s="1" customFormat="1" ht="13.65" customHeight="1">
      <c r="B78" s="36"/>
      <c r="C78" s="30" t="s">
        <v>29</v>
      </c>
      <c r="D78" s="37"/>
      <c r="E78" s="37"/>
      <c r="F78" s="25" t="str">
        <f>IF(E18="","",E18)</f>
        <v>Vyplň údaj</v>
      </c>
      <c r="G78" s="37"/>
      <c r="H78" s="37"/>
      <c r="I78" s="131" t="s">
        <v>35</v>
      </c>
      <c r="J78" s="34" t="str">
        <f>E24</f>
        <v>Pavel Matoušek</v>
      </c>
      <c r="K78" s="37"/>
      <c r="L78" s="41"/>
    </row>
    <row r="79" spans="2:12" s="1" customFormat="1" ht="10.3" customHeight="1">
      <c r="B79" s="36"/>
      <c r="C79" s="37"/>
      <c r="D79" s="37"/>
      <c r="E79" s="37"/>
      <c r="F79" s="37"/>
      <c r="G79" s="37"/>
      <c r="H79" s="37"/>
      <c r="I79" s="129"/>
      <c r="J79" s="37"/>
      <c r="K79" s="37"/>
      <c r="L79" s="41"/>
    </row>
    <row r="80" spans="2:20" s="9" customFormat="1" ht="29.25" customHeight="1">
      <c r="B80" s="177"/>
      <c r="C80" s="178" t="s">
        <v>108</v>
      </c>
      <c r="D80" s="179" t="s">
        <v>57</v>
      </c>
      <c r="E80" s="179" t="s">
        <v>53</v>
      </c>
      <c r="F80" s="179" t="s">
        <v>54</v>
      </c>
      <c r="G80" s="179" t="s">
        <v>109</v>
      </c>
      <c r="H80" s="179" t="s">
        <v>110</v>
      </c>
      <c r="I80" s="180" t="s">
        <v>111</v>
      </c>
      <c r="J80" s="181" t="s">
        <v>91</v>
      </c>
      <c r="K80" s="182" t="s">
        <v>112</v>
      </c>
      <c r="L80" s="183"/>
      <c r="M80" s="86" t="s">
        <v>1</v>
      </c>
      <c r="N80" s="87" t="s">
        <v>42</v>
      </c>
      <c r="O80" s="87" t="s">
        <v>113</v>
      </c>
      <c r="P80" s="87" t="s">
        <v>114</v>
      </c>
      <c r="Q80" s="87" t="s">
        <v>115</v>
      </c>
      <c r="R80" s="87" t="s">
        <v>116</v>
      </c>
      <c r="S80" s="87" t="s">
        <v>117</v>
      </c>
      <c r="T80" s="88" t="s">
        <v>118</v>
      </c>
    </row>
    <row r="81" spans="2:63" s="1" customFormat="1" ht="22.8" customHeight="1">
      <c r="B81" s="36"/>
      <c r="C81" s="93" t="s">
        <v>119</v>
      </c>
      <c r="D81" s="37"/>
      <c r="E81" s="37"/>
      <c r="F81" s="37"/>
      <c r="G81" s="37"/>
      <c r="H81" s="37"/>
      <c r="I81" s="129"/>
      <c r="J81" s="184">
        <f>BK81</f>
        <v>0</v>
      </c>
      <c r="K81" s="37"/>
      <c r="L81" s="41"/>
      <c r="M81" s="89"/>
      <c r="N81" s="90"/>
      <c r="O81" s="90"/>
      <c r="P81" s="185">
        <f>P82</f>
        <v>0</v>
      </c>
      <c r="Q81" s="90"/>
      <c r="R81" s="185">
        <f>R82</f>
        <v>0</v>
      </c>
      <c r="S81" s="90"/>
      <c r="T81" s="186">
        <f>T82</f>
        <v>0</v>
      </c>
      <c r="AT81" s="15" t="s">
        <v>71</v>
      </c>
      <c r="AU81" s="15" t="s">
        <v>93</v>
      </c>
      <c r="BK81" s="187">
        <f>BK82</f>
        <v>0</v>
      </c>
    </row>
    <row r="82" spans="2:63" s="10" customFormat="1" ht="25.9" customHeight="1">
      <c r="B82" s="188"/>
      <c r="C82" s="189"/>
      <c r="D82" s="190" t="s">
        <v>71</v>
      </c>
      <c r="E82" s="191" t="s">
        <v>584</v>
      </c>
      <c r="F82" s="191" t="s">
        <v>585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0</v>
      </c>
      <c r="S82" s="196"/>
      <c r="T82" s="198">
        <f>T83</f>
        <v>0</v>
      </c>
      <c r="AR82" s="199" t="s">
        <v>197</v>
      </c>
      <c r="AT82" s="200" t="s">
        <v>71</v>
      </c>
      <c r="AU82" s="200" t="s">
        <v>72</v>
      </c>
      <c r="AY82" s="199" t="s">
        <v>122</v>
      </c>
      <c r="BK82" s="201">
        <f>BK83</f>
        <v>0</v>
      </c>
    </row>
    <row r="83" spans="2:63" s="10" customFormat="1" ht="22.8" customHeight="1">
      <c r="B83" s="188"/>
      <c r="C83" s="189"/>
      <c r="D83" s="190" t="s">
        <v>71</v>
      </c>
      <c r="E83" s="202" t="s">
        <v>586</v>
      </c>
      <c r="F83" s="202" t="s">
        <v>587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SUM(P84:P88)</f>
        <v>0</v>
      </c>
      <c r="Q83" s="196"/>
      <c r="R83" s="197">
        <f>SUM(R84:R88)</f>
        <v>0</v>
      </c>
      <c r="S83" s="196"/>
      <c r="T83" s="198">
        <f>SUM(T84:T88)</f>
        <v>0</v>
      </c>
      <c r="AR83" s="199" t="s">
        <v>197</v>
      </c>
      <c r="AT83" s="200" t="s">
        <v>71</v>
      </c>
      <c r="AU83" s="200" t="s">
        <v>80</v>
      </c>
      <c r="AY83" s="199" t="s">
        <v>122</v>
      </c>
      <c r="BK83" s="201">
        <f>SUM(BK84:BK88)</f>
        <v>0</v>
      </c>
    </row>
    <row r="84" spans="2:65" s="1" customFormat="1" ht="22.5" customHeight="1">
      <c r="B84" s="36"/>
      <c r="C84" s="204" t="s">
        <v>80</v>
      </c>
      <c r="D84" s="204" t="s">
        <v>125</v>
      </c>
      <c r="E84" s="205" t="s">
        <v>588</v>
      </c>
      <c r="F84" s="206" t="s">
        <v>589</v>
      </c>
      <c r="G84" s="207" t="s">
        <v>490</v>
      </c>
      <c r="H84" s="208">
        <v>1</v>
      </c>
      <c r="I84" s="209"/>
      <c r="J84" s="210">
        <f>ROUND(I84*H84,2)</f>
        <v>0</v>
      </c>
      <c r="K84" s="206" t="s">
        <v>1</v>
      </c>
      <c r="L84" s="41"/>
      <c r="M84" s="211" t="s">
        <v>1</v>
      </c>
      <c r="N84" s="212" t="s">
        <v>43</v>
      </c>
      <c r="O84" s="77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AR84" s="15" t="s">
        <v>590</v>
      </c>
      <c r="AT84" s="15" t="s">
        <v>125</v>
      </c>
      <c r="AU84" s="15" t="s">
        <v>82</v>
      </c>
      <c r="AY84" s="15" t="s">
        <v>122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5" t="s">
        <v>80</v>
      </c>
      <c r="BK84" s="215">
        <f>ROUND(I84*H84,2)</f>
        <v>0</v>
      </c>
      <c r="BL84" s="15" t="s">
        <v>590</v>
      </c>
      <c r="BM84" s="15" t="s">
        <v>591</v>
      </c>
    </row>
    <row r="85" spans="2:65" s="1" customFormat="1" ht="16.5" customHeight="1">
      <c r="B85" s="36"/>
      <c r="C85" s="204" t="s">
        <v>82</v>
      </c>
      <c r="D85" s="204" t="s">
        <v>125</v>
      </c>
      <c r="E85" s="205" t="s">
        <v>592</v>
      </c>
      <c r="F85" s="206" t="s">
        <v>593</v>
      </c>
      <c r="G85" s="207" t="s">
        <v>490</v>
      </c>
      <c r="H85" s="208">
        <v>1</v>
      </c>
      <c r="I85" s="209"/>
      <c r="J85" s="210">
        <f>ROUND(I85*H85,2)</f>
        <v>0</v>
      </c>
      <c r="K85" s="206" t="s">
        <v>1</v>
      </c>
      <c r="L85" s="41"/>
      <c r="M85" s="211" t="s">
        <v>1</v>
      </c>
      <c r="N85" s="212" t="s">
        <v>43</v>
      </c>
      <c r="O85" s="77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AR85" s="15" t="s">
        <v>590</v>
      </c>
      <c r="AT85" s="15" t="s">
        <v>125</v>
      </c>
      <c r="AU85" s="15" t="s">
        <v>82</v>
      </c>
      <c r="AY85" s="15" t="s">
        <v>122</v>
      </c>
      <c r="BE85" s="215">
        <f>IF(N85="základní",J85,0)</f>
        <v>0</v>
      </c>
      <c r="BF85" s="215">
        <f>IF(N85="snížená",J85,0)</f>
        <v>0</v>
      </c>
      <c r="BG85" s="215">
        <f>IF(N85="zákl. přenesená",J85,0)</f>
        <v>0</v>
      </c>
      <c r="BH85" s="215">
        <f>IF(N85="sníž. přenesená",J85,0)</f>
        <v>0</v>
      </c>
      <c r="BI85" s="215">
        <f>IF(N85="nulová",J85,0)</f>
        <v>0</v>
      </c>
      <c r="BJ85" s="15" t="s">
        <v>80</v>
      </c>
      <c r="BK85" s="215">
        <f>ROUND(I85*H85,2)</f>
        <v>0</v>
      </c>
      <c r="BL85" s="15" t="s">
        <v>590</v>
      </c>
      <c r="BM85" s="15" t="s">
        <v>594</v>
      </c>
    </row>
    <row r="86" spans="2:65" s="1" customFormat="1" ht="22.5" customHeight="1">
      <c r="B86" s="36"/>
      <c r="C86" s="204" t="s">
        <v>123</v>
      </c>
      <c r="D86" s="204" t="s">
        <v>125</v>
      </c>
      <c r="E86" s="205" t="s">
        <v>595</v>
      </c>
      <c r="F86" s="206" t="s">
        <v>596</v>
      </c>
      <c r="G86" s="207" t="s">
        <v>490</v>
      </c>
      <c r="H86" s="208">
        <v>1</v>
      </c>
      <c r="I86" s="209"/>
      <c r="J86" s="210">
        <f>ROUND(I86*H86,2)</f>
        <v>0</v>
      </c>
      <c r="K86" s="206" t="s">
        <v>1</v>
      </c>
      <c r="L86" s="41"/>
      <c r="M86" s="211" t="s">
        <v>1</v>
      </c>
      <c r="N86" s="212" t="s">
        <v>43</v>
      </c>
      <c r="O86" s="77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AR86" s="15" t="s">
        <v>590</v>
      </c>
      <c r="AT86" s="15" t="s">
        <v>125</v>
      </c>
      <c r="AU86" s="15" t="s">
        <v>82</v>
      </c>
      <c r="AY86" s="15" t="s">
        <v>122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5" t="s">
        <v>80</v>
      </c>
      <c r="BK86" s="215">
        <f>ROUND(I86*H86,2)</f>
        <v>0</v>
      </c>
      <c r="BL86" s="15" t="s">
        <v>590</v>
      </c>
      <c r="BM86" s="15" t="s">
        <v>597</v>
      </c>
    </row>
    <row r="87" spans="2:65" s="1" customFormat="1" ht="22.5" customHeight="1">
      <c r="B87" s="36"/>
      <c r="C87" s="204" t="s">
        <v>129</v>
      </c>
      <c r="D87" s="204" t="s">
        <v>125</v>
      </c>
      <c r="E87" s="205" t="s">
        <v>598</v>
      </c>
      <c r="F87" s="206" t="s">
        <v>599</v>
      </c>
      <c r="G87" s="207" t="s">
        <v>490</v>
      </c>
      <c r="H87" s="208">
        <v>1</v>
      </c>
      <c r="I87" s="209"/>
      <c r="J87" s="210">
        <f>ROUND(I87*H87,2)</f>
        <v>0</v>
      </c>
      <c r="K87" s="206" t="s">
        <v>1</v>
      </c>
      <c r="L87" s="41"/>
      <c r="M87" s="211" t="s">
        <v>1</v>
      </c>
      <c r="N87" s="212" t="s">
        <v>43</v>
      </c>
      <c r="O87" s="77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AR87" s="15" t="s">
        <v>590</v>
      </c>
      <c r="AT87" s="15" t="s">
        <v>125</v>
      </c>
      <c r="AU87" s="15" t="s">
        <v>82</v>
      </c>
      <c r="AY87" s="15" t="s">
        <v>122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5" t="s">
        <v>80</v>
      </c>
      <c r="BK87" s="215">
        <f>ROUND(I87*H87,2)</f>
        <v>0</v>
      </c>
      <c r="BL87" s="15" t="s">
        <v>590</v>
      </c>
      <c r="BM87" s="15" t="s">
        <v>600</v>
      </c>
    </row>
    <row r="88" spans="2:65" s="1" customFormat="1" ht="22.5" customHeight="1">
      <c r="B88" s="36"/>
      <c r="C88" s="204" t="s">
        <v>197</v>
      </c>
      <c r="D88" s="204" t="s">
        <v>125</v>
      </c>
      <c r="E88" s="205" t="s">
        <v>601</v>
      </c>
      <c r="F88" s="206" t="s">
        <v>602</v>
      </c>
      <c r="G88" s="207" t="s">
        <v>490</v>
      </c>
      <c r="H88" s="208">
        <v>1</v>
      </c>
      <c r="I88" s="209"/>
      <c r="J88" s="210">
        <f>ROUND(I88*H88,2)</f>
        <v>0</v>
      </c>
      <c r="K88" s="206" t="s">
        <v>1</v>
      </c>
      <c r="L88" s="41"/>
      <c r="M88" s="260" t="s">
        <v>1</v>
      </c>
      <c r="N88" s="261" t="s">
        <v>43</v>
      </c>
      <c r="O88" s="262"/>
      <c r="P88" s="263">
        <f>O88*H88</f>
        <v>0</v>
      </c>
      <c r="Q88" s="263">
        <v>0</v>
      </c>
      <c r="R88" s="263">
        <f>Q88*H88</f>
        <v>0</v>
      </c>
      <c r="S88" s="263">
        <v>0</v>
      </c>
      <c r="T88" s="264">
        <f>S88*H88</f>
        <v>0</v>
      </c>
      <c r="AR88" s="15" t="s">
        <v>590</v>
      </c>
      <c r="AT88" s="15" t="s">
        <v>125</v>
      </c>
      <c r="AU88" s="15" t="s">
        <v>82</v>
      </c>
      <c r="AY88" s="15" t="s">
        <v>122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5" t="s">
        <v>80</v>
      </c>
      <c r="BK88" s="215">
        <f>ROUND(I88*H88,2)</f>
        <v>0</v>
      </c>
      <c r="BL88" s="15" t="s">
        <v>590</v>
      </c>
      <c r="BM88" s="15" t="s">
        <v>603</v>
      </c>
    </row>
    <row r="89" spans="2:12" s="1" customFormat="1" ht="6.95" customHeight="1">
      <c r="B89" s="55"/>
      <c r="C89" s="56"/>
      <c r="D89" s="56"/>
      <c r="E89" s="56"/>
      <c r="F89" s="56"/>
      <c r="G89" s="56"/>
      <c r="H89" s="56"/>
      <c r="I89" s="153"/>
      <c r="J89" s="56"/>
      <c r="K89" s="56"/>
      <c r="L89" s="41"/>
    </row>
  </sheetData>
  <sheetProtection password="CC35" sheet="1" objects="1" scenarios="1" formatColumns="0" formatRows="0" autoFilter="0"/>
  <autoFilter ref="C80:K88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Matoušek</dc:creator>
  <cp:keywords/>
  <dc:description/>
  <cp:lastModifiedBy>Pavel Matoušek</cp:lastModifiedBy>
  <dcterms:created xsi:type="dcterms:W3CDTF">2019-04-17T12:44:35Z</dcterms:created>
  <dcterms:modified xsi:type="dcterms:W3CDTF">2019-04-17T12:44:37Z</dcterms:modified>
  <cp:category/>
  <cp:version/>
  <cp:contentType/>
  <cp:contentStatus/>
</cp:coreProperties>
</file>