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0129 - Zdokonalení bezb..." sheetId="2" r:id="rId2"/>
  </sheets>
  <definedNames>
    <definedName name="_xlnm.Print_Area" localSheetId="0">'Rekapitulace stavby'!$D$4:$AO$76,'Rekapitulace stavby'!$C$82:$AQ$96</definedName>
    <definedName name="_xlnm._FilterDatabase" localSheetId="1" hidden="1">'200129 - Zdokonalení bezb...'!$C$135:$K$392</definedName>
    <definedName name="_xlnm.Print_Area" localSheetId="1">'200129 - Zdokonalení bezb...'!$C$4:$J$76,'200129 - Zdokonalení bezb...'!$C$82:$J$119,'200129 - Zdokonalení bezb...'!$C$125:$K$392</definedName>
    <definedName name="_xlnm.Print_Titles" localSheetId="0">'Rekapitulace stavby'!$92:$92</definedName>
    <definedName name="_xlnm.Print_Titles" localSheetId="1">'200129 - Zdokonalení bezb...'!$135:$135</definedName>
  </definedNames>
  <calcPr fullCalcOnLoad="1"/>
</workbook>
</file>

<file path=xl/sharedStrings.xml><?xml version="1.0" encoding="utf-8"?>
<sst xmlns="http://schemas.openxmlformats.org/spreadsheetml/2006/main" count="3311" uniqueCount="780">
  <si>
    <t>Export Komplet</t>
  </si>
  <si>
    <t/>
  </si>
  <si>
    <t>2.0</t>
  </si>
  <si>
    <t>ZAMOK</t>
  </si>
  <si>
    <t>False</t>
  </si>
  <si>
    <t>{9ef30355-cbb9-49ec-8d97-286c770e5389}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</si>
  <si>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</si>
  <si>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</si>
  <si>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</si>
  <si>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</si>
  <si>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</si>
  <si>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</si>
  <si>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</si>
  <si>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</si>
  <si>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200129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</si>
  <si>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</si>
  <si>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</si>
  <si>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Zdokonalení bezbariérovosti školy fomou výtahu na ZŠ Komenského v Horažďovicích</t>
  </si>
  <si>
    <t>KSO:</t>
  </si>
  <si>
    <t>CC-CZ:</t>
  </si>
  <si>
    <t>Místo:</t>
  </si>
  <si>
    <t>Horažďovice</t>
  </si>
  <si>
    <t>Datum:</t>
  </si>
  <si>
    <t>29. 1. 2020</t>
  </si>
  <si>
    <t>Zadavatel:</t>
  </si>
  <si>
    <t>IČ:</t>
  </si>
  <si>
    <t>město Horažďovice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</si>
  <si>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</si>
  <si>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</si>
  <si>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</si>
  <si>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</si>
  <si>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</si>
  <si>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</si>
  <si>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</si>
  <si>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Pavel Matoušek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</si>
  <si>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</si>
  <si>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</si>
  <si>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</si>
  <si>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</si>
  <si>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</si>
  <si>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</si>
  <si>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</si>
  <si>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</si>
  <si>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</si>
  <si>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</si>
  <si>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</si>
  <si>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</si>
  <si>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</si>
  <si>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</si>
  <si>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</si>
  <si>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</si>
  <si>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</si>
  <si>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</si>
  <si>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</si>
  <si>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</si>
  <si>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</si>
  <si>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</si>
  <si>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</si>
  <si>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</si>
  <si>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</si>
  <si>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</si>
  <si>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</si>
  <si>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</si>
  <si>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</si>
  <si>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</si>
  <si>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</si>
  <si>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</si>
  <si>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</si>
  <si>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</si>
  <si>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</si>
  <si>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</si>
  <si>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</si>
  <si>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</si>
  <si>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</si>
  <si>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</si>
  <si>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</si>
  <si>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</si>
  <si>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</si>
  <si>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</si>
  <si>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</si>
  <si>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</si>
  <si>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</si>
  <si>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</si>
  <si>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OBRUB</t>
  </si>
  <si>
    <t>20,42</t>
  </si>
  <si>
    <t>2</t>
  </si>
  <si>
    <t>PLVYK</t>
  </si>
  <si>
    <t>9,76</t>
  </si>
  <si>
    <t>KRYCÍ LIST SOUPISU PRACÍ</t>
  </si>
  <si>
    <t>IZV</t>
  </si>
  <si>
    <t>IZS</t>
  </si>
  <si>
    <t>19,57</t>
  </si>
  <si>
    <t>PLBEDJ</t>
  </si>
  <si>
    <t>7,526</t>
  </si>
  <si>
    <t>PLDL</t>
  </si>
  <si>
    <t>52,965</t>
  </si>
  <si>
    <t>SUT</t>
  </si>
  <si>
    <t>10,45</t>
  </si>
  <si>
    <t>LES</t>
  </si>
  <si>
    <t>130,95</t>
  </si>
  <si>
    <t>LESP</t>
  </si>
  <si>
    <t>38,285</t>
  </si>
  <si>
    <t>PLBEDOBSTE</t>
  </si>
  <si>
    <t>165,12</t>
  </si>
  <si>
    <t>PLBEDJSTE</t>
  </si>
  <si>
    <t>22,83</t>
  </si>
  <si>
    <t>FAS</t>
  </si>
  <si>
    <t>128,05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</si>
  <si>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</si>
  <si>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</si>
  <si>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</si>
  <si>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</si>
  <si>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</si>
  <si>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</si>
  <si>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</si>
  <si>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</si>
  <si>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</si>
  <si>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</si>
  <si>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</si>
  <si>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</si>
  <si>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</si>
  <si>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</si>
  <si>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</si>
  <si>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</si>
  <si>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</si>
  <si>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</si>
  <si>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721 - Zdravotechnika - vnitřní kanalizace</t>
  </si>
  <si>
    <t xml:space="preserve">    733 - Ústřední vytápění - rozvodné potrubí</t>
  </si>
  <si>
    <t xml:space="preserve">    735 - Ústřední vytápění - otopná tělesa</t>
  </si>
  <si>
    <t xml:space="preserve">    764 - Konstrukce klempířské</t>
  </si>
  <si>
    <t xml:space="preserve">    766 - Konstrukce truhlářské</t>
  </si>
  <si>
    <t xml:space="preserve">    767 - Konstrukce zámečnické</t>
  </si>
  <si>
    <t>M - Práce a dodávky M</t>
  </si>
  <si>
    <t xml:space="preserve">    21-M - Elektromontáže</t>
  </si>
  <si>
    <t xml:space="preserve">    58-M - Revize vyhrazených technických zařízení</t>
  </si>
  <si>
    <t>VRN - Vedlejší rozpočtové náklady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</si>
  <si>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</si>
  <si>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</si>
  <si>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</si>
  <si>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</si>
  <si>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</si>
  <si>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</si>
  <si>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</si>
  <si>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</si>
  <si>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</si>
  <si>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</si>
  <si>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</si>
  <si>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</si>
  <si>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</si>
  <si>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</si>
  <si>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</si>
  <si>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</si>
  <si>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</si>
  <si>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</si>
  <si>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</si>
  <si>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113107012</t>
  </si>
  <si>
    <t>Odstranění podkladů nebo krytů při překopech inženýrských sítí s přemístěním hmot na skládku ve vzdálenosti do 3 m nebo s naložením na dopravní prostředek ručně z kameniva těženého, o tl. vrstvy přes 100 do 200 mm</t>
  </si>
  <si>
    <t>m2</t>
  </si>
  <si>
    <t>CS ÚRS 2019 01</t>
  </si>
  <si>
    <t>4</t>
  </si>
  <si>
    <t>1109220157</t>
  </si>
  <si>
    <t>VV</t>
  </si>
  <si>
    <t>OBRUB*0,3</t>
  </si>
  <si>
    <t>113107111</t>
  </si>
  <si>
    <t>Odstranění podkladů nebo krytů ručně s přemístěním hmot na skládku na vzdálenost do 3 m nebo s naložením na dopravní prostředek z kameniva těženého, o tl. vrstvy do 100 mm</t>
  </si>
  <si>
    <t>1193266078</t>
  </si>
  <si>
    <t>(6,66+0,5)*(9,16+0,5*2)+(2,2*0,5*2)*2,55</t>
  </si>
  <si>
    <t>5</t>
  </si>
  <si>
    <t>131301101</t>
  </si>
  <si>
    <t>Hloubení nezapažených jam a zářezů s urovnáním dna do předepsaného profilu a spádu v hornině tř. 4 do 100 m3</t>
  </si>
  <si>
    <t>m3</t>
  </si>
  <si>
    <t>-458305106</t>
  </si>
  <si>
    <t>(2,55+0,5)*(2,2+0,5*2)</t>
  </si>
  <si>
    <t>PLVYK*1,56</t>
  </si>
  <si>
    <t>6</t>
  </si>
  <si>
    <t>131301109</t>
  </si>
  <si>
    <t>Hloubení nezapažených jam a zářezů s urovnáním dna do předepsaného profilu a spádu Příplatek k cenám za lepivost horniny tř. 4</t>
  </si>
  <si>
    <t>-496542943</t>
  </si>
  <si>
    <t>PLVYK/2</t>
  </si>
  <si>
    <t>25</t>
  </si>
  <si>
    <t>132312101</t>
  </si>
  <si>
    <t>Hloubení zapažených i nezapažených rýh šířky do 600 mm ručním nebo pneumatickým nářadím  s urovnáním dna do předepsaného profilu a spádu v horninách tř. 4 soudržných</t>
  </si>
  <si>
    <t>-2095826646</t>
  </si>
  <si>
    <t>"Přepojení kanalizace"(2,55+1,0+0,8*3)*0,5*0,9</t>
  </si>
  <si>
    <t>24</t>
  </si>
  <si>
    <t>130001101</t>
  </si>
  <si>
    <t>Příplatek k cenám hloubených vykopávek za ztížení vykopávky  v blízkosti podzemního vedení nebo výbušnin pro jakoukoliv třídu horniny</t>
  </si>
  <si>
    <t>1633351080</t>
  </si>
  <si>
    <t>35</t>
  </si>
  <si>
    <t>162501102</t>
  </si>
  <si>
    <t>Vodorovné přemístění výkopku nebo sypaniny po suchu  na obvyklém dopravním prostředku, bez naložení výkopku, avšak se složením bez rozhrnutí z horniny tř. 1 až 4 na vzdálenost přes 2 500 do 3 000 m</t>
  </si>
  <si>
    <t>-982743952</t>
  </si>
  <si>
    <t>6,126*0,3+78,356*0,12</t>
  </si>
  <si>
    <t>33</t>
  </si>
  <si>
    <t>162701105</t>
  </si>
  <si>
    <t>Vodorovné přemístění výkopku nebo sypaniny po suchu  na obvyklém dopravním prostředku, bez naložení výkopku, avšak se složením bez rozhrnutí z horniny tř. 1 až 4 na vzdálenost přes 9 000 do 10 000 m</t>
  </si>
  <si>
    <t>31618113</t>
  </si>
  <si>
    <t>15,226+2,678-0,993</t>
  </si>
  <si>
    <t>34</t>
  </si>
  <si>
    <t>162701109</t>
  </si>
  <si>
    <t>Vodorovné přemístění výkopku nebo sypaniny po suchu  na obvyklém dopravním prostředku, bez naložení výkopku, avšak se složením bez rozhrnutí z horniny tř. 1 až 4 na vzdálenost Příplatek k ceně za každých dalších i započatých 1 000 m</t>
  </si>
  <si>
    <t>-1653083523</t>
  </si>
  <si>
    <t>16,911*7</t>
  </si>
  <si>
    <t>118,377*7 'Přepočtené koeficientem množství</t>
  </si>
  <si>
    <t>22</t>
  </si>
  <si>
    <t>175111101</t>
  </si>
  <si>
    <t>Obsypání potrubí ručně sypaninou z vhodných hornin tř. 1 až 4 nebo materiálem připraveným podél výkopu ve vzdálenosti do 3 m od jeho kraje, pro jakoukoliv hloubku výkopu a míru zhutnění bez prohození sypaniny sítem</t>
  </si>
  <si>
    <t>-1190209003</t>
  </si>
  <si>
    <t>(2,55*2+2,2)*1,36*0,1</t>
  </si>
  <si>
    <t>23</t>
  </si>
  <si>
    <t>M</t>
  </si>
  <si>
    <t>58343930</t>
  </si>
  <si>
    <t>kamenivo drcené hrubé frakce 16-32</t>
  </si>
  <si>
    <t>t</t>
  </si>
  <si>
    <t>8</t>
  </si>
  <si>
    <t>-1549608893</t>
  </si>
  <si>
    <t>0,993*2 'Přepočtené koeficientem množství</t>
  </si>
  <si>
    <t>32</t>
  </si>
  <si>
    <t>175111109</t>
  </si>
  <si>
    <t>Obsypání potrubí ručně sypaninou z vhodných hornin tř. 1 až 4 nebo materiálem připraveným podél výkopu ve vzdálenosti do 3 m od jeho kraje, pro jakoukoliv hloubku výkopu a míru zhutnění Příplatek k ceně za prohození sypaniny sítem</t>
  </si>
  <si>
    <t>-195944749</t>
  </si>
  <si>
    <t>(2,55+1,0+0,8*3)*0,4*0,3</t>
  </si>
  <si>
    <t>Zakládání</t>
  </si>
  <si>
    <t>271532212</t>
  </si>
  <si>
    <t>Podsyp pod základové konstrukce se zhutněním a urovnáním povrchu z kameniva hrubého, frakce 16 - 32 mm</t>
  </si>
  <si>
    <t>1550429731</t>
  </si>
  <si>
    <t>PLVYK*0,05</t>
  </si>
  <si>
    <t>9</t>
  </si>
  <si>
    <t>272313711</t>
  </si>
  <si>
    <t>Základy z betonu prostého klenby z betonu kamenem neprokládaného tř. C 20/25</t>
  </si>
  <si>
    <t>1417093993</t>
  </si>
  <si>
    <t>PLVYK*0,15</t>
  </si>
  <si>
    <t>273321511</t>
  </si>
  <si>
    <t>Základy z betonu železového (bez výztuže) desky z betonu bez zvláštních nároků na prostředí tř. C 25/30</t>
  </si>
  <si>
    <t>276302063</t>
  </si>
  <si>
    <t>2,55*2,2*0,3+((2,55+0,5)*2+2,2*0,5)*0,3</t>
  </si>
  <si>
    <t>19</t>
  </si>
  <si>
    <t>279321347</t>
  </si>
  <si>
    <t>Základové zdi z betonu železového (bez výztuže)  bez zvláštních nároků na prostředí tř. C 25/30</t>
  </si>
  <si>
    <t>249042830</t>
  </si>
  <si>
    <t>7,526*0,3</t>
  </si>
  <si>
    <t>17</t>
  </si>
  <si>
    <t>279351311</t>
  </si>
  <si>
    <t>Bednění základových zdí rovné jednostranné zřízení</t>
  </si>
  <si>
    <t>2067867480</t>
  </si>
  <si>
    <t>"spodní stavba"(1,95*2+1,6*2)*1,06</t>
  </si>
  <si>
    <t>Mezisoučet</t>
  </si>
  <si>
    <t>3</t>
  </si>
  <si>
    <t>18</t>
  </si>
  <si>
    <t>279351312</t>
  </si>
  <si>
    <t>Bednění základových zdí rovné jednostranné odstranění</t>
  </si>
  <si>
    <t>-313171650</t>
  </si>
  <si>
    <t>R2-0001</t>
  </si>
  <si>
    <t>Příplatekl zabednění pro pohledový beton</t>
  </si>
  <si>
    <t>1269782687</t>
  </si>
  <si>
    <t>20</t>
  </si>
  <si>
    <t>273361221</t>
  </si>
  <si>
    <t>Výztuž základů desek z betonářské oceli 10 216 (E)</t>
  </si>
  <si>
    <t>-288599715</t>
  </si>
  <si>
    <t>"Z - 8ks/m2, dl. 0,4"PLBEDJ*8*0,4*0,186/1000</t>
  </si>
  <si>
    <t>65</t>
  </si>
  <si>
    <t>273361821</t>
  </si>
  <si>
    <t>Výztuž základů desek z betonářské oceli 10 505 (R) nebo BSt 500</t>
  </si>
  <si>
    <t>2025515046</t>
  </si>
  <si>
    <t>"R12"(2,0*25+(2,55+2,2)*8)*2,46/1000</t>
  </si>
  <si>
    <t>66</t>
  </si>
  <si>
    <t>273362021</t>
  </si>
  <si>
    <t>Výztuž základů desek ze svařovaných sítí z drátů typu KARI</t>
  </si>
  <si>
    <t>-1643230758</t>
  </si>
  <si>
    <t>"KARI10/100/100"(PLBEDJ*2*1,2+2,55*2,2*2)*12,35/1000</t>
  </si>
  <si>
    <t>Svislé a kompletní konstrukce</t>
  </si>
  <si>
    <t>51</t>
  </si>
  <si>
    <t>310238211</t>
  </si>
  <si>
    <t>Zazdívka otvorů ve zdivu nadzákladovém cihlami pálenými  plochy přes 0,25 m2 do 1 m2 na maltu vápenocementovou</t>
  </si>
  <si>
    <t>903268628</t>
  </si>
  <si>
    <t>1,5*(3,1-2,3)*0,8*3</t>
  </si>
  <si>
    <t>67</t>
  </si>
  <si>
    <t>311321814</t>
  </si>
  <si>
    <t>Nadzákladové zdi z betonu železového (bez výztuže) nosné pohledového (v přírodní barvě drtí a přísad) tř. C 25/30</t>
  </si>
  <si>
    <t>-884699594</t>
  </si>
  <si>
    <t>(2,55*2+1,6*2)*0,3*(13,96-1,06)-0,9*2,0*0,3*4</t>
  </si>
  <si>
    <t>73</t>
  </si>
  <si>
    <t>311353111</t>
  </si>
  <si>
    <t>Bednění šachet oboustranné za každou stranu zřízení</t>
  </si>
  <si>
    <t>1825938576</t>
  </si>
  <si>
    <t>(2,55*2+2,2+1,95*2+1,6)*(13,96-1,06)</t>
  </si>
  <si>
    <t>74</t>
  </si>
  <si>
    <t>311353112</t>
  </si>
  <si>
    <t>Bednění šachet oboustranné za každou stranu odstranění</t>
  </si>
  <si>
    <t>1720563325</t>
  </si>
  <si>
    <t>75</t>
  </si>
  <si>
    <t>311353211</t>
  </si>
  <si>
    <t>Bednění šachet jednostranné zřízení</t>
  </si>
  <si>
    <t>2046968667</t>
  </si>
  <si>
    <t>1,6*(13,96-1,06)+(2,55*2+2,2)*0,3</t>
  </si>
  <si>
    <t>76</t>
  </si>
  <si>
    <t>311353212</t>
  </si>
  <si>
    <t>Bednění šachet jednostranné odstranění</t>
  </si>
  <si>
    <t>1868925439</t>
  </si>
  <si>
    <t>77</t>
  </si>
  <si>
    <t>311353911</t>
  </si>
  <si>
    <t>Bednění šachet Příplatek k cenám za pohledový beton</t>
  </si>
  <si>
    <t>-413769427</t>
  </si>
  <si>
    <t>PLBEDOBSTE+PLBEDJSTE</t>
  </si>
  <si>
    <t>78</t>
  </si>
  <si>
    <t>311361221</t>
  </si>
  <si>
    <t>Výztuž nadzákladových zdí nosných svislých nebo odkloněných od svislice, rovných nebo oblých z betonářské oceli 10 216 (E)</t>
  </si>
  <si>
    <t>1416954160</t>
  </si>
  <si>
    <t>"Z - 8ks/m2, dl. 0,4"(PLBEDOBSTE/2+PLBEDJSTE)*8*0,4*0,186/1000</t>
  </si>
  <si>
    <t>79</t>
  </si>
  <si>
    <t>311361821</t>
  </si>
  <si>
    <t>Výztuž nadzákladových zdí nosných svislých nebo odkloněných od svislice, rovných nebo oblých z betonářské oceli 10 505 (R) nebo BSt 500</t>
  </si>
  <si>
    <t>-1161965366</t>
  </si>
  <si>
    <t>"R12"(13,96*25+(2,55*2+2,2*2)*4+1,5*3*4)*2,46/1000</t>
  </si>
  <si>
    <t>80</t>
  </si>
  <si>
    <t>311362021</t>
  </si>
  <si>
    <t>Výztuž nadzákladových zdí nosných svislých nebo odkloněných od svislice, rovných nebo oblých ze svařovaných sítí z drátů typu KARI</t>
  </si>
  <si>
    <t>1270640409</t>
  </si>
  <si>
    <t>"KARI10/100/100"(PLBEDOBSTE+PLBEDJSTE*2)*1,1*12,35/1000</t>
  </si>
  <si>
    <t>91</t>
  </si>
  <si>
    <t>313234311</t>
  </si>
  <si>
    <t xml:space="preserve">Kotvení lícovaného zdiva konzolovými kotvami v ploše do pórobetonu a betonu - přikotvení přístavby do věnců </t>
  </si>
  <si>
    <t>m</t>
  </si>
  <si>
    <t>-1234169246</t>
  </si>
  <si>
    <t>0,5*4*3</t>
  </si>
  <si>
    <t>49</t>
  </si>
  <si>
    <t>317234410</t>
  </si>
  <si>
    <t>Vyzdívka mezi nosníky cihlami pálenými  na maltu cementovou</t>
  </si>
  <si>
    <t>-1757650982</t>
  </si>
  <si>
    <t>2,9*0,8*0,2*3</t>
  </si>
  <si>
    <t>47</t>
  </si>
  <si>
    <t>317944321</t>
  </si>
  <si>
    <t>Válcované nosníky dodatečně osazované do připravených otvorů  bez zazdění hlav do č. 12</t>
  </si>
  <si>
    <t>2138383000</t>
  </si>
  <si>
    <t>1,9*4*3*11,1/1000</t>
  </si>
  <si>
    <t>48</t>
  </si>
  <si>
    <t>319201321</t>
  </si>
  <si>
    <t>Vyrovnání nerovného povrchu vnitřního i vnějšího zdiva  bez odsekání vadných cihel, maltou (s dodáním hmot) tl. do 30 mm</t>
  </si>
  <si>
    <t>753239499</t>
  </si>
  <si>
    <t>0,8*2,3*3</t>
  </si>
  <si>
    <t>50</t>
  </si>
  <si>
    <t>346244381</t>
  </si>
  <si>
    <t>Plentování ocelových válcovaných nosníků jednostranné cihlami  na maltu, výška stojiny do 200 mm</t>
  </si>
  <si>
    <t>-1568471303</t>
  </si>
  <si>
    <t>2,9*0,2*2*3</t>
  </si>
  <si>
    <t>12</t>
  </si>
  <si>
    <t>346244811</t>
  </si>
  <si>
    <t>Přizdívky izolační a ochranné z cihel pálených  na maltu MC-10 včetně vytvoření požlábku v ohybu izolace vodorovné na svislou, se zatřenou cementovou omítkou z malty min. MC 10 tl. 20 mm pod izolaci z cihel plných dl. 290 mm, P 10 až P 20 tl. 65 mm</t>
  </si>
  <si>
    <t>1065922192</t>
  </si>
  <si>
    <t>(2,55*2+2,2*2)*1,36</t>
  </si>
  <si>
    <t>46</t>
  </si>
  <si>
    <t>349231821</t>
  </si>
  <si>
    <t>Přizdívka z cihel ostění s ozubem  ve vybouraných otvorech, s vysekáním kapes pro zavázaní přes 150 do 300 mm</t>
  </si>
  <si>
    <t>1398187413</t>
  </si>
  <si>
    <t>130</t>
  </si>
  <si>
    <t>R3-0001</t>
  </si>
  <si>
    <t>Příplatek za vytvoření větracího otvoru 200/200 ve stěně</t>
  </si>
  <si>
    <t>kus</t>
  </si>
  <si>
    <t>-1325281433</t>
  </si>
  <si>
    <t>131</t>
  </si>
  <si>
    <t>R3-0002</t>
  </si>
  <si>
    <t>Jeřáb pro montáž bednění</t>
  </si>
  <si>
    <t>-2010725169</t>
  </si>
  <si>
    <t>Vodorovné konstrukce</t>
  </si>
  <si>
    <t>62</t>
  </si>
  <si>
    <t>411321414</t>
  </si>
  <si>
    <t>Stropy z betonu železového (bez výztuže)  stropů deskových, plochých střech, desek balkonových, desek hřibových stropů včetně hlavic hřibových sloupů tř. C 25/30</t>
  </si>
  <si>
    <t>765893584</t>
  </si>
  <si>
    <t>2,55*2,2*0,3</t>
  </si>
  <si>
    <t>63</t>
  </si>
  <si>
    <t>411351021</t>
  </si>
  <si>
    <t>Bednění stropních konstrukcí - bez podpěrné konstrukce desek tloušťky stropní desky přes 25 do 50 cm zřízení</t>
  </si>
  <si>
    <t>-827495818</t>
  </si>
  <si>
    <t>1,95*1,6</t>
  </si>
  <si>
    <t>64</t>
  </si>
  <si>
    <t>411351022</t>
  </si>
  <si>
    <t>Bednění stropních konstrukcí - bez podpěrné konstrukce desek tloušťky stropní desky přes 25 do 50 cm odstranění</t>
  </si>
  <si>
    <t>-1296387793</t>
  </si>
  <si>
    <t>90</t>
  </si>
  <si>
    <t>R4-0001</t>
  </si>
  <si>
    <t>Příplatek za vytvoření pultového 1% spádu</t>
  </si>
  <si>
    <t>1457850391</t>
  </si>
  <si>
    <t>2,55*2,2</t>
  </si>
  <si>
    <t>Komunikace pozemní</t>
  </si>
  <si>
    <t>31</t>
  </si>
  <si>
    <t>566901121</t>
  </si>
  <si>
    <t>Vyspravení podkladu po překopech inženýrských sítí plochy do 15 m2 s rozprostřením a zhutněním štěrkopískem tl. 100 mm</t>
  </si>
  <si>
    <t>-1120216055</t>
  </si>
  <si>
    <t>(6,6*2+3,5*2+2,55*2)*0,2+(2,55+1,0+0,8*3)*0,5</t>
  </si>
  <si>
    <t>29</t>
  </si>
  <si>
    <t>596211211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</si>
  <si>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přes 50 do 100 m2</t>
  </si>
  <si>
    <t>1089770503</t>
  </si>
  <si>
    <t>6,66*(3,5*2+1)-0,15*2,1</t>
  </si>
  <si>
    <t>30</t>
  </si>
  <si>
    <t>RM5-0001</t>
  </si>
  <si>
    <t>Dlažba se vsakem tl. 80 mm</t>
  </si>
  <si>
    <t>-666783310</t>
  </si>
  <si>
    <t>PLDL*1,05</t>
  </si>
  <si>
    <t>132</t>
  </si>
  <si>
    <t>R5-00001</t>
  </si>
  <si>
    <t>Příplatek za vytvoření znaku "invalida" z dlažby antracit</t>
  </si>
  <si>
    <t>605243443</t>
  </si>
  <si>
    <t>Úpravy povrchů, podlahy a osazování výplní</t>
  </si>
  <si>
    <t>103</t>
  </si>
  <si>
    <t>612325121</t>
  </si>
  <si>
    <t>Vápenocementová omítka rýh štuková ve stěnách, šířky rýhy do 150 mm</t>
  </si>
  <si>
    <t>-1164828790</t>
  </si>
  <si>
    <t>20,2*0,07+10,1*0,2</t>
  </si>
  <si>
    <t>113</t>
  </si>
  <si>
    <t>621211021</t>
  </si>
  <si>
    <t>Montáž kontaktního zateplení  z polystyrenových desek nebo z kombinovaných desek na vnější podhledy, tloušťky desek přes 80 do 120 mm</t>
  </si>
  <si>
    <t>550558734</t>
  </si>
  <si>
    <t>LES-0,9-2,0</t>
  </si>
  <si>
    <t>114</t>
  </si>
  <si>
    <t>28375950</t>
  </si>
  <si>
    <t>deska EPS 100 fasádní λ=0,037 tl 100mm</t>
  </si>
  <si>
    <t>-929171027</t>
  </si>
  <si>
    <t>128,05*1,02 'Přepočtené koeficientem množství</t>
  </si>
  <si>
    <t>119</t>
  </si>
  <si>
    <t>621211031</t>
  </si>
  <si>
    <t>Montáž kontaktního zateplení  z polystyrenových desek nebo z kombinovaných desek na vnější podhledy, tloušťky desek přes 120 do 160 mm</t>
  </si>
  <si>
    <t>766673610</t>
  </si>
  <si>
    <t>(2,55+0,1)*(2,2+0,1*2)</t>
  </si>
  <si>
    <t>118</t>
  </si>
  <si>
    <t>ISV.8591057302787</t>
  </si>
  <si>
    <t>EPS PERIMETR 140mm, λD = 0,034 (W·m-1·K-1),1250 x 600 x 140 mm, izolační desky s minimální nasákavostí pro konstrukce v přímém styku s vlhkostí a vysokým zatížením, např. základových desek apod.</t>
  </si>
  <si>
    <t>-1514883851</t>
  </si>
  <si>
    <t>(2,55+0,1)*(2,2+0,1*2)*1,1</t>
  </si>
  <si>
    <t>6,996*1,1 'Přepočtené koeficientem množství</t>
  </si>
  <si>
    <t>116</t>
  </si>
  <si>
    <t>622212001</t>
  </si>
  <si>
    <t>Montáž kontaktního zateplení vnějšího ostění, nadpraží nebo parapetu z polystyrenových desek hloubky špalet do 200 mm, tloušťky desek do 40 mm</t>
  </si>
  <si>
    <t>2112058781</t>
  </si>
  <si>
    <t>2,0*2+0,9*2</t>
  </si>
  <si>
    <t>117</t>
  </si>
  <si>
    <t>ISV.8591057518768</t>
  </si>
  <si>
    <t>EPS PERIMETR 40mm, λD = 0,034 (W·m-1·K-1),1250 x 600 x 40 mm, izolační desky s minimální nasákavostí pro konstrukce v přímém styku s vlhkostí a vysokým zatížením, např. základových desek apod.</t>
  </si>
  <si>
    <t>1179108985</t>
  </si>
  <si>
    <t>1,276*1,1 'Přepočtené koeficientem množství</t>
  </si>
  <si>
    <t>115</t>
  </si>
  <si>
    <t>622531011</t>
  </si>
  <si>
    <t>Omítka tenkovrstvá silikonová vnějších ploch  probarvená, včetně penetrace podkladu zrnitá, tloušťky 1,5 mm stěn</t>
  </si>
  <si>
    <t>2008265514</t>
  </si>
  <si>
    <t>120</t>
  </si>
  <si>
    <t>622531021</t>
  </si>
  <si>
    <t>Omítka tenkovrstvá silikonová vnějších ploch  probarvená, včetně penetrace podkladu zrnitá, tloušťky 2,0 mm stěn</t>
  </si>
  <si>
    <t>-274016057</t>
  </si>
  <si>
    <t>52</t>
  </si>
  <si>
    <t>631311115</t>
  </si>
  <si>
    <t>Mazanina z betonu  prostého bez zvýšených nároků na prostředí tl. přes 50 do 80 mm tř. C 20/25</t>
  </si>
  <si>
    <t>-290854495</t>
  </si>
  <si>
    <t>(1,5*0,8*3+0,9*0,3*4)*0,08</t>
  </si>
  <si>
    <t>Ostatní konstrukce a práce, bourání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</si>
  <si>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</si>
  <si>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</si>
  <si>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-379864791</t>
  </si>
  <si>
    <t>"obruby"6,66*2+3,5*2+0,1</t>
  </si>
  <si>
    <t>59217018</t>
  </si>
  <si>
    <t>obrubník betonový chodníkový 1000x80x200mm</t>
  </si>
  <si>
    <t>-1713200294</t>
  </si>
  <si>
    <t>53</t>
  </si>
  <si>
    <t>941111122</t>
  </si>
  <si>
    <t>Montáž lešení řadového trubkového lehkého pracovního s podlahami  s provozním zatížením tř. 3 do 200 kg/m2 šířky tř. W09 přes 0,9 do 1,2 m, výšky přes 10 do 25 m</t>
  </si>
  <si>
    <t>-1820414703</t>
  </si>
  <si>
    <t>(2,55*2+2,2+1,2*2)*13,5</t>
  </si>
  <si>
    <t>54</t>
  </si>
  <si>
    <t>941111222</t>
  </si>
  <si>
    <t>Montáž lešení řadového trubkového lehkého pracovního s podlahami  s provozním zatížením tř. 3 do 200 kg/m2 Příplatek za první a každý další den použití lešení k ceně -1122</t>
  </si>
  <si>
    <t>205597038</t>
  </si>
  <si>
    <t>LES*45</t>
  </si>
  <si>
    <t>55</t>
  </si>
  <si>
    <t>941111822</t>
  </si>
  <si>
    <t>Demontáž lešení řadového trubkového lehkého pracovního s podlahami  s provozním zatížením tř. 3 do 200 kg/m2 šířky tř. W09 přes 0,9 do 1,2 m, výšky přes 10 do 25 m</t>
  </si>
  <si>
    <t>-839169710</t>
  </si>
  <si>
    <t>56</t>
  </si>
  <si>
    <t>943211112</t>
  </si>
  <si>
    <t>Montáž lešení prostorového rámového lehkého pracovního s podlahami  s provozním zatížením tř. 3 do 200 kg/m2, výšky přes 10 do 25 m</t>
  </si>
  <si>
    <t>336144297</t>
  </si>
  <si>
    <t>1,9*1,55*13</t>
  </si>
  <si>
    <t>58</t>
  </si>
  <si>
    <t>943211212</t>
  </si>
  <si>
    <t>Montáž lešení prostorového rámového lehkého pracovního s podlahami  Příplatek za první a každý další den použití lešení k ceně -1112</t>
  </si>
  <si>
    <t>1660631340</t>
  </si>
  <si>
    <t>LESP*35</t>
  </si>
  <si>
    <t>57</t>
  </si>
  <si>
    <t>943211811</t>
  </si>
  <si>
    <t>Demontáž lešení prostorového rámového lehkého pracovního s podlahami  s provozním zatížením tř. 3 do 200 kg/m2, výšky do 10 m</t>
  </si>
  <si>
    <t>835368798</t>
  </si>
  <si>
    <t>36</t>
  </si>
  <si>
    <t>961022311</t>
  </si>
  <si>
    <t>Bourání základů ze zdiva kamenného nebo smíšeného  smíšeného</t>
  </si>
  <si>
    <t>1239687517</t>
  </si>
  <si>
    <t>2,2*(1,56-0,5)*0,15</t>
  </si>
  <si>
    <t>45</t>
  </si>
  <si>
    <t>962032231</t>
  </si>
  <si>
    <t>Bourání zdiva nadzákladového z cihel nebo tvárnic  z cihel pálených nebo vápenopískových, na maltu vápennou nebo vápenocementovou, objemu přes 1 m3</t>
  </si>
  <si>
    <t>199362872</t>
  </si>
  <si>
    <t>"nadprazi"0,7*(0,8-0,3)*0,2*2*3</t>
  </si>
  <si>
    <t>"osteni"0,3*0,8*2,3*3</t>
  </si>
  <si>
    <t>"parapet"1,5*0,6*(0,9+0,1)*3</t>
  </si>
  <si>
    <t>102</t>
  </si>
  <si>
    <t>974031132</t>
  </si>
  <si>
    <t>Vysekání rýh ve zdivu cihelném na maltu vápennou nebo vápenocementovou  do hl. 50 mm a šířky do 70 mm</t>
  </si>
  <si>
    <t>-218286249</t>
  </si>
  <si>
    <t>"EI"15,2+2,5+2,5</t>
  </si>
  <si>
    <t>101</t>
  </si>
  <si>
    <t>974031155</t>
  </si>
  <si>
    <t>Vysekání rýh ve zdivu cihelném na maltu vápennou nebo vápenocementovou  do hl. 100 mm a šířky do 200 mm</t>
  </si>
  <si>
    <t>-1265221136</t>
  </si>
  <si>
    <t>"UT"10,1</t>
  </si>
  <si>
    <t>44</t>
  </si>
  <si>
    <t>974031165</t>
  </si>
  <si>
    <t>Vysekání rýh ve zdivu cihelném na maltu vápennou nebo vápenocementovou  do hl. 150 mm a šířky do 200 mm</t>
  </si>
  <si>
    <t>-2104577174</t>
  </si>
  <si>
    <t>"preklady"0,7*2*2*3</t>
  </si>
  <si>
    <t>99</t>
  </si>
  <si>
    <t>977151113</t>
  </si>
  <si>
    <t>Jádrové vrty diamantovými korunkami do stavebních materiálů (železobetonu, betonu, cihel, obkladů, dlažeb, kamene) průměru přes 40 do 50 mm</t>
  </si>
  <si>
    <t>-1259150091</t>
  </si>
  <si>
    <t>0,4*2</t>
  </si>
  <si>
    <t>997</t>
  </si>
  <si>
    <t>Přesun sutě</t>
  </si>
  <si>
    <t>37</t>
  </si>
  <si>
    <t>997013111</t>
  </si>
  <si>
    <t>Vnitrostaveništní doprava suti a vybouraných hmot  vodorovně do 50 m svisle s použitím mechanizace pro budovy a haly výšky do 6 m</t>
  </si>
  <si>
    <t>274912077</t>
  </si>
  <si>
    <t>26,392-1,838-14,104</t>
  </si>
  <si>
    <t>39</t>
  </si>
  <si>
    <t>997013501</t>
  </si>
  <si>
    <t>Odvoz suti a vybouraných hmot na skládku nebo meziskládku  se složením, na vzdálenost do 1 km</t>
  </si>
  <si>
    <t>-961266332</t>
  </si>
  <si>
    <t>40</t>
  </si>
  <si>
    <t>997013509</t>
  </si>
  <si>
    <t>Odvoz suti a vybouraných hmot na skládku nebo meziskládku  se složením, na vzdálenost Příplatek k ceně za každý další i započatý 1 km přes 1 km</t>
  </si>
  <si>
    <t>-1235255158</t>
  </si>
  <si>
    <t>10,45*17 'Přepočtené koeficientem množství</t>
  </si>
  <si>
    <t>41</t>
  </si>
  <si>
    <t>997223855</t>
  </si>
  <si>
    <t>Poplatek za uložení stavebního odpadu na skládce (skládkovné) zeminy a kameniva zatříděného do Katalogu odpadů pod kódem 170 504</t>
  </si>
  <si>
    <t>-1240257299</t>
  </si>
  <si>
    <t>998</t>
  </si>
  <si>
    <t>Přesun hmot</t>
  </si>
  <si>
    <t>59</t>
  </si>
  <si>
    <t>998011003</t>
  </si>
  <si>
    <t>Přesun hmot pro budovy občanské výstavby, bydlení, výrobu a služby  s nosnou svislou konstrukcí zděnou z cihel, tvárnic nebo kamene vodorovná dopravní vzdálenost do 100 m pro budovy výšky přes 12 do 24 m</t>
  </si>
  <si>
    <t>1069562782</t>
  </si>
  <si>
    <t>PSV</t>
  </si>
  <si>
    <t>Práce a dodávky PSV</t>
  </si>
  <si>
    <t>711</t>
  </si>
  <si>
    <t>Izolace proti vodě, vlhkosti a plynům</t>
  </si>
  <si>
    <t>139</t>
  </si>
  <si>
    <t>711161112</t>
  </si>
  <si>
    <t>Izolace proti zemní vlhkosti a beztlakové vodě nopovými fóliemi na ploše vodorovné V vrstva ochranná, odvětrávací a drenážní výška nopku 8,0 mm, tl. fólie do 0,6 mm</t>
  </si>
  <si>
    <t>16</t>
  </si>
  <si>
    <t>-1765098984</t>
  </si>
  <si>
    <t>(2,55*2+2,2*2)*(0,2+1,36+0,5)</t>
  </si>
  <si>
    <t>140</t>
  </si>
  <si>
    <t>69311081</t>
  </si>
  <si>
    <t>geotextilie netkaná separační, ochranná, filtrační, drenážní PES 300g/m2</t>
  </si>
  <si>
    <t>-1156658052</t>
  </si>
  <si>
    <t>10</t>
  </si>
  <si>
    <t>711471053</t>
  </si>
  <si>
    <t>Provedení izolace proti povrchové a podpovrchové tlakové vodě termoplasty  na ploše vodorovné V folií z nízkolehčeného PE položenou volně</t>
  </si>
  <si>
    <t>772425947</t>
  </si>
  <si>
    <t>13</t>
  </si>
  <si>
    <t>711472053</t>
  </si>
  <si>
    <t>Provedení izolace proti povrchové a podpovrchové tlakové vodě termoplasty  na ploše svislé S folií z nízkolehčeného PE položenou volně</t>
  </si>
  <si>
    <t>1448723824</t>
  </si>
  <si>
    <t>11</t>
  </si>
  <si>
    <t>FTR.31102239</t>
  </si>
  <si>
    <t>fólie hydroizolační nevyztužená, tl. 1,5 mm, šířka 1300 mm, RAL 8025</t>
  </si>
  <si>
    <t>1104984205</t>
  </si>
  <si>
    <t>(IZS+IZV)*1,15</t>
  </si>
  <si>
    <t>133</t>
  </si>
  <si>
    <t>998711102</t>
  </si>
  <si>
    <t>Přesun hmot pro izolace proti vodě, vlhkosti a plynům  stanovený z hmotnosti přesunovaného materiálu vodorovná dopravní vzdálenost do 50 m v objektech výšky přes 6 do 12 m</t>
  </si>
  <si>
    <t>677931576</t>
  </si>
  <si>
    <t>712</t>
  </si>
  <si>
    <t>Povlakové krytiny</t>
  </si>
  <si>
    <t>84</t>
  </si>
  <si>
    <t>712363402</t>
  </si>
  <si>
    <t>Provedení povlakové krytiny střech plochých do 10° s mechanicky kotvenou izolací včetně položení fólie a horkovzdušného svaření tl. tepelné izolace do 100 mm budovy výšky do 18 m, kotvené do betonu nebo pórobetonu okraj</t>
  </si>
  <si>
    <t>1605547122</t>
  </si>
  <si>
    <t>2,55*(2,2+0,2)</t>
  </si>
  <si>
    <t>82</t>
  </si>
  <si>
    <t>28322000</t>
  </si>
  <si>
    <t>fólie hydroizolační střešní mPVC mechanicky kotvená tl 2,0mm šedá</t>
  </si>
  <si>
    <t>-976522475</t>
  </si>
  <si>
    <t>6,12*1,15 'Přepočtené koeficientem množství</t>
  </si>
  <si>
    <t>83</t>
  </si>
  <si>
    <t>712363003</t>
  </si>
  <si>
    <t>Provedení povlakové krytiny střech plochých do 10° fólií  termoplastickou mPVC (měkčené PVC) vytvoření spoje dvou pásů fólií horkovzdušným navařením</t>
  </si>
  <si>
    <t>2074438147</t>
  </si>
  <si>
    <t>85</t>
  </si>
  <si>
    <t>712363673</t>
  </si>
  <si>
    <t>Provedení povlakové krytiny střech plochých do 10° s mechanicky kotvenou izolací ostatní práce mechanické kotvení plechových lišt do rš 200 mm do podkladu z betonu</t>
  </si>
  <si>
    <t>393833469</t>
  </si>
  <si>
    <t>5,61+2,22+2,22+2,86</t>
  </si>
  <si>
    <t>125</t>
  </si>
  <si>
    <t>55344002</t>
  </si>
  <si>
    <t>okapnice široká z poplastovaného plechu délky 2000 mm, rozvinuté šířky 200 mm</t>
  </si>
  <si>
    <t>-646374447</t>
  </si>
  <si>
    <t>87</t>
  </si>
  <si>
    <t>55344007</t>
  </si>
  <si>
    <t>závětrná lišta z poplastovaného plechu délky 2000 mm, rozvinuté šířky 250 mm</t>
  </si>
  <si>
    <t>1256980883</t>
  </si>
  <si>
    <t>2,65+2,2+0,1*2</t>
  </si>
  <si>
    <t>5,05*1,1 'Přepočtené koeficientem množství</t>
  </si>
  <si>
    <t>88</t>
  </si>
  <si>
    <t>55344006</t>
  </si>
  <si>
    <t>lišta koutová vnitřní z poplastovaného plechu délky 2000 mm, rozvinuté šířky 100 mm</t>
  </si>
  <si>
    <t>-1129692317</t>
  </si>
  <si>
    <t>2,2+0,1*2</t>
  </si>
  <si>
    <t>2,4*1,1 'Přepočtené koeficientem množství</t>
  </si>
  <si>
    <t>89</t>
  </si>
  <si>
    <t>55344004</t>
  </si>
  <si>
    <t>lišta stěnová vyhnutá z poplastované plechu délky 2000 mm, rozvinuté šířky 70 mm</t>
  </si>
  <si>
    <t>-1880500203</t>
  </si>
  <si>
    <t>2,2+0,1*2+0,2*2</t>
  </si>
  <si>
    <t>2,8*1,1 'Přepočtené koeficientem množství</t>
  </si>
  <si>
    <t>126</t>
  </si>
  <si>
    <t>55344480</t>
  </si>
  <si>
    <t>plech podkladní pozinkovaný tl 0,80 mm, délky 2000 mm, rozvinuté šířky 250 mm, a=28,b=222</t>
  </si>
  <si>
    <t>547499038</t>
  </si>
  <si>
    <t>134</t>
  </si>
  <si>
    <t>998712103</t>
  </si>
  <si>
    <t>Přesun hmot pro povlakové krytiny stanovený z hmotnosti přesunovaného materiálu vodorovná dopravní vzdálenost do 50 m v objektech výšky přes 12 do 24 m</t>
  </si>
  <si>
    <t>-1521028310</t>
  </si>
  <si>
    <t>721</t>
  </si>
  <si>
    <t>Zdravotechnika - vnitřní kanalizace</t>
  </si>
  <si>
    <t>26</t>
  </si>
  <si>
    <t>721171916</t>
  </si>
  <si>
    <t>Opravy odpadního potrubí plastového  propojení dosavadního potrubí DN 125</t>
  </si>
  <si>
    <t>-303294985</t>
  </si>
  <si>
    <t>27</t>
  </si>
  <si>
    <t>721173402.OSM</t>
  </si>
  <si>
    <t>Potrubí kanalizační KG-Systém SN 4 svodné DN 125</t>
  </si>
  <si>
    <t>-1006035314</t>
  </si>
  <si>
    <t>0,8*3</t>
  </si>
  <si>
    <t>28</t>
  </si>
  <si>
    <t>721173403.OSM</t>
  </si>
  <si>
    <t>Potrubí kanalizační KG-Systém SN 4 svodné DN 160</t>
  </si>
  <si>
    <t>-1209390974</t>
  </si>
  <si>
    <t>2,55+1,0</t>
  </si>
  <si>
    <t>135</t>
  </si>
  <si>
    <t>721290822</t>
  </si>
  <si>
    <t>Vnitrostaveništní přemístění vybouraných (demontovaných) hmot  vnitřní kanalizace vodorovně do 100 m v objektech výšky přes 6 do 12 m</t>
  </si>
  <si>
    <t>-1764881687</t>
  </si>
  <si>
    <t>733</t>
  </si>
  <si>
    <t>Ústřední vytápění - rozvodné potrubí</t>
  </si>
  <si>
    <t>96</t>
  </si>
  <si>
    <t>733120815</t>
  </si>
  <si>
    <t>Demontáž potrubí z trubek ocelových hladkých  Ø do 38</t>
  </si>
  <si>
    <t>-353142589</t>
  </si>
  <si>
    <t>3,1+4,4+2,6</t>
  </si>
  <si>
    <t>98</t>
  </si>
  <si>
    <t>733223107</t>
  </si>
  <si>
    <t>Potrubí z trubek měděných tvrdých spojovaných měkkým pájením Ø 42/1,5</t>
  </si>
  <si>
    <t>1357008441</t>
  </si>
  <si>
    <t>136</t>
  </si>
  <si>
    <t>998733103</t>
  </si>
  <si>
    <t>Přesun hmot pro rozvody potrubí  stanovený z hmotnosti přesunovaného materiálu vodorovná dopravní vzdálenost do 50 m v objektech výšky přes 12 do 24 m</t>
  </si>
  <si>
    <t>1168150298</t>
  </si>
  <si>
    <t>735</t>
  </si>
  <si>
    <t>Ústřední vytápění - otopná tělesa</t>
  </si>
  <si>
    <t>95</t>
  </si>
  <si>
    <t>735111810</t>
  </si>
  <si>
    <t>Demontáž otopných těles litinových  článkových</t>
  </si>
  <si>
    <t>1290767176</t>
  </si>
  <si>
    <t>0,8*1,2*3</t>
  </si>
  <si>
    <t>97</t>
  </si>
  <si>
    <t>735494811</t>
  </si>
  <si>
    <t>Vypuštění vody z otopných soustav  bez kotlů, ohříváků, zásobníků a nádrží</t>
  </si>
  <si>
    <t>867386603</t>
  </si>
  <si>
    <t>0,8*1,2*3*9</t>
  </si>
  <si>
    <t>764</t>
  </si>
  <si>
    <t>Konstrukce klempířské</t>
  </si>
  <si>
    <t>124</t>
  </si>
  <si>
    <t>764001901</t>
  </si>
  <si>
    <t>Napojení na stávající klempířské konstrukce délky spoje do 0,5 m</t>
  </si>
  <si>
    <t>-712469598</t>
  </si>
  <si>
    <t>121</t>
  </si>
  <si>
    <t>764531403</t>
  </si>
  <si>
    <t>Žlab podokapní z měděného plechu včetně háků a čel půlkruhový rš 250 mm</t>
  </si>
  <si>
    <t>-561509902</t>
  </si>
  <si>
    <t>122</t>
  </si>
  <si>
    <t>764531443</t>
  </si>
  <si>
    <t>Žlab podokapní z měděného plechu včetně háků a čel kotlík oválný (trychtýřový), rš žlabu/průměr svodu 250/80 mm</t>
  </si>
  <si>
    <t>1057266532</t>
  </si>
  <si>
    <t>123</t>
  </si>
  <si>
    <t>764538421</t>
  </si>
  <si>
    <t>Svod z měděného plechu včetně objímek, kolen a odskoků kruhový, průměru 80 mm</t>
  </si>
  <si>
    <t>-432441072</t>
  </si>
  <si>
    <t>137</t>
  </si>
  <si>
    <t>998764103</t>
  </si>
  <si>
    <t>Přesun hmot pro konstrukce klempířské stanovený z hmotnosti přesunovaného materiálu vodorovná dopravní vzdálenost do 50 m v objektech výšky přes 12 do 24 m</t>
  </si>
  <si>
    <t>-1731154701</t>
  </si>
  <si>
    <t>127</t>
  </si>
  <si>
    <t>R764-0001</t>
  </si>
  <si>
    <t xml:space="preserve">Přeložení stávajícího PZn svodu </t>
  </si>
  <si>
    <t>-48830077</t>
  </si>
  <si>
    <t>766</t>
  </si>
  <si>
    <t>Konstrukce truhlářské</t>
  </si>
  <si>
    <t>43</t>
  </si>
  <si>
    <t>766622813</t>
  </si>
  <si>
    <t>Demontáž okenních konstrukcí k opětovnému použití rámu jednoduchých dřevěných, plochy otvoru přes 2 do 4 m2</t>
  </si>
  <si>
    <t>1315622547</t>
  </si>
  <si>
    <t>0,9*2,2*3</t>
  </si>
  <si>
    <t>42</t>
  </si>
  <si>
    <t>766622861</t>
  </si>
  <si>
    <t>Demontáž okenních konstrukcí k opětovnému použití vyvěšení křídel dřevěných nebo plastových okenních, plochy otvoru do 1,5 m2</t>
  </si>
  <si>
    <t>1404214079</t>
  </si>
  <si>
    <t>767</t>
  </si>
  <si>
    <t>Konstrukce zámečnické</t>
  </si>
  <si>
    <t>128</t>
  </si>
  <si>
    <t>767810112</t>
  </si>
  <si>
    <t>Montáž větracích mřížek ocelových  čtyřhranných, průřezu přes 0,01 do 0,04 m2</t>
  </si>
  <si>
    <t>1853198608</t>
  </si>
  <si>
    <t>129</t>
  </si>
  <si>
    <t>R767-0002</t>
  </si>
  <si>
    <t>D větrací mřížky se síťkou a dešťovou žaluzií a okapničkou nerezová</t>
  </si>
  <si>
    <t>-1016454187</t>
  </si>
  <si>
    <t>92</t>
  </si>
  <si>
    <t>767995111</t>
  </si>
  <si>
    <t>Montáž ostatních atypických zámečnických konstrukcí  hmotnosti do 5 kg</t>
  </si>
  <si>
    <t>kg</t>
  </si>
  <si>
    <t>1105162880</t>
  </si>
  <si>
    <t>138</t>
  </si>
  <si>
    <t>998767103</t>
  </si>
  <si>
    <t>Přesun hmot pro zámečnické konstrukce  stanovený z hmotnosti přesunovaného materiálu vodorovná dopravní vzdálenost do 50 m v objektech výšky přes 12 do 24 m</t>
  </si>
  <si>
    <t>1991075303</t>
  </si>
  <si>
    <t>94</t>
  </si>
  <si>
    <t>R767-0001</t>
  </si>
  <si>
    <t>Kompletní D+M výtahu vč. dílenské dokumentace, 9 osob, nosnost 675 kg, prostorová efektivita (trakční nosné prostředky umožňující menší průměr trakčního kotouče (až 85 mm) a motoru přímo v šachtě, ovládací jednotka v rámu šachteních dveří), dveře EW 15 DP1. Klec a a šachetní dveře v mat nerezovém provedení, pdl: guma zrnitá antracit, LED osvětelní, GSM přenos.</t>
  </si>
  <si>
    <t>-817521838</t>
  </si>
  <si>
    <t>Práce a dodávky M</t>
  </si>
  <si>
    <t>21-M</t>
  </si>
  <si>
    <t>Elektromontáže</t>
  </si>
  <si>
    <t>106</t>
  </si>
  <si>
    <t>210813065</t>
  </si>
  <si>
    <t>Montáž izolovaných kabelů měděných do 1 kV bez ukončení plných a kulatých (CYKY, CHKE-R,...) uložených pevně počtu a průřezu žil 5x10 až 16 mm2</t>
  </si>
  <si>
    <t>-1126511544</t>
  </si>
  <si>
    <t>108</t>
  </si>
  <si>
    <t>34111076</t>
  </si>
  <si>
    <t>kabel silový s Cu jádrem 1 kV 4x10mm2</t>
  </si>
  <si>
    <t>-1761098665</t>
  </si>
  <si>
    <t>19,304347826087*1,15 'Přepočtené koeficientem množství</t>
  </si>
  <si>
    <t>109</t>
  </si>
  <si>
    <t>34140846</t>
  </si>
  <si>
    <t>vodič izolovaný s Cu jádrem 10mm2</t>
  </si>
  <si>
    <t>-1841841230</t>
  </si>
  <si>
    <t>105</t>
  </si>
  <si>
    <t>R21M-0001</t>
  </si>
  <si>
    <t>Úprava stávajícího hlavního  rozvaděče - doplnění o nový jistič max 63 A vč. materiálu</t>
  </si>
  <si>
    <t>421886861</t>
  </si>
  <si>
    <t>58-M</t>
  </si>
  <si>
    <t>Revize vyhrazených technických zařízení</t>
  </si>
  <si>
    <t>111</t>
  </si>
  <si>
    <t>R58M-0001</t>
  </si>
  <si>
    <t>Výchozí revize nového elektrického zařízení</t>
  </si>
  <si>
    <t>1230646446</t>
  </si>
  <si>
    <t>112</t>
  </si>
  <si>
    <t>R58M-0002</t>
  </si>
  <si>
    <t>Revizi ITI</t>
  </si>
  <si>
    <t>1538321252</t>
  </si>
  <si>
    <t>VRN</t>
  </si>
  <si>
    <t>Vedlejší rozpočtové náklady</t>
  </si>
  <si>
    <t>VRN9</t>
  </si>
  <si>
    <t>Ostatní náklady</t>
  </si>
  <si>
    <t>141</t>
  </si>
  <si>
    <t>094103100</t>
  </si>
  <si>
    <t>VN - Zajištění a provedení všech prací a dodávek nezbytných k provedení díla, tj. prací a dodávek které nejsou přímo určeny rozsahem stavby, avšak jejich provedení je pro zhotovení stavby nezbytné (např. VRN/NUS vč. zařízení staveniště)</t>
  </si>
  <si>
    <t>ks</t>
  </si>
  <si>
    <t>1024</t>
  </si>
  <si>
    <t>1034984945</t>
  </si>
  <si>
    <t>142</t>
  </si>
  <si>
    <t>094103155</t>
  </si>
  <si>
    <t>ON - Pořízení kompletní dokladové části stavby dle podmínek smlouvy o dílo (zejména kontroly, zkoušky, revize, atesty, prohlášení atd. )</t>
  </si>
  <si>
    <t>1951519625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</si>
</sst>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6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29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ht="36.95" customHeight="1">
      <c r="BS2" s="15" t="s">
        <v>6</v>
      </c>
      <c r="BT2" s="15" t="s">
        <v>7</v>
      </c>
    </row>
    <row r="3" spans="2:72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19</v>
      </c>
      <c r="AL7" s="20"/>
      <c r="AM7" s="20"/>
      <c r="AN7" s="25" t="s">
        <v>1</v>
      </c>
      <c r="AO7" s="20"/>
      <c r="AP7" s="20"/>
      <c r="AQ7" s="20"/>
      <c r="AR7" s="18"/>
      <c r="BE7" s="29"/>
      <c r="BS7" s="15" t="s">
        <v>6</v>
      </c>
    </row>
    <row r="8" spans="2:71" ht="12" customHeight="1">
      <c r="B8" s="19"/>
      <c r="C8" s="20"/>
      <c r="D8" s="30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22</v>
      </c>
      <c r="AL8" s="20"/>
      <c r="AM8" s="20"/>
      <c r="AN8" s="31" t="s">
        <v>23</v>
      </c>
      <c r="AO8" s="20"/>
      <c r="AP8" s="20"/>
      <c r="AQ8" s="20"/>
      <c r="AR8" s="18"/>
      <c r="BE8" s="29"/>
      <c r="BS8" s="15" t="s">
        <v>6</v>
      </c>
    </row>
    <row r="9" spans="2:7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pans="2:71" ht="12" customHeight="1">
      <c r="B10" s="19"/>
      <c r="C10" s="20"/>
      <c r="D10" s="30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25</v>
      </c>
      <c r="AL10" s="20"/>
      <c r="AM10" s="20"/>
      <c r="AN10" s="25" t="s">
        <v>1</v>
      </c>
      <c r="AO10" s="20"/>
      <c r="AP10" s="20"/>
      <c r="AQ10" s="20"/>
      <c r="AR10" s="18"/>
      <c r="BE10" s="29"/>
      <c r="BS10" s="15" t="s">
        <v>6</v>
      </c>
    </row>
    <row r="11" spans="2:71" ht="18.45" customHeight="1">
      <c r="B11" s="19"/>
      <c r="C11" s="20"/>
      <c r="D11" s="20"/>
      <c r="E11" s="25" t="s">
        <v>26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27</v>
      </c>
      <c r="AL11" s="20"/>
      <c r="AM11" s="20"/>
      <c r="AN11" s="25" t="s">
        <v>1</v>
      </c>
      <c r="AO11" s="20"/>
      <c r="AP11" s="20"/>
      <c r="AQ11" s="20"/>
      <c r="AR11" s="18"/>
      <c r="BE11" s="29"/>
      <c r="BS11" s="15" t="s">
        <v>6</v>
      </c>
    </row>
    <row r="12" spans="2:7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ht="12" customHeight="1">
      <c r="B13" s="19"/>
      <c r="C13" s="20"/>
      <c r="D13" s="30" t="s">
        <v>28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25</v>
      </c>
      <c r="AL13" s="20"/>
      <c r="AM13" s="20"/>
      <c r="AN13" s="32" t="s">
        <v>29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2" t="s">
        <v>29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27</v>
      </c>
      <c r="AL14" s="20"/>
      <c r="AM14" s="20"/>
      <c r="AN14" s="32" t="s">
        <v>29</v>
      </c>
      <c r="AO14" s="20"/>
      <c r="AP14" s="20"/>
      <c r="AQ14" s="20"/>
      <c r="AR14" s="18"/>
      <c r="BE14" s="29"/>
      <c r="BS14" s="15" t="s">
        <v>6</v>
      </c>
    </row>
    <row r="15" spans="2:7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ht="12" customHeight="1">
      <c r="B16" s="19"/>
      <c r="C16" s="20"/>
      <c r="D16" s="30" t="s">
        <v>30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25</v>
      </c>
      <c r="AL16" s="20"/>
      <c r="AM16" s="20"/>
      <c r="AN16" s="25" t="s">
        <v>1</v>
      </c>
      <c r="AO16" s="20"/>
      <c r="AP16" s="20"/>
      <c r="AQ16" s="20"/>
      <c r="AR16" s="18"/>
      <c r="BE16" s="29"/>
      <c r="BS16" s="15" t="s">
        <v>4</v>
      </c>
    </row>
    <row r="17" spans="2:71" ht="18.45" customHeight="1">
      <c r="B17" s="19"/>
      <c r="C17" s="20"/>
      <c r="D17" s="20"/>
      <c r="E17" s="25" t="s">
        <v>31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27</v>
      </c>
      <c r="AL17" s="20"/>
      <c r="AM17" s="20"/>
      <c r="AN17" s="25" t="s">
        <v>1</v>
      </c>
      <c r="AO17" s="20"/>
      <c r="AP17" s="20"/>
      <c r="AQ17" s="20"/>
      <c r="AR17" s="18"/>
      <c r="BE17" s="29"/>
      <c r="BS17" s="15" t="s">
        <v>32</v>
      </c>
    </row>
    <row r="18" spans="2:7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ht="12" customHeight="1">
      <c r="B19" s="19"/>
      <c r="C19" s="20"/>
      <c r="D19" s="30" t="s">
        <v>33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25</v>
      </c>
      <c r="AL19" s="20"/>
      <c r="AM19" s="20"/>
      <c r="AN19" s="25" t="s">
        <v>1</v>
      </c>
      <c r="AO19" s="20"/>
      <c r="AP19" s="20"/>
      <c r="AQ19" s="20"/>
      <c r="AR19" s="18"/>
      <c r="BE19" s="29"/>
      <c r="BS19" s="15" t="s">
        <v>6</v>
      </c>
    </row>
    <row r="20" spans="2:71" ht="18.45" customHeight="1">
      <c r="B20" s="19"/>
      <c r="C20" s="20"/>
      <c r="D20" s="20"/>
      <c r="E20" s="25" t="s">
        <v>34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27</v>
      </c>
      <c r="AL20" s="20"/>
      <c r="AM20" s="20"/>
      <c r="AN20" s="25" t="s">
        <v>1</v>
      </c>
      <c r="AO20" s="20"/>
      <c r="AP20" s="20"/>
      <c r="AQ20" s="20"/>
      <c r="AR20" s="18"/>
      <c r="BE20" s="29"/>
      <c r="BS20" s="15" t="s">
        <v>4</v>
      </c>
    </row>
    <row r="21" spans="2:57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ht="12" customHeight="1">
      <c r="B22" s="19"/>
      <c r="C22" s="20"/>
      <c r="D22" s="30" t="s">
        <v>35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ht="16.5" customHeight="1">
      <c r="B23" s="19"/>
      <c r="C23" s="20"/>
      <c r="D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2:57" s="1" customFormat="1" ht="25.9" customHeight="1">
      <c r="B26" s="36"/>
      <c r="C26" s="37"/>
      <c r="D26" s="38" t="s">
        <v>36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9"/>
    </row>
    <row r="27" spans="2:57" s="1" customFormat="1" ht="6.95" customHeight="1"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9"/>
    </row>
    <row r="28" spans="2:57" s="1" customFormat="1" ht="12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37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38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39</v>
      </c>
      <c r="AL28" s="42"/>
      <c r="AM28" s="42"/>
      <c r="AN28" s="42"/>
      <c r="AO28" s="42"/>
      <c r="AP28" s="37"/>
      <c r="AQ28" s="37"/>
      <c r="AR28" s="41"/>
      <c r="BE28" s="29"/>
    </row>
    <row r="29" spans="2:57" s="2" customFormat="1" ht="14.4" customHeight="1">
      <c r="B29" s="43"/>
      <c r="C29" s="44"/>
      <c r="D29" s="30" t="s">
        <v>40</v>
      </c>
      <c r="E29" s="44"/>
      <c r="F29" s="30" t="s">
        <v>41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ROUND(AV94,2)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2:57" s="2" customFormat="1" ht="14.4" customHeight="1">
      <c r="B30" s="43"/>
      <c r="C30" s="44"/>
      <c r="D30" s="44"/>
      <c r="E30" s="44"/>
      <c r="F30" s="30" t="s">
        <v>42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ROUND(AW94,2)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2:57" s="2" customFormat="1" ht="14.4" customHeight="1" hidden="1">
      <c r="B31" s="43"/>
      <c r="C31" s="44"/>
      <c r="D31" s="44"/>
      <c r="E31" s="44"/>
      <c r="F31" s="30" t="s">
        <v>43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2:57" s="2" customFormat="1" ht="14.4" customHeight="1" hidden="1">
      <c r="B32" s="43"/>
      <c r="C32" s="44"/>
      <c r="D32" s="44"/>
      <c r="E32" s="44"/>
      <c r="F32" s="30" t="s">
        <v>44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2:57" s="2" customFormat="1" ht="14.4" customHeight="1" hidden="1">
      <c r="B33" s="43"/>
      <c r="C33" s="44"/>
      <c r="D33" s="44"/>
      <c r="E33" s="44"/>
      <c r="F33" s="30" t="s">
        <v>45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pans="2:57" s="1" customFormat="1" ht="6.95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9"/>
    </row>
    <row r="35" spans="2:44" s="1" customFormat="1" ht="25.9" customHeight="1">
      <c r="B35" s="36"/>
      <c r="C35" s="49"/>
      <c r="D35" s="50" t="s">
        <v>46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47</v>
      </c>
      <c r="U35" s="51"/>
      <c r="V35" s="51"/>
      <c r="W35" s="51"/>
      <c r="X35" s="53" t="s">
        <v>48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</row>
    <row r="36" spans="2:44" s="1" customFormat="1" ht="6.95" customHeight="1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</row>
    <row r="37" spans="2:44" s="1" customFormat="1" ht="14.4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</row>
    <row r="38" spans="2:44" ht="14.4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2:44" ht="14.4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2:44" ht="14.4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2:44" ht="14.4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ht="14.4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ht="14.4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ht="14.4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ht="14.4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ht="14.4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ht="14.4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ht="14.4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1" customFormat="1" ht="14.4" customHeight="1">
      <c r="B49" s="36"/>
      <c r="C49" s="37"/>
      <c r="D49" s="56" t="s">
        <v>49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6" t="s">
        <v>50</v>
      </c>
      <c r="AI49" s="57"/>
      <c r="AJ49" s="57"/>
      <c r="AK49" s="57"/>
      <c r="AL49" s="57"/>
      <c r="AM49" s="57"/>
      <c r="AN49" s="57"/>
      <c r="AO49" s="57"/>
      <c r="AP49" s="37"/>
      <c r="AQ49" s="37"/>
      <c r="AR49" s="41"/>
    </row>
    <row r="50" spans="2:44" ht="12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2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2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2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2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2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2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2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2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2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2:44" s="1" customFormat="1" ht="12">
      <c r="B60" s="36"/>
      <c r="C60" s="37"/>
      <c r="D60" s="58" t="s">
        <v>51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8" t="s">
        <v>52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8" t="s">
        <v>51</v>
      </c>
      <c r="AI60" s="39"/>
      <c r="AJ60" s="39"/>
      <c r="AK60" s="39"/>
      <c r="AL60" s="39"/>
      <c r="AM60" s="58" t="s">
        <v>52</v>
      </c>
      <c r="AN60" s="39"/>
      <c r="AO60" s="39"/>
      <c r="AP60" s="37"/>
      <c r="AQ60" s="37"/>
      <c r="AR60" s="41"/>
    </row>
    <row r="61" spans="2:44" ht="12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2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2:44" s="1" customFormat="1" ht="12">
      <c r="B64" s="36"/>
      <c r="C64" s="37"/>
      <c r="D64" s="56" t="s">
        <v>53</v>
      </c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6" t="s">
        <v>54</v>
      </c>
      <c r="AI64" s="57"/>
      <c r="AJ64" s="57"/>
      <c r="AK64" s="57"/>
      <c r="AL64" s="57"/>
      <c r="AM64" s="57"/>
      <c r="AN64" s="57"/>
      <c r="AO64" s="57"/>
      <c r="AP64" s="37"/>
      <c r="AQ64" s="37"/>
      <c r="AR64" s="41"/>
    </row>
    <row r="65" spans="2:44" ht="12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2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2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2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2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2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2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2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2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2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2:44" s="1" customFormat="1" ht="12">
      <c r="B75" s="36"/>
      <c r="C75" s="37"/>
      <c r="D75" s="58" t="s">
        <v>51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8" t="s">
        <v>52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8" t="s">
        <v>51</v>
      </c>
      <c r="AI75" s="39"/>
      <c r="AJ75" s="39"/>
      <c r="AK75" s="39"/>
      <c r="AL75" s="39"/>
      <c r="AM75" s="58" t="s">
        <v>52</v>
      </c>
      <c r="AN75" s="39"/>
      <c r="AO75" s="39"/>
      <c r="AP75" s="37"/>
      <c r="AQ75" s="37"/>
      <c r="AR75" s="41"/>
    </row>
    <row r="76" spans="2:44" s="1" customFormat="1" ht="12"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</row>
    <row r="77" spans="2:44" s="1" customFormat="1" ht="6.95" customHeight="1"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41"/>
    </row>
    <row r="81" spans="2:44" s="1" customFormat="1" ht="6.95" customHeight="1"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41"/>
    </row>
    <row r="82" spans="2:44" s="1" customFormat="1" ht="24.95" customHeight="1">
      <c r="B82" s="36"/>
      <c r="C82" s="21" t="s">
        <v>55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</row>
    <row r="83" spans="2:44" s="1" customFormat="1" ht="6.95" customHeight="1"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</row>
    <row r="84" spans="2:44" s="3" customFormat="1" ht="12" customHeight="1">
      <c r="B84" s="63"/>
      <c r="C84" s="30" t="s">
        <v>13</v>
      </c>
      <c r="D84" s="64"/>
      <c r="E84" s="64"/>
      <c r="F84" s="64"/>
      <c r="G84" s="64"/>
      <c r="H84" s="64"/>
      <c r="I84" s="64"/>
      <c r="J84" s="64"/>
      <c r="K84" s="64"/>
      <c r="L84" s="64" t="str">
        <f>K5</f>
        <v>200129</v>
      </c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5"/>
    </row>
    <row r="85" spans="2:44" s="4" customFormat="1" ht="36.95" customHeight="1">
      <c r="B85" s="66"/>
      <c r="C85" s="67" t="s">
        <v>16</v>
      </c>
      <c r="D85" s="68"/>
      <c r="E85" s="68"/>
      <c r="F85" s="68"/>
      <c r="G85" s="68"/>
      <c r="H85" s="68"/>
      <c r="I85" s="68"/>
      <c r="J85" s="68"/>
      <c r="K85" s="68"/>
      <c r="L85" s="69" t="str">
        <f>K6</f>
        <v>Zdokonalení bezbariérovosti školy fomou výtahu na ZŠ Komenského v Horažďovicích</v>
      </c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70"/>
    </row>
    <row r="86" spans="2:44" s="1" customFormat="1" ht="6.95" customHeight="1"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</row>
    <row r="87" spans="2:44" s="1" customFormat="1" ht="12" customHeight="1">
      <c r="B87" s="36"/>
      <c r="C87" s="30" t="s">
        <v>20</v>
      </c>
      <c r="D87" s="37"/>
      <c r="E87" s="37"/>
      <c r="F87" s="37"/>
      <c r="G87" s="37"/>
      <c r="H87" s="37"/>
      <c r="I87" s="37"/>
      <c r="J87" s="37"/>
      <c r="K87" s="37"/>
      <c r="L87" s="71" t="str">
        <f>IF(K8="","",K8)</f>
        <v>Horažďovice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22</v>
      </c>
      <c r="AJ87" s="37"/>
      <c r="AK87" s="37"/>
      <c r="AL87" s="37"/>
      <c r="AM87" s="72" t="str">
        <f>IF(AN8="","",AN8)</f>
        <v>29. 1. 2020</v>
      </c>
      <c r="AN87" s="72"/>
      <c r="AO87" s="37"/>
      <c r="AP87" s="37"/>
      <c r="AQ87" s="37"/>
      <c r="AR87" s="41"/>
    </row>
    <row r="88" spans="2:44" s="1" customFormat="1" ht="6.95" customHeight="1"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</row>
    <row r="89" spans="2:56" s="1" customFormat="1" ht="15.15" customHeight="1">
      <c r="B89" s="36"/>
      <c r="C89" s="30" t="s">
        <v>24</v>
      </c>
      <c r="D89" s="37"/>
      <c r="E89" s="37"/>
      <c r="F89" s="37"/>
      <c r="G89" s="37"/>
      <c r="H89" s="37"/>
      <c r="I89" s="37"/>
      <c r="J89" s="37"/>
      <c r="K89" s="37"/>
      <c r="L89" s="64" t="str">
        <f>IF(E11="","",E11)</f>
        <v>město Horažďovice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30</v>
      </c>
      <c r="AJ89" s="37"/>
      <c r="AK89" s="37"/>
      <c r="AL89" s="37"/>
      <c r="AM89" s="73" t="str">
        <f>IF(E17="","",E17)</f>
        <v xml:space="preserve"> </v>
      </c>
      <c r="AN89" s="64"/>
      <c r="AO89" s="64"/>
      <c r="AP89" s="64"/>
      <c r="AQ89" s="37"/>
      <c r="AR89" s="41"/>
      <c r="AS89" s="74" t="s">
        <v>56</v>
      </c>
      <c r="AT89" s="75"/>
      <c r="AU89" s="76"/>
      <c r="AV89" s="76"/>
      <c r="AW89" s="76"/>
      <c r="AX89" s="76"/>
      <c r="AY89" s="76"/>
      <c r="AZ89" s="76"/>
      <c r="BA89" s="76"/>
      <c r="BB89" s="76"/>
      <c r="BC89" s="76"/>
      <c r="BD89" s="77"/>
    </row>
    <row r="90" spans="2:56" s="1" customFormat="1" ht="15.15" customHeight="1">
      <c r="B90" s="36"/>
      <c r="C90" s="30" t="s">
        <v>28</v>
      </c>
      <c r="D90" s="37"/>
      <c r="E90" s="37"/>
      <c r="F90" s="37"/>
      <c r="G90" s="37"/>
      <c r="H90" s="37"/>
      <c r="I90" s="37"/>
      <c r="J90" s="37"/>
      <c r="K90" s="37"/>
      <c r="L90" s="64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33</v>
      </c>
      <c r="AJ90" s="37"/>
      <c r="AK90" s="37"/>
      <c r="AL90" s="37"/>
      <c r="AM90" s="73" t="str">
        <f>IF(E20="","",E20)</f>
        <v>Pavel Matoušek</v>
      </c>
      <c r="AN90" s="64"/>
      <c r="AO90" s="64"/>
      <c r="AP90" s="64"/>
      <c r="AQ90" s="37"/>
      <c r="AR90" s="41"/>
      <c r="AS90" s="78"/>
      <c r="AT90" s="79"/>
      <c r="AU90" s="80"/>
      <c r="AV90" s="80"/>
      <c r="AW90" s="80"/>
      <c r="AX90" s="80"/>
      <c r="AY90" s="80"/>
      <c r="AZ90" s="80"/>
      <c r="BA90" s="80"/>
      <c r="BB90" s="80"/>
      <c r="BC90" s="80"/>
      <c r="BD90" s="81"/>
    </row>
    <row r="91" spans="2:56" s="1" customFormat="1" ht="10.8" customHeight="1"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2"/>
      <c r="AT91" s="83"/>
      <c r="AU91" s="84"/>
      <c r="AV91" s="84"/>
      <c r="AW91" s="84"/>
      <c r="AX91" s="84"/>
      <c r="AY91" s="84"/>
      <c r="AZ91" s="84"/>
      <c r="BA91" s="84"/>
      <c r="BB91" s="84"/>
      <c r="BC91" s="84"/>
      <c r="BD91" s="85"/>
    </row>
    <row r="92" spans="2:56" s="1" customFormat="1" ht="29.25" customHeight="1">
      <c r="B92" s="36"/>
      <c r="C92" s="86" t="s">
        <v>57</v>
      </c>
      <c r="D92" s="87"/>
      <c r="E92" s="87"/>
      <c r="F92" s="87"/>
      <c r="G92" s="87"/>
      <c r="H92" s="88"/>
      <c r="I92" s="89" t="s">
        <v>58</v>
      </c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90" t="s">
        <v>59</v>
      </c>
      <c r="AH92" s="87"/>
      <c r="AI92" s="87"/>
      <c r="AJ92" s="87"/>
      <c r="AK92" s="87"/>
      <c r="AL92" s="87"/>
      <c r="AM92" s="87"/>
      <c r="AN92" s="89" t="s">
        <v>60</v>
      </c>
      <c r="AO92" s="87"/>
      <c r="AP92" s="91"/>
      <c r="AQ92" s="92" t="s">
        <v>61</v>
      </c>
      <c r="AR92" s="41"/>
      <c r="AS92" s="93" t="s">
        <v>62</v>
      </c>
      <c r="AT92" s="94" t="s">
        <v>63</v>
      </c>
      <c r="AU92" s="94" t="s">
        <v>64</v>
      </c>
      <c r="AV92" s="94" t="s">
        <v>65</v>
      </c>
      <c r="AW92" s="94" t="s">
        <v>66</v>
      </c>
      <c r="AX92" s="94" t="s">
        <v>67</v>
      </c>
      <c r="AY92" s="94" t="s">
        <v>68</v>
      </c>
      <c r="AZ92" s="94" t="s">
        <v>69</v>
      </c>
      <c r="BA92" s="94" t="s">
        <v>70</v>
      </c>
      <c r="BB92" s="94" t="s">
        <v>71</v>
      </c>
      <c r="BC92" s="94" t="s">
        <v>72</v>
      </c>
      <c r="BD92" s="95" t="s">
        <v>73</v>
      </c>
    </row>
    <row r="93" spans="2:56" s="1" customFormat="1" ht="10.8" customHeight="1"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96"/>
      <c r="AT93" s="97"/>
      <c r="AU93" s="97"/>
      <c r="AV93" s="97"/>
      <c r="AW93" s="97"/>
      <c r="AX93" s="97"/>
      <c r="AY93" s="97"/>
      <c r="AZ93" s="97"/>
      <c r="BA93" s="97"/>
      <c r="BB93" s="97"/>
      <c r="BC93" s="97"/>
      <c r="BD93" s="98"/>
    </row>
    <row r="94" spans="2:90" s="5" customFormat="1" ht="32.4" customHeight="1">
      <c r="B94" s="99"/>
      <c r="C94" s="100" t="s">
        <v>74</v>
      </c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2">
        <f>ROUND(AG95,2)</f>
        <v>0</v>
      </c>
      <c r="AH94" s="102"/>
      <c r="AI94" s="102"/>
      <c r="AJ94" s="102"/>
      <c r="AK94" s="102"/>
      <c r="AL94" s="102"/>
      <c r="AM94" s="102"/>
      <c r="AN94" s="103">
        <f>SUM(AG94,AT94)</f>
        <v>0</v>
      </c>
      <c r="AO94" s="103"/>
      <c r="AP94" s="103"/>
      <c r="AQ94" s="104" t="s">
        <v>1</v>
      </c>
      <c r="AR94" s="105"/>
      <c r="AS94" s="106">
        <f>ROUND(AS95,2)</f>
        <v>0</v>
      </c>
      <c r="AT94" s="107">
        <f>ROUND(SUM(AV94:AW94),2)</f>
        <v>0</v>
      </c>
      <c r="AU94" s="108">
        <f>ROUND(AU95,5)</f>
        <v>0</v>
      </c>
      <c r="AV94" s="107">
        <f>ROUND(AZ94*L29,2)</f>
        <v>0</v>
      </c>
      <c r="AW94" s="107">
        <f>ROUND(BA94*L30,2)</f>
        <v>0</v>
      </c>
      <c r="AX94" s="107">
        <f>ROUND(BB94*L29,2)</f>
        <v>0</v>
      </c>
      <c r="AY94" s="107">
        <f>ROUND(BC94*L30,2)</f>
        <v>0</v>
      </c>
      <c r="AZ94" s="107">
        <f>ROUND(AZ95,2)</f>
        <v>0</v>
      </c>
      <c r="BA94" s="107">
        <f>ROUND(BA95,2)</f>
        <v>0</v>
      </c>
      <c r="BB94" s="107">
        <f>ROUND(BB95,2)</f>
        <v>0</v>
      </c>
      <c r="BC94" s="107">
        <f>ROUND(BC95,2)</f>
        <v>0</v>
      </c>
      <c r="BD94" s="109">
        <f>ROUND(BD95,2)</f>
        <v>0</v>
      </c>
      <c r="BS94" s="110" t="s">
        <v>75</v>
      </c>
      <c r="BT94" s="110" t="s">
        <v>76</v>
      </c>
      <c r="BV94" s="110" t="s">
        <v>77</v>
      </c>
      <c r="BW94" s="110" t="s">
        <v>5</v>
      </c>
      <c r="BX94" s="110" t="s">
        <v>78</v>
      </c>
      <c r="CL94" s="110" t="s">
        <v>1</v>
      </c>
    </row>
    <row r="95" spans="1:90" s="6" customFormat="1" ht="40.5" customHeight="1">
      <c r="A95" s="111" t="s">
        <v>79</v>
      </c>
      <c r="B95" s="112"/>
      <c r="C95" s="113"/>
      <c r="D95" s="114" t="s">
        <v>14</v>
      </c>
      <c r="E95" s="114"/>
      <c r="F95" s="114"/>
      <c r="G95" s="114"/>
      <c r="H95" s="114"/>
      <c r="I95" s="115"/>
      <c r="J95" s="114" t="s">
        <v>17</v>
      </c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  <c r="AA95" s="114"/>
      <c r="AB95" s="114"/>
      <c r="AC95" s="114"/>
      <c r="AD95" s="114"/>
      <c r="AE95" s="114"/>
      <c r="AF95" s="114"/>
      <c r="AG95" s="116">
        <f>'200129 - Zdokonalení bezb...'!J28</f>
        <v>0</v>
      </c>
      <c r="AH95" s="115"/>
      <c r="AI95" s="115"/>
      <c r="AJ95" s="115"/>
      <c r="AK95" s="115"/>
      <c r="AL95" s="115"/>
      <c r="AM95" s="115"/>
      <c r="AN95" s="116">
        <f>SUM(AG95,AT95)</f>
        <v>0</v>
      </c>
      <c r="AO95" s="115"/>
      <c r="AP95" s="115"/>
      <c r="AQ95" s="117" t="s">
        <v>80</v>
      </c>
      <c r="AR95" s="118"/>
      <c r="AS95" s="119">
        <v>0</v>
      </c>
      <c r="AT95" s="120">
        <f>ROUND(SUM(AV95:AW95),2)</f>
        <v>0</v>
      </c>
      <c r="AU95" s="121">
        <f>'200129 - Zdokonalení bezb...'!P136</f>
        <v>0</v>
      </c>
      <c r="AV95" s="120">
        <f>'200129 - Zdokonalení bezb...'!J31</f>
        <v>0</v>
      </c>
      <c r="AW95" s="120">
        <f>'200129 - Zdokonalení bezb...'!J32</f>
        <v>0</v>
      </c>
      <c r="AX95" s="120">
        <f>'200129 - Zdokonalení bezb...'!J33</f>
        <v>0</v>
      </c>
      <c r="AY95" s="120">
        <f>'200129 - Zdokonalení bezb...'!J34</f>
        <v>0</v>
      </c>
      <c r="AZ95" s="120">
        <f>'200129 - Zdokonalení bezb...'!F31</f>
        <v>0</v>
      </c>
      <c r="BA95" s="120">
        <f>'200129 - Zdokonalení bezb...'!F32</f>
        <v>0</v>
      </c>
      <c r="BB95" s="120">
        <f>'200129 - Zdokonalení bezb...'!F33</f>
        <v>0</v>
      </c>
      <c r="BC95" s="120">
        <f>'200129 - Zdokonalení bezb...'!F34</f>
        <v>0</v>
      </c>
      <c r="BD95" s="122">
        <f>'200129 - Zdokonalení bezb...'!F35</f>
        <v>0</v>
      </c>
      <c r="BT95" s="123" t="s">
        <v>81</v>
      </c>
      <c r="BU95" s="123" t="s">
        <v>82</v>
      </c>
      <c r="BV95" s="123" t="s">
        <v>77</v>
      </c>
      <c r="BW95" s="123" t="s">
        <v>5</v>
      </c>
      <c r="BX95" s="123" t="s">
        <v>78</v>
      </c>
      <c r="CL95" s="123" t="s">
        <v>1</v>
      </c>
    </row>
    <row r="96" spans="2:44" s="1" customFormat="1" ht="30" customHeight="1"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1"/>
    </row>
    <row r="97" spans="2:44" s="1" customFormat="1" ht="6.95" customHeight="1">
      <c r="B97" s="59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41"/>
    </row>
  </sheetData>
  <sheetProtection password="CC35" sheet="1" objects="1" scenarios="1" formatColumns="0" formatRows="0"/>
  <mergeCells count="4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90:AP90"/>
    <mergeCell ref="L85:AO85"/>
    <mergeCell ref="AM87:AN87"/>
    <mergeCell ref="AM89:AP89"/>
    <mergeCell ref="AS89:AT91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95" location="'200129 - Zdokonalení bezb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39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24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AT2" s="15" t="s">
        <v>5</v>
      </c>
      <c r="AZ2" s="125" t="s">
        <v>83</v>
      </c>
      <c r="BA2" s="125" t="s">
        <v>1</v>
      </c>
      <c r="BB2" s="125" t="s">
        <v>1</v>
      </c>
      <c r="BC2" s="125" t="s">
        <v>84</v>
      </c>
      <c r="BD2" s="125" t="s">
        <v>85</v>
      </c>
    </row>
    <row r="3" spans="2:56" ht="6.95" customHeight="1">
      <c r="B3" s="126"/>
      <c r="C3" s="127"/>
      <c r="D3" s="127"/>
      <c r="E3" s="127"/>
      <c r="F3" s="127"/>
      <c r="G3" s="127"/>
      <c r="H3" s="127"/>
      <c r="I3" s="128"/>
      <c r="J3" s="127"/>
      <c r="K3" s="127"/>
      <c r="L3" s="18"/>
      <c r="AT3" s="15" t="s">
        <v>85</v>
      </c>
      <c r="AZ3" s="125" t="s">
        <v>86</v>
      </c>
      <c r="BA3" s="125" t="s">
        <v>1</v>
      </c>
      <c r="BB3" s="125" t="s">
        <v>1</v>
      </c>
      <c r="BC3" s="125" t="s">
        <v>87</v>
      </c>
      <c r="BD3" s="125" t="s">
        <v>85</v>
      </c>
    </row>
    <row r="4" spans="2:56" ht="24.95" customHeight="1">
      <c r="B4" s="18"/>
      <c r="D4" s="129" t="s">
        <v>88</v>
      </c>
      <c r="L4" s="18"/>
      <c r="M4" s="130" t="s">
        <v>10</v>
      </c>
      <c r="AT4" s="15" t="s">
        <v>4</v>
      </c>
      <c r="AZ4" s="125" t="s">
        <v>89</v>
      </c>
      <c r="BA4" s="125" t="s">
        <v>1</v>
      </c>
      <c r="BB4" s="125" t="s">
        <v>1</v>
      </c>
      <c r="BC4" s="125" t="s">
        <v>87</v>
      </c>
      <c r="BD4" s="125" t="s">
        <v>85</v>
      </c>
    </row>
    <row r="5" spans="2:56" ht="6.95" customHeight="1">
      <c r="B5" s="18"/>
      <c r="L5" s="18"/>
      <c r="AZ5" s="125" t="s">
        <v>90</v>
      </c>
      <c r="BA5" s="125" t="s">
        <v>1</v>
      </c>
      <c r="BB5" s="125" t="s">
        <v>1</v>
      </c>
      <c r="BC5" s="125" t="s">
        <v>91</v>
      </c>
      <c r="BD5" s="125" t="s">
        <v>85</v>
      </c>
    </row>
    <row r="6" spans="2:56" s="1" customFormat="1" ht="12" customHeight="1">
      <c r="B6" s="41"/>
      <c r="D6" s="131" t="s">
        <v>16</v>
      </c>
      <c r="I6" s="132"/>
      <c r="L6" s="41"/>
      <c r="AZ6" s="125" t="s">
        <v>92</v>
      </c>
      <c r="BA6" s="125" t="s">
        <v>1</v>
      </c>
      <c r="BB6" s="125" t="s">
        <v>1</v>
      </c>
      <c r="BC6" s="125" t="s">
        <v>93</v>
      </c>
      <c r="BD6" s="125" t="s">
        <v>85</v>
      </c>
    </row>
    <row r="7" spans="2:56" s="1" customFormat="1" ht="36.95" customHeight="1">
      <c r="B7" s="41"/>
      <c r="E7" s="133" t="s">
        <v>17</v>
      </c>
      <c r="F7" s="1"/>
      <c r="G7" s="1"/>
      <c r="H7" s="1"/>
      <c r="I7" s="132"/>
      <c r="L7" s="41"/>
      <c r="AZ7" s="125" t="s">
        <v>94</v>
      </c>
      <c r="BA7" s="125" t="s">
        <v>1</v>
      </c>
      <c r="BB7" s="125" t="s">
        <v>1</v>
      </c>
      <c r="BC7" s="125" t="s">
        <v>95</v>
      </c>
      <c r="BD7" s="125" t="s">
        <v>85</v>
      </c>
    </row>
    <row r="8" spans="2:56" s="1" customFormat="1" ht="12">
      <c r="B8" s="41"/>
      <c r="I8" s="132"/>
      <c r="L8" s="41"/>
      <c r="AZ8" s="125" t="s">
        <v>96</v>
      </c>
      <c r="BA8" s="125" t="s">
        <v>1</v>
      </c>
      <c r="BB8" s="125" t="s">
        <v>1</v>
      </c>
      <c r="BC8" s="125" t="s">
        <v>97</v>
      </c>
      <c r="BD8" s="125" t="s">
        <v>85</v>
      </c>
    </row>
    <row r="9" spans="2:56" s="1" customFormat="1" ht="12" customHeight="1">
      <c r="B9" s="41"/>
      <c r="D9" s="131" t="s">
        <v>18</v>
      </c>
      <c r="F9" s="134" t="s">
        <v>1</v>
      </c>
      <c r="I9" s="135" t="s">
        <v>19</v>
      </c>
      <c r="J9" s="134" t="s">
        <v>1</v>
      </c>
      <c r="L9" s="41"/>
      <c r="AZ9" s="125" t="s">
        <v>98</v>
      </c>
      <c r="BA9" s="125" t="s">
        <v>1</v>
      </c>
      <c r="BB9" s="125" t="s">
        <v>1</v>
      </c>
      <c r="BC9" s="125" t="s">
        <v>99</v>
      </c>
      <c r="BD9" s="125" t="s">
        <v>85</v>
      </c>
    </row>
    <row r="10" spans="2:56" s="1" customFormat="1" ht="12" customHeight="1">
      <c r="B10" s="41"/>
      <c r="D10" s="131" t="s">
        <v>20</v>
      </c>
      <c r="F10" s="134" t="s">
        <v>21</v>
      </c>
      <c r="I10" s="135" t="s">
        <v>22</v>
      </c>
      <c r="J10" s="136" t="str">
        <f>'Rekapitulace stavby'!AN8</f>
        <v>29. 1. 2020</v>
      </c>
      <c r="L10" s="41"/>
      <c r="AZ10" s="125" t="s">
        <v>100</v>
      </c>
      <c r="BA10" s="125" t="s">
        <v>1</v>
      </c>
      <c r="BB10" s="125" t="s">
        <v>1</v>
      </c>
      <c r="BC10" s="125" t="s">
        <v>101</v>
      </c>
      <c r="BD10" s="125" t="s">
        <v>85</v>
      </c>
    </row>
    <row r="11" spans="2:56" s="1" customFormat="1" ht="10.8" customHeight="1">
      <c r="B11" s="41"/>
      <c r="I11" s="132"/>
      <c r="L11" s="41"/>
      <c r="AZ11" s="125" t="s">
        <v>102</v>
      </c>
      <c r="BA11" s="125" t="s">
        <v>1</v>
      </c>
      <c r="BB11" s="125" t="s">
        <v>1</v>
      </c>
      <c r="BC11" s="125" t="s">
        <v>103</v>
      </c>
      <c r="BD11" s="125" t="s">
        <v>85</v>
      </c>
    </row>
    <row r="12" spans="2:56" s="1" customFormat="1" ht="12" customHeight="1">
      <c r="B12" s="41"/>
      <c r="D12" s="131" t="s">
        <v>24</v>
      </c>
      <c r="I12" s="135" t="s">
        <v>25</v>
      </c>
      <c r="J12" s="134" t="s">
        <v>1</v>
      </c>
      <c r="L12" s="41"/>
      <c r="AZ12" s="125" t="s">
        <v>104</v>
      </c>
      <c r="BA12" s="125" t="s">
        <v>1</v>
      </c>
      <c r="BB12" s="125" t="s">
        <v>1</v>
      </c>
      <c r="BC12" s="125" t="s">
        <v>105</v>
      </c>
      <c r="BD12" s="125" t="s">
        <v>85</v>
      </c>
    </row>
    <row r="13" spans="2:56" s="1" customFormat="1" ht="18" customHeight="1">
      <c r="B13" s="41"/>
      <c r="E13" s="134" t="s">
        <v>26</v>
      </c>
      <c r="I13" s="135" t="s">
        <v>27</v>
      </c>
      <c r="J13" s="134" t="s">
        <v>1</v>
      </c>
      <c r="L13" s="41"/>
      <c r="AZ13" s="125" t="s">
        <v>106</v>
      </c>
      <c r="BA13" s="125" t="s">
        <v>1</v>
      </c>
      <c r="BB13" s="125" t="s">
        <v>1</v>
      </c>
      <c r="BC13" s="125" t="s">
        <v>107</v>
      </c>
      <c r="BD13" s="125" t="s">
        <v>85</v>
      </c>
    </row>
    <row r="14" spans="2:12" s="1" customFormat="1" ht="6.95" customHeight="1">
      <c r="B14" s="41"/>
      <c r="I14" s="132"/>
      <c r="L14" s="41"/>
    </row>
    <row r="15" spans="2:12" s="1" customFormat="1" ht="12" customHeight="1">
      <c r="B15" s="41"/>
      <c r="D15" s="131" t="s">
        <v>28</v>
      </c>
      <c r="I15" s="135" t="s">
        <v>25</v>
      </c>
      <c r="J15" s="31" t="str">
        <f>'Rekapitulace stavby'!AN13</f>
        <v>Vyplň údaj</v>
      </c>
      <c r="L15" s="41"/>
    </row>
    <row r="16" spans="2:12" s="1" customFormat="1" ht="18" customHeight="1">
      <c r="B16" s="41"/>
      <c r="E16" s="31" t="str">
        <f>'Rekapitulace stavby'!E14</f>
        <v>Vyplň údaj</v>
      </c>
      <c r="F16" s="134"/>
      <c r="G16" s="134"/>
      <c r="H16" s="134"/>
      <c r="I16" s="135" t="s">
        <v>27</v>
      </c>
      <c r="J16" s="31" t="str">
        <f>'Rekapitulace stavby'!AN14</f>
        <v>Vyplň údaj</v>
      </c>
      <c r="L16" s="41"/>
    </row>
    <row r="17" spans="2:12" s="1" customFormat="1" ht="6.95" customHeight="1">
      <c r="B17" s="41"/>
      <c r="I17" s="132"/>
      <c r="L17" s="41"/>
    </row>
    <row r="18" spans="2:12" s="1" customFormat="1" ht="12" customHeight="1">
      <c r="B18" s="41"/>
      <c r="D18" s="131" t="s">
        <v>30</v>
      </c>
      <c r="I18" s="135" t="s">
        <v>25</v>
      </c>
      <c r="J18" s="134" t="str">
        <f>IF('Rekapitulace stavby'!AN16="","",'Rekapitulace stavby'!AN16)</f>
        <v/>
      </c>
      <c r="L18" s="41"/>
    </row>
    <row r="19" spans="2:12" s="1" customFormat="1" ht="18" customHeight="1">
      <c r="B19" s="41"/>
      <c r="E19" s="134" t="str">
        <f>IF('Rekapitulace stavby'!E17="","",'Rekapitulace stavby'!E17)</f>
        <v xml:space="preserve"> </v>
      </c>
      <c r="I19" s="135" t="s">
        <v>27</v>
      </c>
      <c r="J19" s="134" t="str">
        <f>IF('Rekapitulace stavby'!AN17="","",'Rekapitulace stavby'!AN17)</f>
        <v/>
      </c>
      <c r="L19" s="41"/>
    </row>
    <row r="20" spans="2:12" s="1" customFormat="1" ht="6.95" customHeight="1">
      <c r="B20" s="41"/>
      <c r="I20" s="132"/>
      <c r="L20" s="41"/>
    </row>
    <row r="21" spans="2:12" s="1" customFormat="1" ht="12" customHeight="1">
      <c r="B21" s="41"/>
      <c r="D21" s="131" t="s">
        <v>33</v>
      </c>
      <c r="I21" s="135" t="s">
        <v>25</v>
      </c>
      <c r="J21" s="134" t="s">
        <v>1</v>
      </c>
      <c r="L21" s="41"/>
    </row>
    <row r="22" spans="2:12" s="1" customFormat="1" ht="18" customHeight="1">
      <c r="B22" s="41"/>
      <c r="E22" s="134" t="s">
        <v>34</v>
      </c>
      <c r="I22" s="135" t="s">
        <v>27</v>
      </c>
      <c r="J22" s="134" t="s">
        <v>1</v>
      </c>
      <c r="L22" s="41"/>
    </row>
    <row r="23" spans="2:12" s="1" customFormat="1" ht="6.95" customHeight="1">
      <c r="B23" s="41"/>
      <c r="I23" s="132"/>
      <c r="L23" s="41"/>
    </row>
    <row r="24" spans="2:12" s="1" customFormat="1" ht="12" customHeight="1">
      <c r="B24" s="41"/>
      <c r="D24" s="131" t="s">
        <v>35</v>
      </c>
      <c r="I24" s="132"/>
      <c r="L24" s="41"/>
    </row>
    <row r="25" spans="2:12" s="7" customFormat="1" ht="16.5" customHeight="1">
      <c r="B25" s="137"/>
      <c r="E25" s="138" t="s">
        <v>1</v>
      </c>
      <c r="F25" s="138"/>
      <c r="G25" s="138"/>
      <c r="H25" s="138"/>
      <c r="I25" s="139"/>
      <c r="L25" s="137"/>
    </row>
    <row r="26" spans="2:12" s="1" customFormat="1" ht="6.95" customHeight="1">
      <c r="B26" s="41"/>
      <c r="I26" s="132"/>
      <c r="L26" s="41"/>
    </row>
    <row r="27" spans="2:12" s="1" customFormat="1" ht="6.95" customHeight="1">
      <c r="B27" s="41"/>
      <c r="D27" s="76"/>
      <c r="E27" s="76"/>
      <c r="F27" s="76"/>
      <c r="G27" s="76"/>
      <c r="H27" s="76"/>
      <c r="I27" s="140"/>
      <c r="J27" s="76"/>
      <c r="K27" s="76"/>
      <c r="L27" s="41"/>
    </row>
    <row r="28" spans="2:12" s="1" customFormat="1" ht="25.4" customHeight="1">
      <c r="B28" s="41"/>
      <c r="D28" s="141" t="s">
        <v>36</v>
      </c>
      <c r="I28" s="132"/>
      <c r="J28" s="142">
        <f>ROUND(J136,2)</f>
        <v>0</v>
      </c>
      <c r="L28" s="41"/>
    </row>
    <row r="29" spans="2:12" s="1" customFormat="1" ht="6.95" customHeight="1">
      <c r="B29" s="41"/>
      <c r="D29" s="76"/>
      <c r="E29" s="76"/>
      <c r="F29" s="76"/>
      <c r="G29" s="76"/>
      <c r="H29" s="76"/>
      <c r="I29" s="140"/>
      <c r="J29" s="76"/>
      <c r="K29" s="76"/>
      <c r="L29" s="41"/>
    </row>
    <row r="30" spans="2:12" s="1" customFormat="1" ht="14.4" customHeight="1">
      <c r="B30" s="41"/>
      <c r="F30" s="143" t="s">
        <v>38</v>
      </c>
      <c r="I30" s="144" t="s">
        <v>37</v>
      </c>
      <c r="J30" s="143" t="s">
        <v>39</v>
      </c>
      <c r="L30" s="41"/>
    </row>
    <row r="31" spans="2:12" s="1" customFormat="1" ht="14.4" customHeight="1">
      <c r="B31" s="41"/>
      <c r="D31" s="145" t="s">
        <v>40</v>
      </c>
      <c r="E31" s="131" t="s">
        <v>41</v>
      </c>
      <c r="F31" s="146">
        <f>ROUND((SUM(BE136:BE392)),2)</f>
        <v>0</v>
      </c>
      <c r="I31" s="147">
        <v>0.21</v>
      </c>
      <c r="J31" s="146">
        <f>ROUND(((SUM(BE136:BE392))*I31),2)</f>
        <v>0</v>
      </c>
      <c r="L31" s="41"/>
    </row>
    <row r="32" spans="2:12" s="1" customFormat="1" ht="14.4" customHeight="1">
      <c r="B32" s="41"/>
      <c r="E32" s="131" t="s">
        <v>42</v>
      </c>
      <c r="F32" s="146">
        <f>ROUND((SUM(BF136:BF392)),2)</f>
        <v>0</v>
      </c>
      <c r="I32" s="147">
        <v>0.15</v>
      </c>
      <c r="J32" s="146">
        <f>ROUND(((SUM(BF136:BF392))*I32),2)</f>
        <v>0</v>
      </c>
      <c r="L32" s="41"/>
    </row>
    <row r="33" spans="2:12" s="1" customFormat="1" ht="14.4" customHeight="1" hidden="1">
      <c r="B33" s="41"/>
      <c r="E33" s="131" t="s">
        <v>43</v>
      </c>
      <c r="F33" s="146">
        <f>ROUND((SUM(BG136:BG392)),2)</f>
        <v>0</v>
      </c>
      <c r="I33" s="147">
        <v>0.21</v>
      </c>
      <c r="J33" s="146">
        <f>0</f>
        <v>0</v>
      </c>
      <c r="L33" s="41"/>
    </row>
    <row r="34" spans="2:12" s="1" customFormat="1" ht="14.4" customHeight="1" hidden="1">
      <c r="B34" s="41"/>
      <c r="E34" s="131" t="s">
        <v>44</v>
      </c>
      <c r="F34" s="146">
        <f>ROUND((SUM(BH136:BH392)),2)</f>
        <v>0</v>
      </c>
      <c r="I34" s="147">
        <v>0.15</v>
      </c>
      <c r="J34" s="146">
        <f>0</f>
        <v>0</v>
      </c>
      <c r="L34" s="41"/>
    </row>
    <row r="35" spans="2:12" s="1" customFormat="1" ht="14.4" customHeight="1" hidden="1">
      <c r="B35" s="41"/>
      <c r="E35" s="131" t="s">
        <v>45</v>
      </c>
      <c r="F35" s="146">
        <f>ROUND((SUM(BI136:BI392)),2)</f>
        <v>0</v>
      </c>
      <c r="I35" s="147">
        <v>0</v>
      </c>
      <c r="J35" s="146">
        <f>0</f>
        <v>0</v>
      </c>
      <c r="L35" s="41"/>
    </row>
    <row r="36" spans="2:12" s="1" customFormat="1" ht="6.95" customHeight="1">
      <c r="B36" s="41"/>
      <c r="I36" s="132"/>
      <c r="L36" s="41"/>
    </row>
    <row r="37" spans="2:12" s="1" customFormat="1" ht="25.4" customHeight="1">
      <c r="B37" s="41"/>
      <c r="C37" s="148"/>
      <c r="D37" s="149" t="s">
        <v>46</v>
      </c>
      <c r="E37" s="150"/>
      <c r="F37" s="150"/>
      <c r="G37" s="151" t="s">
        <v>47</v>
      </c>
      <c r="H37" s="152" t="s">
        <v>48</v>
      </c>
      <c r="I37" s="153"/>
      <c r="J37" s="154">
        <f>SUM(J28:J35)</f>
        <v>0</v>
      </c>
      <c r="K37" s="155"/>
      <c r="L37" s="41"/>
    </row>
    <row r="38" spans="2:12" s="1" customFormat="1" ht="14.4" customHeight="1">
      <c r="B38" s="41"/>
      <c r="I38" s="132"/>
      <c r="L38" s="41"/>
    </row>
    <row r="39" spans="2:12" ht="14.4" customHeight="1">
      <c r="B39" s="18"/>
      <c r="L39" s="18"/>
    </row>
    <row r="40" spans="2:12" ht="14.4" customHeight="1">
      <c r="B40" s="18"/>
      <c r="L40" s="18"/>
    </row>
    <row r="41" spans="2:12" ht="14.4" customHeight="1">
      <c r="B41" s="18"/>
      <c r="L41" s="18"/>
    </row>
    <row r="42" spans="2:12" ht="14.4" customHeight="1">
      <c r="B42" s="18"/>
      <c r="L42" s="18"/>
    </row>
    <row r="43" spans="2:12" ht="14.4" customHeight="1">
      <c r="B43" s="18"/>
      <c r="L43" s="18"/>
    </row>
    <row r="44" spans="2:12" ht="14.4" customHeight="1">
      <c r="B44" s="18"/>
      <c r="L44" s="18"/>
    </row>
    <row r="45" spans="2:12" ht="14.4" customHeight="1">
      <c r="B45" s="18"/>
      <c r="L45" s="18"/>
    </row>
    <row r="46" spans="2:12" ht="14.4" customHeight="1">
      <c r="B46" s="18"/>
      <c r="L46" s="18"/>
    </row>
    <row r="47" spans="2:12" ht="14.4" customHeight="1">
      <c r="B47" s="18"/>
      <c r="L47" s="18"/>
    </row>
    <row r="48" spans="2:12" ht="14.4" customHeight="1">
      <c r="B48" s="18"/>
      <c r="L48" s="18"/>
    </row>
    <row r="49" spans="2:12" ht="14.4" customHeight="1">
      <c r="B49" s="18"/>
      <c r="L49" s="18"/>
    </row>
    <row r="50" spans="2:12" s="1" customFormat="1" ht="14.4" customHeight="1">
      <c r="B50" s="41"/>
      <c r="D50" s="156" t="s">
        <v>49</v>
      </c>
      <c r="E50" s="157"/>
      <c r="F50" s="157"/>
      <c r="G50" s="156" t="s">
        <v>50</v>
      </c>
      <c r="H50" s="157"/>
      <c r="I50" s="158"/>
      <c r="J50" s="157"/>
      <c r="K50" s="157"/>
      <c r="L50" s="4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2:12" s="1" customFormat="1" ht="12">
      <c r="B61" s="41"/>
      <c r="D61" s="159" t="s">
        <v>51</v>
      </c>
      <c r="E61" s="160"/>
      <c r="F61" s="161" t="s">
        <v>52</v>
      </c>
      <c r="G61" s="159" t="s">
        <v>51</v>
      </c>
      <c r="H61" s="160"/>
      <c r="I61" s="162"/>
      <c r="J61" s="163" t="s">
        <v>52</v>
      </c>
      <c r="K61" s="160"/>
      <c r="L61" s="41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2:12" s="1" customFormat="1" ht="12">
      <c r="B65" s="41"/>
      <c r="D65" s="156" t="s">
        <v>53</v>
      </c>
      <c r="E65" s="157"/>
      <c r="F65" s="157"/>
      <c r="G65" s="156" t="s">
        <v>54</v>
      </c>
      <c r="H65" s="157"/>
      <c r="I65" s="158"/>
      <c r="J65" s="157"/>
      <c r="K65" s="157"/>
      <c r="L65" s="41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2:12" s="1" customFormat="1" ht="12">
      <c r="B76" s="41"/>
      <c r="D76" s="159" t="s">
        <v>51</v>
      </c>
      <c r="E76" s="160"/>
      <c r="F76" s="161" t="s">
        <v>52</v>
      </c>
      <c r="G76" s="159" t="s">
        <v>51</v>
      </c>
      <c r="H76" s="160"/>
      <c r="I76" s="162"/>
      <c r="J76" s="163" t="s">
        <v>52</v>
      </c>
      <c r="K76" s="160"/>
      <c r="L76" s="41"/>
    </row>
    <row r="77" spans="2:12" s="1" customFormat="1" ht="14.4" customHeight="1">
      <c r="B77" s="164"/>
      <c r="C77" s="165"/>
      <c r="D77" s="165"/>
      <c r="E77" s="165"/>
      <c r="F77" s="165"/>
      <c r="G77" s="165"/>
      <c r="H77" s="165"/>
      <c r="I77" s="166"/>
      <c r="J77" s="165"/>
      <c r="K77" s="165"/>
      <c r="L77" s="41"/>
    </row>
    <row r="81" spans="2:12" s="1" customFormat="1" ht="6.95" customHeight="1">
      <c r="B81" s="167"/>
      <c r="C81" s="168"/>
      <c r="D81" s="168"/>
      <c r="E81" s="168"/>
      <c r="F81" s="168"/>
      <c r="G81" s="168"/>
      <c r="H81" s="168"/>
      <c r="I81" s="169"/>
      <c r="J81" s="168"/>
      <c r="K81" s="168"/>
      <c r="L81" s="41"/>
    </row>
    <row r="82" spans="2:12" s="1" customFormat="1" ht="24.95" customHeight="1">
      <c r="B82" s="36"/>
      <c r="C82" s="21" t="s">
        <v>108</v>
      </c>
      <c r="D82" s="37"/>
      <c r="E82" s="37"/>
      <c r="F82" s="37"/>
      <c r="G82" s="37"/>
      <c r="H82" s="37"/>
      <c r="I82" s="132"/>
      <c r="J82" s="37"/>
      <c r="K82" s="37"/>
      <c r="L82" s="41"/>
    </row>
    <row r="83" spans="2:12" s="1" customFormat="1" ht="6.95" customHeight="1">
      <c r="B83" s="36"/>
      <c r="C83" s="37"/>
      <c r="D83" s="37"/>
      <c r="E83" s="37"/>
      <c r="F83" s="37"/>
      <c r="G83" s="37"/>
      <c r="H83" s="37"/>
      <c r="I83" s="132"/>
      <c r="J83" s="37"/>
      <c r="K83" s="37"/>
      <c r="L83" s="41"/>
    </row>
    <row r="84" spans="2:12" s="1" customFormat="1" ht="12" customHeight="1">
      <c r="B84" s="36"/>
      <c r="C84" s="30" t="s">
        <v>16</v>
      </c>
      <c r="D84" s="37"/>
      <c r="E84" s="37"/>
      <c r="F84" s="37"/>
      <c r="G84" s="37"/>
      <c r="H84" s="37"/>
      <c r="I84" s="132"/>
      <c r="J84" s="37"/>
      <c r="K84" s="37"/>
      <c r="L84" s="41"/>
    </row>
    <row r="85" spans="2:12" s="1" customFormat="1" ht="16.5" customHeight="1">
      <c r="B85" s="36"/>
      <c r="C85" s="37"/>
      <c r="D85" s="37"/>
      <c r="E85" s="69" t="str">
        <f>E7</f>
        <v>Zdokonalení bezbariérovosti školy fomou výtahu na ZŠ Komenského v Horažďovicích</v>
      </c>
      <c r="F85" s="37"/>
      <c r="G85" s="37"/>
      <c r="H85" s="37"/>
      <c r="I85" s="132"/>
      <c r="J85" s="37"/>
      <c r="K85" s="37"/>
      <c r="L85" s="41"/>
    </row>
    <row r="86" spans="2:12" s="1" customFormat="1" ht="6.95" customHeight="1">
      <c r="B86" s="36"/>
      <c r="C86" s="37"/>
      <c r="D86" s="37"/>
      <c r="E86" s="37"/>
      <c r="F86" s="37"/>
      <c r="G86" s="37"/>
      <c r="H86" s="37"/>
      <c r="I86" s="132"/>
      <c r="J86" s="37"/>
      <c r="K86" s="37"/>
      <c r="L86" s="41"/>
    </row>
    <row r="87" spans="2:12" s="1" customFormat="1" ht="12" customHeight="1">
      <c r="B87" s="36"/>
      <c r="C87" s="30" t="s">
        <v>20</v>
      </c>
      <c r="D87" s="37"/>
      <c r="E87" s="37"/>
      <c r="F87" s="25" t="str">
        <f>F10</f>
        <v>Horažďovice</v>
      </c>
      <c r="G87" s="37"/>
      <c r="H87" s="37"/>
      <c r="I87" s="135" t="s">
        <v>22</v>
      </c>
      <c r="J87" s="72" t="str">
        <f>IF(J10="","",J10)</f>
        <v>29. 1. 2020</v>
      </c>
      <c r="K87" s="37"/>
      <c r="L87" s="41"/>
    </row>
    <row r="88" spans="2:12" s="1" customFormat="1" ht="6.95" customHeight="1">
      <c r="B88" s="36"/>
      <c r="C88" s="37"/>
      <c r="D88" s="37"/>
      <c r="E88" s="37"/>
      <c r="F88" s="37"/>
      <c r="G88" s="37"/>
      <c r="H88" s="37"/>
      <c r="I88" s="132"/>
      <c r="J88" s="37"/>
      <c r="K88" s="37"/>
      <c r="L88" s="41"/>
    </row>
    <row r="89" spans="2:12" s="1" customFormat="1" ht="15.15" customHeight="1">
      <c r="B89" s="36"/>
      <c r="C89" s="30" t="s">
        <v>24</v>
      </c>
      <c r="D89" s="37"/>
      <c r="E89" s="37"/>
      <c r="F89" s="25" t="str">
        <f>E13</f>
        <v>město Horažďovice</v>
      </c>
      <c r="G89" s="37"/>
      <c r="H89" s="37"/>
      <c r="I89" s="135" t="s">
        <v>30</v>
      </c>
      <c r="J89" s="34" t="str">
        <f>E19</f>
        <v xml:space="preserve"> </v>
      </c>
      <c r="K89" s="37"/>
      <c r="L89" s="41"/>
    </row>
    <row r="90" spans="2:12" s="1" customFormat="1" ht="15.15" customHeight="1">
      <c r="B90" s="36"/>
      <c r="C90" s="30" t="s">
        <v>28</v>
      </c>
      <c r="D90" s="37"/>
      <c r="E90" s="37"/>
      <c r="F90" s="25" t="str">
        <f>IF(E16="","",E16)</f>
        <v>Vyplň údaj</v>
      </c>
      <c r="G90" s="37"/>
      <c r="H90" s="37"/>
      <c r="I90" s="135" t="s">
        <v>33</v>
      </c>
      <c r="J90" s="34" t="str">
        <f>E22</f>
        <v>Pavel Matoušek</v>
      </c>
      <c r="K90" s="37"/>
      <c r="L90" s="41"/>
    </row>
    <row r="91" spans="2:12" s="1" customFormat="1" ht="10.3" customHeight="1">
      <c r="B91" s="36"/>
      <c r="C91" s="37"/>
      <c r="D91" s="37"/>
      <c r="E91" s="37"/>
      <c r="F91" s="37"/>
      <c r="G91" s="37"/>
      <c r="H91" s="37"/>
      <c r="I91" s="132"/>
      <c r="J91" s="37"/>
      <c r="K91" s="37"/>
      <c r="L91" s="41"/>
    </row>
    <row r="92" spans="2:12" s="1" customFormat="1" ht="29.25" customHeight="1">
      <c r="B92" s="36"/>
      <c r="C92" s="170" t="s">
        <v>109</v>
      </c>
      <c r="D92" s="171"/>
      <c r="E92" s="171"/>
      <c r="F92" s="171"/>
      <c r="G92" s="171"/>
      <c r="H92" s="171"/>
      <c r="I92" s="172"/>
      <c r="J92" s="173" t="s">
        <v>110</v>
      </c>
      <c r="K92" s="171"/>
      <c r="L92" s="41"/>
    </row>
    <row r="93" spans="2:12" s="1" customFormat="1" ht="10.3" customHeight="1">
      <c r="B93" s="36"/>
      <c r="C93" s="37"/>
      <c r="D93" s="37"/>
      <c r="E93" s="37"/>
      <c r="F93" s="37"/>
      <c r="G93" s="37"/>
      <c r="H93" s="37"/>
      <c r="I93" s="132"/>
      <c r="J93" s="37"/>
      <c r="K93" s="37"/>
      <c r="L93" s="41"/>
    </row>
    <row r="94" spans="2:47" s="1" customFormat="1" ht="22.8" customHeight="1">
      <c r="B94" s="36"/>
      <c r="C94" s="174" t="s">
        <v>111</v>
      </c>
      <c r="D94" s="37"/>
      <c r="E94" s="37"/>
      <c r="F94" s="37"/>
      <c r="G94" s="37"/>
      <c r="H94" s="37"/>
      <c r="I94" s="132"/>
      <c r="J94" s="103">
        <f>J136</f>
        <v>0</v>
      </c>
      <c r="K94" s="37"/>
      <c r="L94" s="41"/>
      <c r="AU94" s="15" t="s">
        <v>112</v>
      </c>
    </row>
    <row r="95" spans="2:12" s="8" customFormat="1" ht="24.95" customHeight="1">
      <c r="B95" s="175"/>
      <c r="C95" s="176"/>
      <c r="D95" s="177" t="s">
        <v>113</v>
      </c>
      <c r="E95" s="178"/>
      <c r="F95" s="178"/>
      <c r="G95" s="178"/>
      <c r="H95" s="178"/>
      <c r="I95" s="179"/>
      <c r="J95" s="180">
        <f>J137</f>
        <v>0</v>
      </c>
      <c r="K95" s="176"/>
      <c r="L95" s="181"/>
    </row>
    <row r="96" spans="2:12" s="9" customFormat="1" ht="19.9" customHeight="1">
      <c r="B96" s="182"/>
      <c r="C96" s="183"/>
      <c r="D96" s="184" t="s">
        <v>114</v>
      </c>
      <c r="E96" s="185"/>
      <c r="F96" s="185"/>
      <c r="G96" s="185"/>
      <c r="H96" s="185"/>
      <c r="I96" s="186"/>
      <c r="J96" s="187">
        <f>J138</f>
        <v>0</v>
      </c>
      <c r="K96" s="183"/>
      <c r="L96" s="188"/>
    </row>
    <row r="97" spans="2:12" s="9" customFormat="1" ht="19.9" customHeight="1">
      <c r="B97" s="182"/>
      <c r="C97" s="183"/>
      <c r="D97" s="184" t="s">
        <v>115</v>
      </c>
      <c r="E97" s="185"/>
      <c r="F97" s="185"/>
      <c r="G97" s="185"/>
      <c r="H97" s="185"/>
      <c r="I97" s="186"/>
      <c r="J97" s="187">
        <f>J164</f>
        <v>0</v>
      </c>
      <c r="K97" s="183"/>
      <c r="L97" s="188"/>
    </row>
    <row r="98" spans="2:12" s="9" customFormat="1" ht="19.9" customHeight="1">
      <c r="B98" s="182"/>
      <c r="C98" s="183"/>
      <c r="D98" s="184" t="s">
        <v>116</v>
      </c>
      <c r="E98" s="185"/>
      <c r="F98" s="185"/>
      <c r="G98" s="185"/>
      <c r="H98" s="185"/>
      <c r="I98" s="186"/>
      <c r="J98" s="187">
        <f>J186</f>
        <v>0</v>
      </c>
      <c r="K98" s="183"/>
      <c r="L98" s="188"/>
    </row>
    <row r="99" spans="2:12" s="9" customFormat="1" ht="19.9" customHeight="1">
      <c r="B99" s="182"/>
      <c r="C99" s="183"/>
      <c r="D99" s="184" t="s">
        <v>117</v>
      </c>
      <c r="E99" s="185"/>
      <c r="F99" s="185"/>
      <c r="G99" s="185"/>
      <c r="H99" s="185"/>
      <c r="I99" s="186"/>
      <c r="J99" s="187">
        <f>J225</f>
        <v>0</v>
      </c>
      <c r="K99" s="183"/>
      <c r="L99" s="188"/>
    </row>
    <row r="100" spans="2:12" s="9" customFormat="1" ht="19.9" customHeight="1">
      <c r="B100" s="182"/>
      <c r="C100" s="183"/>
      <c r="D100" s="184" t="s">
        <v>118</v>
      </c>
      <c r="E100" s="185"/>
      <c r="F100" s="185"/>
      <c r="G100" s="185"/>
      <c r="H100" s="185"/>
      <c r="I100" s="186"/>
      <c r="J100" s="187">
        <f>J233</f>
        <v>0</v>
      </c>
      <c r="K100" s="183"/>
      <c r="L100" s="188"/>
    </row>
    <row r="101" spans="2:12" s="9" customFormat="1" ht="19.9" customHeight="1">
      <c r="B101" s="182"/>
      <c r="C101" s="183"/>
      <c r="D101" s="184" t="s">
        <v>119</v>
      </c>
      <c r="E101" s="185"/>
      <c r="F101" s="185"/>
      <c r="G101" s="185"/>
      <c r="H101" s="185"/>
      <c r="I101" s="186"/>
      <c r="J101" s="187">
        <f>J241</f>
        <v>0</v>
      </c>
      <c r="K101" s="183"/>
      <c r="L101" s="188"/>
    </row>
    <row r="102" spans="2:12" s="9" customFormat="1" ht="19.9" customHeight="1">
      <c r="B102" s="182"/>
      <c r="C102" s="183"/>
      <c r="D102" s="184" t="s">
        <v>120</v>
      </c>
      <c r="E102" s="185"/>
      <c r="F102" s="185"/>
      <c r="G102" s="185"/>
      <c r="H102" s="185"/>
      <c r="I102" s="186"/>
      <c r="J102" s="187">
        <f>J264</f>
        <v>0</v>
      </c>
      <c r="K102" s="183"/>
      <c r="L102" s="188"/>
    </row>
    <row r="103" spans="2:12" s="9" customFormat="1" ht="19.9" customHeight="1">
      <c r="B103" s="182"/>
      <c r="C103" s="183"/>
      <c r="D103" s="184" t="s">
        <v>121</v>
      </c>
      <c r="E103" s="185"/>
      <c r="F103" s="185"/>
      <c r="G103" s="185"/>
      <c r="H103" s="185"/>
      <c r="I103" s="186"/>
      <c r="J103" s="187">
        <f>J297</f>
        <v>0</v>
      </c>
      <c r="K103" s="183"/>
      <c r="L103" s="188"/>
    </row>
    <row r="104" spans="2:12" s="9" customFormat="1" ht="19.9" customHeight="1">
      <c r="B104" s="182"/>
      <c r="C104" s="183"/>
      <c r="D104" s="184" t="s">
        <v>122</v>
      </c>
      <c r="E104" s="185"/>
      <c r="F104" s="185"/>
      <c r="G104" s="185"/>
      <c r="H104" s="185"/>
      <c r="I104" s="186"/>
      <c r="J104" s="187">
        <f>J307</f>
        <v>0</v>
      </c>
      <c r="K104" s="183"/>
      <c r="L104" s="188"/>
    </row>
    <row r="105" spans="2:12" s="8" customFormat="1" ht="24.95" customHeight="1">
      <c r="B105" s="175"/>
      <c r="C105" s="176"/>
      <c r="D105" s="177" t="s">
        <v>123</v>
      </c>
      <c r="E105" s="178"/>
      <c r="F105" s="178"/>
      <c r="G105" s="178"/>
      <c r="H105" s="178"/>
      <c r="I105" s="179"/>
      <c r="J105" s="180">
        <f>J309</f>
        <v>0</v>
      </c>
      <c r="K105" s="176"/>
      <c r="L105" s="181"/>
    </row>
    <row r="106" spans="2:12" s="9" customFormat="1" ht="19.9" customHeight="1">
      <c r="B106" s="182"/>
      <c r="C106" s="183"/>
      <c r="D106" s="184" t="s">
        <v>124</v>
      </c>
      <c r="E106" s="185"/>
      <c r="F106" s="185"/>
      <c r="G106" s="185"/>
      <c r="H106" s="185"/>
      <c r="I106" s="186"/>
      <c r="J106" s="187">
        <f>J310</f>
        <v>0</v>
      </c>
      <c r="K106" s="183"/>
      <c r="L106" s="188"/>
    </row>
    <row r="107" spans="2:12" s="9" customFormat="1" ht="19.9" customHeight="1">
      <c r="B107" s="182"/>
      <c r="C107" s="183"/>
      <c r="D107" s="184" t="s">
        <v>125</v>
      </c>
      <c r="E107" s="185"/>
      <c r="F107" s="185"/>
      <c r="G107" s="185"/>
      <c r="H107" s="185"/>
      <c r="I107" s="186"/>
      <c r="J107" s="187">
        <f>J324</f>
        <v>0</v>
      </c>
      <c r="K107" s="183"/>
      <c r="L107" s="188"/>
    </row>
    <row r="108" spans="2:12" s="9" customFormat="1" ht="19.9" customHeight="1">
      <c r="B108" s="182"/>
      <c r="C108" s="183"/>
      <c r="D108" s="184" t="s">
        <v>126</v>
      </c>
      <c r="E108" s="185"/>
      <c r="F108" s="185"/>
      <c r="G108" s="185"/>
      <c r="H108" s="185"/>
      <c r="I108" s="186"/>
      <c r="J108" s="187">
        <f>J344</f>
        <v>0</v>
      </c>
      <c r="K108" s="183"/>
      <c r="L108" s="188"/>
    </row>
    <row r="109" spans="2:12" s="9" customFormat="1" ht="19.9" customHeight="1">
      <c r="B109" s="182"/>
      <c r="C109" s="183"/>
      <c r="D109" s="184" t="s">
        <v>127</v>
      </c>
      <c r="E109" s="185"/>
      <c r="F109" s="185"/>
      <c r="G109" s="185"/>
      <c r="H109" s="185"/>
      <c r="I109" s="186"/>
      <c r="J109" s="187">
        <f>J351</f>
        <v>0</v>
      </c>
      <c r="K109" s="183"/>
      <c r="L109" s="188"/>
    </row>
    <row r="110" spans="2:12" s="9" customFormat="1" ht="19.9" customHeight="1">
      <c r="B110" s="182"/>
      <c r="C110" s="183"/>
      <c r="D110" s="184" t="s">
        <v>128</v>
      </c>
      <c r="E110" s="185"/>
      <c r="F110" s="185"/>
      <c r="G110" s="185"/>
      <c r="H110" s="185"/>
      <c r="I110" s="186"/>
      <c r="J110" s="187">
        <f>J356</f>
        <v>0</v>
      </c>
      <c r="K110" s="183"/>
      <c r="L110" s="188"/>
    </row>
    <row r="111" spans="2:12" s="9" customFormat="1" ht="19.9" customHeight="1">
      <c r="B111" s="182"/>
      <c r="C111" s="183"/>
      <c r="D111" s="184" t="s">
        <v>129</v>
      </c>
      <c r="E111" s="185"/>
      <c r="F111" s="185"/>
      <c r="G111" s="185"/>
      <c r="H111" s="185"/>
      <c r="I111" s="186"/>
      <c r="J111" s="187">
        <f>J361</f>
        <v>0</v>
      </c>
      <c r="K111" s="183"/>
      <c r="L111" s="188"/>
    </row>
    <row r="112" spans="2:12" s="9" customFormat="1" ht="19.9" customHeight="1">
      <c r="B112" s="182"/>
      <c r="C112" s="183"/>
      <c r="D112" s="184" t="s">
        <v>130</v>
      </c>
      <c r="E112" s="185"/>
      <c r="F112" s="185"/>
      <c r="G112" s="185"/>
      <c r="H112" s="185"/>
      <c r="I112" s="186"/>
      <c r="J112" s="187">
        <f>J368</f>
        <v>0</v>
      </c>
      <c r="K112" s="183"/>
      <c r="L112" s="188"/>
    </row>
    <row r="113" spans="2:12" s="9" customFormat="1" ht="19.9" customHeight="1">
      <c r="B113" s="182"/>
      <c r="C113" s="183"/>
      <c r="D113" s="184" t="s">
        <v>131</v>
      </c>
      <c r="E113" s="185"/>
      <c r="F113" s="185"/>
      <c r="G113" s="185"/>
      <c r="H113" s="185"/>
      <c r="I113" s="186"/>
      <c r="J113" s="187">
        <f>J372</f>
        <v>0</v>
      </c>
      <c r="K113" s="183"/>
      <c r="L113" s="188"/>
    </row>
    <row r="114" spans="2:12" s="8" customFormat="1" ht="24.95" customHeight="1">
      <c r="B114" s="175"/>
      <c r="C114" s="176"/>
      <c r="D114" s="177" t="s">
        <v>132</v>
      </c>
      <c r="E114" s="178"/>
      <c r="F114" s="178"/>
      <c r="G114" s="178"/>
      <c r="H114" s="178"/>
      <c r="I114" s="179"/>
      <c r="J114" s="180">
        <f>J378</f>
        <v>0</v>
      </c>
      <c r="K114" s="176"/>
      <c r="L114" s="181"/>
    </row>
    <row r="115" spans="2:12" s="9" customFormat="1" ht="19.9" customHeight="1">
      <c r="B115" s="182"/>
      <c r="C115" s="183"/>
      <c r="D115" s="184" t="s">
        <v>133</v>
      </c>
      <c r="E115" s="185"/>
      <c r="F115" s="185"/>
      <c r="G115" s="185"/>
      <c r="H115" s="185"/>
      <c r="I115" s="186"/>
      <c r="J115" s="187">
        <f>J379</f>
        <v>0</v>
      </c>
      <c r="K115" s="183"/>
      <c r="L115" s="188"/>
    </row>
    <row r="116" spans="2:12" s="9" customFormat="1" ht="19.9" customHeight="1">
      <c r="B116" s="182"/>
      <c r="C116" s="183"/>
      <c r="D116" s="184" t="s">
        <v>134</v>
      </c>
      <c r="E116" s="185"/>
      <c r="F116" s="185"/>
      <c r="G116" s="185"/>
      <c r="H116" s="185"/>
      <c r="I116" s="186"/>
      <c r="J116" s="187">
        <f>J386</f>
        <v>0</v>
      </c>
      <c r="K116" s="183"/>
      <c r="L116" s="188"/>
    </row>
    <row r="117" spans="2:12" s="8" customFormat="1" ht="24.95" customHeight="1">
      <c r="B117" s="175"/>
      <c r="C117" s="176"/>
      <c r="D117" s="177" t="s">
        <v>135</v>
      </c>
      <c r="E117" s="178"/>
      <c r="F117" s="178"/>
      <c r="G117" s="178"/>
      <c r="H117" s="178"/>
      <c r="I117" s="179"/>
      <c r="J117" s="180">
        <f>J389</f>
        <v>0</v>
      </c>
      <c r="K117" s="176"/>
      <c r="L117" s="181"/>
    </row>
    <row r="118" spans="2:12" s="9" customFormat="1" ht="19.9" customHeight="1">
      <c r="B118" s="182"/>
      <c r="C118" s="183"/>
      <c r="D118" s="184" t="s">
        <v>136</v>
      </c>
      <c r="E118" s="185"/>
      <c r="F118" s="185"/>
      <c r="G118" s="185"/>
      <c r="H118" s="185"/>
      <c r="I118" s="186"/>
      <c r="J118" s="187">
        <f>J390</f>
        <v>0</v>
      </c>
      <c r="K118" s="183"/>
      <c r="L118" s="188"/>
    </row>
    <row r="119" spans="2:12" s="1" customFormat="1" ht="21.8" customHeight="1">
      <c r="B119" s="36"/>
      <c r="C119" s="37"/>
      <c r="D119" s="37"/>
      <c r="E119" s="37"/>
      <c r="F119" s="37"/>
      <c r="G119" s="37"/>
      <c r="H119" s="37"/>
      <c r="I119" s="132"/>
      <c r="J119" s="37"/>
      <c r="K119" s="37"/>
      <c r="L119" s="41"/>
    </row>
    <row r="120" spans="2:12" s="1" customFormat="1" ht="6.95" customHeight="1">
      <c r="B120" s="59"/>
      <c r="C120" s="60"/>
      <c r="D120" s="60"/>
      <c r="E120" s="60"/>
      <c r="F120" s="60"/>
      <c r="G120" s="60"/>
      <c r="H120" s="60"/>
      <c r="I120" s="166"/>
      <c r="J120" s="60"/>
      <c r="K120" s="60"/>
      <c r="L120" s="41"/>
    </row>
    <row r="124" spans="2:12" s="1" customFormat="1" ht="6.95" customHeight="1">
      <c r="B124" s="61"/>
      <c r="C124" s="62"/>
      <c r="D124" s="62"/>
      <c r="E124" s="62"/>
      <c r="F124" s="62"/>
      <c r="G124" s="62"/>
      <c r="H124" s="62"/>
      <c r="I124" s="169"/>
      <c r="J124" s="62"/>
      <c r="K124" s="62"/>
      <c r="L124" s="41"/>
    </row>
    <row r="125" spans="2:12" s="1" customFormat="1" ht="24.95" customHeight="1">
      <c r="B125" s="36"/>
      <c r="C125" s="21" t="s">
        <v>137</v>
      </c>
      <c r="D125" s="37"/>
      <c r="E125" s="37"/>
      <c r="F125" s="37"/>
      <c r="G125" s="37"/>
      <c r="H125" s="37"/>
      <c r="I125" s="132"/>
      <c r="J125" s="37"/>
      <c r="K125" s="37"/>
      <c r="L125" s="41"/>
    </row>
    <row r="126" spans="2:12" s="1" customFormat="1" ht="6.95" customHeight="1">
      <c r="B126" s="36"/>
      <c r="C126" s="37"/>
      <c r="D126" s="37"/>
      <c r="E126" s="37"/>
      <c r="F126" s="37"/>
      <c r="G126" s="37"/>
      <c r="H126" s="37"/>
      <c r="I126" s="132"/>
      <c r="J126" s="37"/>
      <c r="K126" s="37"/>
      <c r="L126" s="41"/>
    </row>
    <row r="127" spans="2:12" s="1" customFormat="1" ht="12" customHeight="1">
      <c r="B127" s="36"/>
      <c r="C127" s="30" t="s">
        <v>16</v>
      </c>
      <c r="D127" s="37"/>
      <c r="E127" s="37"/>
      <c r="F127" s="37"/>
      <c r="G127" s="37"/>
      <c r="H127" s="37"/>
      <c r="I127" s="132"/>
      <c r="J127" s="37"/>
      <c r="K127" s="37"/>
      <c r="L127" s="41"/>
    </row>
    <row r="128" spans="2:12" s="1" customFormat="1" ht="16.5" customHeight="1">
      <c r="B128" s="36"/>
      <c r="C128" s="37"/>
      <c r="D128" s="37"/>
      <c r="E128" s="69" t="str">
        <f>E7</f>
        <v>Zdokonalení bezbariérovosti školy fomou výtahu na ZŠ Komenského v Horažďovicích</v>
      </c>
      <c r="F128" s="37"/>
      <c r="G128" s="37"/>
      <c r="H128" s="37"/>
      <c r="I128" s="132"/>
      <c r="J128" s="37"/>
      <c r="K128" s="37"/>
      <c r="L128" s="41"/>
    </row>
    <row r="129" spans="2:12" s="1" customFormat="1" ht="6.95" customHeight="1">
      <c r="B129" s="36"/>
      <c r="C129" s="37"/>
      <c r="D129" s="37"/>
      <c r="E129" s="37"/>
      <c r="F129" s="37"/>
      <c r="G129" s="37"/>
      <c r="H129" s="37"/>
      <c r="I129" s="132"/>
      <c r="J129" s="37"/>
      <c r="K129" s="37"/>
      <c r="L129" s="41"/>
    </row>
    <row r="130" spans="2:12" s="1" customFormat="1" ht="12" customHeight="1">
      <c r="B130" s="36"/>
      <c r="C130" s="30" t="s">
        <v>20</v>
      </c>
      <c r="D130" s="37"/>
      <c r="E130" s="37"/>
      <c r="F130" s="25" t="str">
        <f>F10</f>
        <v>Horažďovice</v>
      </c>
      <c r="G130" s="37"/>
      <c r="H130" s="37"/>
      <c r="I130" s="135" t="s">
        <v>22</v>
      </c>
      <c r="J130" s="72" t="str">
        <f>IF(J10="","",J10)</f>
        <v>29. 1. 2020</v>
      </c>
      <c r="K130" s="37"/>
      <c r="L130" s="41"/>
    </row>
    <row r="131" spans="2:12" s="1" customFormat="1" ht="6.95" customHeight="1">
      <c r="B131" s="36"/>
      <c r="C131" s="37"/>
      <c r="D131" s="37"/>
      <c r="E131" s="37"/>
      <c r="F131" s="37"/>
      <c r="G131" s="37"/>
      <c r="H131" s="37"/>
      <c r="I131" s="132"/>
      <c r="J131" s="37"/>
      <c r="K131" s="37"/>
      <c r="L131" s="41"/>
    </row>
    <row r="132" spans="2:12" s="1" customFormat="1" ht="15.15" customHeight="1">
      <c r="B132" s="36"/>
      <c r="C132" s="30" t="s">
        <v>24</v>
      </c>
      <c r="D132" s="37"/>
      <c r="E132" s="37"/>
      <c r="F132" s="25" t="str">
        <f>E13</f>
        <v>město Horažďovice</v>
      </c>
      <c r="G132" s="37"/>
      <c r="H132" s="37"/>
      <c r="I132" s="135" t="s">
        <v>30</v>
      </c>
      <c r="J132" s="34" t="str">
        <f>E19</f>
        <v xml:space="preserve"> </v>
      </c>
      <c r="K132" s="37"/>
      <c r="L132" s="41"/>
    </row>
    <row r="133" spans="2:12" s="1" customFormat="1" ht="15.15" customHeight="1">
      <c r="B133" s="36"/>
      <c r="C133" s="30" t="s">
        <v>28</v>
      </c>
      <c r="D133" s="37"/>
      <c r="E133" s="37"/>
      <c r="F133" s="25" t="str">
        <f>IF(E16="","",E16)</f>
        <v>Vyplň údaj</v>
      </c>
      <c r="G133" s="37"/>
      <c r="H133" s="37"/>
      <c r="I133" s="135" t="s">
        <v>33</v>
      </c>
      <c r="J133" s="34" t="str">
        <f>E22</f>
        <v>Pavel Matoušek</v>
      </c>
      <c r="K133" s="37"/>
      <c r="L133" s="41"/>
    </row>
    <row r="134" spans="2:12" s="1" customFormat="1" ht="10.3" customHeight="1">
      <c r="B134" s="36"/>
      <c r="C134" s="37"/>
      <c r="D134" s="37"/>
      <c r="E134" s="37"/>
      <c r="F134" s="37"/>
      <c r="G134" s="37"/>
      <c r="H134" s="37"/>
      <c r="I134" s="132"/>
      <c r="J134" s="37"/>
      <c r="K134" s="37"/>
      <c r="L134" s="41"/>
    </row>
    <row r="135" spans="2:20" s="10" customFormat="1" ht="29.25" customHeight="1">
      <c r="B135" s="189"/>
      <c r="C135" s="190" t="s">
        <v>138</v>
      </c>
      <c r="D135" s="191" t="s">
        <v>61</v>
      </c>
      <c r="E135" s="191" t="s">
        <v>57</v>
      </c>
      <c r="F135" s="191" t="s">
        <v>58</v>
      </c>
      <c r="G135" s="191" t="s">
        <v>139</v>
      </c>
      <c r="H135" s="191" t="s">
        <v>140</v>
      </c>
      <c r="I135" s="192" t="s">
        <v>141</v>
      </c>
      <c r="J135" s="193" t="s">
        <v>110</v>
      </c>
      <c r="K135" s="194" t="s">
        <v>142</v>
      </c>
      <c r="L135" s="195"/>
      <c r="M135" s="93" t="s">
        <v>1</v>
      </c>
      <c r="N135" s="94" t="s">
        <v>40</v>
      </c>
      <c r="O135" s="94" t="s">
        <v>143</v>
      </c>
      <c r="P135" s="94" t="s">
        <v>144</v>
      </c>
      <c r="Q135" s="94" t="s">
        <v>145</v>
      </c>
      <c r="R135" s="94" t="s">
        <v>146</v>
      </c>
      <c r="S135" s="94" t="s">
        <v>147</v>
      </c>
      <c r="T135" s="95" t="s">
        <v>148</v>
      </c>
    </row>
    <row r="136" spans="2:63" s="1" customFormat="1" ht="22.8" customHeight="1">
      <c r="B136" s="36"/>
      <c r="C136" s="100" t="s">
        <v>149</v>
      </c>
      <c r="D136" s="37"/>
      <c r="E136" s="37"/>
      <c r="F136" s="37"/>
      <c r="G136" s="37"/>
      <c r="H136" s="37"/>
      <c r="I136" s="132"/>
      <c r="J136" s="196">
        <f>BK136</f>
        <v>0</v>
      </c>
      <c r="K136" s="37"/>
      <c r="L136" s="41"/>
      <c r="M136" s="96"/>
      <c r="N136" s="97"/>
      <c r="O136" s="97"/>
      <c r="P136" s="197">
        <f>P137+P309+P378+P389</f>
        <v>0</v>
      </c>
      <c r="Q136" s="97"/>
      <c r="R136" s="197">
        <f>R137+R309+R378+R389</f>
        <v>131.99427359</v>
      </c>
      <c r="S136" s="97"/>
      <c r="T136" s="198">
        <f>T137+T309+T378+T389</f>
        <v>26.392377999999994</v>
      </c>
      <c r="AT136" s="15" t="s">
        <v>75</v>
      </c>
      <c r="AU136" s="15" t="s">
        <v>112</v>
      </c>
      <c r="BK136" s="199">
        <f>BK137+BK309+BK378+BK389</f>
        <v>0</v>
      </c>
    </row>
    <row r="137" spans="2:63" s="11" customFormat="1" ht="25.9" customHeight="1">
      <c r="B137" s="200"/>
      <c r="C137" s="201"/>
      <c r="D137" s="202" t="s">
        <v>75</v>
      </c>
      <c r="E137" s="203" t="s">
        <v>150</v>
      </c>
      <c r="F137" s="203" t="s">
        <v>151</v>
      </c>
      <c r="G137" s="201"/>
      <c r="H137" s="201"/>
      <c r="I137" s="204"/>
      <c r="J137" s="205">
        <f>BK137</f>
        <v>0</v>
      </c>
      <c r="K137" s="201"/>
      <c r="L137" s="206"/>
      <c r="M137" s="207"/>
      <c r="N137" s="208"/>
      <c r="O137" s="208"/>
      <c r="P137" s="209">
        <f>P138+P164+P186+P225+P233+P241+P264+P297+P307</f>
        <v>0</v>
      </c>
      <c r="Q137" s="208"/>
      <c r="R137" s="209">
        <f>R138+R164+R186+R225+R233+R241+R264+R297+R307</f>
        <v>131.80876112</v>
      </c>
      <c r="S137" s="208"/>
      <c r="T137" s="210">
        <f>T138+T164+T186+T225+T233+T241+T264+T297+T307</f>
        <v>26.298179999999995</v>
      </c>
      <c r="AR137" s="211" t="s">
        <v>81</v>
      </c>
      <c r="AT137" s="212" t="s">
        <v>75</v>
      </c>
      <c r="AU137" s="212" t="s">
        <v>76</v>
      </c>
      <c r="AY137" s="211" t="s">
        <v>152</v>
      </c>
      <c r="BK137" s="213">
        <f>BK138+BK164+BK186+BK225+BK233+BK241+BK264+BK297+BK307</f>
        <v>0</v>
      </c>
    </row>
    <row r="138" spans="2:63" s="11" customFormat="1" ht="22.8" customHeight="1">
      <c r="B138" s="200"/>
      <c r="C138" s="201"/>
      <c r="D138" s="202" t="s">
        <v>75</v>
      </c>
      <c r="E138" s="214" t="s">
        <v>81</v>
      </c>
      <c r="F138" s="214" t="s">
        <v>153</v>
      </c>
      <c r="G138" s="201"/>
      <c r="H138" s="201"/>
      <c r="I138" s="204"/>
      <c r="J138" s="215">
        <f>BK138</f>
        <v>0</v>
      </c>
      <c r="K138" s="201"/>
      <c r="L138" s="206"/>
      <c r="M138" s="207"/>
      <c r="N138" s="208"/>
      <c r="O138" s="208"/>
      <c r="P138" s="209">
        <f>SUM(P139:P163)</f>
        <v>0</v>
      </c>
      <c r="Q138" s="208"/>
      <c r="R138" s="209">
        <f>SUM(R139:R163)</f>
        <v>1.986</v>
      </c>
      <c r="S138" s="208"/>
      <c r="T138" s="210">
        <f>SUM(T139:T163)</f>
        <v>15.941879999999998</v>
      </c>
      <c r="AR138" s="211" t="s">
        <v>81</v>
      </c>
      <c r="AT138" s="212" t="s">
        <v>75</v>
      </c>
      <c r="AU138" s="212" t="s">
        <v>81</v>
      </c>
      <c r="AY138" s="211" t="s">
        <v>152</v>
      </c>
      <c r="BK138" s="213">
        <f>SUM(BK139:BK163)</f>
        <v>0</v>
      </c>
    </row>
    <row r="139" spans="2:65" s="1" customFormat="1" ht="60" customHeight="1">
      <c r="B139" s="36"/>
      <c r="C139" s="216" t="s">
        <v>85</v>
      </c>
      <c r="D139" s="216" t="s">
        <v>154</v>
      </c>
      <c r="E139" s="217" t="s">
        <v>155</v>
      </c>
      <c r="F139" s="218" t="s">
        <v>156</v>
      </c>
      <c r="G139" s="219" t="s">
        <v>157</v>
      </c>
      <c r="H139" s="220">
        <v>6.126</v>
      </c>
      <c r="I139" s="221"/>
      <c r="J139" s="222">
        <f>ROUND(I139*H139,2)</f>
        <v>0</v>
      </c>
      <c r="K139" s="218" t="s">
        <v>158</v>
      </c>
      <c r="L139" s="41"/>
      <c r="M139" s="223" t="s">
        <v>1</v>
      </c>
      <c r="N139" s="224" t="s">
        <v>41</v>
      </c>
      <c r="O139" s="84"/>
      <c r="P139" s="225">
        <f>O139*H139</f>
        <v>0</v>
      </c>
      <c r="Q139" s="225">
        <v>0</v>
      </c>
      <c r="R139" s="225">
        <f>Q139*H139</f>
        <v>0</v>
      </c>
      <c r="S139" s="225">
        <v>0.3</v>
      </c>
      <c r="T139" s="226">
        <f>S139*H139</f>
        <v>1.8378</v>
      </c>
      <c r="AR139" s="227" t="s">
        <v>159</v>
      </c>
      <c r="AT139" s="227" t="s">
        <v>154</v>
      </c>
      <c r="AU139" s="227" t="s">
        <v>85</v>
      </c>
      <c r="AY139" s="15" t="s">
        <v>152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15" t="s">
        <v>81</v>
      </c>
      <c r="BK139" s="228">
        <f>ROUND(I139*H139,2)</f>
        <v>0</v>
      </c>
      <c r="BL139" s="15" t="s">
        <v>159</v>
      </c>
      <c r="BM139" s="227" t="s">
        <v>160</v>
      </c>
    </row>
    <row r="140" spans="2:51" s="12" customFormat="1" ht="12">
      <c r="B140" s="229"/>
      <c r="C140" s="230"/>
      <c r="D140" s="231" t="s">
        <v>161</v>
      </c>
      <c r="E140" s="232" t="s">
        <v>1</v>
      </c>
      <c r="F140" s="233" t="s">
        <v>162</v>
      </c>
      <c r="G140" s="230"/>
      <c r="H140" s="234">
        <v>6.126</v>
      </c>
      <c r="I140" s="235"/>
      <c r="J140" s="230"/>
      <c r="K140" s="230"/>
      <c r="L140" s="236"/>
      <c r="M140" s="237"/>
      <c r="N140" s="238"/>
      <c r="O140" s="238"/>
      <c r="P140" s="238"/>
      <c r="Q140" s="238"/>
      <c r="R140" s="238"/>
      <c r="S140" s="238"/>
      <c r="T140" s="239"/>
      <c r="AT140" s="240" t="s">
        <v>161</v>
      </c>
      <c r="AU140" s="240" t="s">
        <v>85</v>
      </c>
      <c r="AV140" s="12" t="s">
        <v>85</v>
      </c>
      <c r="AW140" s="12" t="s">
        <v>32</v>
      </c>
      <c r="AX140" s="12" t="s">
        <v>81</v>
      </c>
      <c r="AY140" s="240" t="s">
        <v>152</v>
      </c>
    </row>
    <row r="141" spans="2:65" s="1" customFormat="1" ht="48" customHeight="1">
      <c r="B141" s="36"/>
      <c r="C141" s="216" t="s">
        <v>81</v>
      </c>
      <c r="D141" s="216" t="s">
        <v>154</v>
      </c>
      <c r="E141" s="217" t="s">
        <v>163</v>
      </c>
      <c r="F141" s="218" t="s">
        <v>164</v>
      </c>
      <c r="G141" s="219" t="s">
        <v>157</v>
      </c>
      <c r="H141" s="220">
        <v>78.356</v>
      </c>
      <c r="I141" s="221"/>
      <c r="J141" s="222">
        <f>ROUND(I141*H141,2)</f>
        <v>0</v>
      </c>
      <c r="K141" s="218" t="s">
        <v>158</v>
      </c>
      <c r="L141" s="41"/>
      <c r="M141" s="223" t="s">
        <v>1</v>
      </c>
      <c r="N141" s="224" t="s">
        <v>41</v>
      </c>
      <c r="O141" s="84"/>
      <c r="P141" s="225">
        <f>O141*H141</f>
        <v>0</v>
      </c>
      <c r="Q141" s="225">
        <v>0</v>
      </c>
      <c r="R141" s="225">
        <f>Q141*H141</f>
        <v>0</v>
      </c>
      <c r="S141" s="225">
        <v>0.18</v>
      </c>
      <c r="T141" s="226">
        <f>S141*H141</f>
        <v>14.104079999999998</v>
      </c>
      <c r="AR141" s="227" t="s">
        <v>159</v>
      </c>
      <c r="AT141" s="227" t="s">
        <v>154</v>
      </c>
      <c r="AU141" s="227" t="s">
        <v>85</v>
      </c>
      <c r="AY141" s="15" t="s">
        <v>152</v>
      </c>
      <c r="BE141" s="228">
        <f>IF(N141="základní",J141,0)</f>
        <v>0</v>
      </c>
      <c r="BF141" s="228">
        <f>IF(N141="snížená",J141,0)</f>
        <v>0</v>
      </c>
      <c r="BG141" s="228">
        <f>IF(N141="zákl. přenesená",J141,0)</f>
        <v>0</v>
      </c>
      <c r="BH141" s="228">
        <f>IF(N141="sníž. přenesená",J141,0)</f>
        <v>0</v>
      </c>
      <c r="BI141" s="228">
        <f>IF(N141="nulová",J141,0)</f>
        <v>0</v>
      </c>
      <c r="BJ141" s="15" t="s">
        <v>81</v>
      </c>
      <c r="BK141" s="228">
        <f>ROUND(I141*H141,2)</f>
        <v>0</v>
      </c>
      <c r="BL141" s="15" t="s">
        <v>159</v>
      </c>
      <c r="BM141" s="227" t="s">
        <v>165</v>
      </c>
    </row>
    <row r="142" spans="2:51" s="12" customFormat="1" ht="12">
      <c r="B142" s="229"/>
      <c r="C142" s="230"/>
      <c r="D142" s="231" t="s">
        <v>161</v>
      </c>
      <c r="E142" s="232" t="s">
        <v>1</v>
      </c>
      <c r="F142" s="233" t="s">
        <v>166</v>
      </c>
      <c r="G142" s="230"/>
      <c r="H142" s="234">
        <v>78.356</v>
      </c>
      <c r="I142" s="235"/>
      <c r="J142" s="230"/>
      <c r="K142" s="230"/>
      <c r="L142" s="236"/>
      <c r="M142" s="237"/>
      <c r="N142" s="238"/>
      <c r="O142" s="238"/>
      <c r="P142" s="238"/>
      <c r="Q142" s="238"/>
      <c r="R142" s="238"/>
      <c r="S142" s="238"/>
      <c r="T142" s="239"/>
      <c r="AT142" s="240" t="s">
        <v>161</v>
      </c>
      <c r="AU142" s="240" t="s">
        <v>85</v>
      </c>
      <c r="AV142" s="12" t="s">
        <v>85</v>
      </c>
      <c r="AW142" s="12" t="s">
        <v>32</v>
      </c>
      <c r="AX142" s="12" t="s">
        <v>81</v>
      </c>
      <c r="AY142" s="240" t="s">
        <v>152</v>
      </c>
    </row>
    <row r="143" spans="2:65" s="1" customFormat="1" ht="36" customHeight="1">
      <c r="B143" s="36"/>
      <c r="C143" s="216" t="s">
        <v>167</v>
      </c>
      <c r="D143" s="216" t="s">
        <v>154</v>
      </c>
      <c r="E143" s="217" t="s">
        <v>168</v>
      </c>
      <c r="F143" s="218" t="s">
        <v>169</v>
      </c>
      <c r="G143" s="219" t="s">
        <v>170</v>
      </c>
      <c r="H143" s="220">
        <v>15.226</v>
      </c>
      <c r="I143" s="221"/>
      <c r="J143" s="222">
        <f>ROUND(I143*H143,2)</f>
        <v>0</v>
      </c>
      <c r="K143" s="218" t="s">
        <v>158</v>
      </c>
      <c r="L143" s="41"/>
      <c r="M143" s="223" t="s">
        <v>1</v>
      </c>
      <c r="N143" s="224" t="s">
        <v>41</v>
      </c>
      <c r="O143" s="84"/>
      <c r="P143" s="225">
        <f>O143*H143</f>
        <v>0</v>
      </c>
      <c r="Q143" s="225">
        <v>0</v>
      </c>
      <c r="R143" s="225">
        <f>Q143*H143</f>
        <v>0</v>
      </c>
      <c r="S143" s="225">
        <v>0</v>
      </c>
      <c r="T143" s="226">
        <f>S143*H143</f>
        <v>0</v>
      </c>
      <c r="AR143" s="227" t="s">
        <v>159</v>
      </c>
      <c r="AT143" s="227" t="s">
        <v>154</v>
      </c>
      <c r="AU143" s="227" t="s">
        <v>85</v>
      </c>
      <c r="AY143" s="15" t="s">
        <v>152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15" t="s">
        <v>81</v>
      </c>
      <c r="BK143" s="228">
        <f>ROUND(I143*H143,2)</f>
        <v>0</v>
      </c>
      <c r="BL143" s="15" t="s">
        <v>159</v>
      </c>
      <c r="BM143" s="227" t="s">
        <v>171</v>
      </c>
    </row>
    <row r="144" spans="2:51" s="12" customFormat="1" ht="12">
      <c r="B144" s="229"/>
      <c r="C144" s="230"/>
      <c r="D144" s="231" t="s">
        <v>161</v>
      </c>
      <c r="E144" s="232" t="s">
        <v>86</v>
      </c>
      <c r="F144" s="233" t="s">
        <v>172</v>
      </c>
      <c r="G144" s="230"/>
      <c r="H144" s="234">
        <v>9.76</v>
      </c>
      <c r="I144" s="235"/>
      <c r="J144" s="230"/>
      <c r="K144" s="230"/>
      <c r="L144" s="236"/>
      <c r="M144" s="237"/>
      <c r="N144" s="238"/>
      <c r="O144" s="238"/>
      <c r="P144" s="238"/>
      <c r="Q144" s="238"/>
      <c r="R144" s="238"/>
      <c r="S144" s="238"/>
      <c r="T144" s="239"/>
      <c r="AT144" s="240" t="s">
        <v>161</v>
      </c>
      <c r="AU144" s="240" t="s">
        <v>85</v>
      </c>
      <c r="AV144" s="12" t="s">
        <v>85</v>
      </c>
      <c r="AW144" s="12" t="s">
        <v>32</v>
      </c>
      <c r="AX144" s="12" t="s">
        <v>76</v>
      </c>
      <c r="AY144" s="240" t="s">
        <v>152</v>
      </c>
    </row>
    <row r="145" spans="2:51" s="12" customFormat="1" ht="12">
      <c r="B145" s="229"/>
      <c r="C145" s="230"/>
      <c r="D145" s="231" t="s">
        <v>161</v>
      </c>
      <c r="E145" s="232" t="s">
        <v>1</v>
      </c>
      <c r="F145" s="233" t="s">
        <v>173</v>
      </c>
      <c r="G145" s="230"/>
      <c r="H145" s="234">
        <v>15.226</v>
      </c>
      <c r="I145" s="235"/>
      <c r="J145" s="230"/>
      <c r="K145" s="230"/>
      <c r="L145" s="236"/>
      <c r="M145" s="237"/>
      <c r="N145" s="238"/>
      <c r="O145" s="238"/>
      <c r="P145" s="238"/>
      <c r="Q145" s="238"/>
      <c r="R145" s="238"/>
      <c r="S145" s="238"/>
      <c r="T145" s="239"/>
      <c r="AT145" s="240" t="s">
        <v>161</v>
      </c>
      <c r="AU145" s="240" t="s">
        <v>85</v>
      </c>
      <c r="AV145" s="12" t="s">
        <v>85</v>
      </c>
      <c r="AW145" s="12" t="s">
        <v>32</v>
      </c>
      <c r="AX145" s="12" t="s">
        <v>81</v>
      </c>
      <c r="AY145" s="240" t="s">
        <v>152</v>
      </c>
    </row>
    <row r="146" spans="2:65" s="1" customFormat="1" ht="36" customHeight="1">
      <c r="B146" s="36"/>
      <c r="C146" s="216" t="s">
        <v>174</v>
      </c>
      <c r="D146" s="216" t="s">
        <v>154</v>
      </c>
      <c r="E146" s="217" t="s">
        <v>175</v>
      </c>
      <c r="F146" s="218" t="s">
        <v>176</v>
      </c>
      <c r="G146" s="219" t="s">
        <v>170</v>
      </c>
      <c r="H146" s="220">
        <v>4.88</v>
      </c>
      <c r="I146" s="221"/>
      <c r="J146" s="222">
        <f>ROUND(I146*H146,2)</f>
        <v>0</v>
      </c>
      <c r="K146" s="218" t="s">
        <v>158</v>
      </c>
      <c r="L146" s="41"/>
      <c r="M146" s="223" t="s">
        <v>1</v>
      </c>
      <c r="N146" s="224" t="s">
        <v>41</v>
      </c>
      <c r="O146" s="84"/>
      <c r="P146" s="225">
        <f>O146*H146</f>
        <v>0</v>
      </c>
      <c r="Q146" s="225">
        <v>0</v>
      </c>
      <c r="R146" s="225">
        <f>Q146*H146</f>
        <v>0</v>
      </c>
      <c r="S146" s="225">
        <v>0</v>
      </c>
      <c r="T146" s="226">
        <f>S146*H146</f>
        <v>0</v>
      </c>
      <c r="AR146" s="227" t="s">
        <v>159</v>
      </c>
      <c r="AT146" s="227" t="s">
        <v>154</v>
      </c>
      <c r="AU146" s="227" t="s">
        <v>85</v>
      </c>
      <c r="AY146" s="15" t="s">
        <v>152</v>
      </c>
      <c r="BE146" s="228">
        <f>IF(N146="základní",J146,0)</f>
        <v>0</v>
      </c>
      <c r="BF146" s="228">
        <f>IF(N146="snížená",J146,0)</f>
        <v>0</v>
      </c>
      <c r="BG146" s="228">
        <f>IF(N146="zákl. přenesená",J146,0)</f>
        <v>0</v>
      </c>
      <c r="BH146" s="228">
        <f>IF(N146="sníž. přenesená",J146,0)</f>
        <v>0</v>
      </c>
      <c r="BI146" s="228">
        <f>IF(N146="nulová",J146,0)</f>
        <v>0</v>
      </c>
      <c r="BJ146" s="15" t="s">
        <v>81</v>
      </c>
      <c r="BK146" s="228">
        <f>ROUND(I146*H146,2)</f>
        <v>0</v>
      </c>
      <c r="BL146" s="15" t="s">
        <v>159</v>
      </c>
      <c r="BM146" s="227" t="s">
        <v>177</v>
      </c>
    </row>
    <row r="147" spans="2:51" s="12" customFormat="1" ht="12">
      <c r="B147" s="229"/>
      <c r="C147" s="230"/>
      <c r="D147" s="231" t="s">
        <v>161</v>
      </c>
      <c r="E147" s="232" t="s">
        <v>1</v>
      </c>
      <c r="F147" s="233" t="s">
        <v>178</v>
      </c>
      <c r="G147" s="230"/>
      <c r="H147" s="234">
        <v>4.88</v>
      </c>
      <c r="I147" s="235"/>
      <c r="J147" s="230"/>
      <c r="K147" s="230"/>
      <c r="L147" s="236"/>
      <c r="M147" s="237"/>
      <c r="N147" s="238"/>
      <c r="O147" s="238"/>
      <c r="P147" s="238"/>
      <c r="Q147" s="238"/>
      <c r="R147" s="238"/>
      <c r="S147" s="238"/>
      <c r="T147" s="239"/>
      <c r="AT147" s="240" t="s">
        <v>161</v>
      </c>
      <c r="AU147" s="240" t="s">
        <v>85</v>
      </c>
      <c r="AV147" s="12" t="s">
        <v>85</v>
      </c>
      <c r="AW147" s="12" t="s">
        <v>32</v>
      </c>
      <c r="AX147" s="12" t="s">
        <v>81</v>
      </c>
      <c r="AY147" s="240" t="s">
        <v>152</v>
      </c>
    </row>
    <row r="148" spans="2:65" s="1" customFormat="1" ht="48" customHeight="1">
      <c r="B148" s="36"/>
      <c r="C148" s="216" t="s">
        <v>179</v>
      </c>
      <c r="D148" s="216" t="s">
        <v>154</v>
      </c>
      <c r="E148" s="217" t="s">
        <v>180</v>
      </c>
      <c r="F148" s="218" t="s">
        <v>181</v>
      </c>
      <c r="G148" s="219" t="s">
        <v>170</v>
      </c>
      <c r="H148" s="220">
        <v>2.678</v>
      </c>
      <c r="I148" s="221"/>
      <c r="J148" s="222">
        <f>ROUND(I148*H148,2)</f>
        <v>0</v>
      </c>
      <c r="K148" s="218" t="s">
        <v>158</v>
      </c>
      <c r="L148" s="41"/>
      <c r="M148" s="223" t="s">
        <v>1</v>
      </c>
      <c r="N148" s="224" t="s">
        <v>41</v>
      </c>
      <c r="O148" s="84"/>
      <c r="P148" s="225">
        <f>O148*H148</f>
        <v>0</v>
      </c>
      <c r="Q148" s="225">
        <v>0</v>
      </c>
      <c r="R148" s="225">
        <f>Q148*H148</f>
        <v>0</v>
      </c>
      <c r="S148" s="225">
        <v>0</v>
      </c>
      <c r="T148" s="226">
        <f>S148*H148</f>
        <v>0</v>
      </c>
      <c r="AR148" s="227" t="s">
        <v>159</v>
      </c>
      <c r="AT148" s="227" t="s">
        <v>154</v>
      </c>
      <c r="AU148" s="227" t="s">
        <v>85</v>
      </c>
      <c r="AY148" s="15" t="s">
        <v>152</v>
      </c>
      <c r="BE148" s="228">
        <f>IF(N148="základní",J148,0)</f>
        <v>0</v>
      </c>
      <c r="BF148" s="228">
        <f>IF(N148="snížená",J148,0)</f>
        <v>0</v>
      </c>
      <c r="BG148" s="228">
        <f>IF(N148="zákl. přenesená",J148,0)</f>
        <v>0</v>
      </c>
      <c r="BH148" s="228">
        <f>IF(N148="sníž. přenesená",J148,0)</f>
        <v>0</v>
      </c>
      <c r="BI148" s="228">
        <f>IF(N148="nulová",J148,0)</f>
        <v>0</v>
      </c>
      <c r="BJ148" s="15" t="s">
        <v>81</v>
      </c>
      <c r="BK148" s="228">
        <f>ROUND(I148*H148,2)</f>
        <v>0</v>
      </c>
      <c r="BL148" s="15" t="s">
        <v>159</v>
      </c>
      <c r="BM148" s="227" t="s">
        <v>182</v>
      </c>
    </row>
    <row r="149" spans="2:51" s="12" customFormat="1" ht="12">
      <c r="B149" s="229"/>
      <c r="C149" s="230"/>
      <c r="D149" s="231" t="s">
        <v>161</v>
      </c>
      <c r="E149" s="232" t="s">
        <v>1</v>
      </c>
      <c r="F149" s="233" t="s">
        <v>183</v>
      </c>
      <c r="G149" s="230"/>
      <c r="H149" s="234">
        <v>2.678</v>
      </c>
      <c r="I149" s="235"/>
      <c r="J149" s="230"/>
      <c r="K149" s="230"/>
      <c r="L149" s="236"/>
      <c r="M149" s="237"/>
      <c r="N149" s="238"/>
      <c r="O149" s="238"/>
      <c r="P149" s="238"/>
      <c r="Q149" s="238"/>
      <c r="R149" s="238"/>
      <c r="S149" s="238"/>
      <c r="T149" s="239"/>
      <c r="AT149" s="240" t="s">
        <v>161</v>
      </c>
      <c r="AU149" s="240" t="s">
        <v>85</v>
      </c>
      <c r="AV149" s="12" t="s">
        <v>85</v>
      </c>
      <c r="AW149" s="12" t="s">
        <v>32</v>
      </c>
      <c r="AX149" s="12" t="s">
        <v>81</v>
      </c>
      <c r="AY149" s="240" t="s">
        <v>152</v>
      </c>
    </row>
    <row r="150" spans="2:65" s="1" customFormat="1" ht="36" customHeight="1">
      <c r="B150" s="36"/>
      <c r="C150" s="216" t="s">
        <v>184</v>
      </c>
      <c r="D150" s="216" t="s">
        <v>154</v>
      </c>
      <c r="E150" s="217" t="s">
        <v>185</v>
      </c>
      <c r="F150" s="218" t="s">
        <v>186</v>
      </c>
      <c r="G150" s="219" t="s">
        <v>170</v>
      </c>
      <c r="H150" s="220">
        <v>2.678</v>
      </c>
      <c r="I150" s="221"/>
      <c r="J150" s="222">
        <f>ROUND(I150*H150,2)</f>
        <v>0</v>
      </c>
      <c r="K150" s="218" t="s">
        <v>158</v>
      </c>
      <c r="L150" s="41"/>
      <c r="M150" s="223" t="s">
        <v>1</v>
      </c>
      <c r="N150" s="224" t="s">
        <v>41</v>
      </c>
      <c r="O150" s="84"/>
      <c r="P150" s="225">
        <f>O150*H150</f>
        <v>0</v>
      </c>
      <c r="Q150" s="225">
        <v>0</v>
      </c>
      <c r="R150" s="225">
        <f>Q150*H150</f>
        <v>0</v>
      </c>
      <c r="S150" s="225">
        <v>0</v>
      </c>
      <c r="T150" s="226">
        <f>S150*H150</f>
        <v>0</v>
      </c>
      <c r="AR150" s="227" t="s">
        <v>159</v>
      </c>
      <c r="AT150" s="227" t="s">
        <v>154</v>
      </c>
      <c r="AU150" s="227" t="s">
        <v>85</v>
      </c>
      <c r="AY150" s="15" t="s">
        <v>152</v>
      </c>
      <c r="BE150" s="228">
        <f>IF(N150="základní",J150,0)</f>
        <v>0</v>
      </c>
      <c r="BF150" s="228">
        <f>IF(N150="snížená",J150,0)</f>
        <v>0</v>
      </c>
      <c r="BG150" s="228">
        <f>IF(N150="zákl. přenesená",J150,0)</f>
        <v>0</v>
      </c>
      <c r="BH150" s="228">
        <f>IF(N150="sníž. přenesená",J150,0)</f>
        <v>0</v>
      </c>
      <c r="BI150" s="228">
        <f>IF(N150="nulová",J150,0)</f>
        <v>0</v>
      </c>
      <c r="BJ150" s="15" t="s">
        <v>81</v>
      </c>
      <c r="BK150" s="228">
        <f>ROUND(I150*H150,2)</f>
        <v>0</v>
      </c>
      <c r="BL150" s="15" t="s">
        <v>159</v>
      </c>
      <c r="BM150" s="227" t="s">
        <v>187</v>
      </c>
    </row>
    <row r="151" spans="2:65" s="1" customFormat="1" ht="48" customHeight="1">
      <c r="B151" s="36"/>
      <c r="C151" s="216" t="s">
        <v>188</v>
      </c>
      <c r="D151" s="216" t="s">
        <v>154</v>
      </c>
      <c r="E151" s="217" t="s">
        <v>189</v>
      </c>
      <c r="F151" s="218" t="s">
        <v>190</v>
      </c>
      <c r="G151" s="219" t="s">
        <v>170</v>
      </c>
      <c r="H151" s="220">
        <v>11.241</v>
      </c>
      <c r="I151" s="221"/>
      <c r="J151" s="222">
        <f>ROUND(I151*H151,2)</f>
        <v>0</v>
      </c>
      <c r="K151" s="218" t="s">
        <v>158</v>
      </c>
      <c r="L151" s="41"/>
      <c r="M151" s="223" t="s">
        <v>1</v>
      </c>
      <c r="N151" s="224" t="s">
        <v>41</v>
      </c>
      <c r="O151" s="84"/>
      <c r="P151" s="225">
        <f>O151*H151</f>
        <v>0</v>
      </c>
      <c r="Q151" s="225">
        <v>0</v>
      </c>
      <c r="R151" s="225">
        <f>Q151*H151</f>
        <v>0</v>
      </c>
      <c r="S151" s="225">
        <v>0</v>
      </c>
      <c r="T151" s="226">
        <f>S151*H151</f>
        <v>0</v>
      </c>
      <c r="AR151" s="227" t="s">
        <v>159</v>
      </c>
      <c r="AT151" s="227" t="s">
        <v>154</v>
      </c>
      <c r="AU151" s="227" t="s">
        <v>85</v>
      </c>
      <c r="AY151" s="15" t="s">
        <v>152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5" t="s">
        <v>81</v>
      </c>
      <c r="BK151" s="228">
        <f>ROUND(I151*H151,2)</f>
        <v>0</v>
      </c>
      <c r="BL151" s="15" t="s">
        <v>159</v>
      </c>
      <c r="BM151" s="227" t="s">
        <v>191</v>
      </c>
    </row>
    <row r="152" spans="2:51" s="12" customFormat="1" ht="12">
      <c r="B152" s="229"/>
      <c r="C152" s="230"/>
      <c r="D152" s="231" t="s">
        <v>161</v>
      </c>
      <c r="E152" s="232" t="s">
        <v>1</v>
      </c>
      <c r="F152" s="233" t="s">
        <v>192</v>
      </c>
      <c r="G152" s="230"/>
      <c r="H152" s="234">
        <v>11.241</v>
      </c>
      <c r="I152" s="235"/>
      <c r="J152" s="230"/>
      <c r="K152" s="230"/>
      <c r="L152" s="236"/>
      <c r="M152" s="237"/>
      <c r="N152" s="238"/>
      <c r="O152" s="238"/>
      <c r="P152" s="238"/>
      <c r="Q152" s="238"/>
      <c r="R152" s="238"/>
      <c r="S152" s="238"/>
      <c r="T152" s="239"/>
      <c r="AT152" s="240" t="s">
        <v>161</v>
      </c>
      <c r="AU152" s="240" t="s">
        <v>85</v>
      </c>
      <c r="AV152" s="12" t="s">
        <v>85</v>
      </c>
      <c r="AW152" s="12" t="s">
        <v>32</v>
      </c>
      <c r="AX152" s="12" t="s">
        <v>81</v>
      </c>
      <c r="AY152" s="240" t="s">
        <v>152</v>
      </c>
    </row>
    <row r="153" spans="2:65" s="1" customFormat="1" ht="60" customHeight="1">
      <c r="B153" s="36"/>
      <c r="C153" s="216" t="s">
        <v>193</v>
      </c>
      <c r="D153" s="216" t="s">
        <v>154</v>
      </c>
      <c r="E153" s="217" t="s">
        <v>194</v>
      </c>
      <c r="F153" s="218" t="s">
        <v>195</v>
      </c>
      <c r="G153" s="219" t="s">
        <v>170</v>
      </c>
      <c r="H153" s="220">
        <v>16.911</v>
      </c>
      <c r="I153" s="221"/>
      <c r="J153" s="222">
        <f>ROUND(I153*H153,2)</f>
        <v>0</v>
      </c>
      <c r="K153" s="218" t="s">
        <v>158</v>
      </c>
      <c r="L153" s="41"/>
      <c r="M153" s="223" t="s">
        <v>1</v>
      </c>
      <c r="N153" s="224" t="s">
        <v>41</v>
      </c>
      <c r="O153" s="84"/>
      <c r="P153" s="225">
        <f>O153*H153</f>
        <v>0</v>
      </c>
      <c r="Q153" s="225">
        <v>0</v>
      </c>
      <c r="R153" s="225">
        <f>Q153*H153</f>
        <v>0</v>
      </c>
      <c r="S153" s="225">
        <v>0</v>
      </c>
      <c r="T153" s="226">
        <f>S153*H153</f>
        <v>0</v>
      </c>
      <c r="AR153" s="227" t="s">
        <v>159</v>
      </c>
      <c r="AT153" s="227" t="s">
        <v>154</v>
      </c>
      <c r="AU153" s="227" t="s">
        <v>85</v>
      </c>
      <c r="AY153" s="15" t="s">
        <v>152</v>
      </c>
      <c r="BE153" s="228">
        <f>IF(N153="základní",J153,0)</f>
        <v>0</v>
      </c>
      <c r="BF153" s="228">
        <f>IF(N153="snížená",J153,0)</f>
        <v>0</v>
      </c>
      <c r="BG153" s="228">
        <f>IF(N153="zákl. přenesená",J153,0)</f>
        <v>0</v>
      </c>
      <c r="BH153" s="228">
        <f>IF(N153="sníž. přenesená",J153,0)</f>
        <v>0</v>
      </c>
      <c r="BI153" s="228">
        <f>IF(N153="nulová",J153,0)</f>
        <v>0</v>
      </c>
      <c r="BJ153" s="15" t="s">
        <v>81</v>
      </c>
      <c r="BK153" s="228">
        <f>ROUND(I153*H153,2)</f>
        <v>0</v>
      </c>
      <c r="BL153" s="15" t="s">
        <v>159</v>
      </c>
      <c r="BM153" s="227" t="s">
        <v>196</v>
      </c>
    </row>
    <row r="154" spans="2:51" s="12" customFormat="1" ht="12">
      <c r="B154" s="229"/>
      <c r="C154" s="230"/>
      <c r="D154" s="231" t="s">
        <v>161</v>
      </c>
      <c r="E154" s="232" t="s">
        <v>1</v>
      </c>
      <c r="F154" s="233" t="s">
        <v>197</v>
      </c>
      <c r="G154" s="230"/>
      <c r="H154" s="234">
        <v>16.911</v>
      </c>
      <c r="I154" s="235"/>
      <c r="J154" s="230"/>
      <c r="K154" s="230"/>
      <c r="L154" s="236"/>
      <c r="M154" s="237"/>
      <c r="N154" s="238"/>
      <c r="O154" s="238"/>
      <c r="P154" s="238"/>
      <c r="Q154" s="238"/>
      <c r="R154" s="238"/>
      <c r="S154" s="238"/>
      <c r="T154" s="239"/>
      <c r="AT154" s="240" t="s">
        <v>161</v>
      </c>
      <c r="AU154" s="240" t="s">
        <v>85</v>
      </c>
      <c r="AV154" s="12" t="s">
        <v>85</v>
      </c>
      <c r="AW154" s="12" t="s">
        <v>32</v>
      </c>
      <c r="AX154" s="12" t="s">
        <v>81</v>
      </c>
      <c r="AY154" s="240" t="s">
        <v>152</v>
      </c>
    </row>
    <row r="155" spans="2:65" s="1" customFormat="1" ht="60" customHeight="1">
      <c r="B155" s="36"/>
      <c r="C155" s="216" t="s">
        <v>198</v>
      </c>
      <c r="D155" s="216" t="s">
        <v>154</v>
      </c>
      <c r="E155" s="217" t="s">
        <v>199</v>
      </c>
      <c r="F155" s="218" t="s">
        <v>200</v>
      </c>
      <c r="G155" s="219" t="s">
        <v>170</v>
      </c>
      <c r="H155" s="220">
        <v>828.639</v>
      </c>
      <c r="I155" s="221"/>
      <c r="J155" s="222">
        <f>ROUND(I155*H155,2)</f>
        <v>0</v>
      </c>
      <c r="K155" s="218" t="s">
        <v>158</v>
      </c>
      <c r="L155" s="41"/>
      <c r="M155" s="223" t="s">
        <v>1</v>
      </c>
      <c r="N155" s="224" t="s">
        <v>41</v>
      </c>
      <c r="O155" s="84"/>
      <c r="P155" s="225">
        <f>O155*H155</f>
        <v>0</v>
      </c>
      <c r="Q155" s="225">
        <v>0</v>
      </c>
      <c r="R155" s="225">
        <f>Q155*H155</f>
        <v>0</v>
      </c>
      <c r="S155" s="225">
        <v>0</v>
      </c>
      <c r="T155" s="226">
        <f>S155*H155</f>
        <v>0</v>
      </c>
      <c r="AR155" s="227" t="s">
        <v>159</v>
      </c>
      <c r="AT155" s="227" t="s">
        <v>154</v>
      </c>
      <c r="AU155" s="227" t="s">
        <v>85</v>
      </c>
      <c r="AY155" s="15" t="s">
        <v>152</v>
      </c>
      <c r="BE155" s="228">
        <f>IF(N155="základní",J155,0)</f>
        <v>0</v>
      </c>
      <c r="BF155" s="228">
        <f>IF(N155="snížená",J155,0)</f>
        <v>0</v>
      </c>
      <c r="BG155" s="228">
        <f>IF(N155="zákl. přenesená",J155,0)</f>
        <v>0</v>
      </c>
      <c r="BH155" s="228">
        <f>IF(N155="sníž. přenesená",J155,0)</f>
        <v>0</v>
      </c>
      <c r="BI155" s="228">
        <f>IF(N155="nulová",J155,0)</f>
        <v>0</v>
      </c>
      <c r="BJ155" s="15" t="s">
        <v>81</v>
      </c>
      <c r="BK155" s="228">
        <f>ROUND(I155*H155,2)</f>
        <v>0</v>
      </c>
      <c r="BL155" s="15" t="s">
        <v>159</v>
      </c>
      <c r="BM155" s="227" t="s">
        <v>201</v>
      </c>
    </row>
    <row r="156" spans="2:51" s="12" customFormat="1" ht="12">
      <c r="B156" s="229"/>
      <c r="C156" s="230"/>
      <c r="D156" s="231" t="s">
        <v>161</v>
      </c>
      <c r="E156" s="232" t="s">
        <v>1</v>
      </c>
      <c r="F156" s="233" t="s">
        <v>202</v>
      </c>
      <c r="G156" s="230"/>
      <c r="H156" s="234">
        <v>118.377</v>
      </c>
      <c r="I156" s="235"/>
      <c r="J156" s="230"/>
      <c r="K156" s="230"/>
      <c r="L156" s="236"/>
      <c r="M156" s="237"/>
      <c r="N156" s="238"/>
      <c r="O156" s="238"/>
      <c r="P156" s="238"/>
      <c r="Q156" s="238"/>
      <c r="R156" s="238"/>
      <c r="S156" s="238"/>
      <c r="T156" s="239"/>
      <c r="AT156" s="240" t="s">
        <v>161</v>
      </c>
      <c r="AU156" s="240" t="s">
        <v>85</v>
      </c>
      <c r="AV156" s="12" t="s">
        <v>85</v>
      </c>
      <c r="AW156" s="12" t="s">
        <v>32</v>
      </c>
      <c r="AX156" s="12" t="s">
        <v>81</v>
      </c>
      <c r="AY156" s="240" t="s">
        <v>152</v>
      </c>
    </row>
    <row r="157" spans="2:51" s="12" customFormat="1" ht="12">
      <c r="B157" s="229"/>
      <c r="C157" s="230"/>
      <c r="D157" s="231" t="s">
        <v>161</v>
      </c>
      <c r="E157" s="230"/>
      <c r="F157" s="233" t="s">
        <v>203</v>
      </c>
      <c r="G157" s="230"/>
      <c r="H157" s="234">
        <v>828.639</v>
      </c>
      <c r="I157" s="235"/>
      <c r="J157" s="230"/>
      <c r="K157" s="230"/>
      <c r="L157" s="236"/>
      <c r="M157" s="237"/>
      <c r="N157" s="238"/>
      <c r="O157" s="238"/>
      <c r="P157" s="238"/>
      <c r="Q157" s="238"/>
      <c r="R157" s="238"/>
      <c r="S157" s="238"/>
      <c r="T157" s="239"/>
      <c r="AT157" s="240" t="s">
        <v>161</v>
      </c>
      <c r="AU157" s="240" t="s">
        <v>85</v>
      </c>
      <c r="AV157" s="12" t="s">
        <v>85</v>
      </c>
      <c r="AW157" s="12" t="s">
        <v>4</v>
      </c>
      <c r="AX157" s="12" t="s">
        <v>81</v>
      </c>
      <c r="AY157" s="240" t="s">
        <v>152</v>
      </c>
    </row>
    <row r="158" spans="2:65" s="1" customFormat="1" ht="60" customHeight="1">
      <c r="B158" s="36"/>
      <c r="C158" s="216" t="s">
        <v>204</v>
      </c>
      <c r="D158" s="216" t="s">
        <v>154</v>
      </c>
      <c r="E158" s="217" t="s">
        <v>205</v>
      </c>
      <c r="F158" s="218" t="s">
        <v>206</v>
      </c>
      <c r="G158" s="219" t="s">
        <v>170</v>
      </c>
      <c r="H158" s="220">
        <v>0.993</v>
      </c>
      <c r="I158" s="221"/>
      <c r="J158" s="222">
        <f>ROUND(I158*H158,2)</f>
        <v>0</v>
      </c>
      <c r="K158" s="218" t="s">
        <v>158</v>
      </c>
      <c r="L158" s="41"/>
      <c r="M158" s="223" t="s">
        <v>1</v>
      </c>
      <c r="N158" s="224" t="s">
        <v>41</v>
      </c>
      <c r="O158" s="84"/>
      <c r="P158" s="225">
        <f>O158*H158</f>
        <v>0</v>
      </c>
      <c r="Q158" s="225">
        <v>0</v>
      </c>
      <c r="R158" s="225">
        <f>Q158*H158</f>
        <v>0</v>
      </c>
      <c r="S158" s="225">
        <v>0</v>
      </c>
      <c r="T158" s="226">
        <f>S158*H158</f>
        <v>0</v>
      </c>
      <c r="AR158" s="227" t="s">
        <v>159</v>
      </c>
      <c r="AT158" s="227" t="s">
        <v>154</v>
      </c>
      <c r="AU158" s="227" t="s">
        <v>85</v>
      </c>
      <c r="AY158" s="15" t="s">
        <v>152</v>
      </c>
      <c r="BE158" s="228">
        <f>IF(N158="základní",J158,0)</f>
        <v>0</v>
      </c>
      <c r="BF158" s="228">
        <f>IF(N158="snížená",J158,0)</f>
        <v>0</v>
      </c>
      <c r="BG158" s="228">
        <f>IF(N158="zákl. přenesená",J158,0)</f>
        <v>0</v>
      </c>
      <c r="BH158" s="228">
        <f>IF(N158="sníž. přenesená",J158,0)</f>
        <v>0</v>
      </c>
      <c r="BI158" s="228">
        <f>IF(N158="nulová",J158,0)</f>
        <v>0</v>
      </c>
      <c r="BJ158" s="15" t="s">
        <v>81</v>
      </c>
      <c r="BK158" s="228">
        <f>ROUND(I158*H158,2)</f>
        <v>0</v>
      </c>
      <c r="BL158" s="15" t="s">
        <v>159</v>
      </c>
      <c r="BM158" s="227" t="s">
        <v>207</v>
      </c>
    </row>
    <row r="159" spans="2:51" s="12" customFormat="1" ht="12">
      <c r="B159" s="229"/>
      <c r="C159" s="230"/>
      <c r="D159" s="231" t="s">
        <v>161</v>
      </c>
      <c r="E159" s="232" t="s">
        <v>1</v>
      </c>
      <c r="F159" s="233" t="s">
        <v>208</v>
      </c>
      <c r="G159" s="230"/>
      <c r="H159" s="234">
        <v>0.993</v>
      </c>
      <c r="I159" s="235"/>
      <c r="J159" s="230"/>
      <c r="K159" s="230"/>
      <c r="L159" s="236"/>
      <c r="M159" s="237"/>
      <c r="N159" s="238"/>
      <c r="O159" s="238"/>
      <c r="P159" s="238"/>
      <c r="Q159" s="238"/>
      <c r="R159" s="238"/>
      <c r="S159" s="238"/>
      <c r="T159" s="239"/>
      <c r="AT159" s="240" t="s">
        <v>161</v>
      </c>
      <c r="AU159" s="240" t="s">
        <v>85</v>
      </c>
      <c r="AV159" s="12" t="s">
        <v>85</v>
      </c>
      <c r="AW159" s="12" t="s">
        <v>32</v>
      </c>
      <c r="AX159" s="12" t="s">
        <v>81</v>
      </c>
      <c r="AY159" s="240" t="s">
        <v>152</v>
      </c>
    </row>
    <row r="160" spans="2:65" s="1" customFormat="1" ht="16.5" customHeight="1">
      <c r="B160" s="36"/>
      <c r="C160" s="241" t="s">
        <v>209</v>
      </c>
      <c r="D160" s="241" t="s">
        <v>210</v>
      </c>
      <c r="E160" s="242" t="s">
        <v>211</v>
      </c>
      <c r="F160" s="243" t="s">
        <v>212</v>
      </c>
      <c r="G160" s="244" t="s">
        <v>213</v>
      </c>
      <c r="H160" s="245">
        <v>1.986</v>
      </c>
      <c r="I160" s="246"/>
      <c r="J160" s="247">
        <f>ROUND(I160*H160,2)</f>
        <v>0</v>
      </c>
      <c r="K160" s="243" t="s">
        <v>158</v>
      </c>
      <c r="L160" s="248"/>
      <c r="M160" s="249" t="s">
        <v>1</v>
      </c>
      <c r="N160" s="250" t="s">
        <v>41</v>
      </c>
      <c r="O160" s="84"/>
      <c r="P160" s="225">
        <f>O160*H160</f>
        <v>0</v>
      </c>
      <c r="Q160" s="225">
        <v>1</v>
      </c>
      <c r="R160" s="225">
        <f>Q160*H160</f>
        <v>1.986</v>
      </c>
      <c r="S160" s="225">
        <v>0</v>
      </c>
      <c r="T160" s="226">
        <f>S160*H160</f>
        <v>0</v>
      </c>
      <c r="AR160" s="227" t="s">
        <v>214</v>
      </c>
      <c r="AT160" s="227" t="s">
        <v>210</v>
      </c>
      <c r="AU160" s="227" t="s">
        <v>85</v>
      </c>
      <c r="AY160" s="15" t="s">
        <v>152</v>
      </c>
      <c r="BE160" s="228">
        <f>IF(N160="základní",J160,0)</f>
        <v>0</v>
      </c>
      <c r="BF160" s="228">
        <f>IF(N160="snížená",J160,0)</f>
        <v>0</v>
      </c>
      <c r="BG160" s="228">
        <f>IF(N160="zákl. přenesená",J160,0)</f>
        <v>0</v>
      </c>
      <c r="BH160" s="228">
        <f>IF(N160="sníž. přenesená",J160,0)</f>
        <v>0</v>
      </c>
      <c r="BI160" s="228">
        <f>IF(N160="nulová",J160,0)</f>
        <v>0</v>
      </c>
      <c r="BJ160" s="15" t="s">
        <v>81</v>
      </c>
      <c r="BK160" s="228">
        <f>ROUND(I160*H160,2)</f>
        <v>0</v>
      </c>
      <c r="BL160" s="15" t="s">
        <v>159</v>
      </c>
      <c r="BM160" s="227" t="s">
        <v>215</v>
      </c>
    </row>
    <row r="161" spans="2:51" s="12" customFormat="1" ht="12">
      <c r="B161" s="229"/>
      <c r="C161" s="230"/>
      <c r="D161" s="231" t="s">
        <v>161</v>
      </c>
      <c r="E161" s="230"/>
      <c r="F161" s="233" t="s">
        <v>216</v>
      </c>
      <c r="G161" s="230"/>
      <c r="H161" s="234">
        <v>1.986</v>
      </c>
      <c r="I161" s="235"/>
      <c r="J161" s="230"/>
      <c r="K161" s="230"/>
      <c r="L161" s="236"/>
      <c r="M161" s="237"/>
      <c r="N161" s="238"/>
      <c r="O161" s="238"/>
      <c r="P161" s="238"/>
      <c r="Q161" s="238"/>
      <c r="R161" s="238"/>
      <c r="S161" s="238"/>
      <c r="T161" s="239"/>
      <c r="AT161" s="240" t="s">
        <v>161</v>
      </c>
      <c r="AU161" s="240" t="s">
        <v>85</v>
      </c>
      <c r="AV161" s="12" t="s">
        <v>85</v>
      </c>
      <c r="AW161" s="12" t="s">
        <v>4</v>
      </c>
      <c r="AX161" s="12" t="s">
        <v>81</v>
      </c>
      <c r="AY161" s="240" t="s">
        <v>152</v>
      </c>
    </row>
    <row r="162" spans="2:65" s="1" customFormat="1" ht="60" customHeight="1">
      <c r="B162" s="36"/>
      <c r="C162" s="216" t="s">
        <v>217</v>
      </c>
      <c r="D162" s="216" t="s">
        <v>154</v>
      </c>
      <c r="E162" s="217" t="s">
        <v>218</v>
      </c>
      <c r="F162" s="218" t="s">
        <v>219</v>
      </c>
      <c r="G162" s="219" t="s">
        <v>170</v>
      </c>
      <c r="H162" s="220">
        <v>0.714</v>
      </c>
      <c r="I162" s="221"/>
      <c r="J162" s="222">
        <f>ROUND(I162*H162,2)</f>
        <v>0</v>
      </c>
      <c r="K162" s="218" t="s">
        <v>158</v>
      </c>
      <c r="L162" s="41"/>
      <c r="M162" s="223" t="s">
        <v>1</v>
      </c>
      <c r="N162" s="224" t="s">
        <v>41</v>
      </c>
      <c r="O162" s="84"/>
      <c r="P162" s="225">
        <f>O162*H162</f>
        <v>0</v>
      </c>
      <c r="Q162" s="225">
        <v>0</v>
      </c>
      <c r="R162" s="225">
        <f>Q162*H162</f>
        <v>0</v>
      </c>
      <c r="S162" s="225">
        <v>0</v>
      </c>
      <c r="T162" s="226">
        <f>S162*H162</f>
        <v>0</v>
      </c>
      <c r="AR162" s="227" t="s">
        <v>159</v>
      </c>
      <c r="AT162" s="227" t="s">
        <v>154</v>
      </c>
      <c r="AU162" s="227" t="s">
        <v>85</v>
      </c>
      <c r="AY162" s="15" t="s">
        <v>152</v>
      </c>
      <c r="BE162" s="228">
        <f>IF(N162="základní",J162,0)</f>
        <v>0</v>
      </c>
      <c r="BF162" s="228">
        <f>IF(N162="snížená",J162,0)</f>
        <v>0</v>
      </c>
      <c r="BG162" s="228">
        <f>IF(N162="zákl. přenesená",J162,0)</f>
        <v>0</v>
      </c>
      <c r="BH162" s="228">
        <f>IF(N162="sníž. přenesená",J162,0)</f>
        <v>0</v>
      </c>
      <c r="BI162" s="228">
        <f>IF(N162="nulová",J162,0)</f>
        <v>0</v>
      </c>
      <c r="BJ162" s="15" t="s">
        <v>81</v>
      </c>
      <c r="BK162" s="228">
        <f>ROUND(I162*H162,2)</f>
        <v>0</v>
      </c>
      <c r="BL162" s="15" t="s">
        <v>159</v>
      </c>
      <c r="BM162" s="227" t="s">
        <v>220</v>
      </c>
    </row>
    <row r="163" spans="2:51" s="12" customFormat="1" ht="12">
      <c r="B163" s="229"/>
      <c r="C163" s="230"/>
      <c r="D163" s="231" t="s">
        <v>161</v>
      </c>
      <c r="E163" s="232" t="s">
        <v>1</v>
      </c>
      <c r="F163" s="233" t="s">
        <v>221</v>
      </c>
      <c r="G163" s="230"/>
      <c r="H163" s="234">
        <v>0.714</v>
      </c>
      <c r="I163" s="235"/>
      <c r="J163" s="230"/>
      <c r="K163" s="230"/>
      <c r="L163" s="236"/>
      <c r="M163" s="237"/>
      <c r="N163" s="238"/>
      <c r="O163" s="238"/>
      <c r="P163" s="238"/>
      <c r="Q163" s="238"/>
      <c r="R163" s="238"/>
      <c r="S163" s="238"/>
      <c r="T163" s="239"/>
      <c r="AT163" s="240" t="s">
        <v>161</v>
      </c>
      <c r="AU163" s="240" t="s">
        <v>85</v>
      </c>
      <c r="AV163" s="12" t="s">
        <v>85</v>
      </c>
      <c r="AW163" s="12" t="s">
        <v>32</v>
      </c>
      <c r="AX163" s="12" t="s">
        <v>81</v>
      </c>
      <c r="AY163" s="240" t="s">
        <v>152</v>
      </c>
    </row>
    <row r="164" spans="2:63" s="11" customFormat="1" ht="22.8" customHeight="1">
      <c r="B164" s="200"/>
      <c r="C164" s="201"/>
      <c r="D164" s="202" t="s">
        <v>75</v>
      </c>
      <c r="E164" s="214" t="s">
        <v>85</v>
      </c>
      <c r="F164" s="214" t="s">
        <v>222</v>
      </c>
      <c r="G164" s="201"/>
      <c r="H164" s="201"/>
      <c r="I164" s="204"/>
      <c r="J164" s="215">
        <f>BK164</f>
        <v>0</v>
      </c>
      <c r="K164" s="201"/>
      <c r="L164" s="206"/>
      <c r="M164" s="207"/>
      <c r="N164" s="208"/>
      <c r="O164" s="208"/>
      <c r="P164" s="209">
        <f>SUM(P165:P185)</f>
        <v>0</v>
      </c>
      <c r="Q164" s="208"/>
      <c r="R164" s="209">
        <f>SUM(R165:R185)</f>
        <v>20.257214950000005</v>
      </c>
      <c r="S164" s="208"/>
      <c r="T164" s="210">
        <f>SUM(T165:T185)</f>
        <v>0</v>
      </c>
      <c r="AR164" s="211" t="s">
        <v>81</v>
      </c>
      <c r="AT164" s="212" t="s">
        <v>75</v>
      </c>
      <c r="AU164" s="212" t="s">
        <v>81</v>
      </c>
      <c r="AY164" s="211" t="s">
        <v>152</v>
      </c>
      <c r="BK164" s="213">
        <f>SUM(BK165:BK185)</f>
        <v>0</v>
      </c>
    </row>
    <row r="165" spans="2:65" s="1" customFormat="1" ht="36" customHeight="1">
      <c r="B165" s="36"/>
      <c r="C165" s="216" t="s">
        <v>214</v>
      </c>
      <c r="D165" s="216" t="s">
        <v>154</v>
      </c>
      <c r="E165" s="217" t="s">
        <v>223</v>
      </c>
      <c r="F165" s="218" t="s">
        <v>224</v>
      </c>
      <c r="G165" s="219" t="s">
        <v>170</v>
      </c>
      <c r="H165" s="220">
        <v>0.488</v>
      </c>
      <c r="I165" s="221"/>
      <c r="J165" s="222">
        <f>ROUND(I165*H165,2)</f>
        <v>0</v>
      </c>
      <c r="K165" s="218" t="s">
        <v>158</v>
      </c>
      <c r="L165" s="41"/>
      <c r="M165" s="223" t="s">
        <v>1</v>
      </c>
      <c r="N165" s="224" t="s">
        <v>41</v>
      </c>
      <c r="O165" s="84"/>
      <c r="P165" s="225">
        <f>O165*H165</f>
        <v>0</v>
      </c>
      <c r="Q165" s="225">
        <v>2.16</v>
      </c>
      <c r="R165" s="225">
        <f>Q165*H165</f>
        <v>1.0540800000000001</v>
      </c>
      <c r="S165" s="225">
        <v>0</v>
      </c>
      <c r="T165" s="226">
        <f>S165*H165</f>
        <v>0</v>
      </c>
      <c r="AR165" s="227" t="s">
        <v>159</v>
      </c>
      <c r="AT165" s="227" t="s">
        <v>154</v>
      </c>
      <c r="AU165" s="227" t="s">
        <v>85</v>
      </c>
      <c r="AY165" s="15" t="s">
        <v>152</v>
      </c>
      <c r="BE165" s="228">
        <f>IF(N165="základní",J165,0)</f>
        <v>0</v>
      </c>
      <c r="BF165" s="228">
        <f>IF(N165="snížená",J165,0)</f>
        <v>0</v>
      </c>
      <c r="BG165" s="228">
        <f>IF(N165="zákl. přenesená",J165,0)</f>
        <v>0</v>
      </c>
      <c r="BH165" s="228">
        <f>IF(N165="sníž. přenesená",J165,0)</f>
        <v>0</v>
      </c>
      <c r="BI165" s="228">
        <f>IF(N165="nulová",J165,0)</f>
        <v>0</v>
      </c>
      <c r="BJ165" s="15" t="s">
        <v>81</v>
      </c>
      <c r="BK165" s="228">
        <f>ROUND(I165*H165,2)</f>
        <v>0</v>
      </c>
      <c r="BL165" s="15" t="s">
        <v>159</v>
      </c>
      <c r="BM165" s="227" t="s">
        <v>225</v>
      </c>
    </row>
    <row r="166" spans="2:51" s="12" customFormat="1" ht="12">
      <c r="B166" s="229"/>
      <c r="C166" s="230"/>
      <c r="D166" s="231" t="s">
        <v>161</v>
      </c>
      <c r="E166" s="232" t="s">
        <v>1</v>
      </c>
      <c r="F166" s="233" t="s">
        <v>226</v>
      </c>
      <c r="G166" s="230"/>
      <c r="H166" s="234">
        <v>0.488</v>
      </c>
      <c r="I166" s="235"/>
      <c r="J166" s="230"/>
      <c r="K166" s="230"/>
      <c r="L166" s="236"/>
      <c r="M166" s="237"/>
      <c r="N166" s="238"/>
      <c r="O166" s="238"/>
      <c r="P166" s="238"/>
      <c r="Q166" s="238"/>
      <c r="R166" s="238"/>
      <c r="S166" s="238"/>
      <c r="T166" s="239"/>
      <c r="AT166" s="240" t="s">
        <v>161</v>
      </c>
      <c r="AU166" s="240" t="s">
        <v>85</v>
      </c>
      <c r="AV166" s="12" t="s">
        <v>85</v>
      </c>
      <c r="AW166" s="12" t="s">
        <v>32</v>
      </c>
      <c r="AX166" s="12" t="s">
        <v>81</v>
      </c>
      <c r="AY166" s="240" t="s">
        <v>152</v>
      </c>
    </row>
    <row r="167" spans="2:65" s="1" customFormat="1" ht="24" customHeight="1">
      <c r="B167" s="36"/>
      <c r="C167" s="216" t="s">
        <v>227</v>
      </c>
      <c r="D167" s="216" t="s">
        <v>154</v>
      </c>
      <c r="E167" s="217" t="s">
        <v>228</v>
      </c>
      <c r="F167" s="218" t="s">
        <v>229</v>
      </c>
      <c r="G167" s="219" t="s">
        <v>170</v>
      </c>
      <c r="H167" s="220">
        <v>1.464</v>
      </c>
      <c r="I167" s="221"/>
      <c r="J167" s="222">
        <f>ROUND(I167*H167,2)</f>
        <v>0</v>
      </c>
      <c r="K167" s="218" t="s">
        <v>158</v>
      </c>
      <c r="L167" s="41"/>
      <c r="M167" s="223" t="s">
        <v>1</v>
      </c>
      <c r="N167" s="224" t="s">
        <v>41</v>
      </c>
      <c r="O167" s="84"/>
      <c r="P167" s="225">
        <f>O167*H167</f>
        <v>0</v>
      </c>
      <c r="Q167" s="225">
        <v>2.45329</v>
      </c>
      <c r="R167" s="225">
        <f>Q167*H167</f>
        <v>3.59161656</v>
      </c>
      <c r="S167" s="225">
        <v>0</v>
      </c>
      <c r="T167" s="226">
        <f>S167*H167</f>
        <v>0</v>
      </c>
      <c r="AR167" s="227" t="s">
        <v>159</v>
      </c>
      <c r="AT167" s="227" t="s">
        <v>154</v>
      </c>
      <c r="AU167" s="227" t="s">
        <v>85</v>
      </c>
      <c r="AY167" s="15" t="s">
        <v>152</v>
      </c>
      <c r="BE167" s="228">
        <f>IF(N167="základní",J167,0)</f>
        <v>0</v>
      </c>
      <c r="BF167" s="228">
        <f>IF(N167="snížená",J167,0)</f>
        <v>0</v>
      </c>
      <c r="BG167" s="228">
        <f>IF(N167="zákl. přenesená",J167,0)</f>
        <v>0</v>
      </c>
      <c r="BH167" s="228">
        <f>IF(N167="sníž. přenesená",J167,0)</f>
        <v>0</v>
      </c>
      <c r="BI167" s="228">
        <f>IF(N167="nulová",J167,0)</f>
        <v>0</v>
      </c>
      <c r="BJ167" s="15" t="s">
        <v>81</v>
      </c>
      <c r="BK167" s="228">
        <f>ROUND(I167*H167,2)</f>
        <v>0</v>
      </c>
      <c r="BL167" s="15" t="s">
        <v>159</v>
      </c>
      <c r="BM167" s="227" t="s">
        <v>230</v>
      </c>
    </row>
    <row r="168" spans="2:51" s="12" customFormat="1" ht="12">
      <c r="B168" s="229"/>
      <c r="C168" s="230"/>
      <c r="D168" s="231" t="s">
        <v>161</v>
      </c>
      <c r="E168" s="232" t="s">
        <v>1</v>
      </c>
      <c r="F168" s="233" t="s">
        <v>231</v>
      </c>
      <c r="G168" s="230"/>
      <c r="H168" s="234">
        <v>1.464</v>
      </c>
      <c r="I168" s="235"/>
      <c r="J168" s="230"/>
      <c r="K168" s="230"/>
      <c r="L168" s="236"/>
      <c r="M168" s="237"/>
      <c r="N168" s="238"/>
      <c r="O168" s="238"/>
      <c r="P168" s="238"/>
      <c r="Q168" s="238"/>
      <c r="R168" s="238"/>
      <c r="S168" s="238"/>
      <c r="T168" s="239"/>
      <c r="AT168" s="240" t="s">
        <v>161</v>
      </c>
      <c r="AU168" s="240" t="s">
        <v>85</v>
      </c>
      <c r="AV168" s="12" t="s">
        <v>85</v>
      </c>
      <c r="AW168" s="12" t="s">
        <v>32</v>
      </c>
      <c r="AX168" s="12" t="s">
        <v>81</v>
      </c>
      <c r="AY168" s="240" t="s">
        <v>152</v>
      </c>
    </row>
    <row r="169" spans="2:65" s="1" customFormat="1" ht="24" customHeight="1">
      <c r="B169" s="36"/>
      <c r="C169" s="216" t="s">
        <v>8</v>
      </c>
      <c r="D169" s="216" t="s">
        <v>154</v>
      </c>
      <c r="E169" s="217" t="s">
        <v>232</v>
      </c>
      <c r="F169" s="218" t="s">
        <v>233</v>
      </c>
      <c r="G169" s="219" t="s">
        <v>170</v>
      </c>
      <c r="H169" s="220">
        <v>3.843</v>
      </c>
      <c r="I169" s="221"/>
      <c r="J169" s="222">
        <f>ROUND(I169*H169,2)</f>
        <v>0</v>
      </c>
      <c r="K169" s="218" t="s">
        <v>158</v>
      </c>
      <c r="L169" s="41"/>
      <c r="M169" s="223" t="s">
        <v>1</v>
      </c>
      <c r="N169" s="224" t="s">
        <v>41</v>
      </c>
      <c r="O169" s="84"/>
      <c r="P169" s="225">
        <f>O169*H169</f>
        <v>0</v>
      </c>
      <c r="Q169" s="225">
        <v>2.45329</v>
      </c>
      <c r="R169" s="225">
        <f>Q169*H169</f>
        <v>9.42799347</v>
      </c>
      <c r="S169" s="225">
        <v>0</v>
      </c>
      <c r="T169" s="226">
        <f>S169*H169</f>
        <v>0</v>
      </c>
      <c r="AR169" s="227" t="s">
        <v>159</v>
      </c>
      <c r="AT169" s="227" t="s">
        <v>154</v>
      </c>
      <c r="AU169" s="227" t="s">
        <v>85</v>
      </c>
      <c r="AY169" s="15" t="s">
        <v>152</v>
      </c>
      <c r="BE169" s="228">
        <f>IF(N169="základní",J169,0)</f>
        <v>0</v>
      </c>
      <c r="BF169" s="228">
        <f>IF(N169="snížená",J169,0)</f>
        <v>0</v>
      </c>
      <c r="BG169" s="228">
        <f>IF(N169="zákl. přenesená",J169,0)</f>
        <v>0</v>
      </c>
      <c r="BH169" s="228">
        <f>IF(N169="sníž. přenesená",J169,0)</f>
        <v>0</v>
      </c>
      <c r="BI169" s="228">
        <f>IF(N169="nulová",J169,0)</f>
        <v>0</v>
      </c>
      <c r="BJ169" s="15" t="s">
        <v>81</v>
      </c>
      <c r="BK169" s="228">
        <f>ROUND(I169*H169,2)</f>
        <v>0</v>
      </c>
      <c r="BL169" s="15" t="s">
        <v>159</v>
      </c>
      <c r="BM169" s="227" t="s">
        <v>234</v>
      </c>
    </row>
    <row r="170" spans="2:51" s="12" customFormat="1" ht="12">
      <c r="B170" s="229"/>
      <c r="C170" s="230"/>
      <c r="D170" s="231" t="s">
        <v>161</v>
      </c>
      <c r="E170" s="232" t="s">
        <v>1</v>
      </c>
      <c r="F170" s="233" t="s">
        <v>235</v>
      </c>
      <c r="G170" s="230"/>
      <c r="H170" s="234">
        <v>3.843</v>
      </c>
      <c r="I170" s="235"/>
      <c r="J170" s="230"/>
      <c r="K170" s="230"/>
      <c r="L170" s="236"/>
      <c r="M170" s="237"/>
      <c r="N170" s="238"/>
      <c r="O170" s="238"/>
      <c r="P170" s="238"/>
      <c r="Q170" s="238"/>
      <c r="R170" s="238"/>
      <c r="S170" s="238"/>
      <c r="T170" s="239"/>
      <c r="AT170" s="240" t="s">
        <v>161</v>
      </c>
      <c r="AU170" s="240" t="s">
        <v>85</v>
      </c>
      <c r="AV170" s="12" t="s">
        <v>85</v>
      </c>
      <c r="AW170" s="12" t="s">
        <v>32</v>
      </c>
      <c r="AX170" s="12" t="s">
        <v>81</v>
      </c>
      <c r="AY170" s="240" t="s">
        <v>152</v>
      </c>
    </row>
    <row r="171" spans="2:65" s="1" customFormat="1" ht="24" customHeight="1">
      <c r="B171" s="36"/>
      <c r="C171" s="216" t="s">
        <v>236</v>
      </c>
      <c r="D171" s="216" t="s">
        <v>154</v>
      </c>
      <c r="E171" s="217" t="s">
        <v>237</v>
      </c>
      <c r="F171" s="218" t="s">
        <v>238</v>
      </c>
      <c r="G171" s="219" t="s">
        <v>170</v>
      </c>
      <c r="H171" s="220">
        <v>2.258</v>
      </c>
      <c r="I171" s="221"/>
      <c r="J171" s="222">
        <f>ROUND(I171*H171,2)</f>
        <v>0</v>
      </c>
      <c r="K171" s="218" t="s">
        <v>158</v>
      </c>
      <c r="L171" s="41"/>
      <c r="M171" s="223" t="s">
        <v>1</v>
      </c>
      <c r="N171" s="224" t="s">
        <v>41</v>
      </c>
      <c r="O171" s="84"/>
      <c r="P171" s="225">
        <f>O171*H171</f>
        <v>0</v>
      </c>
      <c r="Q171" s="225">
        <v>2.45329</v>
      </c>
      <c r="R171" s="225">
        <f>Q171*H171</f>
        <v>5.53952882</v>
      </c>
      <c r="S171" s="225">
        <v>0</v>
      </c>
      <c r="T171" s="226">
        <f>S171*H171</f>
        <v>0</v>
      </c>
      <c r="AR171" s="227" t="s">
        <v>159</v>
      </c>
      <c r="AT171" s="227" t="s">
        <v>154</v>
      </c>
      <c r="AU171" s="227" t="s">
        <v>85</v>
      </c>
      <c r="AY171" s="15" t="s">
        <v>152</v>
      </c>
      <c r="BE171" s="228">
        <f>IF(N171="základní",J171,0)</f>
        <v>0</v>
      </c>
      <c r="BF171" s="228">
        <f>IF(N171="snížená",J171,0)</f>
        <v>0</v>
      </c>
      <c r="BG171" s="228">
        <f>IF(N171="zákl. přenesená",J171,0)</f>
        <v>0</v>
      </c>
      <c r="BH171" s="228">
        <f>IF(N171="sníž. přenesená",J171,0)</f>
        <v>0</v>
      </c>
      <c r="BI171" s="228">
        <f>IF(N171="nulová",J171,0)</f>
        <v>0</v>
      </c>
      <c r="BJ171" s="15" t="s">
        <v>81</v>
      </c>
      <c r="BK171" s="228">
        <f>ROUND(I171*H171,2)</f>
        <v>0</v>
      </c>
      <c r="BL171" s="15" t="s">
        <v>159</v>
      </c>
      <c r="BM171" s="227" t="s">
        <v>239</v>
      </c>
    </row>
    <row r="172" spans="2:51" s="12" customFormat="1" ht="12">
      <c r="B172" s="229"/>
      <c r="C172" s="230"/>
      <c r="D172" s="231" t="s">
        <v>161</v>
      </c>
      <c r="E172" s="232" t="s">
        <v>1</v>
      </c>
      <c r="F172" s="233" t="s">
        <v>240</v>
      </c>
      <c r="G172" s="230"/>
      <c r="H172" s="234">
        <v>2.258</v>
      </c>
      <c r="I172" s="235"/>
      <c r="J172" s="230"/>
      <c r="K172" s="230"/>
      <c r="L172" s="236"/>
      <c r="M172" s="237"/>
      <c r="N172" s="238"/>
      <c r="O172" s="238"/>
      <c r="P172" s="238"/>
      <c r="Q172" s="238"/>
      <c r="R172" s="238"/>
      <c r="S172" s="238"/>
      <c r="T172" s="239"/>
      <c r="AT172" s="240" t="s">
        <v>161</v>
      </c>
      <c r="AU172" s="240" t="s">
        <v>85</v>
      </c>
      <c r="AV172" s="12" t="s">
        <v>85</v>
      </c>
      <c r="AW172" s="12" t="s">
        <v>32</v>
      </c>
      <c r="AX172" s="12" t="s">
        <v>81</v>
      </c>
      <c r="AY172" s="240" t="s">
        <v>152</v>
      </c>
    </row>
    <row r="173" spans="2:65" s="1" customFormat="1" ht="16.5" customHeight="1">
      <c r="B173" s="36"/>
      <c r="C173" s="216" t="s">
        <v>241</v>
      </c>
      <c r="D173" s="216" t="s">
        <v>154</v>
      </c>
      <c r="E173" s="217" t="s">
        <v>242</v>
      </c>
      <c r="F173" s="218" t="s">
        <v>243</v>
      </c>
      <c r="G173" s="219" t="s">
        <v>157</v>
      </c>
      <c r="H173" s="220">
        <v>7.526</v>
      </c>
      <c r="I173" s="221"/>
      <c r="J173" s="222">
        <f>ROUND(I173*H173,2)</f>
        <v>0</v>
      </c>
      <c r="K173" s="218" t="s">
        <v>158</v>
      </c>
      <c r="L173" s="41"/>
      <c r="M173" s="223" t="s">
        <v>1</v>
      </c>
      <c r="N173" s="224" t="s">
        <v>41</v>
      </c>
      <c r="O173" s="84"/>
      <c r="P173" s="225">
        <f>O173*H173</f>
        <v>0</v>
      </c>
      <c r="Q173" s="225">
        <v>0.00346</v>
      </c>
      <c r="R173" s="225">
        <f>Q173*H173</f>
        <v>0.026039959999999997</v>
      </c>
      <c r="S173" s="225">
        <v>0</v>
      </c>
      <c r="T173" s="226">
        <f>S173*H173</f>
        <v>0</v>
      </c>
      <c r="AR173" s="227" t="s">
        <v>159</v>
      </c>
      <c r="AT173" s="227" t="s">
        <v>154</v>
      </c>
      <c r="AU173" s="227" t="s">
        <v>85</v>
      </c>
      <c r="AY173" s="15" t="s">
        <v>152</v>
      </c>
      <c r="BE173" s="228">
        <f>IF(N173="základní",J173,0)</f>
        <v>0</v>
      </c>
      <c r="BF173" s="228">
        <f>IF(N173="snížená",J173,0)</f>
        <v>0</v>
      </c>
      <c r="BG173" s="228">
        <f>IF(N173="zákl. přenesená",J173,0)</f>
        <v>0</v>
      </c>
      <c r="BH173" s="228">
        <f>IF(N173="sníž. přenesená",J173,0)</f>
        <v>0</v>
      </c>
      <c r="BI173" s="228">
        <f>IF(N173="nulová",J173,0)</f>
        <v>0</v>
      </c>
      <c r="BJ173" s="15" t="s">
        <v>81</v>
      </c>
      <c r="BK173" s="228">
        <f>ROUND(I173*H173,2)</f>
        <v>0</v>
      </c>
      <c r="BL173" s="15" t="s">
        <v>159</v>
      </c>
      <c r="BM173" s="227" t="s">
        <v>244</v>
      </c>
    </row>
    <row r="174" spans="2:51" s="12" customFormat="1" ht="12">
      <c r="B174" s="229"/>
      <c r="C174" s="230"/>
      <c r="D174" s="231" t="s">
        <v>161</v>
      </c>
      <c r="E174" s="232" t="s">
        <v>1</v>
      </c>
      <c r="F174" s="233" t="s">
        <v>245</v>
      </c>
      <c r="G174" s="230"/>
      <c r="H174" s="234">
        <v>7.526</v>
      </c>
      <c r="I174" s="235"/>
      <c r="J174" s="230"/>
      <c r="K174" s="230"/>
      <c r="L174" s="236"/>
      <c r="M174" s="237"/>
      <c r="N174" s="238"/>
      <c r="O174" s="238"/>
      <c r="P174" s="238"/>
      <c r="Q174" s="238"/>
      <c r="R174" s="238"/>
      <c r="S174" s="238"/>
      <c r="T174" s="239"/>
      <c r="AT174" s="240" t="s">
        <v>161</v>
      </c>
      <c r="AU174" s="240" t="s">
        <v>85</v>
      </c>
      <c r="AV174" s="12" t="s">
        <v>85</v>
      </c>
      <c r="AW174" s="12" t="s">
        <v>32</v>
      </c>
      <c r="AX174" s="12" t="s">
        <v>76</v>
      </c>
      <c r="AY174" s="240" t="s">
        <v>152</v>
      </c>
    </row>
    <row r="175" spans="2:51" s="13" customFormat="1" ht="12">
      <c r="B175" s="251"/>
      <c r="C175" s="252"/>
      <c r="D175" s="231" t="s">
        <v>161</v>
      </c>
      <c r="E175" s="253" t="s">
        <v>92</v>
      </c>
      <c r="F175" s="254" t="s">
        <v>246</v>
      </c>
      <c r="G175" s="252"/>
      <c r="H175" s="255">
        <v>7.526</v>
      </c>
      <c r="I175" s="256"/>
      <c r="J175" s="252"/>
      <c r="K175" s="252"/>
      <c r="L175" s="257"/>
      <c r="M175" s="258"/>
      <c r="N175" s="259"/>
      <c r="O175" s="259"/>
      <c r="P175" s="259"/>
      <c r="Q175" s="259"/>
      <c r="R175" s="259"/>
      <c r="S175" s="259"/>
      <c r="T175" s="260"/>
      <c r="AT175" s="261" t="s">
        <v>161</v>
      </c>
      <c r="AU175" s="261" t="s">
        <v>85</v>
      </c>
      <c r="AV175" s="13" t="s">
        <v>247</v>
      </c>
      <c r="AW175" s="13" t="s">
        <v>32</v>
      </c>
      <c r="AX175" s="13" t="s">
        <v>81</v>
      </c>
      <c r="AY175" s="261" t="s">
        <v>152</v>
      </c>
    </row>
    <row r="176" spans="2:65" s="1" customFormat="1" ht="24" customHeight="1">
      <c r="B176" s="36"/>
      <c r="C176" s="216" t="s">
        <v>248</v>
      </c>
      <c r="D176" s="216" t="s">
        <v>154</v>
      </c>
      <c r="E176" s="217" t="s">
        <v>249</v>
      </c>
      <c r="F176" s="218" t="s">
        <v>250</v>
      </c>
      <c r="G176" s="219" t="s">
        <v>157</v>
      </c>
      <c r="H176" s="220">
        <v>7.526</v>
      </c>
      <c r="I176" s="221"/>
      <c r="J176" s="222">
        <f>ROUND(I176*H176,2)</f>
        <v>0</v>
      </c>
      <c r="K176" s="218" t="s">
        <v>158</v>
      </c>
      <c r="L176" s="41"/>
      <c r="M176" s="223" t="s">
        <v>1</v>
      </c>
      <c r="N176" s="224" t="s">
        <v>41</v>
      </c>
      <c r="O176" s="84"/>
      <c r="P176" s="225">
        <f>O176*H176</f>
        <v>0</v>
      </c>
      <c r="Q176" s="225">
        <v>0</v>
      </c>
      <c r="R176" s="225">
        <f>Q176*H176</f>
        <v>0</v>
      </c>
      <c r="S176" s="225">
        <v>0</v>
      </c>
      <c r="T176" s="226">
        <f>S176*H176</f>
        <v>0</v>
      </c>
      <c r="AR176" s="227" t="s">
        <v>159</v>
      </c>
      <c r="AT176" s="227" t="s">
        <v>154</v>
      </c>
      <c r="AU176" s="227" t="s">
        <v>85</v>
      </c>
      <c r="AY176" s="15" t="s">
        <v>152</v>
      </c>
      <c r="BE176" s="228">
        <f>IF(N176="základní",J176,0)</f>
        <v>0</v>
      </c>
      <c r="BF176" s="228">
        <f>IF(N176="snížená",J176,0)</f>
        <v>0</v>
      </c>
      <c r="BG176" s="228">
        <f>IF(N176="zákl. přenesená",J176,0)</f>
        <v>0</v>
      </c>
      <c r="BH176" s="228">
        <f>IF(N176="sníž. přenesená",J176,0)</f>
        <v>0</v>
      </c>
      <c r="BI176" s="228">
        <f>IF(N176="nulová",J176,0)</f>
        <v>0</v>
      </c>
      <c r="BJ176" s="15" t="s">
        <v>81</v>
      </c>
      <c r="BK176" s="228">
        <f>ROUND(I176*H176,2)</f>
        <v>0</v>
      </c>
      <c r="BL176" s="15" t="s">
        <v>159</v>
      </c>
      <c r="BM176" s="227" t="s">
        <v>251</v>
      </c>
    </row>
    <row r="177" spans="2:51" s="12" customFormat="1" ht="12">
      <c r="B177" s="229"/>
      <c r="C177" s="230"/>
      <c r="D177" s="231" t="s">
        <v>161</v>
      </c>
      <c r="E177" s="232" t="s">
        <v>1</v>
      </c>
      <c r="F177" s="233" t="s">
        <v>92</v>
      </c>
      <c r="G177" s="230"/>
      <c r="H177" s="234">
        <v>7.526</v>
      </c>
      <c r="I177" s="235"/>
      <c r="J177" s="230"/>
      <c r="K177" s="230"/>
      <c r="L177" s="236"/>
      <c r="M177" s="237"/>
      <c r="N177" s="238"/>
      <c r="O177" s="238"/>
      <c r="P177" s="238"/>
      <c r="Q177" s="238"/>
      <c r="R177" s="238"/>
      <c r="S177" s="238"/>
      <c r="T177" s="239"/>
      <c r="AT177" s="240" t="s">
        <v>161</v>
      </c>
      <c r="AU177" s="240" t="s">
        <v>85</v>
      </c>
      <c r="AV177" s="12" t="s">
        <v>85</v>
      </c>
      <c r="AW177" s="12" t="s">
        <v>32</v>
      </c>
      <c r="AX177" s="12" t="s">
        <v>81</v>
      </c>
      <c r="AY177" s="240" t="s">
        <v>152</v>
      </c>
    </row>
    <row r="178" spans="2:65" s="1" customFormat="1" ht="16.5" customHeight="1">
      <c r="B178" s="36"/>
      <c r="C178" s="216" t="s">
        <v>7</v>
      </c>
      <c r="D178" s="216" t="s">
        <v>154</v>
      </c>
      <c r="E178" s="217" t="s">
        <v>252</v>
      </c>
      <c r="F178" s="218" t="s">
        <v>253</v>
      </c>
      <c r="G178" s="219" t="s">
        <v>157</v>
      </c>
      <c r="H178" s="220">
        <v>7.526</v>
      </c>
      <c r="I178" s="221"/>
      <c r="J178" s="222">
        <f>ROUND(I178*H178,2)</f>
        <v>0</v>
      </c>
      <c r="K178" s="218" t="s">
        <v>1</v>
      </c>
      <c r="L178" s="41"/>
      <c r="M178" s="223" t="s">
        <v>1</v>
      </c>
      <c r="N178" s="224" t="s">
        <v>41</v>
      </c>
      <c r="O178" s="84"/>
      <c r="P178" s="225">
        <f>O178*H178</f>
        <v>0</v>
      </c>
      <c r="Q178" s="225">
        <v>0</v>
      </c>
      <c r="R178" s="225">
        <f>Q178*H178</f>
        <v>0</v>
      </c>
      <c r="S178" s="225">
        <v>0</v>
      </c>
      <c r="T178" s="226">
        <f>S178*H178</f>
        <v>0</v>
      </c>
      <c r="AR178" s="227" t="s">
        <v>159</v>
      </c>
      <c r="AT178" s="227" t="s">
        <v>154</v>
      </c>
      <c r="AU178" s="227" t="s">
        <v>85</v>
      </c>
      <c r="AY178" s="15" t="s">
        <v>152</v>
      </c>
      <c r="BE178" s="228">
        <f>IF(N178="základní",J178,0)</f>
        <v>0</v>
      </c>
      <c r="BF178" s="228">
        <f>IF(N178="snížená",J178,0)</f>
        <v>0</v>
      </c>
      <c r="BG178" s="228">
        <f>IF(N178="zákl. přenesená",J178,0)</f>
        <v>0</v>
      </c>
      <c r="BH178" s="228">
        <f>IF(N178="sníž. přenesená",J178,0)</f>
        <v>0</v>
      </c>
      <c r="BI178" s="228">
        <f>IF(N178="nulová",J178,0)</f>
        <v>0</v>
      </c>
      <c r="BJ178" s="15" t="s">
        <v>81</v>
      </c>
      <c r="BK178" s="228">
        <f>ROUND(I178*H178,2)</f>
        <v>0</v>
      </c>
      <c r="BL178" s="15" t="s">
        <v>159</v>
      </c>
      <c r="BM178" s="227" t="s">
        <v>254</v>
      </c>
    </row>
    <row r="179" spans="2:51" s="12" customFormat="1" ht="12">
      <c r="B179" s="229"/>
      <c r="C179" s="230"/>
      <c r="D179" s="231" t="s">
        <v>161</v>
      </c>
      <c r="E179" s="232" t="s">
        <v>1</v>
      </c>
      <c r="F179" s="233" t="s">
        <v>92</v>
      </c>
      <c r="G179" s="230"/>
      <c r="H179" s="234">
        <v>7.526</v>
      </c>
      <c r="I179" s="235"/>
      <c r="J179" s="230"/>
      <c r="K179" s="230"/>
      <c r="L179" s="236"/>
      <c r="M179" s="237"/>
      <c r="N179" s="238"/>
      <c r="O179" s="238"/>
      <c r="P179" s="238"/>
      <c r="Q179" s="238"/>
      <c r="R179" s="238"/>
      <c r="S179" s="238"/>
      <c r="T179" s="239"/>
      <c r="AT179" s="240" t="s">
        <v>161</v>
      </c>
      <c r="AU179" s="240" t="s">
        <v>85</v>
      </c>
      <c r="AV179" s="12" t="s">
        <v>85</v>
      </c>
      <c r="AW179" s="12" t="s">
        <v>32</v>
      </c>
      <c r="AX179" s="12" t="s">
        <v>81</v>
      </c>
      <c r="AY179" s="240" t="s">
        <v>152</v>
      </c>
    </row>
    <row r="180" spans="2:65" s="1" customFormat="1" ht="16.5" customHeight="1">
      <c r="B180" s="36"/>
      <c r="C180" s="216" t="s">
        <v>255</v>
      </c>
      <c r="D180" s="216" t="s">
        <v>154</v>
      </c>
      <c r="E180" s="217" t="s">
        <v>256</v>
      </c>
      <c r="F180" s="218" t="s">
        <v>257</v>
      </c>
      <c r="G180" s="219" t="s">
        <v>213</v>
      </c>
      <c r="H180" s="220">
        <v>0.004</v>
      </c>
      <c r="I180" s="221"/>
      <c r="J180" s="222">
        <f>ROUND(I180*H180,2)</f>
        <v>0</v>
      </c>
      <c r="K180" s="218" t="s">
        <v>158</v>
      </c>
      <c r="L180" s="41"/>
      <c r="M180" s="223" t="s">
        <v>1</v>
      </c>
      <c r="N180" s="224" t="s">
        <v>41</v>
      </c>
      <c r="O180" s="84"/>
      <c r="P180" s="225">
        <f>O180*H180</f>
        <v>0</v>
      </c>
      <c r="Q180" s="225">
        <v>1.05917</v>
      </c>
      <c r="R180" s="225">
        <f>Q180*H180</f>
        <v>0.00423668</v>
      </c>
      <c r="S180" s="225">
        <v>0</v>
      </c>
      <c r="T180" s="226">
        <f>S180*H180</f>
        <v>0</v>
      </c>
      <c r="AR180" s="227" t="s">
        <v>159</v>
      </c>
      <c r="AT180" s="227" t="s">
        <v>154</v>
      </c>
      <c r="AU180" s="227" t="s">
        <v>85</v>
      </c>
      <c r="AY180" s="15" t="s">
        <v>152</v>
      </c>
      <c r="BE180" s="228">
        <f>IF(N180="základní",J180,0)</f>
        <v>0</v>
      </c>
      <c r="BF180" s="228">
        <f>IF(N180="snížená",J180,0)</f>
        <v>0</v>
      </c>
      <c r="BG180" s="228">
        <f>IF(N180="zákl. přenesená",J180,0)</f>
        <v>0</v>
      </c>
      <c r="BH180" s="228">
        <f>IF(N180="sníž. přenesená",J180,0)</f>
        <v>0</v>
      </c>
      <c r="BI180" s="228">
        <f>IF(N180="nulová",J180,0)</f>
        <v>0</v>
      </c>
      <c r="BJ180" s="15" t="s">
        <v>81</v>
      </c>
      <c r="BK180" s="228">
        <f>ROUND(I180*H180,2)</f>
        <v>0</v>
      </c>
      <c r="BL180" s="15" t="s">
        <v>159</v>
      </c>
      <c r="BM180" s="227" t="s">
        <v>258</v>
      </c>
    </row>
    <row r="181" spans="2:51" s="12" customFormat="1" ht="12">
      <c r="B181" s="229"/>
      <c r="C181" s="230"/>
      <c r="D181" s="231" t="s">
        <v>161</v>
      </c>
      <c r="E181" s="232" t="s">
        <v>1</v>
      </c>
      <c r="F181" s="233" t="s">
        <v>259</v>
      </c>
      <c r="G181" s="230"/>
      <c r="H181" s="234">
        <v>0.004</v>
      </c>
      <c r="I181" s="235"/>
      <c r="J181" s="230"/>
      <c r="K181" s="230"/>
      <c r="L181" s="236"/>
      <c r="M181" s="237"/>
      <c r="N181" s="238"/>
      <c r="O181" s="238"/>
      <c r="P181" s="238"/>
      <c r="Q181" s="238"/>
      <c r="R181" s="238"/>
      <c r="S181" s="238"/>
      <c r="T181" s="239"/>
      <c r="AT181" s="240" t="s">
        <v>161</v>
      </c>
      <c r="AU181" s="240" t="s">
        <v>85</v>
      </c>
      <c r="AV181" s="12" t="s">
        <v>85</v>
      </c>
      <c r="AW181" s="12" t="s">
        <v>32</v>
      </c>
      <c r="AX181" s="12" t="s">
        <v>81</v>
      </c>
      <c r="AY181" s="240" t="s">
        <v>152</v>
      </c>
    </row>
    <row r="182" spans="2:65" s="1" customFormat="1" ht="24" customHeight="1">
      <c r="B182" s="36"/>
      <c r="C182" s="216" t="s">
        <v>260</v>
      </c>
      <c r="D182" s="216" t="s">
        <v>154</v>
      </c>
      <c r="E182" s="217" t="s">
        <v>261</v>
      </c>
      <c r="F182" s="218" t="s">
        <v>262</v>
      </c>
      <c r="G182" s="219" t="s">
        <v>213</v>
      </c>
      <c r="H182" s="220">
        <v>0.216</v>
      </c>
      <c r="I182" s="221"/>
      <c r="J182" s="222">
        <f>ROUND(I182*H182,2)</f>
        <v>0</v>
      </c>
      <c r="K182" s="218" t="s">
        <v>158</v>
      </c>
      <c r="L182" s="41"/>
      <c r="M182" s="223" t="s">
        <v>1</v>
      </c>
      <c r="N182" s="224" t="s">
        <v>41</v>
      </c>
      <c r="O182" s="84"/>
      <c r="P182" s="225">
        <f>O182*H182</f>
        <v>0</v>
      </c>
      <c r="Q182" s="225">
        <v>1.06017</v>
      </c>
      <c r="R182" s="225">
        <f>Q182*H182</f>
        <v>0.22899672000000001</v>
      </c>
      <c r="S182" s="225">
        <v>0</v>
      </c>
      <c r="T182" s="226">
        <f>S182*H182</f>
        <v>0</v>
      </c>
      <c r="AR182" s="227" t="s">
        <v>159</v>
      </c>
      <c r="AT182" s="227" t="s">
        <v>154</v>
      </c>
      <c r="AU182" s="227" t="s">
        <v>85</v>
      </c>
      <c r="AY182" s="15" t="s">
        <v>152</v>
      </c>
      <c r="BE182" s="228">
        <f>IF(N182="základní",J182,0)</f>
        <v>0</v>
      </c>
      <c r="BF182" s="228">
        <f>IF(N182="snížená",J182,0)</f>
        <v>0</v>
      </c>
      <c r="BG182" s="228">
        <f>IF(N182="zákl. přenesená",J182,0)</f>
        <v>0</v>
      </c>
      <c r="BH182" s="228">
        <f>IF(N182="sníž. přenesená",J182,0)</f>
        <v>0</v>
      </c>
      <c r="BI182" s="228">
        <f>IF(N182="nulová",J182,0)</f>
        <v>0</v>
      </c>
      <c r="BJ182" s="15" t="s">
        <v>81</v>
      </c>
      <c r="BK182" s="228">
        <f>ROUND(I182*H182,2)</f>
        <v>0</v>
      </c>
      <c r="BL182" s="15" t="s">
        <v>159</v>
      </c>
      <c r="BM182" s="227" t="s">
        <v>263</v>
      </c>
    </row>
    <row r="183" spans="2:51" s="12" customFormat="1" ht="12">
      <c r="B183" s="229"/>
      <c r="C183" s="230"/>
      <c r="D183" s="231" t="s">
        <v>161</v>
      </c>
      <c r="E183" s="232" t="s">
        <v>1</v>
      </c>
      <c r="F183" s="233" t="s">
        <v>264</v>
      </c>
      <c r="G183" s="230"/>
      <c r="H183" s="234">
        <v>0.216</v>
      </c>
      <c r="I183" s="235"/>
      <c r="J183" s="230"/>
      <c r="K183" s="230"/>
      <c r="L183" s="236"/>
      <c r="M183" s="237"/>
      <c r="N183" s="238"/>
      <c r="O183" s="238"/>
      <c r="P183" s="238"/>
      <c r="Q183" s="238"/>
      <c r="R183" s="238"/>
      <c r="S183" s="238"/>
      <c r="T183" s="239"/>
      <c r="AT183" s="240" t="s">
        <v>161</v>
      </c>
      <c r="AU183" s="240" t="s">
        <v>85</v>
      </c>
      <c r="AV183" s="12" t="s">
        <v>85</v>
      </c>
      <c r="AW183" s="12" t="s">
        <v>32</v>
      </c>
      <c r="AX183" s="12" t="s">
        <v>81</v>
      </c>
      <c r="AY183" s="240" t="s">
        <v>152</v>
      </c>
    </row>
    <row r="184" spans="2:65" s="1" customFormat="1" ht="24" customHeight="1">
      <c r="B184" s="36"/>
      <c r="C184" s="216" t="s">
        <v>265</v>
      </c>
      <c r="D184" s="216" t="s">
        <v>154</v>
      </c>
      <c r="E184" s="217" t="s">
        <v>266</v>
      </c>
      <c r="F184" s="218" t="s">
        <v>267</v>
      </c>
      <c r="G184" s="219" t="s">
        <v>213</v>
      </c>
      <c r="H184" s="220">
        <v>0.362</v>
      </c>
      <c r="I184" s="221"/>
      <c r="J184" s="222">
        <f>ROUND(I184*H184,2)</f>
        <v>0</v>
      </c>
      <c r="K184" s="218" t="s">
        <v>158</v>
      </c>
      <c r="L184" s="41"/>
      <c r="M184" s="223" t="s">
        <v>1</v>
      </c>
      <c r="N184" s="224" t="s">
        <v>41</v>
      </c>
      <c r="O184" s="84"/>
      <c r="P184" s="225">
        <f>O184*H184</f>
        <v>0</v>
      </c>
      <c r="Q184" s="225">
        <v>1.06277</v>
      </c>
      <c r="R184" s="225">
        <f>Q184*H184</f>
        <v>0.38472274</v>
      </c>
      <c r="S184" s="225">
        <v>0</v>
      </c>
      <c r="T184" s="226">
        <f>S184*H184</f>
        <v>0</v>
      </c>
      <c r="AR184" s="227" t="s">
        <v>159</v>
      </c>
      <c r="AT184" s="227" t="s">
        <v>154</v>
      </c>
      <c r="AU184" s="227" t="s">
        <v>85</v>
      </c>
      <c r="AY184" s="15" t="s">
        <v>152</v>
      </c>
      <c r="BE184" s="228">
        <f>IF(N184="základní",J184,0)</f>
        <v>0</v>
      </c>
      <c r="BF184" s="228">
        <f>IF(N184="snížená",J184,0)</f>
        <v>0</v>
      </c>
      <c r="BG184" s="228">
        <f>IF(N184="zákl. přenesená",J184,0)</f>
        <v>0</v>
      </c>
      <c r="BH184" s="228">
        <f>IF(N184="sníž. přenesená",J184,0)</f>
        <v>0</v>
      </c>
      <c r="BI184" s="228">
        <f>IF(N184="nulová",J184,0)</f>
        <v>0</v>
      </c>
      <c r="BJ184" s="15" t="s">
        <v>81</v>
      </c>
      <c r="BK184" s="228">
        <f>ROUND(I184*H184,2)</f>
        <v>0</v>
      </c>
      <c r="BL184" s="15" t="s">
        <v>159</v>
      </c>
      <c r="BM184" s="227" t="s">
        <v>268</v>
      </c>
    </row>
    <row r="185" spans="2:51" s="12" customFormat="1" ht="12">
      <c r="B185" s="229"/>
      <c r="C185" s="230"/>
      <c r="D185" s="231" t="s">
        <v>161</v>
      </c>
      <c r="E185" s="232" t="s">
        <v>1</v>
      </c>
      <c r="F185" s="233" t="s">
        <v>269</v>
      </c>
      <c r="G185" s="230"/>
      <c r="H185" s="234">
        <v>0.362</v>
      </c>
      <c r="I185" s="235"/>
      <c r="J185" s="230"/>
      <c r="K185" s="230"/>
      <c r="L185" s="236"/>
      <c r="M185" s="237"/>
      <c r="N185" s="238"/>
      <c r="O185" s="238"/>
      <c r="P185" s="238"/>
      <c r="Q185" s="238"/>
      <c r="R185" s="238"/>
      <c r="S185" s="238"/>
      <c r="T185" s="239"/>
      <c r="AT185" s="240" t="s">
        <v>161</v>
      </c>
      <c r="AU185" s="240" t="s">
        <v>85</v>
      </c>
      <c r="AV185" s="12" t="s">
        <v>85</v>
      </c>
      <c r="AW185" s="12" t="s">
        <v>32</v>
      </c>
      <c r="AX185" s="12" t="s">
        <v>81</v>
      </c>
      <c r="AY185" s="240" t="s">
        <v>152</v>
      </c>
    </row>
    <row r="186" spans="2:63" s="11" customFormat="1" ht="22.8" customHeight="1">
      <c r="B186" s="200"/>
      <c r="C186" s="201"/>
      <c r="D186" s="202" t="s">
        <v>75</v>
      </c>
      <c r="E186" s="214" t="s">
        <v>247</v>
      </c>
      <c r="F186" s="214" t="s">
        <v>270</v>
      </c>
      <c r="G186" s="201"/>
      <c r="H186" s="201"/>
      <c r="I186" s="204"/>
      <c r="J186" s="215">
        <f>BK186</f>
        <v>0</v>
      </c>
      <c r="K186" s="201"/>
      <c r="L186" s="206"/>
      <c r="M186" s="207"/>
      <c r="N186" s="208"/>
      <c r="O186" s="208"/>
      <c r="P186" s="209">
        <f>SUM(P187:P224)</f>
        <v>0</v>
      </c>
      <c r="Q186" s="208"/>
      <c r="R186" s="209">
        <f>SUM(R187:R224)</f>
        <v>92.52041605000001</v>
      </c>
      <c r="S186" s="208"/>
      <c r="T186" s="210">
        <f>SUM(T187:T224)</f>
        <v>0</v>
      </c>
      <c r="AR186" s="211" t="s">
        <v>81</v>
      </c>
      <c r="AT186" s="212" t="s">
        <v>75</v>
      </c>
      <c r="AU186" s="212" t="s">
        <v>81</v>
      </c>
      <c r="AY186" s="211" t="s">
        <v>152</v>
      </c>
      <c r="BK186" s="213">
        <f>SUM(BK187:BK224)</f>
        <v>0</v>
      </c>
    </row>
    <row r="187" spans="2:65" s="1" customFormat="1" ht="36" customHeight="1">
      <c r="B187" s="36"/>
      <c r="C187" s="216" t="s">
        <v>271</v>
      </c>
      <c r="D187" s="216" t="s">
        <v>154</v>
      </c>
      <c r="E187" s="217" t="s">
        <v>272</v>
      </c>
      <c r="F187" s="218" t="s">
        <v>273</v>
      </c>
      <c r="G187" s="219" t="s">
        <v>170</v>
      </c>
      <c r="H187" s="220">
        <v>2.88</v>
      </c>
      <c r="I187" s="221"/>
      <c r="J187" s="222">
        <f>ROUND(I187*H187,2)</f>
        <v>0</v>
      </c>
      <c r="K187" s="218" t="s">
        <v>158</v>
      </c>
      <c r="L187" s="41"/>
      <c r="M187" s="223" t="s">
        <v>1</v>
      </c>
      <c r="N187" s="224" t="s">
        <v>41</v>
      </c>
      <c r="O187" s="84"/>
      <c r="P187" s="225">
        <f>O187*H187</f>
        <v>0</v>
      </c>
      <c r="Q187" s="225">
        <v>1.8775</v>
      </c>
      <c r="R187" s="225">
        <f>Q187*H187</f>
        <v>5.4072</v>
      </c>
      <c r="S187" s="225">
        <v>0</v>
      </c>
      <c r="T187" s="226">
        <f>S187*H187</f>
        <v>0</v>
      </c>
      <c r="AR187" s="227" t="s">
        <v>159</v>
      </c>
      <c r="AT187" s="227" t="s">
        <v>154</v>
      </c>
      <c r="AU187" s="227" t="s">
        <v>85</v>
      </c>
      <c r="AY187" s="15" t="s">
        <v>152</v>
      </c>
      <c r="BE187" s="228">
        <f>IF(N187="základní",J187,0)</f>
        <v>0</v>
      </c>
      <c r="BF187" s="228">
        <f>IF(N187="snížená",J187,0)</f>
        <v>0</v>
      </c>
      <c r="BG187" s="228">
        <f>IF(N187="zákl. přenesená",J187,0)</f>
        <v>0</v>
      </c>
      <c r="BH187" s="228">
        <f>IF(N187="sníž. přenesená",J187,0)</f>
        <v>0</v>
      </c>
      <c r="BI187" s="228">
        <f>IF(N187="nulová",J187,0)</f>
        <v>0</v>
      </c>
      <c r="BJ187" s="15" t="s">
        <v>81</v>
      </c>
      <c r="BK187" s="228">
        <f>ROUND(I187*H187,2)</f>
        <v>0</v>
      </c>
      <c r="BL187" s="15" t="s">
        <v>159</v>
      </c>
      <c r="BM187" s="227" t="s">
        <v>274</v>
      </c>
    </row>
    <row r="188" spans="2:51" s="12" customFormat="1" ht="12">
      <c r="B188" s="229"/>
      <c r="C188" s="230"/>
      <c r="D188" s="231" t="s">
        <v>161</v>
      </c>
      <c r="E188" s="232" t="s">
        <v>1</v>
      </c>
      <c r="F188" s="233" t="s">
        <v>275</v>
      </c>
      <c r="G188" s="230"/>
      <c r="H188" s="234">
        <v>2.88</v>
      </c>
      <c r="I188" s="235"/>
      <c r="J188" s="230"/>
      <c r="K188" s="230"/>
      <c r="L188" s="236"/>
      <c r="M188" s="237"/>
      <c r="N188" s="238"/>
      <c r="O188" s="238"/>
      <c r="P188" s="238"/>
      <c r="Q188" s="238"/>
      <c r="R188" s="238"/>
      <c r="S188" s="238"/>
      <c r="T188" s="239"/>
      <c r="AT188" s="240" t="s">
        <v>161</v>
      </c>
      <c r="AU188" s="240" t="s">
        <v>85</v>
      </c>
      <c r="AV188" s="12" t="s">
        <v>85</v>
      </c>
      <c r="AW188" s="12" t="s">
        <v>32</v>
      </c>
      <c r="AX188" s="12" t="s">
        <v>81</v>
      </c>
      <c r="AY188" s="240" t="s">
        <v>152</v>
      </c>
    </row>
    <row r="189" spans="2:65" s="1" customFormat="1" ht="36" customHeight="1">
      <c r="B189" s="36"/>
      <c r="C189" s="216" t="s">
        <v>276</v>
      </c>
      <c r="D189" s="216" t="s">
        <v>154</v>
      </c>
      <c r="E189" s="217" t="s">
        <v>277</v>
      </c>
      <c r="F189" s="218" t="s">
        <v>278</v>
      </c>
      <c r="G189" s="219" t="s">
        <v>170</v>
      </c>
      <c r="H189" s="220">
        <v>29.961</v>
      </c>
      <c r="I189" s="221"/>
      <c r="J189" s="222">
        <f>ROUND(I189*H189,2)</f>
        <v>0</v>
      </c>
      <c r="K189" s="218" t="s">
        <v>158</v>
      </c>
      <c r="L189" s="41"/>
      <c r="M189" s="223" t="s">
        <v>1</v>
      </c>
      <c r="N189" s="224" t="s">
        <v>41</v>
      </c>
      <c r="O189" s="84"/>
      <c r="P189" s="225">
        <f>O189*H189</f>
        <v>0</v>
      </c>
      <c r="Q189" s="225">
        <v>2.45329</v>
      </c>
      <c r="R189" s="225">
        <f>Q189*H189</f>
        <v>73.50302169</v>
      </c>
      <c r="S189" s="225">
        <v>0</v>
      </c>
      <c r="T189" s="226">
        <f>S189*H189</f>
        <v>0</v>
      </c>
      <c r="AR189" s="227" t="s">
        <v>159</v>
      </c>
      <c r="AT189" s="227" t="s">
        <v>154</v>
      </c>
      <c r="AU189" s="227" t="s">
        <v>85</v>
      </c>
      <c r="AY189" s="15" t="s">
        <v>152</v>
      </c>
      <c r="BE189" s="228">
        <f>IF(N189="základní",J189,0)</f>
        <v>0</v>
      </c>
      <c r="BF189" s="228">
        <f>IF(N189="snížená",J189,0)</f>
        <v>0</v>
      </c>
      <c r="BG189" s="228">
        <f>IF(N189="zákl. přenesená",J189,0)</f>
        <v>0</v>
      </c>
      <c r="BH189" s="228">
        <f>IF(N189="sníž. přenesená",J189,0)</f>
        <v>0</v>
      </c>
      <c r="BI189" s="228">
        <f>IF(N189="nulová",J189,0)</f>
        <v>0</v>
      </c>
      <c r="BJ189" s="15" t="s">
        <v>81</v>
      </c>
      <c r="BK189" s="228">
        <f>ROUND(I189*H189,2)</f>
        <v>0</v>
      </c>
      <c r="BL189" s="15" t="s">
        <v>159</v>
      </c>
      <c r="BM189" s="227" t="s">
        <v>279</v>
      </c>
    </row>
    <row r="190" spans="2:51" s="12" customFormat="1" ht="12">
      <c r="B190" s="229"/>
      <c r="C190" s="230"/>
      <c r="D190" s="231" t="s">
        <v>161</v>
      </c>
      <c r="E190" s="232" t="s">
        <v>1</v>
      </c>
      <c r="F190" s="233" t="s">
        <v>280</v>
      </c>
      <c r="G190" s="230"/>
      <c r="H190" s="234">
        <v>29.961</v>
      </c>
      <c r="I190" s="235"/>
      <c r="J190" s="230"/>
      <c r="K190" s="230"/>
      <c r="L190" s="236"/>
      <c r="M190" s="237"/>
      <c r="N190" s="238"/>
      <c r="O190" s="238"/>
      <c r="P190" s="238"/>
      <c r="Q190" s="238"/>
      <c r="R190" s="238"/>
      <c r="S190" s="238"/>
      <c r="T190" s="239"/>
      <c r="AT190" s="240" t="s">
        <v>161</v>
      </c>
      <c r="AU190" s="240" t="s">
        <v>85</v>
      </c>
      <c r="AV190" s="12" t="s">
        <v>85</v>
      </c>
      <c r="AW190" s="12" t="s">
        <v>32</v>
      </c>
      <c r="AX190" s="12" t="s">
        <v>81</v>
      </c>
      <c r="AY190" s="240" t="s">
        <v>152</v>
      </c>
    </row>
    <row r="191" spans="2:65" s="1" customFormat="1" ht="16.5" customHeight="1">
      <c r="B191" s="36"/>
      <c r="C191" s="216" t="s">
        <v>281</v>
      </c>
      <c r="D191" s="216" t="s">
        <v>154</v>
      </c>
      <c r="E191" s="217" t="s">
        <v>282</v>
      </c>
      <c r="F191" s="218" t="s">
        <v>283</v>
      </c>
      <c r="G191" s="219" t="s">
        <v>157</v>
      </c>
      <c r="H191" s="220">
        <v>165.12</v>
      </c>
      <c r="I191" s="221"/>
      <c r="J191" s="222">
        <f>ROUND(I191*H191,2)</f>
        <v>0</v>
      </c>
      <c r="K191" s="218" t="s">
        <v>158</v>
      </c>
      <c r="L191" s="41"/>
      <c r="M191" s="223" t="s">
        <v>1</v>
      </c>
      <c r="N191" s="224" t="s">
        <v>41</v>
      </c>
      <c r="O191" s="84"/>
      <c r="P191" s="225">
        <f>O191*H191</f>
        <v>0</v>
      </c>
      <c r="Q191" s="225">
        <v>0.00313</v>
      </c>
      <c r="R191" s="225">
        <f>Q191*H191</f>
        <v>0.5168256</v>
      </c>
      <c r="S191" s="225">
        <v>0</v>
      </c>
      <c r="T191" s="226">
        <f>S191*H191</f>
        <v>0</v>
      </c>
      <c r="AR191" s="227" t="s">
        <v>159</v>
      </c>
      <c r="AT191" s="227" t="s">
        <v>154</v>
      </c>
      <c r="AU191" s="227" t="s">
        <v>85</v>
      </c>
      <c r="AY191" s="15" t="s">
        <v>152</v>
      </c>
      <c r="BE191" s="228">
        <f>IF(N191="základní",J191,0)</f>
        <v>0</v>
      </c>
      <c r="BF191" s="228">
        <f>IF(N191="snížená",J191,0)</f>
        <v>0</v>
      </c>
      <c r="BG191" s="228">
        <f>IF(N191="zákl. přenesená",J191,0)</f>
        <v>0</v>
      </c>
      <c r="BH191" s="228">
        <f>IF(N191="sníž. přenesená",J191,0)</f>
        <v>0</v>
      </c>
      <c r="BI191" s="228">
        <f>IF(N191="nulová",J191,0)</f>
        <v>0</v>
      </c>
      <c r="BJ191" s="15" t="s">
        <v>81</v>
      </c>
      <c r="BK191" s="228">
        <f>ROUND(I191*H191,2)</f>
        <v>0</v>
      </c>
      <c r="BL191" s="15" t="s">
        <v>159</v>
      </c>
      <c r="BM191" s="227" t="s">
        <v>284</v>
      </c>
    </row>
    <row r="192" spans="2:51" s="12" customFormat="1" ht="12">
      <c r="B192" s="229"/>
      <c r="C192" s="230"/>
      <c r="D192" s="231" t="s">
        <v>161</v>
      </c>
      <c r="E192" s="232" t="s">
        <v>1</v>
      </c>
      <c r="F192" s="233" t="s">
        <v>285</v>
      </c>
      <c r="G192" s="230"/>
      <c r="H192" s="234">
        <v>165.12</v>
      </c>
      <c r="I192" s="235"/>
      <c r="J192" s="230"/>
      <c r="K192" s="230"/>
      <c r="L192" s="236"/>
      <c r="M192" s="237"/>
      <c r="N192" s="238"/>
      <c r="O192" s="238"/>
      <c r="P192" s="238"/>
      <c r="Q192" s="238"/>
      <c r="R192" s="238"/>
      <c r="S192" s="238"/>
      <c r="T192" s="239"/>
      <c r="AT192" s="240" t="s">
        <v>161</v>
      </c>
      <c r="AU192" s="240" t="s">
        <v>85</v>
      </c>
      <c r="AV192" s="12" t="s">
        <v>85</v>
      </c>
      <c r="AW192" s="12" t="s">
        <v>32</v>
      </c>
      <c r="AX192" s="12" t="s">
        <v>76</v>
      </c>
      <c r="AY192" s="240" t="s">
        <v>152</v>
      </c>
    </row>
    <row r="193" spans="2:51" s="13" customFormat="1" ht="12">
      <c r="B193" s="251"/>
      <c r="C193" s="252"/>
      <c r="D193" s="231" t="s">
        <v>161</v>
      </c>
      <c r="E193" s="253" t="s">
        <v>102</v>
      </c>
      <c r="F193" s="254" t="s">
        <v>246</v>
      </c>
      <c r="G193" s="252"/>
      <c r="H193" s="255">
        <v>165.12</v>
      </c>
      <c r="I193" s="256"/>
      <c r="J193" s="252"/>
      <c r="K193" s="252"/>
      <c r="L193" s="257"/>
      <c r="M193" s="258"/>
      <c r="N193" s="259"/>
      <c r="O193" s="259"/>
      <c r="P193" s="259"/>
      <c r="Q193" s="259"/>
      <c r="R193" s="259"/>
      <c r="S193" s="259"/>
      <c r="T193" s="260"/>
      <c r="AT193" s="261" t="s">
        <v>161</v>
      </c>
      <c r="AU193" s="261" t="s">
        <v>85</v>
      </c>
      <c r="AV193" s="13" t="s">
        <v>247</v>
      </c>
      <c r="AW193" s="13" t="s">
        <v>32</v>
      </c>
      <c r="AX193" s="13" t="s">
        <v>81</v>
      </c>
      <c r="AY193" s="261" t="s">
        <v>152</v>
      </c>
    </row>
    <row r="194" spans="2:65" s="1" customFormat="1" ht="24" customHeight="1">
      <c r="B194" s="36"/>
      <c r="C194" s="216" t="s">
        <v>286</v>
      </c>
      <c r="D194" s="216" t="s">
        <v>154</v>
      </c>
      <c r="E194" s="217" t="s">
        <v>287</v>
      </c>
      <c r="F194" s="218" t="s">
        <v>288</v>
      </c>
      <c r="G194" s="219" t="s">
        <v>157</v>
      </c>
      <c r="H194" s="220">
        <v>165.12</v>
      </c>
      <c r="I194" s="221"/>
      <c r="J194" s="222">
        <f>ROUND(I194*H194,2)</f>
        <v>0</v>
      </c>
      <c r="K194" s="218" t="s">
        <v>158</v>
      </c>
      <c r="L194" s="41"/>
      <c r="M194" s="223" t="s">
        <v>1</v>
      </c>
      <c r="N194" s="224" t="s">
        <v>41</v>
      </c>
      <c r="O194" s="84"/>
      <c r="P194" s="225">
        <f>O194*H194</f>
        <v>0</v>
      </c>
      <c r="Q194" s="225">
        <v>0</v>
      </c>
      <c r="R194" s="225">
        <f>Q194*H194</f>
        <v>0</v>
      </c>
      <c r="S194" s="225">
        <v>0</v>
      </c>
      <c r="T194" s="226">
        <f>S194*H194</f>
        <v>0</v>
      </c>
      <c r="AR194" s="227" t="s">
        <v>159</v>
      </c>
      <c r="AT194" s="227" t="s">
        <v>154</v>
      </c>
      <c r="AU194" s="227" t="s">
        <v>85</v>
      </c>
      <c r="AY194" s="15" t="s">
        <v>152</v>
      </c>
      <c r="BE194" s="228">
        <f>IF(N194="základní",J194,0)</f>
        <v>0</v>
      </c>
      <c r="BF194" s="228">
        <f>IF(N194="snížená",J194,0)</f>
        <v>0</v>
      </c>
      <c r="BG194" s="228">
        <f>IF(N194="zákl. přenesená",J194,0)</f>
        <v>0</v>
      </c>
      <c r="BH194" s="228">
        <f>IF(N194="sníž. přenesená",J194,0)</f>
        <v>0</v>
      </c>
      <c r="BI194" s="228">
        <f>IF(N194="nulová",J194,0)</f>
        <v>0</v>
      </c>
      <c r="BJ194" s="15" t="s">
        <v>81</v>
      </c>
      <c r="BK194" s="228">
        <f>ROUND(I194*H194,2)</f>
        <v>0</v>
      </c>
      <c r="BL194" s="15" t="s">
        <v>159</v>
      </c>
      <c r="BM194" s="227" t="s">
        <v>289</v>
      </c>
    </row>
    <row r="195" spans="2:51" s="12" customFormat="1" ht="12">
      <c r="B195" s="229"/>
      <c r="C195" s="230"/>
      <c r="D195" s="231" t="s">
        <v>161</v>
      </c>
      <c r="E195" s="232" t="s">
        <v>1</v>
      </c>
      <c r="F195" s="233" t="s">
        <v>102</v>
      </c>
      <c r="G195" s="230"/>
      <c r="H195" s="234">
        <v>165.12</v>
      </c>
      <c r="I195" s="235"/>
      <c r="J195" s="230"/>
      <c r="K195" s="230"/>
      <c r="L195" s="236"/>
      <c r="M195" s="237"/>
      <c r="N195" s="238"/>
      <c r="O195" s="238"/>
      <c r="P195" s="238"/>
      <c r="Q195" s="238"/>
      <c r="R195" s="238"/>
      <c r="S195" s="238"/>
      <c r="T195" s="239"/>
      <c r="AT195" s="240" t="s">
        <v>161</v>
      </c>
      <c r="AU195" s="240" t="s">
        <v>85</v>
      </c>
      <c r="AV195" s="12" t="s">
        <v>85</v>
      </c>
      <c r="AW195" s="12" t="s">
        <v>32</v>
      </c>
      <c r="AX195" s="12" t="s">
        <v>81</v>
      </c>
      <c r="AY195" s="240" t="s">
        <v>152</v>
      </c>
    </row>
    <row r="196" spans="2:65" s="1" customFormat="1" ht="16.5" customHeight="1">
      <c r="B196" s="36"/>
      <c r="C196" s="216" t="s">
        <v>290</v>
      </c>
      <c r="D196" s="216" t="s">
        <v>154</v>
      </c>
      <c r="E196" s="217" t="s">
        <v>291</v>
      </c>
      <c r="F196" s="218" t="s">
        <v>292</v>
      </c>
      <c r="G196" s="219" t="s">
        <v>157</v>
      </c>
      <c r="H196" s="220">
        <v>22.83</v>
      </c>
      <c r="I196" s="221"/>
      <c r="J196" s="222">
        <f>ROUND(I196*H196,2)</f>
        <v>0</v>
      </c>
      <c r="K196" s="218" t="s">
        <v>158</v>
      </c>
      <c r="L196" s="41"/>
      <c r="M196" s="223" t="s">
        <v>1</v>
      </c>
      <c r="N196" s="224" t="s">
        <v>41</v>
      </c>
      <c r="O196" s="84"/>
      <c r="P196" s="225">
        <f>O196*H196</f>
        <v>0</v>
      </c>
      <c r="Q196" s="225">
        <v>0.0034</v>
      </c>
      <c r="R196" s="225">
        <f>Q196*H196</f>
        <v>0.077622</v>
      </c>
      <c r="S196" s="225">
        <v>0</v>
      </c>
      <c r="T196" s="226">
        <f>S196*H196</f>
        <v>0</v>
      </c>
      <c r="AR196" s="227" t="s">
        <v>159</v>
      </c>
      <c r="AT196" s="227" t="s">
        <v>154</v>
      </c>
      <c r="AU196" s="227" t="s">
        <v>85</v>
      </c>
      <c r="AY196" s="15" t="s">
        <v>152</v>
      </c>
      <c r="BE196" s="228">
        <f>IF(N196="základní",J196,0)</f>
        <v>0</v>
      </c>
      <c r="BF196" s="228">
        <f>IF(N196="snížená",J196,0)</f>
        <v>0</v>
      </c>
      <c r="BG196" s="228">
        <f>IF(N196="zákl. přenesená",J196,0)</f>
        <v>0</v>
      </c>
      <c r="BH196" s="228">
        <f>IF(N196="sníž. přenesená",J196,0)</f>
        <v>0</v>
      </c>
      <c r="BI196" s="228">
        <f>IF(N196="nulová",J196,0)</f>
        <v>0</v>
      </c>
      <c r="BJ196" s="15" t="s">
        <v>81</v>
      </c>
      <c r="BK196" s="228">
        <f>ROUND(I196*H196,2)</f>
        <v>0</v>
      </c>
      <c r="BL196" s="15" t="s">
        <v>159</v>
      </c>
      <c r="BM196" s="227" t="s">
        <v>293</v>
      </c>
    </row>
    <row r="197" spans="2:51" s="12" customFormat="1" ht="12">
      <c r="B197" s="229"/>
      <c r="C197" s="230"/>
      <c r="D197" s="231" t="s">
        <v>161</v>
      </c>
      <c r="E197" s="232" t="s">
        <v>1</v>
      </c>
      <c r="F197" s="233" t="s">
        <v>294</v>
      </c>
      <c r="G197" s="230"/>
      <c r="H197" s="234">
        <v>22.83</v>
      </c>
      <c r="I197" s="235"/>
      <c r="J197" s="230"/>
      <c r="K197" s="230"/>
      <c r="L197" s="236"/>
      <c r="M197" s="237"/>
      <c r="N197" s="238"/>
      <c r="O197" s="238"/>
      <c r="P197" s="238"/>
      <c r="Q197" s="238"/>
      <c r="R197" s="238"/>
      <c r="S197" s="238"/>
      <c r="T197" s="239"/>
      <c r="AT197" s="240" t="s">
        <v>161</v>
      </c>
      <c r="AU197" s="240" t="s">
        <v>85</v>
      </c>
      <c r="AV197" s="12" t="s">
        <v>85</v>
      </c>
      <c r="AW197" s="12" t="s">
        <v>32</v>
      </c>
      <c r="AX197" s="12" t="s">
        <v>76</v>
      </c>
      <c r="AY197" s="240" t="s">
        <v>152</v>
      </c>
    </row>
    <row r="198" spans="2:51" s="13" customFormat="1" ht="12">
      <c r="B198" s="251"/>
      <c r="C198" s="252"/>
      <c r="D198" s="231" t="s">
        <v>161</v>
      </c>
      <c r="E198" s="253" t="s">
        <v>104</v>
      </c>
      <c r="F198" s="254" t="s">
        <v>246</v>
      </c>
      <c r="G198" s="252"/>
      <c r="H198" s="255">
        <v>22.83</v>
      </c>
      <c r="I198" s="256"/>
      <c r="J198" s="252"/>
      <c r="K198" s="252"/>
      <c r="L198" s="257"/>
      <c r="M198" s="258"/>
      <c r="N198" s="259"/>
      <c r="O198" s="259"/>
      <c r="P198" s="259"/>
      <c r="Q198" s="259"/>
      <c r="R198" s="259"/>
      <c r="S198" s="259"/>
      <c r="T198" s="260"/>
      <c r="AT198" s="261" t="s">
        <v>161</v>
      </c>
      <c r="AU198" s="261" t="s">
        <v>85</v>
      </c>
      <c r="AV198" s="13" t="s">
        <v>247</v>
      </c>
      <c r="AW198" s="13" t="s">
        <v>32</v>
      </c>
      <c r="AX198" s="13" t="s">
        <v>81</v>
      </c>
      <c r="AY198" s="261" t="s">
        <v>152</v>
      </c>
    </row>
    <row r="199" spans="2:65" s="1" customFormat="1" ht="16.5" customHeight="1">
      <c r="B199" s="36"/>
      <c r="C199" s="216" t="s">
        <v>295</v>
      </c>
      <c r="D199" s="216" t="s">
        <v>154</v>
      </c>
      <c r="E199" s="217" t="s">
        <v>296</v>
      </c>
      <c r="F199" s="218" t="s">
        <v>297</v>
      </c>
      <c r="G199" s="219" t="s">
        <v>157</v>
      </c>
      <c r="H199" s="220">
        <v>22.83</v>
      </c>
      <c r="I199" s="221"/>
      <c r="J199" s="222">
        <f>ROUND(I199*H199,2)</f>
        <v>0</v>
      </c>
      <c r="K199" s="218" t="s">
        <v>158</v>
      </c>
      <c r="L199" s="41"/>
      <c r="M199" s="223" t="s">
        <v>1</v>
      </c>
      <c r="N199" s="224" t="s">
        <v>41</v>
      </c>
      <c r="O199" s="84"/>
      <c r="P199" s="225">
        <f>O199*H199</f>
        <v>0</v>
      </c>
      <c r="Q199" s="225">
        <v>0</v>
      </c>
      <c r="R199" s="225">
        <f>Q199*H199</f>
        <v>0</v>
      </c>
      <c r="S199" s="225">
        <v>0</v>
      </c>
      <c r="T199" s="226">
        <f>S199*H199</f>
        <v>0</v>
      </c>
      <c r="AR199" s="227" t="s">
        <v>159</v>
      </c>
      <c r="AT199" s="227" t="s">
        <v>154</v>
      </c>
      <c r="AU199" s="227" t="s">
        <v>85</v>
      </c>
      <c r="AY199" s="15" t="s">
        <v>152</v>
      </c>
      <c r="BE199" s="228">
        <f>IF(N199="základní",J199,0)</f>
        <v>0</v>
      </c>
      <c r="BF199" s="228">
        <f>IF(N199="snížená",J199,0)</f>
        <v>0</v>
      </c>
      <c r="BG199" s="228">
        <f>IF(N199="zákl. přenesená",J199,0)</f>
        <v>0</v>
      </c>
      <c r="BH199" s="228">
        <f>IF(N199="sníž. přenesená",J199,0)</f>
        <v>0</v>
      </c>
      <c r="BI199" s="228">
        <f>IF(N199="nulová",J199,0)</f>
        <v>0</v>
      </c>
      <c r="BJ199" s="15" t="s">
        <v>81</v>
      </c>
      <c r="BK199" s="228">
        <f>ROUND(I199*H199,2)</f>
        <v>0</v>
      </c>
      <c r="BL199" s="15" t="s">
        <v>159</v>
      </c>
      <c r="BM199" s="227" t="s">
        <v>298</v>
      </c>
    </row>
    <row r="200" spans="2:51" s="12" customFormat="1" ht="12">
      <c r="B200" s="229"/>
      <c r="C200" s="230"/>
      <c r="D200" s="231" t="s">
        <v>161</v>
      </c>
      <c r="E200" s="232" t="s">
        <v>1</v>
      </c>
      <c r="F200" s="233" t="s">
        <v>104</v>
      </c>
      <c r="G200" s="230"/>
      <c r="H200" s="234">
        <v>22.83</v>
      </c>
      <c r="I200" s="235"/>
      <c r="J200" s="230"/>
      <c r="K200" s="230"/>
      <c r="L200" s="236"/>
      <c r="M200" s="237"/>
      <c r="N200" s="238"/>
      <c r="O200" s="238"/>
      <c r="P200" s="238"/>
      <c r="Q200" s="238"/>
      <c r="R200" s="238"/>
      <c r="S200" s="238"/>
      <c r="T200" s="239"/>
      <c r="AT200" s="240" t="s">
        <v>161</v>
      </c>
      <c r="AU200" s="240" t="s">
        <v>85</v>
      </c>
      <c r="AV200" s="12" t="s">
        <v>85</v>
      </c>
      <c r="AW200" s="12" t="s">
        <v>32</v>
      </c>
      <c r="AX200" s="12" t="s">
        <v>81</v>
      </c>
      <c r="AY200" s="240" t="s">
        <v>152</v>
      </c>
    </row>
    <row r="201" spans="2:65" s="1" customFormat="1" ht="16.5" customHeight="1">
      <c r="B201" s="36"/>
      <c r="C201" s="216" t="s">
        <v>299</v>
      </c>
      <c r="D201" s="216" t="s">
        <v>154</v>
      </c>
      <c r="E201" s="217" t="s">
        <v>300</v>
      </c>
      <c r="F201" s="218" t="s">
        <v>301</v>
      </c>
      <c r="G201" s="219" t="s">
        <v>157</v>
      </c>
      <c r="H201" s="220">
        <v>187.95</v>
      </c>
      <c r="I201" s="221"/>
      <c r="J201" s="222">
        <f>ROUND(I201*H201,2)</f>
        <v>0</v>
      </c>
      <c r="K201" s="218" t="s">
        <v>158</v>
      </c>
      <c r="L201" s="41"/>
      <c r="M201" s="223" t="s">
        <v>1</v>
      </c>
      <c r="N201" s="224" t="s">
        <v>41</v>
      </c>
      <c r="O201" s="84"/>
      <c r="P201" s="225">
        <f>O201*H201</f>
        <v>0</v>
      </c>
      <c r="Q201" s="225">
        <v>0.0026</v>
      </c>
      <c r="R201" s="225">
        <f>Q201*H201</f>
        <v>0.48866999999999994</v>
      </c>
      <c r="S201" s="225">
        <v>0</v>
      </c>
      <c r="T201" s="226">
        <f>S201*H201</f>
        <v>0</v>
      </c>
      <c r="AR201" s="227" t="s">
        <v>159</v>
      </c>
      <c r="AT201" s="227" t="s">
        <v>154</v>
      </c>
      <c r="AU201" s="227" t="s">
        <v>85</v>
      </c>
      <c r="AY201" s="15" t="s">
        <v>152</v>
      </c>
      <c r="BE201" s="228">
        <f>IF(N201="základní",J201,0)</f>
        <v>0</v>
      </c>
      <c r="BF201" s="228">
        <f>IF(N201="snížená",J201,0)</f>
        <v>0</v>
      </c>
      <c r="BG201" s="228">
        <f>IF(N201="zákl. přenesená",J201,0)</f>
        <v>0</v>
      </c>
      <c r="BH201" s="228">
        <f>IF(N201="sníž. přenesená",J201,0)</f>
        <v>0</v>
      </c>
      <c r="BI201" s="228">
        <f>IF(N201="nulová",J201,0)</f>
        <v>0</v>
      </c>
      <c r="BJ201" s="15" t="s">
        <v>81</v>
      </c>
      <c r="BK201" s="228">
        <f>ROUND(I201*H201,2)</f>
        <v>0</v>
      </c>
      <c r="BL201" s="15" t="s">
        <v>159</v>
      </c>
      <c r="BM201" s="227" t="s">
        <v>302</v>
      </c>
    </row>
    <row r="202" spans="2:51" s="12" customFormat="1" ht="12">
      <c r="B202" s="229"/>
      <c r="C202" s="230"/>
      <c r="D202" s="231" t="s">
        <v>161</v>
      </c>
      <c r="E202" s="232" t="s">
        <v>1</v>
      </c>
      <c r="F202" s="233" t="s">
        <v>303</v>
      </c>
      <c r="G202" s="230"/>
      <c r="H202" s="234">
        <v>187.95</v>
      </c>
      <c r="I202" s="235"/>
      <c r="J202" s="230"/>
      <c r="K202" s="230"/>
      <c r="L202" s="236"/>
      <c r="M202" s="237"/>
      <c r="N202" s="238"/>
      <c r="O202" s="238"/>
      <c r="P202" s="238"/>
      <c r="Q202" s="238"/>
      <c r="R202" s="238"/>
      <c r="S202" s="238"/>
      <c r="T202" s="239"/>
      <c r="AT202" s="240" t="s">
        <v>161</v>
      </c>
      <c r="AU202" s="240" t="s">
        <v>85</v>
      </c>
      <c r="AV202" s="12" t="s">
        <v>85</v>
      </c>
      <c r="AW202" s="12" t="s">
        <v>32</v>
      </c>
      <c r="AX202" s="12" t="s">
        <v>81</v>
      </c>
      <c r="AY202" s="240" t="s">
        <v>152</v>
      </c>
    </row>
    <row r="203" spans="2:65" s="1" customFormat="1" ht="36" customHeight="1">
      <c r="B203" s="36"/>
      <c r="C203" s="216" t="s">
        <v>304</v>
      </c>
      <c r="D203" s="216" t="s">
        <v>154</v>
      </c>
      <c r="E203" s="217" t="s">
        <v>305</v>
      </c>
      <c r="F203" s="218" t="s">
        <v>306</v>
      </c>
      <c r="G203" s="219" t="s">
        <v>213</v>
      </c>
      <c r="H203" s="220">
        <v>0.063</v>
      </c>
      <c r="I203" s="221"/>
      <c r="J203" s="222">
        <f>ROUND(I203*H203,2)</f>
        <v>0</v>
      </c>
      <c r="K203" s="218" t="s">
        <v>158</v>
      </c>
      <c r="L203" s="41"/>
      <c r="M203" s="223" t="s">
        <v>1</v>
      </c>
      <c r="N203" s="224" t="s">
        <v>41</v>
      </c>
      <c r="O203" s="84"/>
      <c r="P203" s="225">
        <f>O203*H203</f>
        <v>0</v>
      </c>
      <c r="Q203" s="225">
        <v>1.04715</v>
      </c>
      <c r="R203" s="225">
        <f>Q203*H203</f>
        <v>0.06597045</v>
      </c>
      <c r="S203" s="225">
        <v>0</v>
      </c>
      <c r="T203" s="226">
        <f>S203*H203</f>
        <v>0</v>
      </c>
      <c r="AR203" s="227" t="s">
        <v>159</v>
      </c>
      <c r="AT203" s="227" t="s">
        <v>154</v>
      </c>
      <c r="AU203" s="227" t="s">
        <v>85</v>
      </c>
      <c r="AY203" s="15" t="s">
        <v>152</v>
      </c>
      <c r="BE203" s="228">
        <f>IF(N203="základní",J203,0)</f>
        <v>0</v>
      </c>
      <c r="BF203" s="228">
        <f>IF(N203="snížená",J203,0)</f>
        <v>0</v>
      </c>
      <c r="BG203" s="228">
        <f>IF(N203="zákl. přenesená",J203,0)</f>
        <v>0</v>
      </c>
      <c r="BH203" s="228">
        <f>IF(N203="sníž. přenesená",J203,0)</f>
        <v>0</v>
      </c>
      <c r="BI203" s="228">
        <f>IF(N203="nulová",J203,0)</f>
        <v>0</v>
      </c>
      <c r="BJ203" s="15" t="s">
        <v>81</v>
      </c>
      <c r="BK203" s="228">
        <f>ROUND(I203*H203,2)</f>
        <v>0</v>
      </c>
      <c r="BL203" s="15" t="s">
        <v>159</v>
      </c>
      <c r="BM203" s="227" t="s">
        <v>307</v>
      </c>
    </row>
    <row r="204" spans="2:51" s="12" customFormat="1" ht="12">
      <c r="B204" s="229"/>
      <c r="C204" s="230"/>
      <c r="D204" s="231" t="s">
        <v>161</v>
      </c>
      <c r="E204" s="232" t="s">
        <v>1</v>
      </c>
      <c r="F204" s="233" t="s">
        <v>308</v>
      </c>
      <c r="G204" s="230"/>
      <c r="H204" s="234">
        <v>0.063</v>
      </c>
      <c r="I204" s="235"/>
      <c r="J204" s="230"/>
      <c r="K204" s="230"/>
      <c r="L204" s="236"/>
      <c r="M204" s="237"/>
      <c r="N204" s="238"/>
      <c r="O204" s="238"/>
      <c r="P204" s="238"/>
      <c r="Q204" s="238"/>
      <c r="R204" s="238"/>
      <c r="S204" s="238"/>
      <c r="T204" s="239"/>
      <c r="AT204" s="240" t="s">
        <v>161</v>
      </c>
      <c r="AU204" s="240" t="s">
        <v>85</v>
      </c>
      <c r="AV204" s="12" t="s">
        <v>85</v>
      </c>
      <c r="AW204" s="12" t="s">
        <v>32</v>
      </c>
      <c r="AX204" s="12" t="s">
        <v>81</v>
      </c>
      <c r="AY204" s="240" t="s">
        <v>152</v>
      </c>
    </row>
    <row r="205" spans="2:65" s="1" customFormat="1" ht="36" customHeight="1">
      <c r="B205" s="36"/>
      <c r="C205" s="216" t="s">
        <v>309</v>
      </c>
      <c r="D205" s="216" t="s">
        <v>154</v>
      </c>
      <c r="E205" s="217" t="s">
        <v>310</v>
      </c>
      <c r="F205" s="218" t="s">
        <v>311</v>
      </c>
      <c r="G205" s="219" t="s">
        <v>213</v>
      </c>
      <c r="H205" s="220">
        <v>0.996</v>
      </c>
      <c r="I205" s="221"/>
      <c r="J205" s="222">
        <f>ROUND(I205*H205,2)</f>
        <v>0</v>
      </c>
      <c r="K205" s="218" t="s">
        <v>158</v>
      </c>
      <c r="L205" s="41"/>
      <c r="M205" s="223" t="s">
        <v>1</v>
      </c>
      <c r="N205" s="224" t="s">
        <v>41</v>
      </c>
      <c r="O205" s="84"/>
      <c r="P205" s="225">
        <f>O205*H205</f>
        <v>0</v>
      </c>
      <c r="Q205" s="225">
        <v>1.04881</v>
      </c>
      <c r="R205" s="225">
        <f>Q205*H205</f>
        <v>1.04461476</v>
      </c>
      <c r="S205" s="225">
        <v>0</v>
      </c>
      <c r="T205" s="226">
        <f>S205*H205</f>
        <v>0</v>
      </c>
      <c r="AR205" s="227" t="s">
        <v>159</v>
      </c>
      <c r="AT205" s="227" t="s">
        <v>154</v>
      </c>
      <c r="AU205" s="227" t="s">
        <v>85</v>
      </c>
      <c r="AY205" s="15" t="s">
        <v>152</v>
      </c>
      <c r="BE205" s="228">
        <f>IF(N205="základní",J205,0)</f>
        <v>0</v>
      </c>
      <c r="BF205" s="228">
        <f>IF(N205="snížená",J205,0)</f>
        <v>0</v>
      </c>
      <c r="BG205" s="228">
        <f>IF(N205="zákl. přenesená",J205,0)</f>
        <v>0</v>
      </c>
      <c r="BH205" s="228">
        <f>IF(N205="sníž. přenesená",J205,0)</f>
        <v>0</v>
      </c>
      <c r="BI205" s="228">
        <f>IF(N205="nulová",J205,0)</f>
        <v>0</v>
      </c>
      <c r="BJ205" s="15" t="s">
        <v>81</v>
      </c>
      <c r="BK205" s="228">
        <f>ROUND(I205*H205,2)</f>
        <v>0</v>
      </c>
      <c r="BL205" s="15" t="s">
        <v>159</v>
      </c>
      <c r="BM205" s="227" t="s">
        <v>312</v>
      </c>
    </row>
    <row r="206" spans="2:51" s="12" customFormat="1" ht="12">
      <c r="B206" s="229"/>
      <c r="C206" s="230"/>
      <c r="D206" s="231" t="s">
        <v>161</v>
      </c>
      <c r="E206" s="232" t="s">
        <v>1</v>
      </c>
      <c r="F206" s="233" t="s">
        <v>313</v>
      </c>
      <c r="G206" s="230"/>
      <c r="H206" s="234">
        <v>0.996</v>
      </c>
      <c r="I206" s="235"/>
      <c r="J206" s="230"/>
      <c r="K206" s="230"/>
      <c r="L206" s="236"/>
      <c r="M206" s="237"/>
      <c r="N206" s="238"/>
      <c r="O206" s="238"/>
      <c r="P206" s="238"/>
      <c r="Q206" s="238"/>
      <c r="R206" s="238"/>
      <c r="S206" s="238"/>
      <c r="T206" s="239"/>
      <c r="AT206" s="240" t="s">
        <v>161</v>
      </c>
      <c r="AU206" s="240" t="s">
        <v>85</v>
      </c>
      <c r="AV206" s="12" t="s">
        <v>85</v>
      </c>
      <c r="AW206" s="12" t="s">
        <v>32</v>
      </c>
      <c r="AX206" s="12" t="s">
        <v>81</v>
      </c>
      <c r="AY206" s="240" t="s">
        <v>152</v>
      </c>
    </row>
    <row r="207" spans="2:65" s="1" customFormat="1" ht="36" customHeight="1">
      <c r="B207" s="36"/>
      <c r="C207" s="216" t="s">
        <v>314</v>
      </c>
      <c r="D207" s="216" t="s">
        <v>154</v>
      </c>
      <c r="E207" s="217" t="s">
        <v>315</v>
      </c>
      <c r="F207" s="218" t="s">
        <v>316</v>
      </c>
      <c r="G207" s="219" t="s">
        <v>213</v>
      </c>
      <c r="H207" s="220">
        <v>2.863</v>
      </c>
      <c r="I207" s="221"/>
      <c r="J207" s="222">
        <f>ROUND(I207*H207,2)</f>
        <v>0</v>
      </c>
      <c r="K207" s="218" t="s">
        <v>158</v>
      </c>
      <c r="L207" s="41"/>
      <c r="M207" s="223" t="s">
        <v>1</v>
      </c>
      <c r="N207" s="224" t="s">
        <v>41</v>
      </c>
      <c r="O207" s="84"/>
      <c r="P207" s="225">
        <f>O207*H207</f>
        <v>0</v>
      </c>
      <c r="Q207" s="225">
        <v>1.06277</v>
      </c>
      <c r="R207" s="225">
        <f>Q207*H207</f>
        <v>3.04271051</v>
      </c>
      <c r="S207" s="225">
        <v>0</v>
      </c>
      <c r="T207" s="226">
        <f>S207*H207</f>
        <v>0</v>
      </c>
      <c r="AR207" s="227" t="s">
        <v>159</v>
      </c>
      <c r="AT207" s="227" t="s">
        <v>154</v>
      </c>
      <c r="AU207" s="227" t="s">
        <v>85</v>
      </c>
      <c r="AY207" s="15" t="s">
        <v>152</v>
      </c>
      <c r="BE207" s="228">
        <f>IF(N207="základní",J207,0)</f>
        <v>0</v>
      </c>
      <c r="BF207" s="228">
        <f>IF(N207="snížená",J207,0)</f>
        <v>0</v>
      </c>
      <c r="BG207" s="228">
        <f>IF(N207="zákl. přenesená",J207,0)</f>
        <v>0</v>
      </c>
      <c r="BH207" s="228">
        <f>IF(N207="sníž. přenesená",J207,0)</f>
        <v>0</v>
      </c>
      <c r="BI207" s="228">
        <f>IF(N207="nulová",J207,0)</f>
        <v>0</v>
      </c>
      <c r="BJ207" s="15" t="s">
        <v>81</v>
      </c>
      <c r="BK207" s="228">
        <f>ROUND(I207*H207,2)</f>
        <v>0</v>
      </c>
      <c r="BL207" s="15" t="s">
        <v>159</v>
      </c>
      <c r="BM207" s="227" t="s">
        <v>317</v>
      </c>
    </row>
    <row r="208" spans="2:51" s="12" customFormat="1" ht="12">
      <c r="B208" s="229"/>
      <c r="C208" s="230"/>
      <c r="D208" s="231" t="s">
        <v>161</v>
      </c>
      <c r="E208" s="232" t="s">
        <v>1</v>
      </c>
      <c r="F208" s="233" t="s">
        <v>318</v>
      </c>
      <c r="G208" s="230"/>
      <c r="H208" s="234">
        <v>2.863</v>
      </c>
      <c r="I208" s="235"/>
      <c r="J208" s="230"/>
      <c r="K208" s="230"/>
      <c r="L208" s="236"/>
      <c r="M208" s="237"/>
      <c r="N208" s="238"/>
      <c r="O208" s="238"/>
      <c r="P208" s="238"/>
      <c r="Q208" s="238"/>
      <c r="R208" s="238"/>
      <c r="S208" s="238"/>
      <c r="T208" s="239"/>
      <c r="AT208" s="240" t="s">
        <v>161</v>
      </c>
      <c r="AU208" s="240" t="s">
        <v>85</v>
      </c>
      <c r="AV208" s="12" t="s">
        <v>85</v>
      </c>
      <c r="AW208" s="12" t="s">
        <v>32</v>
      </c>
      <c r="AX208" s="12" t="s">
        <v>81</v>
      </c>
      <c r="AY208" s="240" t="s">
        <v>152</v>
      </c>
    </row>
    <row r="209" spans="2:65" s="1" customFormat="1" ht="24" customHeight="1">
      <c r="B209" s="36"/>
      <c r="C209" s="216" t="s">
        <v>319</v>
      </c>
      <c r="D209" s="216" t="s">
        <v>154</v>
      </c>
      <c r="E209" s="217" t="s">
        <v>320</v>
      </c>
      <c r="F209" s="218" t="s">
        <v>321</v>
      </c>
      <c r="G209" s="219" t="s">
        <v>322</v>
      </c>
      <c r="H209" s="220">
        <v>6</v>
      </c>
      <c r="I209" s="221"/>
      <c r="J209" s="222">
        <f>ROUND(I209*H209,2)</f>
        <v>0</v>
      </c>
      <c r="K209" s="218" t="s">
        <v>158</v>
      </c>
      <c r="L209" s="41"/>
      <c r="M209" s="223" t="s">
        <v>1</v>
      </c>
      <c r="N209" s="224" t="s">
        <v>41</v>
      </c>
      <c r="O209" s="84"/>
      <c r="P209" s="225">
        <f>O209*H209</f>
        <v>0</v>
      </c>
      <c r="Q209" s="225">
        <v>0.00589</v>
      </c>
      <c r="R209" s="225">
        <f>Q209*H209</f>
        <v>0.03534</v>
      </c>
      <c r="S209" s="225">
        <v>0</v>
      </c>
      <c r="T209" s="226">
        <f>S209*H209</f>
        <v>0</v>
      </c>
      <c r="AR209" s="227" t="s">
        <v>159</v>
      </c>
      <c r="AT209" s="227" t="s">
        <v>154</v>
      </c>
      <c r="AU209" s="227" t="s">
        <v>85</v>
      </c>
      <c r="AY209" s="15" t="s">
        <v>152</v>
      </c>
      <c r="BE209" s="228">
        <f>IF(N209="základní",J209,0)</f>
        <v>0</v>
      </c>
      <c r="BF209" s="228">
        <f>IF(N209="snížená",J209,0)</f>
        <v>0</v>
      </c>
      <c r="BG209" s="228">
        <f>IF(N209="zákl. přenesená",J209,0)</f>
        <v>0</v>
      </c>
      <c r="BH209" s="228">
        <f>IF(N209="sníž. přenesená",J209,0)</f>
        <v>0</v>
      </c>
      <c r="BI209" s="228">
        <f>IF(N209="nulová",J209,0)</f>
        <v>0</v>
      </c>
      <c r="BJ209" s="15" t="s">
        <v>81</v>
      </c>
      <c r="BK209" s="228">
        <f>ROUND(I209*H209,2)</f>
        <v>0</v>
      </c>
      <c r="BL209" s="15" t="s">
        <v>159</v>
      </c>
      <c r="BM209" s="227" t="s">
        <v>323</v>
      </c>
    </row>
    <row r="210" spans="2:51" s="12" customFormat="1" ht="12">
      <c r="B210" s="229"/>
      <c r="C210" s="230"/>
      <c r="D210" s="231" t="s">
        <v>161</v>
      </c>
      <c r="E210" s="232" t="s">
        <v>1</v>
      </c>
      <c r="F210" s="233" t="s">
        <v>324</v>
      </c>
      <c r="G210" s="230"/>
      <c r="H210" s="234">
        <v>6</v>
      </c>
      <c r="I210" s="235"/>
      <c r="J210" s="230"/>
      <c r="K210" s="230"/>
      <c r="L210" s="236"/>
      <c r="M210" s="237"/>
      <c r="N210" s="238"/>
      <c r="O210" s="238"/>
      <c r="P210" s="238"/>
      <c r="Q210" s="238"/>
      <c r="R210" s="238"/>
      <c r="S210" s="238"/>
      <c r="T210" s="239"/>
      <c r="AT210" s="240" t="s">
        <v>161</v>
      </c>
      <c r="AU210" s="240" t="s">
        <v>85</v>
      </c>
      <c r="AV210" s="12" t="s">
        <v>85</v>
      </c>
      <c r="AW210" s="12" t="s">
        <v>32</v>
      </c>
      <c r="AX210" s="12" t="s">
        <v>81</v>
      </c>
      <c r="AY210" s="240" t="s">
        <v>152</v>
      </c>
    </row>
    <row r="211" spans="2:65" s="1" customFormat="1" ht="24" customHeight="1">
      <c r="B211" s="36"/>
      <c r="C211" s="216" t="s">
        <v>325</v>
      </c>
      <c r="D211" s="216" t="s">
        <v>154</v>
      </c>
      <c r="E211" s="217" t="s">
        <v>326</v>
      </c>
      <c r="F211" s="218" t="s">
        <v>327</v>
      </c>
      <c r="G211" s="219" t="s">
        <v>170</v>
      </c>
      <c r="H211" s="220">
        <v>1.392</v>
      </c>
      <c r="I211" s="221"/>
      <c r="J211" s="222">
        <f>ROUND(I211*H211,2)</f>
        <v>0</v>
      </c>
      <c r="K211" s="218" t="s">
        <v>158</v>
      </c>
      <c r="L211" s="41"/>
      <c r="M211" s="223" t="s">
        <v>1</v>
      </c>
      <c r="N211" s="224" t="s">
        <v>41</v>
      </c>
      <c r="O211" s="84"/>
      <c r="P211" s="225">
        <f>O211*H211</f>
        <v>0</v>
      </c>
      <c r="Q211" s="225">
        <v>1.94302</v>
      </c>
      <c r="R211" s="225">
        <f>Q211*H211</f>
        <v>2.70468384</v>
      </c>
      <c r="S211" s="225">
        <v>0</v>
      </c>
      <c r="T211" s="226">
        <f>S211*H211</f>
        <v>0</v>
      </c>
      <c r="AR211" s="227" t="s">
        <v>159</v>
      </c>
      <c r="AT211" s="227" t="s">
        <v>154</v>
      </c>
      <c r="AU211" s="227" t="s">
        <v>85</v>
      </c>
      <c r="AY211" s="15" t="s">
        <v>152</v>
      </c>
      <c r="BE211" s="228">
        <f>IF(N211="základní",J211,0)</f>
        <v>0</v>
      </c>
      <c r="BF211" s="228">
        <f>IF(N211="snížená",J211,0)</f>
        <v>0</v>
      </c>
      <c r="BG211" s="228">
        <f>IF(N211="zákl. přenesená",J211,0)</f>
        <v>0</v>
      </c>
      <c r="BH211" s="228">
        <f>IF(N211="sníž. přenesená",J211,0)</f>
        <v>0</v>
      </c>
      <c r="BI211" s="228">
        <f>IF(N211="nulová",J211,0)</f>
        <v>0</v>
      </c>
      <c r="BJ211" s="15" t="s">
        <v>81</v>
      </c>
      <c r="BK211" s="228">
        <f>ROUND(I211*H211,2)</f>
        <v>0</v>
      </c>
      <c r="BL211" s="15" t="s">
        <v>159</v>
      </c>
      <c r="BM211" s="227" t="s">
        <v>328</v>
      </c>
    </row>
    <row r="212" spans="2:51" s="12" customFormat="1" ht="12">
      <c r="B212" s="229"/>
      <c r="C212" s="230"/>
      <c r="D212" s="231" t="s">
        <v>161</v>
      </c>
      <c r="E212" s="232" t="s">
        <v>1</v>
      </c>
      <c r="F212" s="233" t="s">
        <v>329</v>
      </c>
      <c r="G212" s="230"/>
      <c r="H212" s="234">
        <v>1.392</v>
      </c>
      <c r="I212" s="235"/>
      <c r="J212" s="230"/>
      <c r="K212" s="230"/>
      <c r="L212" s="236"/>
      <c r="M212" s="237"/>
      <c r="N212" s="238"/>
      <c r="O212" s="238"/>
      <c r="P212" s="238"/>
      <c r="Q212" s="238"/>
      <c r="R212" s="238"/>
      <c r="S212" s="238"/>
      <c r="T212" s="239"/>
      <c r="AT212" s="240" t="s">
        <v>161</v>
      </c>
      <c r="AU212" s="240" t="s">
        <v>85</v>
      </c>
      <c r="AV212" s="12" t="s">
        <v>85</v>
      </c>
      <c r="AW212" s="12" t="s">
        <v>32</v>
      </c>
      <c r="AX212" s="12" t="s">
        <v>81</v>
      </c>
      <c r="AY212" s="240" t="s">
        <v>152</v>
      </c>
    </row>
    <row r="213" spans="2:65" s="1" customFormat="1" ht="24" customHeight="1">
      <c r="B213" s="36"/>
      <c r="C213" s="216" t="s">
        <v>330</v>
      </c>
      <c r="D213" s="216" t="s">
        <v>154</v>
      </c>
      <c r="E213" s="217" t="s">
        <v>331</v>
      </c>
      <c r="F213" s="218" t="s">
        <v>332</v>
      </c>
      <c r="G213" s="219" t="s">
        <v>213</v>
      </c>
      <c r="H213" s="220">
        <v>0.253</v>
      </c>
      <c r="I213" s="221"/>
      <c r="J213" s="222">
        <f>ROUND(I213*H213,2)</f>
        <v>0</v>
      </c>
      <c r="K213" s="218" t="s">
        <v>158</v>
      </c>
      <c r="L213" s="41"/>
      <c r="M213" s="223" t="s">
        <v>1</v>
      </c>
      <c r="N213" s="224" t="s">
        <v>41</v>
      </c>
      <c r="O213" s="84"/>
      <c r="P213" s="225">
        <f>O213*H213</f>
        <v>0</v>
      </c>
      <c r="Q213" s="225">
        <v>1.09</v>
      </c>
      <c r="R213" s="225">
        <f>Q213*H213</f>
        <v>0.27577</v>
      </c>
      <c r="S213" s="225">
        <v>0</v>
      </c>
      <c r="T213" s="226">
        <f>S213*H213</f>
        <v>0</v>
      </c>
      <c r="AR213" s="227" t="s">
        <v>159</v>
      </c>
      <c r="AT213" s="227" t="s">
        <v>154</v>
      </c>
      <c r="AU213" s="227" t="s">
        <v>85</v>
      </c>
      <c r="AY213" s="15" t="s">
        <v>152</v>
      </c>
      <c r="BE213" s="228">
        <f>IF(N213="základní",J213,0)</f>
        <v>0</v>
      </c>
      <c r="BF213" s="228">
        <f>IF(N213="snížená",J213,0)</f>
        <v>0</v>
      </c>
      <c r="BG213" s="228">
        <f>IF(N213="zákl. přenesená",J213,0)</f>
        <v>0</v>
      </c>
      <c r="BH213" s="228">
        <f>IF(N213="sníž. přenesená",J213,0)</f>
        <v>0</v>
      </c>
      <c r="BI213" s="228">
        <f>IF(N213="nulová",J213,0)</f>
        <v>0</v>
      </c>
      <c r="BJ213" s="15" t="s">
        <v>81</v>
      </c>
      <c r="BK213" s="228">
        <f>ROUND(I213*H213,2)</f>
        <v>0</v>
      </c>
      <c r="BL213" s="15" t="s">
        <v>159</v>
      </c>
      <c r="BM213" s="227" t="s">
        <v>333</v>
      </c>
    </row>
    <row r="214" spans="2:51" s="12" customFormat="1" ht="12">
      <c r="B214" s="229"/>
      <c r="C214" s="230"/>
      <c r="D214" s="231" t="s">
        <v>161</v>
      </c>
      <c r="E214" s="232" t="s">
        <v>1</v>
      </c>
      <c r="F214" s="233" t="s">
        <v>334</v>
      </c>
      <c r="G214" s="230"/>
      <c r="H214" s="234">
        <v>0.253</v>
      </c>
      <c r="I214" s="235"/>
      <c r="J214" s="230"/>
      <c r="K214" s="230"/>
      <c r="L214" s="236"/>
      <c r="M214" s="237"/>
      <c r="N214" s="238"/>
      <c r="O214" s="238"/>
      <c r="P214" s="238"/>
      <c r="Q214" s="238"/>
      <c r="R214" s="238"/>
      <c r="S214" s="238"/>
      <c r="T214" s="239"/>
      <c r="AT214" s="240" t="s">
        <v>161</v>
      </c>
      <c r="AU214" s="240" t="s">
        <v>85</v>
      </c>
      <c r="AV214" s="12" t="s">
        <v>85</v>
      </c>
      <c r="AW214" s="12" t="s">
        <v>32</v>
      </c>
      <c r="AX214" s="12" t="s">
        <v>81</v>
      </c>
      <c r="AY214" s="240" t="s">
        <v>152</v>
      </c>
    </row>
    <row r="215" spans="2:65" s="1" customFormat="1" ht="36" customHeight="1">
      <c r="B215" s="36"/>
      <c r="C215" s="216" t="s">
        <v>335</v>
      </c>
      <c r="D215" s="216" t="s">
        <v>154</v>
      </c>
      <c r="E215" s="217" t="s">
        <v>336</v>
      </c>
      <c r="F215" s="218" t="s">
        <v>337</v>
      </c>
      <c r="G215" s="219" t="s">
        <v>157</v>
      </c>
      <c r="H215" s="220">
        <v>5.52</v>
      </c>
      <c r="I215" s="221"/>
      <c r="J215" s="222">
        <f>ROUND(I215*H215,2)</f>
        <v>0</v>
      </c>
      <c r="K215" s="218" t="s">
        <v>158</v>
      </c>
      <c r="L215" s="41"/>
      <c r="M215" s="223" t="s">
        <v>1</v>
      </c>
      <c r="N215" s="224" t="s">
        <v>41</v>
      </c>
      <c r="O215" s="84"/>
      <c r="P215" s="225">
        <f>O215*H215</f>
        <v>0</v>
      </c>
      <c r="Q215" s="225">
        <v>0.02857</v>
      </c>
      <c r="R215" s="225">
        <f>Q215*H215</f>
        <v>0.1577064</v>
      </c>
      <c r="S215" s="225">
        <v>0</v>
      </c>
      <c r="T215" s="226">
        <f>S215*H215</f>
        <v>0</v>
      </c>
      <c r="AR215" s="227" t="s">
        <v>159</v>
      </c>
      <c r="AT215" s="227" t="s">
        <v>154</v>
      </c>
      <c r="AU215" s="227" t="s">
        <v>85</v>
      </c>
      <c r="AY215" s="15" t="s">
        <v>152</v>
      </c>
      <c r="BE215" s="228">
        <f>IF(N215="základní",J215,0)</f>
        <v>0</v>
      </c>
      <c r="BF215" s="228">
        <f>IF(N215="snížená",J215,0)</f>
        <v>0</v>
      </c>
      <c r="BG215" s="228">
        <f>IF(N215="zákl. přenesená",J215,0)</f>
        <v>0</v>
      </c>
      <c r="BH215" s="228">
        <f>IF(N215="sníž. přenesená",J215,0)</f>
        <v>0</v>
      </c>
      <c r="BI215" s="228">
        <f>IF(N215="nulová",J215,0)</f>
        <v>0</v>
      </c>
      <c r="BJ215" s="15" t="s">
        <v>81</v>
      </c>
      <c r="BK215" s="228">
        <f>ROUND(I215*H215,2)</f>
        <v>0</v>
      </c>
      <c r="BL215" s="15" t="s">
        <v>159</v>
      </c>
      <c r="BM215" s="227" t="s">
        <v>338</v>
      </c>
    </row>
    <row r="216" spans="2:51" s="12" customFormat="1" ht="12">
      <c r="B216" s="229"/>
      <c r="C216" s="230"/>
      <c r="D216" s="231" t="s">
        <v>161</v>
      </c>
      <c r="E216" s="232" t="s">
        <v>1</v>
      </c>
      <c r="F216" s="233" t="s">
        <v>339</v>
      </c>
      <c r="G216" s="230"/>
      <c r="H216" s="234">
        <v>5.52</v>
      </c>
      <c r="I216" s="235"/>
      <c r="J216" s="230"/>
      <c r="K216" s="230"/>
      <c r="L216" s="236"/>
      <c r="M216" s="237"/>
      <c r="N216" s="238"/>
      <c r="O216" s="238"/>
      <c r="P216" s="238"/>
      <c r="Q216" s="238"/>
      <c r="R216" s="238"/>
      <c r="S216" s="238"/>
      <c r="T216" s="239"/>
      <c r="AT216" s="240" t="s">
        <v>161</v>
      </c>
      <c r="AU216" s="240" t="s">
        <v>85</v>
      </c>
      <c r="AV216" s="12" t="s">
        <v>85</v>
      </c>
      <c r="AW216" s="12" t="s">
        <v>32</v>
      </c>
      <c r="AX216" s="12" t="s">
        <v>81</v>
      </c>
      <c r="AY216" s="240" t="s">
        <v>152</v>
      </c>
    </row>
    <row r="217" spans="2:65" s="1" customFormat="1" ht="36" customHeight="1">
      <c r="B217" s="36"/>
      <c r="C217" s="216" t="s">
        <v>340</v>
      </c>
      <c r="D217" s="216" t="s">
        <v>154</v>
      </c>
      <c r="E217" s="217" t="s">
        <v>341</v>
      </c>
      <c r="F217" s="218" t="s">
        <v>342</v>
      </c>
      <c r="G217" s="219" t="s">
        <v>157</v>
      </c>
      <c r="H217" s="220">
        <v>3.48</v>
      </c>
      <c r="I217" s="221"/>
      <c r="J217" s="222">
        <f>ROUND(I217*H217,2)</f>
        <v>0</v>
      </c>
      <c r="K217" s="218" t="s">
        <v>158</v>
      </c>
      <c r="L217" s="41"/>
      <c r="M217" s="223" t="s">
        <v>1</v>
      </c>
      <c r="N217" s="224" t="s">
        <v>41</v>
      </c>
      <c r="O217" s="84"/>
      <c r="P217" s="225">
        <f>O217*H217</f>
        <v>0</v>
      </c>
      <c r="Q217" s="225">
        <v>0.17818</v>
      </c>
      <c r="R217" s="225">
        <f>Q217*H217</f>
        <v>0.6200664</v>
      </c>
      <c r="S217" s="225">
        <v>0</v>
      </c>
      <c r="T217" s="226">
        <f>S217*H217</f>
        <v>0</v>
      </c>
      <c r="AR217" s="227" t="s">
        <v>159</v>
      </c>
      <c r="AT217" s="227" t="s">
        <v>154</v>
      </c>
      <c r="AU217" s="227" t="s">
        <v>85</v>
      </c>
      <c r="AY217" s="15" t="s">
        <v>152</v>
      </c>
      <c r="BE217" s="228">
        <f>IF(N217="základní",J217,0)</f>
        <v>0</v>
      </c>
      <c r="BF217" s="228">
        <f>IF(N217="snížená",J217,0)</f>
        <v>0</v>
      </c>
      <c r="BG217" s="228">
        <f>IF(N217="zákl. přenesená",J217,0)</f>
        <v>0</v>
      </c>
      <c r="BH217" s="228">
        <f>IF(N217="sníž. přenesená",J217,0)</f>
        <v>0</v>
      </c>
      <c r="BI217" s="228">
        <f>IF(N217="nulová",J217,0)</f>
        <v>0</v>
      </c>
      <c r="BJ217" s="15" t="s">
        <v>81</v>
      </c>
      <c r="BK217" s="228">
        <f>ROUND(I217*H217,2)</f>
        <v>0</v>
      </c>
      <c r="BL217" s="15" t="s">
        <v>159</v>
      </c>
      <c r="BM217" s="227" t="s">
        <v>343</v>
      </c>
    </row>
    <row r="218" spans="2:51" s="12" customFormat="1" ht="12">
      <c r="B218" s="229"/>
      <c r="C218" s="230"/>
      <c r="D218" s="231" t="s">
        <v>161</v>
      </c>
      <c r="E218" s="232" t="s">
        <v>1</v>
      </c>
      <c r="F218" s="233" t="s">
        <v>344</v>
      </c>
      <c r="G218" s="230"/>
      <c r="H218" s="234">
        <v>3.48</v>
      </c>
      <c r="I218" s="235"/>
      <c r="J218" s="230"/>
      <c r="K218" s="230"/>
      <c r="L218" s="236"/>
      <c r="M218" s="237"/>
      <c r="N218" s="238"/>
      <c r="O218" s="238"/>
      <c r="P218" s="238"/>
      <c r="Q218" s="238"/>
      <c r="R218" s="238"/>
      <c r="S218" s="238"/>
      <c r="T218" s="239"/>
      <c r="AT218" s="240" t="s">
        <v>161</v>
      </c>
      <c r="AU218" s="240" t="s">
        <v>85</v>
      </c>
      <c r="AV218" s="12" t="s">
        <v>85</v>
      </c>
      <c r="AW218" s="12" t="s">
        <v>32</v>
      </c>
      <c r="AX218" s="12" t="s">
        <v>81</v>
      </c>
      <c r="AY218" s="240" t="s">
        <v>152</v>
      </c>
    </row>
    <row r="219" spans="2:65" s="1" customFormat="1" ht="60" customHeight="1">
      <c r="B219" s="36"/>
      <c r="C219" s="216" t="s">
        <v>345</v>
      </c>
      <c r="D219" s="216" t="s">
        <v>154</v>
      </c>
      <c r="E219" s="217" t="s">
        <v>346</v>
      </c>
      <c r="F219" s="218" t="s">
        <v>347</v>
      </c>
      <c r="G219" s="219" t="s">
        <v>157</v>
      </c>
      <c r="H219" s="220">
        <v>12.92</v>
      </c>
      <c r="I219" s="221"/>
      <c r="J219" s="222">
        <f>ROUND(I219*H219,2)</f>
        <v>0</v>
      </c>
      <c r="K219" s="218" t="s">
        <v>158</v>
      </c>
      <c r="L219" s="41"/>
      <c r="M219" s="223" t="s">
        <v>1</v>
      </c>
      <c r="N219" s="224" t="s">
        <v>41</v>
      </c>
      <c r="O219" s="84"/>
      <c r="P219" s="225">
        <f>O219*H219</f>
        <v>0</v>
      </c>
      <c r="Q219" s="225">
        <v>0.1604</v>
      </c>
      <c r="R219" s="225">
        <f>Q219*H219</f>
        <v>2.072368</v>
      </c>
      <c r="S219" s="225">
        <v>0</v>
      </c>
      <c r="T219" s="226">
        <f>S219*H219</f>
        <v>0</v>
      </c>
      <c r="AR219" s="227" t="s">
        <v>159</v>
      </c>
      <c r="AT219" s="227" t="s">
        <v>154</v>
      </c>
      <c r="AU219" s="227" t="s">
        <v>85</v>
      </c>
      <c r="AY219" s="15" t="s">
        <v>152</v>
      </c>
      <c r="BE219" s="228">
        <f>IF(N219="základní",J219,0)</f>
        <v>0</v>
      </c>
      <c r="BF219" s="228">
        <f>IF(N219="snížená",J219,0)</f>
        <v>0</v>
      </c>
      <c r="BG219" s="228">
        <f>IF(N219="zákl. přenesená",J219,0)</f>
        <v>0</v>
      </c>
      <c r="BH219" s="228">
        <f>IF(N219="sníž. přenesená",J219,0)</f>
        <v>0</v>
      </c>
      <c r="BI219" s="228">
        <f>IF(N219="nulová",J219,0)</f>
        <v>0</v>
      </c>
      <c r="BJ219" s="15" t="s">
        <v>81</v>
      </c>
      <c r="BK219" s="228">
        <f>ROUND(I219*H219,2)</f>
        <v>0</v>
      </c>
      <c r="BL219" s="15" t="s">
        <v>159</v>
      </c>
      <c r="BM219" s="227" t="s">
        <v>348</v>
      </c>
    </row>
    <row r="220" spans="2:51" s="12" customFormat="1" ht="12">
      <c r="B220" s="229"/>
      <c r="C220" s="230"/>
      <c r="D220" s="231" t="s">
        <v>161</v>
      </c>
      <c r="E220" s="232" t="s">
        <v>1</v>
      </c>
      <c r="F220" s="233" t="s">
        <v>349</v>
      </c>
      <c r="G220" s="230"/>
      <c r="H220" s="234">
        <v>12.92</v>
      </c>
      <c r="I220" s="235"/>
      <c r="J220" s="230"/>
      <c r="K220" s="230"/>
      <c r="L220" s="236"/>
      <c r="M220" s="237"/>
      <c r="N220" s="238"/>
      <c r="O220" s="238"/>
      <c r="P220" s="238"/>
      <c r="Q220" s="238"/>
      <c r="R220" s="238"/>
      <c r="S220" s="238"/>
      <c r="T220" s="239"/>
      <c r="AT220" s="240" t="s">
        <v>161</v>
      </c>
      <c r="AU220" s="240" t="s">
        <v>85</v>
      </c>
      <c r="AV220" s="12" t="s">
        <v>85</v>
      </c>
      <c r="AW220" s="12" t="s">
        <v>32</v>
      </c>
      <c r="AX220" s="12" t="s">
        <v>81</v>
      </c>
      <c r="AY220" s="240" t="s">
        <v>152</v>
      </c>
    </row>
    <row r="221" spans="2:65" s="1" customFormat="1" ht="36" customHeight="1">
      <c r="B221" s="36"/>
      <c r="C221" s="216" t="s">
        <v>350</v>
      </c>
      <c r="D221" s="216" t="s">
        <v>154</v>
      </c>
      <c r="E221" s="217" t="s">
        <v>351</v>
      </c>
      <c r="F221" s="218" t="s">
        <v>352</v>
      </c>
      <c r="G221" s="219" t="s">
        <v>157</v>
      </c>
      <c r="H221" s="220">
        <v>5.52</v>
      </c>
      <c r="I221" s="221"/>
      <c r="J221" s="222">
        <f>ROUND(I221*H221,2)</f>
        <v>0</v>
      </c>
      <c r="K221" s="218" t="s">
        <v>158</v>
      </c>
      <c r="L221" s="41"/>
      <c r="M221" s="223" t="s">
        <v>1</v>
      </c>
      <c r="N221" s="224" t="s">
        <v>41</v>
      </c>
      <c r="O221" s="84"/>
      <c r="P221" s="225">
        <f>O221*H221</f>
        <v>0</v>
      </c>
      <c r="Q221" s="225">
        <v>0.45432</v>
      </c>
      <c r="R221" s="225">
        <f>Q221*H221</f>
        <v>2.5078464</v>
      </c>
      <c r="S221" s="225">
        <v>0</v>
      </c>
      <c r="T221" s="226">
        <f>S221*H221</f>
        <v>0</v>
      </c>
      <c r="AR221" s="227" t="s">
        <v>159</v>
      </c>
      <c r="AT221" s="227" t="s">
        <v>154</v>
      </c>
      <c r="AU221" s="227" t="s">
        <v>85</v>
      </c>
      <c r="AY221" s="15" t="s">
        <v>152</v>
      </c>
      <c r="BE221" s="228">
        <f>IF(N221="základní",J221,0)</f>
        <v>0</v>
      </c>
      <c r="BF221" s="228">
        <f>IF(N221="snížená",J221,0)</f>
        <v>0</v>
      </c>
      <c r="BG221" s="228">
        <f>IF(N221="zákl. přenesená",J221,0)</f>
        <v>0</v>
      </c>
      <c r="BH221" s="228">
        <f>IF(N221="sníž. přenesená",J221,0)</f>
        <v>0</v>
      </c>
      <c r="BI221" s="228">
        <f>IF(N221="nulová",J221,0)</f>
        <v>0</v>
      </c>
      <c r="BJ221" s="15" t="s">
        <v>81</v>
      </c>
      <c r="BK221" s="228">
        <f>ROUND(I221*H221,2)</f>
        <v>0</v>
      </c>
      <c r="BL221" s="15" t="s">
        <v>159</v>
      </c>
      <c r="BM221" s="227" t="s">
        <v>353</v>
      </c>
    </row>
    <row r="222" spans="2:51" s="12" customFormat="1" ht="12">
      <c r="B222" s="229"/>
      <c r="C222" s="230"/>
      <c r="D222" s="231" t="s">
        <v>161</v>
      </c>
      <c r="E222" s="232" t="s">
        <v>1</v>
      </c>
      <c r="F222" s="233" t="s">
        <v>339</v>
      </c>
      <c r="G222" s="230"/>
      <c r="H222" s="234">
        <v>5.52</v>
      </c>
      <c r="I222" s="235"/>
      <c r="J222" s="230"/>
      <c r="K222" s="230"/>
      <c r="L222" s="236"/>
      <c r="M222" s="237"/>
      <c r="N222" s="238"/>
      <c r="O222" s="238"/>
      <c r="P222" s="238"/>
      <c r="Q222" s="238"/>
      <c r="R222" s="238"/>
      <c r="S222" s="238"/>
      <c r="T222" s="239"/>
      <c r="AT222" s="240" t="s">
        <v>161</v>
      </c>
      <c r="AU222" s="240" t="s">
        <v>85</v>
      </c>
      <c r="AV222" s="12" t="s">
        <v>85</v>
      </c>
      <c r="AW222" s="12" t="s">
        <v>32</v>
      </c>
      <c r="AX222" s="12" t="s">
        <v>81</v>
      </c>
      <c r="AY222" s="240" t="s">
        <v>152</v>
      </c>
    </row>
    <row r="223" spans="2:65" s="1" customFormat="1" ht="16.5" customHeight="1">
      <c r="B223" s="36"/>
      <c r="C223" s="216" t="s">
        <v>354</v>
      </c>
      <c r="D223" s="216" t="s">
        <v>154</v>
      </c>
      <c r="E223" s="217" t="s">
        <v>355</v>
      </c>
      <c r="F223" s="218" t="s">
        <v>356</v>
      </c>
      <c r="G223" s="219" t="s">
        <v>357</v>
      </c>
      <c r="H223" s="220">
        <v>1</v>
      </c>
      <c r="I223" s="221"/>
      <c r="J223" s="222">
        <f>ROUND(I223*H223,2)</f>
        <v>0</v>
      </c>
      <c r="K223" s="218" t="s">
        <v>1</v>
      </c>
      <c r="L223" s="41"/>
      <c r="M223" s="223" t="s">
        <v>1</v>
      </c>
      <c r="N223" s="224" t="s">
        <v>41</v>
      </c>
      <c r="O223" s="84"/>
      <c r="P223" s="225">
        <f>O223*H223</f>
        <v>0</v>
      </c>
      <c r="Q223" s="225">
        <v>0</v>
      </c>
      <c r="R223" s="225">
        <f>Q223*H223</f>
        <v>0</v>
      </c>
      <c r="S223" s="225">
        <v>0</v>
      </c>
      <c r="T223" s="226">
        <f>S223*H223</f>
        <v>0</v>
      </c>
      <c r="AR223" s="227" t="s">
        <v>159</v>
      </c>
      <c r="AT223" s="227" t="s">
        <v>154</v>
      </c>
      <c r="AU223" s="227" t="s">
        <v>85</v>
      </c>
      <c r="AY223" s="15" t="s">
        <v>152</v>
      </c>
      <c r="BE223" s="228">
        <f>IF(N223="základní",J223,0)</f>
        <v>0</v>
      </c>
      <c r="BF223" s="228">
        <f>IF(N223="snížená",J223,0)</f>
        <v>0</v>
      </c>
      <c r="BG223" s="228">
        <f>IF(N223="zákl. přenesená",J223,0)</f>
        <v>0</v>
      </c>
      <c r="BH223" s="228">
        <f>IF(N223="sníž. přenesená",J223,0)</f>
        <v>0</v>
      </c>
      <c r="BI223" s="228">
        <f>IF(N223="nulová",J223,0)</f>
        <v>0</v>
      </c>
      <c r="BJ223" s="15" t="s">
        <v>81</v>
      </c>
      <c r="BK223" s="228">
        <f>ROUND(I223*H223,2)</f>
        <v>0</v>
      </c>
      <c r="BL223" s="15" t="s">
        <v>159</v>
      </c>
      <c r="BM223" s="227" t="s">
        <v>358</v>
      </c>
    </row>
    <row r="224" spans="2:65" s="1" customFormat="1" ht="16.5" customHeight="1">
      <c r="B224" s="36"/>
      <c r="C224" s="216" t="s">
        <v>359</v>
      </c>
      <c r="D224" s="216" t="s">
        <v>154</v>
      </c>
      <c r="E224" s="217" t="s">
        <v>360</v>
      </c>
      <c r="F224" s="218" t="s">
        <v>361</v>
      </c>
      <c r="G224" s="219" t="s">
        <v>357</v>
      </c>
      <c r="H224" s="220">
        <v>1</v>
      </c>
      <c r="I224" s="221"/>
      <c r="J224" s="222">
        <f>ROUND(I224*H224,2)</f>
        <v>0</v>
      </c>
      <c r="K224" s="218" t="s">
        <v>1</v>
      </c>
      <c r="L224" s="41"/>
      <c r="M224" s="223" t="s">
        <v>1</v>
      </c>
      <c r="N224" s="224" t="s">
        <v>41</v>
      </c>
      <c r="O224" s="84"/>
      <c r="P224" s="225">
        <f>O224*H224</f>
        <v>0</v>
      </c>
      <c r="Q224" s="225">
        <v>0</v>
      </c>
      <c r="R224" s="225">
        <f>Q224*H224</f>
        <v>0</v>
      </c>
      <c r="S224" s="225">
        <v>0</v>
      </c>
      <c r="T224" s="226">
        <f>S224*H224</f>
        <v>0</v>
      </c>
      <c r="AR224" s="227" t="s">
        <v>159</v>
      </c>
      <c r="AT224" s="227" t="s">
        <v>154</v>
      </c>
      <c r="AU224" s="227" t="s">
        <v>85</v>
      </c>
      <c r="AY224" s="15" t="s">
        <v>152</v>
      </c>
      <c r="BE224" s="228">
        <f>IF(N224="základní",J224,0)</f>
        <v>0</v>
      </c>
      <c r="BF224" s="228">
        <f>IF(N224="snížená",J224,0)</f>
        <v>0</v>
      </c>
      <c r="BG224" s="228">
        <f>IF(N224="zákl. přenesená",J224,0)</f>
        <v>0</v>
      </c>
      <c r="BH224" s="228">
        <f>IF(N224="sníž. přenesená",J224,0)</f>
        <v>0</v>
      </c>
      <c r="BI224" s="228">
        <f>IF(N224="nulová",J224,0)</f>
        <v>0</v>
      </c>
      <c r="BJ224" s="15" t="s">
        <v>81</v>
      </c>
      <c r="BK224" s="228">
        <f>ROUND(I224*H224,2)</f>
        <v>0</v>
      </c>
      <c r="BL224" s="15" t="s">
        <v>159</v>
      </c>
      <c r="BM224" s="227" t="s">
        <v>362</v>
      </c>
    </row>
    <row r="225" spans="2:63" s="11" customFormat="1" ht="22.8" customHeight="1">
      <c r="B225" s="200"/>
      <c r="C225" s="201"/>
      <c r="D225" s="202" t="s">
        <v>75</v>
      </c>
      <c r="E225" s="214" t="s">
        <v>159</v>
      </c>
      <c r="F225" s="214" t="s">
        <v>363</v>
      </c>
      <c r="G225" s="201"/>
      <c r="H225" s="201"/>
      <c r="I225" s="204"/>
      <c r="J225" s="215">
        <f>BK225</f>
        <v>0</v>
      </c>
      <c r="K225" s="201"/>
      <c r="L225" s="206"/>
      <c r="M225" s="207"/>
      <c r="N225" s="208"/>
      <c r="O225" s="208"/>
      <c r="P225" s="209">
        <f>SUM(P226:P232)</f>
        <v>0</v>
      </c>
      <c r="Q225" s="208"/>
      <c r="R225" s="209">
        <f>SUM(R226:R232)</f>
        <v>4.14634509</v>
      </c>
      <c r="S225" s="208"/>
      <c r="T225" s="210">
        <f>SUM(T226:T232)</f>
        <v>0</v>
      </c>
      <c r="AR225" s="211" t="s">
        <v>81</v>
      </c>
      <c r="AT225" s="212" t="s">
        <v>75</v>
      </c>
      <c r="AU225" s="212" t="s">
        <v>81</v>
      </c>
      <c r="AY225" s="211" t="s">
        <v>152</v>
      </c>
      <c r="BK225" s="213">
        <f>SUM(BK226:BK232)</f>
        <v>0</v>
      </c>
    </row>
    <row r="226" spans="2:65" s="1" customFormat="1" ht="48" customHeight="1">
      <c r="B226" s="36"/>
      <c r="C226" s="216" t="s">
        <v>364</v>
      </c>
      <c r="D226" s="216" t="s">
        <v>154</v>
      </c>
      <c r="E226" s="217" t="s">
        <v>365</v>
      </c>
      <c r="F226" s="218" t="s">
        <v>366</v>
      </c>
      <c r="G226" s="219" t="s">
        <v>170</v>
      </c>
      <c r="H226" s="220">
        <v>1.683</v>
      </c>
      <c r="I226" s="221"/>
      <c r="J226" s="222">
        <f>ROUND(I226*H226,2)</f>
        <v>0</v>
      </c>
      <c r="K226" s="218" t="s">
        <v>158</v>
      </c>
      <c r="L226" s="41"/>
      <c r="M226" s="223" t="s">
        <v>1</v>
      </c>
      <c r="N226" s="224" t="s">
        <v>41</v>
      </c>
      <c r="O226" s="84"/>
      <c r="P226" s="225">
        <f>O226*H226</f>
        <v>0</v>
      </c>
      <c r="Q226" s="225">
        <v>2.45343</v>
      </c>
      <c r="R226" s="225">
        <f>Q226*H226</f>
        <v>4.12912269</v>
      </c>
      <c r="S226" s="225">
        <v>0</v>
      </c>
      <c r="T226" s="226">
        <f>S226*H226</f>
        <v>0</v>
      </c>
      <c r="AR226" s="227" t="s">
        <v>159</v>
      </c>
      <c r="AT226" s="227" t="s">
        <v>154</v>
      </c>
      <c r="AU226" s="227" t="s">
        <v>85</v>
      </c>
      <c r="AY226" s="15" t="s">
        <v>152</v>
      </c>
      <c r="BE226" s="228">
        <f>IF(N226="základní",J226,0)</f>
        <v>0</v>
      </c>
      <c r="BF226" s="228">
        <f>IF(N226="snížená",J226,0)</f>
        <v>0</v>
      </c>
      <c r="BG226" s="228">
        <f>IF(N226="zákl. přenesená",J226,0)</f>
        <v>0</v>
      </c>
      <c r="BH226" s="228">
        <f>IF(N226="sníž. přenesená",J226,0)</f>
        <v>0</v>
      </c>
      <c r="BI226" s="228">
        <f>IF(N226="nulová",J226,0)</f>
        <v>0</v>
      </c>
      <c r="BJ226" s="15" t="s">
        <v>81</v>
      </c>
      <c r="BK226" s="228">
        <f>ROUND(I226*H226,2)</f>
        <v>0</v>
      </c>
      <c r="BL226" s="15" t="s">
        <v>159</v>
      </c>
      <c r="BM226" s="227" t="s">
        <v>367</v>
      </c>
    </row>
    <row r="227" spans="2:51" s="12" customFormat="1" ht="12">
      <c r="B227" s="229"/>
      <c r="C227" s="230"/>
      <c r="D227" s="231" t="s">
        <v>161</v>
      </c>
      <c r="E227" s="232" t="s">
        <v>1</v>
      </c>
      <c r="F227" s="233" t="s">
        <v>368</v>
      </c>
      <c r="G227" s="230"/>
      <c r="H227" s="234">
        <v>1.683</v>
      </c>
      <c r="I227" s="235"/>
      <c r="J227" s="230"/>
      <c r="K227" s="230"/>
      <c r="L227" s="236"/>
      <c r="M227" s="237"/>
      <c r="N227" s="238"/>
      <c r="O227" s="238"/>
      <c r="P227" s="238"/>
      <c r="Q227" s="238"/>
      <c r="R227" s="238"/>
      <c r="S227" s="238"/>
      <c r="T227" s="239"/>
      <c r="AT227" s="240" t="s">
        <v>161</v>
      </c>
      <c r="AU227" s="240" t="s">
        <v>85</v>
      </c>
      <c r="AV227" s="12" t="s">
        <v>85</v>
      </c>
      <c r="AW227" s="12" t="s">
        <v>32</v>
      </c>
      <c r="AX227" s="12" t="s">
        <v>81</v>
      </c>
      <c r="AY227" s="240" t="s">
        <v>152</v>
      </c>
    </row>
    <row r="228" spans="2:65" s="1" customFormat="1" ht="36" customHeight="1">
      <c r="B228" s="36"/>
      <c r="C228" s="216" t="s">
        <v>369</v>
      </c>
      <c r="D228" s="216" t="s">
        <v>154</v>
      </c>
      <c r="E228" s="217" t="s">
        <v>370</v>
      </c>
      <c r="F228" s="218" t="s">
        <v>371</v>
      </c>
      <c r="G228" s="219" t="s">
        <v>157</v>
      </c>
      <c r="H228" s="220">
        <v>3.12</v>
      </c>
      <c r="I228" s="221"/>
      <c r="J228" s="222">
        <f>ROUND(I228*H228,2)</f>
        <v>0</v>
      </c>
      <c r="K228" s="218" t="s">
        <v>158</v>
      </c>
      <c r="L228" s="41"/>
      <c r="M228" s="223" t="s">
        <v>1</v>
      </c>
      <c r="N228" s="224" t="s">
        <v>41</v>
      </c>
      <c r="O228" s="84"/>
      <c r="P228" s="225">
        <f>O228*H228</f>
        <v>0</v>
      </c>
      <c r="Q228" s="225">
        <v>0.00552</v>
      </c>
      <c r="R228" s="225">
        <f>Q228*H228</f>
        <v>0.0172224</v>
      </c>
      <c r="S228" s="225">
        <v>0</v>
      </c>
      <c r="T228" s="226">
        <f>S228*H228</f>
        <v>0</v>
      </c>
      <c r="AR228" s="227" t="s">
        <v>159</v>
      </c>
      <c r="AT228" s="227" t="s">
        <v>154</v>
      </c>
      <c r="AU228" s="227" t="s">
        <v>85</v>
      </c>
      <c r="AY228" s="15" t="s">
        <v>152</v>
      </c>
      <c r="BE228" s="228">
        <f>IF(N228="základní",J228,0)</f>
        <v>0</v>
      </c>
      <c r="BF228" s="228">
        <f>IF(N228="snížená",J228,0)</f>
        <v>0</v>
      </c>
      <c r="BG228" s="228">
        <f>IF(N228="zákl. přenesená",J228,0)</f>
        <v>0</v>
      </c>
      <c r="BH228" s="228">
        <f>IF(N228="sníž. přenesená",J228,0)</f>
        <v>0</v>
      </c>
      <c r="BI228" s="228">
        <f>IF(N228="nulová",J228,0)</f>
        <v>0</v>
      </c>
      <c r="BJ228" s="15" t="s">
        <v>81</v>
      </c>
      <c r="BK228" s="228">
        <f>ROUND(I228*H228,2)</f>
        <v>0</v>
      </c>
      <c r="BL228" s="15" t="s">
        <v>159</v>
      </c>
      <c r="BM228" s="227" t="s">
        <v>372</v>
      </c>
    </row>
    <row r="229" spans="2:51" s="12" customFormat="1" ht="12">
      <c r="B229" s="229"/>
      <c r="C229" s="230"/>
      <c r="D229" s="231" t="s">
        <v>161</v>
      </c>
      <c r="E229" s="232" t="s">
        <v>1</v>
      </c>
      <c r="F229" s="233" t="s">
        <v>373</v>
      </c>
      <c r="G229" s="230"/>
      <c r="H229" s="234">
        <v>3.12</v>
      </c>
      <c r="I229" s="235"/>
      <c r="J229" s="230"/>
      <c r="K229" s="230"/>
      <c r="L229" s="236"/>
      <c r="M229" s="237"/>
      <c r="N229" s="238"/>
      <c r="O229" s="238"/>
      <c r="P229" s="238"/>
      <c r="Q229" s="238"/>
      <c r="R229" s="238"/>
      <c r="S229" s="238"/>
      <c r="T229" s="239"/>
      <c r="AT229" s="240" t="s">
        <v>161</v>
      </c>
      <c r="AU229" s="240" t="s">
        <v>85</v>
      </c>
      <c r="AV229" s="12" t="s">
        <v>85</v>
      </c>
      <c r="AW229" s="12" t="s">
        <v>32</v>
      </c>
      <c r="AX229" s="12" t="s">
        <v>81</v>
      </c>
      <c r="AY229" s="240" t="s">
        <v>152</v>
      </c>
    </row>
    <row r="230" spans="2:65" s="1" customFormat="1" ht="36" customHeight="1">
      <c r="B230" s="36"/>
      <c r="C230" s="216" t="s">
        <v>374</v>
      </c>
      <c r="D230" s="216" t="s">
        <v>154</v>
      </c>
      <c r="E230" s="217" t="s">
        <v>375</v>
      </c>
      <c r="F230" s="218" t="s">
        <v>376</v>
      </c>
      <c r="G230" s="219" t="s">
        <v>157</v>
      </c>
      <c r="H230" s="220">
        <v>3.12</v>
      </c>
      <c r="I230" s="221"/>
      <c r="J230" s="222">
        <f>ROUND(I230*H230,2)</f>
        <v>0</v>
      </c>
      <c r="K230" s="218" t="s">
        <v>158</v>
      </c>
      <c r="L230" s="41"/>
      <c r="M230" s="223" t="s">
        <v>1</v>
      </c>
      <c r="N230" s="224" t="s">
        <v>41</v>
      </c>
      <c r="O230" s="84"/>
      <c r="P230" s="225">
        <f>O230*H230</f>
        <v>0</v>
      </c>
      <c r="Q230" s="225">
        <v>0</v>
      </c>
      <c r="R230" s="225">
        <f>Q230*H230</f>
        <v>0</v>
      </c>
      <c r="S230" s="225">
        <v>0</v>
      </c>
      <c r="T230" s="226">
        <f>S230*H230</f>
        <v>0</v>
      </c>
      <c r="AR230" s="227" t="s">
        <v>159</v>
      </c>
      <c r="AT230" s="227" t="s">
        <v>154</v>
      </c>
      <c r="AU230" s="227" t="s">
        <v>85</v>
      </c>
      <c r="AY230" s="15" t="s">
        <v>152</v>
      </c>
      <c r="BE230" s="228">
        <f>IF(N230="základní",J230,0)</f>
        <v>0</v>
      </c>
      <c r="BF230" s="228">
        <f>IF(N230="snížená",J230,0)</f>
        <v>0</v>
      </c>
      <c r="BG230" s="228">
        <f>IF(N230="zákl. přenesená",J230,0)</f>
        <v>0</v>
      </c>
      <c r="BH230" s="228">
        <f>IF(N230="sníž. přenesená",J230,0)</f>
        <v>0</v>
      </c>
      <c r="BI230" s="228">
        <f>IF(N230="nulová",J230,0)</f>
        <v>0</v>
      </c>
      <c r="BJ230" s="15" t="s">
        <v>81</v>
      </c>
      <c r="BK230" s="228">
        <f>ROUND(I230*H230,2)</f>
        <v>0</v>
      </c>
      <c r="BL230" s="15" t="s">
        <v>159</v>
      </c>
      <c r="BM230" s="227" t="s">
        <v>377</v>
      </c>
    </row>
    <row r="231" spans="2:65" s="1" customFormat="1" ht="16.5" customHeight="1">
      <c r="B231" s="36"/>
      <c r="C231" s="216" t="s">
        <v>378</v>
      </c>
      <c r="D231" s="216" t="s">
        <v>154</v>
      </c>
      <c r="E231" s="217" t="s">
        <v>379</v>
      </c>
      <c r="F231" s="218" t="s">
        <v>380</v>
      </c>
      <c r="G231" s="219" t="s">
        <v>157</v>
      </c>
      <c r="H231" s="220">
        <v>5.61</v>
      </c>
      <c r="I231" s="221"/>
      <c r="J231" s="222">
        <f>ROUND(I231*H231,2)</f>
        <v>0</v>
      </c>
      <c r="K231" s="218" t="s">
        <v>1</v>
      </c>
      <c r="L231" s="41"/>
      <c r="M231" s="223" t="s">
        <v>1</v>
      </c>
      <c r="N231" s="224" t="s">
        <v>41</v>
      </c>
      <c r="O231" s="84"/>
      <c r="P231" s="225">
        <f>O231*H231</f>
        <v>0</v>
      </c>
      <c r="Q231" s="225">
        <v>0</v>
      </c>
      <c r="R231" s="225">
        <f>Q231*H231</f>
        <v>0</v>
      </c>
      <c r="S231" s="225">
        <v>0</v>
      </c>
      <c r="T231" s="226">
        <f>S231*H231</f>
        <v>0</v>
      </c>
      <c r="AR231" s="227" t="s">
        <v>159</v>
      </c>
      <c r="AT231" s="227" t="s">
        <v>154</v>
      </c>
      <c r="AU231" s="227" t="s">
        <v>85</v>
      </c>
      <c r="AY231" s="15" t="s">
        <v>152</v>
      </c>
      <c r="BE231" s="228">
        <f>IF(N231="základní",J231,0)</f>
        <v>0</v>
      </c>
      <c r="BF231" s="228">
        <f>IF(N231="snížená",J231,0)</f>
        <v>0</v>
      </c>
      <c r="BG231" s="228">
        <f>IF(N231="zákl. přenesená",J231,0)</f>
        <v>0</v>
      </c>
      <c r="BH231" s="228">
        <f>IF(N231="sníž. přenesená",J231,0)</f>
        <v>0</v>
      </c>
      <c r="BI231" s="228">
        <f>IF(N231="nulová",J231,0)</f>
        <v>0</v>
      </c>
      <c r="BJ231" s="15" t="s">
        <v>81</v>
      </c>
      <c r="BK231" s="228">
        <f>ROUND(I231*H231,2)</f>
        <v>0</v>
      </c>
      <c r="BL231" s="15" t="s">
        <v>159</v>
      </c>
      <c r="BM231" s="227" t="s">
        <v>381</v>
      </c>
    </row>
    <row r="232" spans="2:51" s="12" customFormat="1" ht="12">
      <c r="B232" s="229"/>
      <c r="C232" s="230"/>
      <c r="D232" s="231" t="s">
        <v>161</v>
      </c>
      <c r="E232" s="232" t="s">
        <v>1</v>
      </c>
      <c r="F232" s="233" t="s">
        <v>382</v>
      </c>
      <c r="G232" s="230"/>
      <c r="H232" s="234">
        <v>5.61</v>
      </c>
      <c r="I232" s="235"/>
      <c r="J232" s="230"/>
      <c r="K232" s="230"/>
      <c r="L232" s="236"/>
      <c r="M232" s="237"/>
      <c r="N232" s="238"/>
      <c r="O232" s="238"/>
      <c r="P232" s="238"/>
      <c r="Q232" s="238"/>
      <c r="R232" s="238"/>
      <c r="S232" s="238"/>
      <c r="T232" s="239"/>
      <c r="AT232" s="240" t="s">
        <v>161</v>
      </c>
      <c r="AU232" s="240" t="s">
        <v>85</v>
      </c>
      <c r="AV232" s="12" t="s">
        <v>85</v>
      </c>
      <c r="AW232" s="12" t="s">
        <v>32</v>
      </c>
      <c r="AX232" s="12" t="s">
        <v>81</v>
      </c>
      <c r="AY232" s="240" t="s">
        <v>152</v>
      </c>
    </row>
    <row r="233" spans="2:63" s="11" customFormat="1" ht="22.8" customHeight="1">
      <c r="B233" s="200"/>
      <c r="C233" s="201"/>
      <c r="D233" s="202" t="s">
        <v>75</v>
      </c>
      <c r="E233" s="214" t="s">
        <v>167</v>
      </c>
      <c r="F233" s="214" t="s">
        <v>383</v>
      </c>
      <c r="G233" s="201"/>
      <c r="H233" s="201"/>
      <c r="I233" s="204"/>
      <c r="J233" s="215">
        <f>BK233</f>
        <v>0</v>
      </c>
      <c r="K233" s="201"/>
      <c r="L233" s="206"/>
      <c r="M233" s="207"/>
      <c r="N233" s="208"/>
      <c r="O233" s="208"/>
      <c r="P233" s="209">
        <f>SUM(P234:P240)</f>
        <v>0</v>
      </c>
      <c r="Q233" s="208"/>
      <c r="R233" s="209">
        <f>SUM(R234:R240)</f>
        <v>6.162736250000001</v>
      </c>
      <c r="S233" s="208"/>
      <c r="T233" s="210">
        <f>SUM(T234:T240)</f>
        <v>0</v>
      </c>
      <c r="AR233" s="211" t="s">
        <v>81</v>
      </c>
      <c r="AT233" s="212" t="s">
        <v>75</v>
      </c>
      <c r="AU233" s="212" t="s">
        <v>81</v>
      </c>
      <c r="AY233" s="211" t="s">
        <v>152</v>
      </c>
      <c r="BK233" s="213">
        <f>SUM(BK234:BK240)</f>
        <v>0</v>
      </c>
    </row>
    <row r="234" spans="2:65" s="1" customFormat="1" ht="36" customHeight="1">
      <c r="B234" s="36"/>
      <c r="C234" s="216" t="s">
        <v>384</v>
      </c>
      <c r="D234" s="216" t="s">
        <v>154</v>
      </c>
      <c r="E234" s="217" t="s">
        <v>385</v>
      </c>
      <c r="F234" s="218" t="s">
        <v>386</v>
      </c>
      <c r="G234" s="219" t="s">
        <v>157</v>
      </c>
      <c r="H234" s="220">
        <v>8.035</v>
      </c>
      <c r="I234" s="221"/>
      <c r="J234" s="222">
        <f>ROUND(I234*H234,2)</f>
        <v>0</v>
      </c>
      <c r="K234" s="218" t="s">
        <v>158</v>
      </c>
      <c r="L234" s="41"/>
      <c r="M234" s="223" t="s">
        <v>1</v>
      </c>
      <c r="N234" s="224" t="s">
        <v>41</v>
      </c>
      <c r="O234" s="84"/>
      <c r="P234" s="225">
        <f>O234*H234</f>
        <v>0</v>
      </c>
      <c r="Q234" s="225">
        <v>0.2024</v>
      </c>
      <c r="R234" s="225">
        <f>Q234*H234</f>
        <v>1.626284</v>
      </c>
      <c r="S234" s="225">
        <v>0</v>
      </c>
      <c r="T234" s="226">
        <f>S234*H234</f>
        <v>0</v>
      </c>
      <c r="AR234" s="227" t="s">
        <v>159</v>
      </c>
      <c r="AT234" s="227" t="s">
        <v>154</v>
      </c>
      <c r="AU234" s="227" t="s">
        <v>85</v>
      </c>
      <c r="AY234" s="15" t="s">
        <v>152</v>
      </c>
      <c r="BE234" s="228">
        <f>IF(N234="základní",J234,0)</f>
        <v>0</v>
      </c>
      <c r="BF234" s="228">
        <f>IF(N234="snížená",J234,0)</f>
        <v>0</v>
      </c>
      <c r="BG234" s="228">
        <f>IF(N234="zákl. přenesená",J234,0)</f>
        <v>0</v>
      </c>
      <c r="BH234" s="228">
        <f>IF(N234="sníž. přenesená",J234,0)</f>
        <v>0</v>
      </c>
      <c r="BI234" s="228">
        <f>IF(N234="nulová",J234,0)</f>
        <v>0</v>
      </c>
      <c r="BJ234" s="15" t="s">
        <v>81</v>
      </c>
      <c r="BK234" s="228">
        <f>ROUND(I234*H234,2)</f>
        <v>0</v>
      </c>
      <c r="BL234" s="15" t="s">
        <v>159</v>
      </c>
      <c r="BM234" s="227" t="s">
        <v>387</v>
      </c>
    </row>
    <row r="235" spans="2:51" s="12" customFormat="1" ht="12">
      <c r="B235" s="229"/>
      <c r="C235" s="230"/>
      <c r="D235" s="231" t="s">
        <v>161</v>
      </c>
      <c r="E235" s="232" t="s">
        <v>1</v>
      </c>
      <c r="F235" s="233" t="s">
        <v>388</v>
      </c>
      <c r="G235" s="230"/>
      <c r="H235" s="234">
        <v>8.035</v>
      </c>
      <c r="I235" s="235"/>
      <c r="J235" s="230"/>
      <c r="K235" s="230"/>
      <c r="L235" s="236"/>
      <c r="M235" s="237"/>
      <c r="N235" s="238"/>
      <c r="O235" s="238"/>
      <c r="P235" s="238"/>
      <c r="Q235" s="238"/>
      <c r="R235" s="238"/>
      <c r="S235" s="238"/>
      <c r="T235" s="239"/>
      <c r="AT235" s="240" t="s">
        <v>161</v>
      </c>
      <c r="AU235" s="240" t="s">
        <v>85</v>
      </c>
      <c r="AV235" s="12" t="s">
        <v>85</v>
      </c>
      <c r="AW235" s="12" t="s">
        <v>32</v>
      </c>
      <c r="AX235" s="12" t="s">
        <v>81</v>
      </c>
      <c r="AY235" s="240" t="s">
        <v>152</v>
      </c>
    </row>
    <row r="236" spans="2:65" s="1" customFormat="1" ht="72" customHeight="1">
      <c r="B236" s="36"/>
      <c r="C236" s="216" t="s">
        <v>389</v>
      </c>
      <c r="D236" s="216" t="s">
        <v>154</v>
      </c>
      <c r="E236" s="217" t="s">
        <v>390</v>
      </c>
      <c r="F236" s="218" t="s">
        <v>391</v>
      </c>
      <c r="G236" s="219" t="s">
        <v>157</v>
      </c>
      <c r="H236" s="220">
        <v>52.965</v>
      </c>
      <c r="I236" s="221"/>
      <c r="J236" s="222">
        <f>ROUND(I236*H236,2)</f>
        <v>0</v>
      </c>
      <c r="K236" s="218" t="s">
        <v>158</v>
      </c>
      <c r="L236" s="41"/>
      <c r="M236" s="223" t="s">
        <v>1</v>
      </c>
      <c r="N236" s="224" t="s">
        <v>41</v>
      </c>
      <c r="O236" s="84"/>
      <c r="P236" s="225">
        <f>O236*H236</f>
        <v>0</v>
      </c>
      <c r="Q236" s="225">
        <v>0.08565</v>
      </c>
      <c r="R236" s="225">
        <f>Q236*H236</f>
        <v>4.536452250000001</v>
      </c>
      <c r="S236" s="225">
        <v>0</v>
      </c>
      <c r="T236" s="226">
        <f>S236*H236</f>
        <v>0</v>
      </c>
      <c r="AR236" s="227" t="s">
        <v>159</v>
      </c>
      <c r="AT236" s="227" t="s">
        <v>154</v>
      </c>
      <c r="AU236" s="227" t="s">
        <v>85</v>
      </c>
      <c r="AY236" s="15" t="s">
        <v>152</v>
      </c>
      <c r="BE236" s="228">
        <f>IF(N236="základní",J236,0)</f>
        <v>0</v>
      </c>
      <c r="BF236" s="228">
        <f>IF(N236="snížená",J236,0)</f>
        <v>0</v>
      </c>
      <c r="BG236" s="228">
        <f>IF(N236="zákl. přenesená",J236,0)</f>
        <v>0</v>
      </c>
      <c r="BH236" s="228">
        <f>IF(N236="sníž. přenesená",J236,0)</f>
        <v>0</v>
      </c>
      <c r="BI236" s="228">
        <f>IF(N236="nulová",J236,0)</f>
        <v>0</v>
      </c>
      <c r="BJ236" s="15" t="s">
        <v>81</v>
      </c>
      <c r="BK236" s="228">
        <f>ROUND(I236*H236,2)</f>
        <v>0</v>
      </c>
      <c r="BL236" s="15" t="s">
        <v>159</v>
      </c>
      <c r="BM236" s="227" t="s">
        <v>392</v>
      </c>
    </row>
    <row r="237" spans="2:51" s="12" customFormat="1" ht="12">
      <c r="B237" s="229"/>
      <c r="C237" s="230"/>
      <c r="D237" s="231" t="s">
        <v>161</v>
      </c>
      <c r="E237" s="232" t="s">
        <v>94</v>
      </c>
      <c r="F237" s="233" t="s">
        <v>393</v>
      </c>
      <c r="G237" s="230"/>
      <c r="H237" s="234">
        <v>52.965</v>
      </c>
      <c r="I237" s="235"/>
      <c r="J237" s="230"/>
      <c r="K237" s="230"/>
      <c r="L237" s="236"/>
      <c r="M237" s="237"/>
      <c r="N237" s="238"/>
      <c r="O237" s="238"/>
      <c r="P237" s="238"/>
      <c r="Q237" s="238"/>
      <c r="R237" s="238"/>
      <c r="S237" s="238"/>
      <c r="T237" s="239"/>
      <c r="AT237" s="240" t="s">
        <v>161</v>
      </c>
      <c r="AU237" s="240" t="s">
        <v>85</v>
      </c>
      <c r="AV237" s="12" t="s">
        <v>85</v>
      </c>
      <c r="AW237" s="12" t="s">
        <v>32</v>
      </c>
      <c r="AX237" s="12" t="s">
        <v>81</v>
      </c>
      <c r="AY237" s="240" t="s">
        <v>152</v>
      </c>
    </row>
    <row r="238" spans="2:65" s="1" customFormat="1" ht="16.5" customHeight="1">
      <c r="B238" s="36"/>
      <c r="C238" s="241" t="s">
        <v>394</v>
      </c>
      <c r="D238" s="241" t="s">
        <v>210</v>
      </c>
      <c r="E238" s="242" t="s">
        <v>395</v>
      </c>
      <c r="F238" s="243" t="s">
        <v>396</v>
      </c>
      <c r="G238" s="244" t="s">
        <v>1</v>
      </c>
      <c r="H238" s="245">
        <v>55.613</v>
      </c>
      <c r="I238" s="246"/>
      <c r="J238" s="247">
        <f>ROUND(I238*H238,2)</f>
        <v>0</v>
      </c>
      <c r="K238" s="243" t="s">
        <v>1</v>
      </c>
      <c r="L238" s="248"/>
      <c r="M238" s="249" t="s">
        <v>1</v>
      </c>
      <c r="N238" s="250" t="s">
        <v>41</v>
      </c>
      <c r="O238" s="84"/>
      <c r="P238" s="225">
        <f>O238*H238</f>
        <v>0</v>
      </c>
      <c r="Q238" s="225">
        <v>0</v>
      </c>
      <c r="R238" s="225">
        <f>Q238*H238</f>
        <v>0</v>
      </c>
      <c r="S238" s="225">
        <v>0</v>
      </c>
      <c r="T238" s="226">
        <f>S238*H238</f>
        <v>0</v>
      </c>
      <c r="AR238" s="227" t="s">
        <v>214</v>
      </c>
      <c r="AT238" s="227" t="s">
        <v>210</v>
      </c>
      <c r="AU238" s="227" t="s">
        <v>85</v>
      </c>
      <c r="AY238" s="15" t="s">
        <v>152</v>
      </c>
      <c r="BE238" s="228">
        <f>IF(N238="základní",J238,0)</f>
        <v>0</v>
      </c>
      <c r="BF238" s="228">
        <f>IF(N238="snížená",J238,0)</f>
        <v>0</v>
      </c>
      <c r="BG238" s="228">
        <f>IF(N238="zákl. přenesená",J238,0)</f>
        <v>0</v>
      </c>
      <c r="BH238" s="228">
        <f>IF(N238="sníž. přenesená",J238,0)</f>
        <v>0</v>
      </c>
      <c r="BI238" s="228">
        <f>IF(N238="nulová",J238,0)</f>
        <v>0</v>
      </c>
      <c r="BJ238" s="15" t="s">
        <v>81</v>
      </c>
      <c r="BK238" s="228">
        <f>ROUND(I238*H238,2)</f>
        <v>0</v>
      </c>
      <c r="BL238" s="15" t="s">
        <v>159</v>
      </c>
      <c r="BM238" s="227" t="s">
        <v>397</v>
      </c>
    </row>
    <row r="239" spans="2:51" s="12" customFormat="1" ht="12">
      <c r="B239" s="229"/>
      <c r="C239" s="230"/>
      <c r="D239" s="231" t="s">
        <v>161</v>
      </c>
      <c r="E239" s="232" t="s">
        <v>1</v>
      </c>
      <c r="F239" s="233" t="s">
        <v>398</v>
      </c>
      <c r="G239" s="230"/>
      <c r="H239" s="234">
        <v>55.613</v>
      </c>
      <c r="I239" s="235"/>
      <c r="J239" s="230"/>
      <c r="K239" s="230"/>
      <c r="L239" s="236"/>
      <c r="M239" s="237"/>
      <c r="N239" s="238"/>
      <c r="O239" s="238"/>
      <c r="P239" s="238"/>
      <c r="Q239" s="238"/>
      <c r="R239" s="238"/>
      <c r="S239" s="238"/>
      <c r="T239" s="239"/>
      <c r="AT239" s="240" t="s">
        <v>161</v>
      </c>
      <c r="AU239" s="240" t="s">
        <v>85</v>
      </c>
      <c r="AV239" s="12" t="s">
        <v>85</v>
      </c>
      <c r="AW239" s="12" t="s">
        <v>32</v>
      </c>
      <c r="AX239" s="12" t="s">
        <v>81</v>
      </c>
      <c r="AY239" s="240" t="s">
        <v>152</v>
      </c>
    </row>
    <row r="240" spans="2:65" s="1" customFormat="1" ht="16.5" customHeight="1">
      <c r="B240" s="36"/>
      <c r="C240" s="216" t="s">
        <v>399</v>
      </c>
      <c r="D240" s="216" t="s">
        <v>154</v>
      </c>
      <c r="E240" s="217" t="s">
        <v>400</v>
      </c>
      <c r="F240" s="218" t="s">
        <v>401</v>
      </c>
      <c r="G240" s="219" t="s">
        <v>357</v>
      </c>
      <c r="H240" s="220">
        <v>1</v>
      </c>
      <c r="I240" s="221"/>
      <c r="J240" s="222">
        <f>ROUND(I240*H240,2)</f>
        <v>0</v>
      </c>
      <c r="K240" s="218" t="s">
        <v>1</v>
      </c>
      <c r="L240" s="41"/>
      <c r="M240" s="223" t="s">
        <v>1</v>
      </c>
      <c r="N240" s="224" t="s">
        <v>41</v>
      </c>
      <c r="O240" s="84"/>
      <c r="P240" s="225">
        <f>O240*H240</f>
        <v>0</v>
      </c>
      <c r="Q240" s="225">
        <v>0</v>
      </c>
      <c r="R240" s="225">
        <f>Q240*H240</f>
        <v>0</v>
      </c>
      <c r="S240" s="225">
        <v>0</v>
      </c>
      <c r="T240" s="226">
        <f>S240*H240</f>
        <v>0</v>
      </c>
      <c r="AR240" s="227" t="s">
        <v>159</v>
      </c>
      <c r="AT240" s="227" t="s">
        <v>154</v>
      </c>
      <c r="AU240" s="227" t="s">
        <v>85</v>
      </c>
      <c r="AY240" s="15" t="s">
        <v>152</v>
      </c>
      <c r="BE240" s="228">
        <f>IF(N240="základní",J240,0)</f>
        <v>0</v>
      </c>
      <c r="BF240" s="228">
        <f>IF(N240="snížená",J240,0)</f>
        <v>0</v>
      </c>
      <c r="BG240" s="228">
        <f>IF(N240="zákl. přenesená",J240,0)</f>
        <v>0</v>
      </c>
      <c r="BH240" s="228">
        <f>IF(N240="sníž. přenesená",J240,0)</f>
        <v>0</v>
      </c>
      <c r="BI240" s="228">
        <f>IF(N240="nulová",J240,0)</f>
        <v>0</v>
      </c>
      <c r="BJ240" s="15" t="s">
        <v>81</v>
      </c>
      <c r="BK240" s="228">
        <f>ROUND(I240*H240,2)</f>
        <v>0</v>
      </c>
      <c r="BL240" s="15" t="s">
        <v>159</v>
      </c>
      <c r="BM240" s="227" t="s">
        <v>402</v>
      </c>
    </row>
    <row r="241" spans="2:63" s="11" customFormat="1" ht="22.8" customHeight="1">
      <c r="B241" s="200"/>
      <c r="C241" s="201"/>
      <c r="D241" s="202" t="s">
        <v>75</v>
      </c>
      <c r="E241" s="214" t="s">
        <v>174</v>
      </c>
      <c r="F241" s="214" t="s">
        <v>403</v>
      </c>
      <c r="G241" s="201"/>
      <c r="H241" s="201"/>
      <c r="I241" s="204"/>
      <c r="J241" s="215">
        <f>BK241</f>
        <v>0</v>
      </c>
      <c r="K241" s="201"/>
      <c r="L241" s="206"/>
      <c r="M241" s="207"/>
      <c r="N241" s="208"/>
      <c r="O241" s="208"/>
      <c r="P241" s="209">
        <f>SUM(P242:P263)</f>
        <v>0</v>
      </c>
      <c r="Q241" s="208"/>
      <c r="R241" s="209">
        <f>SUM(R242:R263)</f>
        <v>3.33506678</v>
      </c>
      <c r="S241" s="208"/>
      <c r="T241" s="210">
        <f>SUM(T242:T263)</f>
        <v>0</v>
      </c>
      <c r="AR241" s="211" t="s">
        <v>81</v>
      </c>
      <c r="AT241" s="212" t="s">
        <v>75</v>
      </c>
      <c r="AU241" s="212" t="s">
        <v>81</v>
      </c>
      <c r="AY241" s="211" t="s">
        <v>152</v>
      </c>
      <c r="BK241" s="213">
        <f>SUM(BK242:BK263)</f>
        <v>0</v>
      </c>
    </row>
    <row r="242" spans="2:65" s="1" customFormat="1" ht="24" customHeight="1">
      <c r="B242" s="36"/>
      <c r="C242" s="216" t="s">
        <v>404</v>
      </c>
      <c r="D242" s="216" t="s">
        <v>154</v>
      </c>
      <c r="E242" s="217" t="s">
        <v>405</v>
      </c>
      <c r="F242" s="218" t="s">
        <v>406</v>
      </c>
      <c r="G242" s="219" t="s">
        <v>157</v>
      </c>
      <c r="H242" s="220">
        <v>3.434</v>
      </c>
      <c r="I242" s="221"/>
      <c r="J242" s="222">
        <f>ROUND(I242*H242,2)</f>
        <v>0</v>
      </c>
      <c r="K242" s="218" t="s">
        <v>158</v>
      </c>
      <c r="L242" s="41"/>
      <c r="M242" s="223" t="s">
        <v>1</v>
      </c>
      <c r="N242" s="224" t="s">
        <v>41</v>
      </c>
      <c r="O242" s="84"/>
      <c r="P242" s="225">
        <f>O242*H242</f>
        <v>0</v>
      </c>
      <c r="Q242" s="225">
        <v>0.04153</v>
      </c>
      <c r="R242" s="225">
        <f>Q242*H242</f>
        <v>0.14261402</v>
      </c>
      <c r="S242" s="225">
        <v>0</v>
      </c>
      <c r="T242" s="226">
        <f>S242*H242</f>
        <v>0</v>
      </c>
      <c r="AR242" s="227" t="s">
        <v>159</v>
      </c>
      <c r="AT242" s="227" t="s">
        <v>154</v>
      </c>
      <c r="AU242" s="227" t="s">
        <v>85</v>
      </c>
      <c r="AY242" s="15" t="s">
        <v>152</v>
      </c>
      <c r="BE242" s="228">
        <f>IF(N242="základní",J242,0)</f>
        <v>0</v>
      </c>
      <c r="BF242" s="228">
        <f>IF(N242="snížená",J242,0)</f>
        <v>0</v>
      </c>
      <c r="BG242" s="228">
        <f>IF(N242="zákl. přenesená",J242,0)</f>
        <v>0</v>
      </c>
      <c r="BH242" s="228">
        <f>IF(N242="sníž. přenesená",J242,0)</f>
        <v>0</v>
      </c>
      <c r="BI242" s="228">
        <f>IF(N242="nulová",J242,0)</f>
        <v>0</v>
      </c>
      <c r="BJ242" s="15" t="s">
        <v>81</v>
      </c>
      <c r="BK242" s="228">
        <f>ROUND(I242*H242,2)</f>
        <v>0</v>
      </c>
      <c r="BL242" s="15" t="s">
        <v>159</v>
      </c>
      <c r="BM242" s="227" t="s">
        <v>407</v>
      </c>
    </row>
    <row r="243" spans="2:51" s="12" customFormat="1" ht="12">
      <c r="B243" s="229"/>
      <c r="C243" s="230"/>
      <c r="D243" s="231" t="s">
        <v>161</v>
      </c>
      <c r="E243" s="232" t="s">
        <v>1</v>
      </c>
      <c r="F243" s="233" t="s">
        <v>408</v>
      </c>
      <c r="G243" s="230"/>
      <c r="H243" s="234">
        <v>3.434</v>
      </c>
      <c r="I243" s="235"/>
      <c r="J243" s="230"/>
      <c r="K243" s="230"/>
      <c r="L243" s="236"/>
      <c r="M243" s="237"/>
      <c r="N243" s="238"/>
      <c r="O243" s="238"/>
      <c r="P243" s="238"/>
      <c r="Q243" s="238"/>
      <c r="R243" s="238"/>
      <c r="S243" s="238"/>
      <c r="T243" s="239"/>
      <c r="AT243" s="240" t="s">
        <v>161</v>
      </c>
      <c r="AU243" s="240" t="s">
        <v>85</v>
      </c>
      <c r="AV243" s="12" t="s">
        <v>85</v>
      </c>
      <c r="AW243" s="12" t="s">
        <v>32</v>
      </c>
      <c r="AX243" s="12" t="s">
        <v>81</v>
      </c>
      <c r="AY243" s="240" t="s">
        <v>152</v>
      </c>
    </row>
    <row r="244" spans="2:65" s="1" customFormat="1" ht="36" customHeight="1">
      <c r="B244" s="36"/>
      <c r="C244" s="216" t="s">
        <v>409</v>
      </c>
      <c r="D244" s="216" t="s">
        <v>154</v>
      </c>
      <c r="E244" s="217" t="s">
        <v>410</v>
      </c>
      <c r="F244" s="218" t="s">
        <v>411</v>
      </c>
      <c r="G244" s="219" t="s">
        <v>157</v>
      </c>
      <c r="H244" s="220">
        <v>128.05</v>
      </c>
      <c r="I244" s="221"/>
      <c r="J244" s="222">
        <f>ROUND(I244*H244,2)</f>
        <v>0</v>
      </c>
      <c r="K244" s="218" t="s">
        <v>158</v>
      </c>
      <c r="L244" s="41"/>
      <c r="M244" s="223" t="s">
        <v>1</v>
      </c>
      <c r="N244" s="224" t="s">
        <v>41</v>
      </c>
      <c r="O244" s="84"/>
      <c r="P244" s="225">
        <f>O244*H244</f>
        <v>0</v>
      </c>
      <c r="Q244" s="225">
        <v>0.00838</v>
      </c>
      <c r="R244" s="225">
        <f>Q244*H244</f>
        <v>1.0730590000000002</v>
      </c>
      <c r="S244" s="225">
        <v>0</v>
      </c>
      <c r="T244" s="226">
        <f>S244*H244</f>
        <v>0</v>
      </c>
      <c r="AR244" s="227" t="s">
        <v>159</v>
      </c>
      <c r="AT244" s="227" t="s">
        <v>154</v>
      </c>
      <c r="AU244" s="227" t="s">
        <v>85</v>
      </c>
      <c r="AY244" s="15" t="s">
        <v>152</v>
      </c>
      <c r="BE244" s="228">
        <f>IF(N244="základní",J244,0)</f>
        <v>0</v>
      </c>
      <c r="BF244" s="228">
        <f>IF(N244="snížená",J244,0)</f>
        <v>0</v>
      </c>
      <c r="BG244" s="228">
        <f>IF(N244="zákl. přenesená",J244,0)</f>
        <v>0</v>
      </c>
      <c r="BH244" s="228">
        <f>IF(N244="sníž. přenesená",J244,0)</f>
        <v>0</v>
      </c>
      <c r="BI244" s="228">
        <f>IF(N244="nulová",J244,0)</f>
        <v>0</v>
      </c>
      <c r="BJ244" s="15" t="s">
        <v>81</v>
      </c>
      <c r="BK244" s="228">
        <f>ROUND(I244*H244,2)</f>
        <v>0</v>
      </c>
      <c r="BL244" s="15" t="s">
        <v>159</v>
      </c>
      <c r="BM244" s="227" t="s">
        <v>412</v>
      </c>
    </row>
    <row r="245" spans="2:51" s="12" customFormat="1" ht="12">
      <c r="B245" s="229"/>
      <c r="C245" s="230"/>
      <c r="D245" s="231" t="s">
        <v>161</v>
      </c>
      <c r="E245" s="232" t="s">
        <v>106</v>
      </c>
      <c r="F245" s="233" t="s">
        <v>413</v>
      </c>
      <c r="G245" s="230"/>
      <c r="H245" s="234">
        <v>128.05</v>
      </c>
      <c r="I245" s="235"/>
      <c r="J245" s="230"/>
      <c r="K245" s="230"/>
      <c r="L245" s="236"/>
      <c r="M245" s="237"/>
      <c r="N245" s="238"/>
      <c r="O245" s="238"/>
      <c r="P245" s="238"/>
      <c r="Q245" s="238"/>
      <c r="R245" s="238"/>
      <c r="S245" s="238"/>
      <c r="T245" s="239"/>
      <c r="AT245" s="240" t="s">
        <v>161</v>
      </c>
      <c r="AU245" s="240" t="s">
        <v>85</v>
      </c>
      <c r="AV245" s="12" t="s">
        <v>85</v>
      </c>
      <c r="AW245" s="12" t="s">
        <v>32</v>
      </c>
      <c r="AX245" s="12" t="s">
        <v>81</v>
      </c>
      <c r="AY245" s="240" t="s">
        <v>152</v>
      </c>
    </row>
    <row r="246" spans="2:65" s="1" customFormat="1" ht="16.5" customHeight="1">
      <c r="B246" s="36"/>
      <c r="C246" s="241" t="s">
        <v>414</v>
      </c>
      <c r="D246" s="241" t="s">
        <v>210</v>
      </c>
      <c r="E246" s="242" t="s">
        <v>415</v>
      </c>
      <c r="F246" s="243" t="s">
        <v>416</v>
      </c>
      <c r="G246" s="244" t="s">
        <v>157</v>
      </c>
      <c r="H246" s="245">
        <v>130.611</v>
      </c>
      <c r="I246" s="246"/>
      <c r="J246" s="247">
        <f>ROUND(I246*H246,2)</f>
        <v>0</v>
      </c>
      <c r="K246" s="243" t="s">
        <v>158</v>
      </c>
      <c r="L246" s="248"/>
      <c r="M246" s="249" t="s">
        <v>1</v>
      </c>
      <c r="N246" s="250" t="s">
        <v>41</v>
      </c>
      <c r="O246" s="84"/>
      <c r="P246" s="225">
        <f>O246*H246</f>
        <v>0</v>
      </c>
      <c r="Q246" s="225">
        <v>0.0023</v>
      </c>
      <c r="R246" s="225">
        <f>Q246*H246</f>
        <v>0.3004053</v>
      </c>
      <c r="S246" s="225">
        <v>0</v>
      </c>
      <c r="T246" s="226">
        <f>S246*H246</f>
        <v>0</v>
      </c>
      <c r="AR246" s="227" t="s">
        <v>214</v>
      </c>
      <c r="AT246" s="227" t="s">
        <v>210</v>
      </c>
      <c r="AU246" s="227" t="s">
        <v>85</v>
      </c>
      <c r="AY246" s="15" t="s">
        <v>152</v>
      </c>
      <c r="BE246" s="228">
        <f>IF(N246="základní",J246,0)</f>
        <v>0</v>
      </c>
      <c r="BF246" s="228">
        <f>IF(N246="snížená",J246,0)</f>
        <v>0</v>
      </c>
      <c r="BG246" s="228">
        <f>IF(N246="zákl. přenesená",J246,0)</f>
        <v>0</v>
      </c>
      <c r="BH246" s="228">
        <f>IF(N246="sníž. přenesená",J246,0)</f>
        <v>0</v>
      </c>
      <c r="BI246" s="228">
        <f>IF(N246="nulová",J246,0)</f>
        <v>0</v>
      </c>
      <c r="BJ246" s="15" t="s">
        <v>81</v>
      </c>
      <c r="BK246" s="228">
        <f>ROUND(I246*H246,2)</f>
        <v>0</v>
      </c>
      <c r="BL246" s="15" t="s">
        <v>159</v>
      </c>
      <c r="BM246" s="227" t="s">
        <v>417</v>
      </c>
    </row>
    <row r="247" spans="2:51" s="12" customFormat="1" ht="12">
      <c r="B247" s="229"/>
      <c r="C247" s="230"/>
      <c r="D247" s="231" t="s">
        <v>161</v>
      </c>
      <c r="E247" s="232" t="s">
        <v>1</v>
      </c>
      <c r="F247" s="233" t="s">
        <v>106</v>
      </c>
      <c r="G247" s="230"/>
      <c r="H247" s="234">
        <v>128.05</v>
      </c>
      <c r="I247" s="235"/>
      <c r="J247" s="230"/>
      <c r="K247" s="230"/>
      <c r="L247" s="236"/>
      <c r="M247" s="237"/>
      <c r="N247" s="238"/>
      <c r="O247" s="238"/>
      <c r="P247" s="238"/>
      <c r="Q247" s="238"/>
      <c r="R247" s="238"/>
      <c r="S247" s="238"/>
      <c r="T247" s="239"/>
      <c r="AT247" s="240" t="s">
        <v>161</v>
      </c>
      <c r="AU247" s="240" t="s">
        <v>85</v>
      </c>
      <c r="AV247" s="12" t="s">
        <v>85</v>
      </c>
      <c r="AW247" s="12" t="s">
        <v>32</v>
      </c>
      <c r="AX247" s="12" t="s">
        <v>81</v>
      </c>
      <c r="AY247" s="240" t="s">
        <v>152</v>
      </c>
    </row>
    <row r="248" spans="2:51" s="12" customFormat="1" ht="12">
      <c r="B248" s="229"/>
      <c r="C248" s="230"/>
      <c r="D248" s="231" t="s">
        <v>161</v>
      </c>
      <c r="E248" s="230"/>
      <c r="F248" s="233" t="s">
        <v>418</v>
      </c>
      <c r="G248" s="230"/>
      <c r="H248" s="234">
        <v>130.611</v>
      </c>
      <c r="I248" s="235"/>
      <c r="J248" s="230"/>
      <c r="K248" s="230"/>
      <c r="L248" s="236"/>
      <c r="M248" s="237"/>
      <c r="N248" s="238"/>
      <c r="O248" s="238"/>
      <c r="P248" s="238"/>
      <c r="Q248" s="238"/>
      <c r="R248" s="238"/>
      <c r="S248" s="238"/>
      <c r="T248" s="239"/>
      <c r="AT248" s="240" t="s">
        <v>161</v>
      </c>
      <c r="AU248" s="240" t="s">
        <v>85</v>
      </c>
      <c r="AV248" s="12" t="s">
        <v>85</v>
      </c>
      <c r="AW248" s="12" t="s">
        <v>4</v>
      </c>
      <c r="AX248" s="12" t="s">
        <v>81</v>
      </c>
      <c r="AY248" s="240" t="s">
        <v>152</v>
      </c>
    </row>
    <row r="249" spans="2:65" s="1" customFormat="1" ht="36" customHeight="1">
      <c r="B249" s="36"/>
      <c r="C249" s="216" t="s">
        <v>419</v>
      </c>
      <c r="D249" s="216" t="s">
        <v>154</v>
      </c>
      <c r="E249" s="217" t="s">
        <v>420</v>
      </c>
      <c r="F249" s="218" t="s">
        <v>421</v>
      </c>
      <c r="G249" s="219" t="s">
        <v>157</v>
      </c>
      <c r="H249" s="220">
        <v>6.36</v>
      </c>
      <c r="I249" s="221"/>
      <c r="J249" s="222">
        <f>ROUND(I249*H249,2)</f>
        <v>0</v>
      </c>
      <c r="K249" s="218" t="s">
        <v>158</v>
      </c>
      <c r="L249" s="41"/>
      <c r="M249" s="223" t="s">
        <v>1</v>
      </c>
      <c r="N249" s="224" t="s">
        <v>41</v>
      </c>
      <c r="O249" s="84"/>
      <c r="P249" s="225">
        <f>O249*H249</f>
        <v>0</v>
      </c>
      <c r="Q249" s="225">
        <v>0.00865</v>
      </c>
      <c r="R249" s="225">
        <f>Q249*H249</f>
        <v>0.055014</v>
      </c>
      <c r="S249" s="225">
        <v>0</v>
      </c>
      <c r="T249" s="226">
        <f>S249*H249</f>
        <v>0</v>
      </c>
      <c r="AR249" s="227" t="s">
        <v>159</v>
      </c>
      <c r="AT249" s="227" t="s">
        <v>154</v>
      </c>
      <c r="AU249" s="227" t="s">
        <v>85</v>
      </c>
      <c r="AY249" s="15" t="s">
        <v>152</v>
      </c>
      <c r="BE249" s="228">
        <f>IF(N249="základní",J249,0)</f>
        <v>0</v>
      </c>
      <c r="BF249" s="228">
        <f>IF(N249="snížená",J249,0)</f>
        <v>0</v>
      </c>
      <c r="BG249" s="228">
        <f>IF(N249="zákl. přenesená",J249,0)</f>
        <v>0</v>
      </c>
      <c r="BH249" s="228">
        <f>IF(N249="sníž. přenesená",J249,0)</f>
        <v>0</v>
      </c>
      <c r="BI249" s="228">
        <f>IF(N249="nulová",J249,0)</f>
        <v>0</v>
      </c>
      <c r="BJ249" s="15" t="s">
        <v>81</v>
      </c>
      <c r="BK249" s="228">
        <f>ROUND(I249*H249,2)</f>
        <v>0</v>
      </c>
      <c r="BL249" s="15" t="s">
        <v>159</v>
      </c>
      <c r="BM249" s="227" t="s">
        <v>422</v>
      </c>
    </row>
    <row r="250" spans="2:51" s="12" customFormat="1" ht="12">
      <c r="B250" s="229"/>
      <c r="C250" s="230"/>
      <c r="D250" s="231" t="s">
        <v>161</v>
      </c>
      <c r="E250" s="232" t="s">
        <v>1</v>
      </c>
      <c r="F250" s="233" t="s">
        <v>423</v>
      </c>
      <c r="G250" s="230"/>
      <c r="H250" s="234">
        <v>6.36</v>
      </c>
      <c r="I250" s="235"/>
      <c r="J250" s="230"/>
      <c r="K250" s="230"/>
      <c r="L250" s="236"/>
      <c r="M250" s="237"/>
      <c r="N250" s="238"/>
      <c r="O250" s="238"/>
      <c r="P250" s="238"/>
      <c r="Q250" s="238"/>
      <c r="R250" s="238"/>
      <c r="S250" s="238"/>
      <c r="T250" s="239"/>
      <c r="AT250" s="240" t="s">
        <v>161</v>
      </c>
      <c r="AU250" s="240" t="s">
        <v>85</v>
      </c>
      <c r="AV250" s="12" t="s">
        <v>85</v>
      </c>
      <c r="AW250" s="12" t="s">
        <v>32</v>
      </c>
      <c r="AX250" s="12" t="s">
        <v>81</v>
      </c>
      <c r="AY250" s="240" t="s">
        <v>152</v>
      </c>
    </row>
    <row r="251" spans="2:65" s="1" customFormat="1" ht="48" customHeight="1">
      <c r="B251" s="36"/>
      <c r="C251" s="241" t="s">
        <v>424</v>
      </c>
      <c r="D251" s="241" t="s">
        <v>210</v>
      </c>
      <c r="E251" s="242" t="s">
        <v>425</v>
      </c>
      <c r="F251" s="243" t="s">
        <v>426</v>
      </c>
      <c r="G251" s="244" t="s">
        <v>157</v>
      </c>
      <c r="H251" s="245">
        <v>7.696</v>
      </c>
      <c r="I251" s="246"/>
      <c r="J251" s="247">
        <f>ROUND(I251*H251,2)</f>
        <v>0</v>
      </c>
      <c r="K251" s="243" t="s">
        <v>158</v>
      </c>
      <c r="L251" s="248"/>
      <c r="M251" s="249" t="s">
        <v>1</v>
      </c>
      <c r="N251" s="250" t="s">
        <v>41</v>
      </c>
      <c r="O251" s="84"/>
      <c r="P251" s="225">
        <f>O251*H251</f>
        <v>0</v>
      </c>
      <c r="Q251" s="225">
        <v>0.0049</v>
      </c>
      <c r="R251" s="225">
        <f>Q251*H251</f>
        <v>0.0377104</v>
      </c>
      <c r="S251" s="225">
        <v>0</v>
      </c>
      <c r="T251" s="226">
        <f>S251*H251</f>
        <v>0</v>
      </c>
      <c r="AR251" s="227" t="s">
        <v>214</v>
      </c>
      <c r="AT251" s="227" t="s">
        <v>210</v>
      </c>
      <c r="AU251" s="227" t="s">
        <v>85</v>
      </c>
      <c r="AY251" s="15" t="s">
        <v>152</v>
      </c>
      <c r="BE251" s="228">
        <f>IF(N251="základní",J251,0)</f>
        <v>0</v>
      </c>
      <c r="BF251" s="228">
        <f>IF(N251="snížená",J251,0)</f>
        <v>0</v>
      </c>
      <c r="BG251" s="228">
        <f>IF(N251="zákl. přenesená",J251,0)</f>
        <v>0</v>
      </c>
      <c r="BH251" s="228">
        <f>IF(N251="sníž. přenesená",J251,0)</f>
        <v>0</v>
      </c>
      <c r="BI251" s="228">
        <f>IF(N251="nulová",J251,0)</f>
        <v>0</v>
      </c>
      <c r="BJ251" s="15" t="s">
        <v>81</v>
      </c>
      <c r="BK251" s="228">
        <f>ROUND(I251*H251,2)</f>
        <v>0</v>
      </c>
      <c r="BL251" s="15" t="s">
        <v>159</v>
      </c>
      <c r="BM251" s="227" t="s">
        <v>427</v>
      </c>
    </row>
    <row r="252" spans="2:51" s="12" customFormat="1" ht="12">
      <c r="B252" s="229"/>
      <c r="C252" s="230"/>
      <c r="D252" s="231" t="s">
        <v>161</v>
      </c>
      <c r="E252" s="232" t="s">
        <v>1</v>
      </c>
      <c r="F252" s="233" t="s">
        <v>428</v>
      </c>
      <c r="G252" s="230"/>
      <c r="H252" s="234">
        <v>6.996</v>
      </c>
      <c r="I252" s="235"/>
      <c r="J252" s="230"/>
      <c r="K252" s="230"/>
      <c r="L252" s="236"/>
      <c r="M252" s="237"/>
      <c r="N252" s="238"/>
      <c r="O252" s="238"/>
      <c r="P252" s="238"/>
      <c r="Q252" s="238"/>
      <c r="R252" s="238"/>
      <c r="S252" s="238"/>
      <c r="T252" s="239"/>
      <c r="AT252" s="240" t="s">
        <v>161</v>
      </c>
      <c r="AU252" s="240" t="s">
        <v>85</v>
      </c>
      <c r="AV252" s="12" t="s">
        <v>85</v>
      </c>
      <c r="AW252" s="12" t="s">
        <v>32</v>
      </c>
      <c r="AX252" s="12" t="s">
        <v>81</v>
      </c>
      <c r="AY252" s="240" t="s">
        <v>152</v>
      </c>
    </row>
    <row r="253" spans="2:51" s="12" customFormat="1" ht="12">
      <c r="B253" s="229"/>
      <c r="C253" s="230"/>
      <c r="D253" s="231" t="s">
        <v>161</v>
      </c>
      <c r="E253" s="230"/>
      <c r="F253" s="233" t="s">
        <v>429</v>
      </c>
      <c r="G253" s="230"/>
      <c r="H253" s="234">
        <v>7.696</v>
      </c>
      <c r="I253" s="235"/>
      <c r="J253" s="230"/>
      <c r="K253" s="230"/>
      <c r="L253" s="236"/>
      <c r="M253" s="237"/>
      <c r="N253" s="238"/>
      <c r="O253" s="238"/>
      <c r="P253" s="238"/>
      <c r="Q253" s="238"/>
      <c r="R253" s="238"/>
      <c r="S253" s="238"/>
      <c r="T253" s="239"/>
      <c r="AT253" s="240" t="s">
        <v>161</v>
      </c>
      <c r="AU253" s="240" t="s">
        <v>85</v>
      </c>
      <c r="AV253" s="12" t="s">
        <v>85</v>
      </c>
      <c r="AW253" s="12" t="s">
        <v>4</v>
      </c>
      <c r="AX253" s="12" t="s">
        <v>81</v>
      </c>
      <c r="AY253" s="240" t="s">
        <v>152</v>
      </c>
    </row>
    <row r="254" spans="2:65" s="1" customFormat="1" ht="36" customHeight="1">
      <c r="B254" s="36"/>
      <c r="C254" s="216" t="s">
        <v>430</v>
      </c>
      <c r="D254" s="216" t="s">
        <v>154</v>
      </c>
      <c r="E254" s="217" t="s">
        <v>431</v>
      </c>
      <c r="F254" s="218" t="s">
        <v>432</v>
      </c>
      <c r="G254" s="219" t="s">
        <v>322</v>
      </c>
      <c r="H254" s="220">
        <v>5.8</v>
      </c>
      <c r="I254" s="221"/>
      <c r="J254" s="222">
        <f>ROUND(I254*H254,2)</f>
        <v>0</v>
      </c>
      <c r="K254" s="218" t="s">
        <v>158</v>
      </c>
      <c r="L254" s="41"/>
      <c r="M254" s="223" t="s">
        <v>1</v>
      </c>
      <c r="N254" s="224" t="s">
        <v>41</v>
      </c>
      <c r="O254" s="84"/>
      <c r="P254" s="225">
        <f>O254*H254</f>
        <v>0</v>
      </c>
      <c r="Q254" s="225">
        <v>0.00176</v>
      </c>
      <c r="R254" s="225">
        <f>Q254*H254</f>
        <v>0.010208</v>
      </c>
      <c r="S254" s="225">
        <v>0</v>
      </c>
      <c r="T254" s="226">
        <f>S254*H254</f>
        <v>0</v>
      </c>
      <c r="AR254" s="227" t="s">
        <v>159</v>
      </c>
      <c r="AT254" s="227" t="s">
        <v>154</v>
      </c>
      <c r="AU254" s="227" t="s">
        <v>85</v>
      </c>
      <c r="AY254" s="15" t="s">
        <v>152</v>
      </c>
      <c r="BE254" s="228">
        <f>IF(N254="základní",J254,0)</f>
        <v>0</v>
      </c>
      <c r="BF254" s="228">
        <f>IF(N254="snížená",J254,0)</f>
        <v>0</v>
      </c>
      <c r="BG254" s="228">
        <f>IF(N254="zákl. přenesená",J254,0)</f>
        <v>0</v>
      </c>
      <c r="BH254" s="228">
        <f>IF(N254="sníž. přenesená",J254,0)</f>
        <v>0</v>
      </c>
      <c r="BI254" s="228">
        <f>IF(N254="nulová",J254,0)</f>
        <v>0</v>
      </c>
      <c r="BJ254" s="15" t="s">
        <v>81</v>
      </c>
      <c r="BK254" s="228">
        <f>ROUND(I254*H254,2)</f>
        <v>0</v>
      </c>
      <c r="BL254" s="15" t="s">
        <v>159</v>
      </c>
      <c r="BM254" s="227" t="s">
        <v>433</v>
      </c>
    </row>
    <row r="255" spans="2:51" s="12" customFormat="1" ht="12">
      <c r="B255" s="229"/>
      <c r="C255" s="230"/>
      <c r="D255" s="231" t="s">
        <v>161</v>
      </c>
      <c r="E255" s="232" t="s">
        <v>1</v>
      </c>
      <c r="F255" s="233" t="s">
        <v>434</v>
      </c>
      <c r="G255" s="230"/>
      <c r="H255" s="234">
        <v>5.8</v>
      </c>
      <c r="I255" s="235"/>
      <c r="J255" s="230"/>
      <c r="K255" s="230"/>
      <c r="L255" s="236"/>
      <c r="M255" s="237"/>
      <c r="N255" s="238"/>
      <c r="O255" s="238"/>
      <c r="P255" s="238"/>
      <c r="Q255" s="238"/>
      <c r="R255" s="238"/>
      <c r="S255" s="238"/>
      <c r="T255" s="239"/>
      <c r="AT255" s="240" t="s">
        <v>161</v>
      </c>
      <c r="AU255" s="240" t="s">
        <v>85</v>
      </c>
      <c r="AV255" s="12" t="s">
        <v>85</v>
      </c>
      <c r="AW255" s="12" t="s">
        <v>32</v>
      </c>
      <c r="AX255" s="12" t="s">
        <v>81</v>
      </c>
      <c r="AY255" s="240" t="s">
        <v>152</v>
      </c>
    </row>
    <row r="256" spans="2:65" s="1" customFormat="1" ht="48" customHeight="1">
      <c r="B256" s="36"/>
      <c r="C256" s="241" t="s">
        <v>435</v>
      </c>
      <c r="D256" s="241" t="s">
        <v>210</v>
      </c>
      <c r="E256" s="242" t="s">
        <v>436</v>
      </c>
      <c r="F256" s="243" t="s">
        <v>437</v>
      </c>
      <c r="G256" s="244" t="s">
        <v>157</v>
      </c>
      <c r="H256" s="245">
        <v>1.404</v>
      </c>
      <c r="I256" s="246"/>
      <c r="J256" s="247">
        <f>ROUND(I256*H256,2)</f>
        <v>0</v>
      </c>
      <c r="K256" s="243" t="s">
        <v>158</v>
      </c>
      <c r="L256" s="248"/>
      <c r="M256" s="249" t="s">
        <v>1</v>
      </c>
      <c r="N256" s="250" t="s">
        <v>41</v>
      </c>
      <c r="O256" s="84"/>
      <c r="P256" s="225">
        <f>O256*H256</f>
        <v>0</v>
      </c>
      <c r="Q256" s="225">
        <v>0.0014</v>
      </c>
      <c r="R256" s="225">
        <f>Q256*H256</f>
        <v>0.0019656</v>
      </c>
      <c r="S256" s="225">
        <v>0</v>
      </c>
      <c r="T256" s="226">
        <f>S256*H256</f>
        <v>0</v>
      </c>
      <c r="AR256" s="227" t="s">
        <v>214</v>
      </c>
      <c r="AT256" s="227" t="s">
        <v>210</v>
      </c>
      <c r="AU256" s="227" t="s">
        <v>85</v>
      </c>
      <c r="AY256" s="15" t="s">
        <v>152</v>
      </c>
      <c r="BE256" s="228">
        <f>IF(N256="základní",J256,0)</f>
        <v>0</v>
      </c>
      <c r="BF256" s="228">
        <f>IF(N256="snížená",J256,0)</f>
        <v>0</v>
      </c>
      <c r="BG256" s="228">
        <f>IF(N256="zákl. přenesená",J256,0)</f>
        <v>0</v>
      </c>
      <c r="BH256" s="228">
        <f>IF(N256="sníž. přenesená",J256,0)</f>
        <v>0</v>
      </c>
      <c r="BI256" s="228">
        <f>IF(N256="nulová",J256,0)</f>
        <v>0</v>
      </c>
      <c r="BJ256" s="15" t="s">
        <v>81</v>
      </c>
      <c r="BK256" s="228">
        <f>ROUND(I256*H256,2)</f>
        <v>0</v>
      </c>
      <c r="BL256" s="15" t="s">
        <v>159</v>
      </c>
      <c r="BM256" s="227" t="s">
        <v>438</v>
      </c>
    </row>
    <row r="257" spans="2:51" s="12" customFormat="1" ht="12">
      <c r="B257" s="229"/>
      <c r="C257" s="230"/>
      <c r="D257" s="231" t="s">
        <v>161</v>
      </c>
      <c r="E257" s="230"/>
      <c r="F257" s="233" t="s">
        <v>439</v>
      </c>
      <c r="G257" s="230"/>
      <c r="H257" s="234">
        <v>1.404</v>
      </c>
      <c r="I257" s="235"/>
      <c r="J257" s="230"/>
      <c r="K257" s="230"/>
      <c r="L257" s="236"/>
      <c r="M257" s="237"/>
      <c r="N257" s="238"/>
      <c r="O257" s="238"/>
      <c r="P257" s="238"/>
      <c r="Q257" s="238"/>
      <c r="R257" s="238"/>
      <c r="S257" s="238"/>
      <c r="T257" s="239"/>
      <c r="AT257" s="240" t="s">
        <v>161</v>
      </c>
      <c r="AU257" s="240" t="s">
        <v>85</v>
      </c>
      <c r="AV257" s="12" t="s">
        <v>85</v>
      </c>
      <c r="AW257" s="12" t="s">
        <v>4</v>
      </c>
      <c r="AX257" s="12" t="s">
        <v>81</v>
      </c>
      <c r="AY257" s="240" t="s">
        <v>152</v>
      </c>
    </row>
    <row r="258" spans="2:65" s="1" customFormat="1" ht="36" customHeight="1">
      <c r="B258" s="36"/>
      <c r="C258" s="216" t="s">
        <v>440</v>
      </c>
      <c r="D258" s="216" t="s">
        <v>154</v>
      </c>
      <c r="E258" s="217" t="s">
        <v>441</v>
      </c>
      <c r="F258" s="218" t="s">
        <v>442</v>
      </c>
      <c r="G258" s="219" t="s">
        <v>157</v>
      </c>
      <c r="H258" s="220">
        <v>130.95</v>
      </c>
      <c r="I258" s="221"/>
      <c r="J258" s="222">
        <f>ROUND(I258*H258,2)</f>
        <v>0</v>
      </c>
      <c r="K258" s="218" t="s">
        <v>158</v>
      </c>
      <c r="L258" s="41"/>
      <c r="M258" s="223" t="s">
        <v>1</v>
      </c>
      <c r="N258" s="224" t="s">
        <v>41</v>
      </c>
      <c r="O258" s="84"/>
      <c r="P258" s="225">
        <f>O258*H258</f>
        <v>0</v>
      </c>
      <c r="Q258" s="225">
        <v>0.00268</v>
      </c>
      <c r="R258" s="225">
        <f>Q258*H258</f>
        <v>0.350946</v>
      </c>
      <c r="S258" s="225">
        <v>0</v>
      </c>
      <c r="T258" s="226">
        <f>S258*H258</f>
        <v>0</v>
      </c>
      <c r="AR258" s="227" t="s">
        <v>159</v>
      </c>
      <c r="AT258" s="227" t="s">
        <v>154</v>
      </c>
      <c r="AU258" s="227" t="s">
        <v>85</v>
      </c>
      <c r="AY258" s="15" t="s">
        <v>152</v>
      </c>
      <c r="BE258" s="228">
        <f>IF(N258="základní",J258,0)</f>
        <v>0</v>
      </c>
      <c r="BF258" s="228">
        <f>IF(N258="snížená",J258,0)</f>
        <v>0</v>
      </c>
      <c r="BG258" s="228">
        <f>IF(N258="zákl. přenesená",J258,0)</f>
        <v>0</v>
      </c>
      <c r="BH258" s="228">
        <f>IF(N258="sníž. přenesená",J258,0)</f>
        <v>0</v>
      </c>
      <c r="BI258" s="228">
        <f>IF(N258="nulová",J258,0)</f>
        <v>0</v>
      </c>
      <c r="BJ258" s="15" t="s">
        <v>81</v>
      </c>
      <c r="BK258" s="228">
        <f>ROUND(I258*H258,2)</f>
        <v>0</v>
      </c>
      <c r="BL258" s="15" t="s">
        <v>159</v>
      </c>
      <c r="BM258" s="227" t="s">
        <v>443</v>
      </c>
    </row>
    <row r="259" spans="2:51" s="12" customFormat="1" ht="12">
      <c r="B259" s="229"/>
      <c r="C259" s="230"/>
      <c r="D259" s="231" t="s">
        <v>161</v>
      </c>
      <c r="E259" s="232" t="s">
        <v>1</v>
      </c>
      <c r="F259" s="233" t="s">
        <v>98</v>
      </c>
      <c r="G259" s="230"/>
      <c r="H259" s="234">
        <v>130.95</v>
      </c>
      <c r="I259" s="235"/>
      <c r="J259" s="230"/>
      <c r="K259" s="230"/>
      <c r="L259" s="236"/>
      <c r="M259" s="237"/>
      <c r="N259" s="238"/>
      <c r="O259" s="238"/>
      <c r="P259" s="238"/>
      <c r="Q259" s="238"/>
      <c r="R259" s="238"/>
      <c r="S259" s="238"/>
      <c r="T259" s="239"/>
      <c r="AT259" s="240" t="s">
        <v>161</v>
      </c>
      <c r="AU259" s="240" t="s">
        <v>85</v>
      </c>
      <c r="AV259" s="12" t="s">
        <v>85</v>
      </c>
      <c r="AW259" s="12" t="s">
        <v>32</v>
      </c>
      <c r="AX259" s="12" t="s">
        <v>81</v>
      </c>
      <c r="AY259" s="240" t="s">
        <v>152</v>
      </c>
    </row>
    <row r="260" spans="2:65" s="1" customFormat="1" ht="36" customHeight="1">
      <c r="B260" s="36"/>
      <c r="C260" s="216" t="s">
        <v>444</v>
      </c>
      <c r="D260" s="216" t="s">
        <v>154</v>
      </c>
      <c r="E260" s="217" t="s">
        <v>445</v>
      </c>
      <c r="F260" s="218" t="s">
        <v>446</v>
      </c>
      <c r="G260" s="219" t="s">
        <v>157</v>
      </c>
      <c r="H260" s="220">
        <v>128.05</v>
      </c>
      <c r="I260" s="221"/>
      <c r="J260" s="222">
        <f>ROUND(I260*H260,2)</f>
        <v>0</v>
      </c>
      <c r="K260" s="218" t="s">
        <v>158</v>
      </c>
      <c r="L260" s="41"/>
      <c r="M260" s="223" t="s">
        <v>1</v>
      </c>
      <c r="N260" s="224" t="s">
        <v>41</v>
      </c>
      <c r="O260" s="84"/>
      <c r="P260" s="225">
        <f>O260*H260</f>
        <v>0</v>
      </c>
      <c r="Q260" s="225">
        <v>0.00348</v>
      </c>
      <c r="R260" s="225">
        <f>Q260*H260</f>
        <v>0.44561400000000007</v>
      </c>
      <c r="S260" s="225">
        <v>0</v>
      </c>
      <c r="T260" s="226">
        <f>S260*H260</f>
        <v>0</v>
      </c>
      <c r="AR260" s="227" t="s">
        <v>159</v>
      </c>
      <c r="AT260" s="227" t="s">
        <v>154</v>
      </c>
      <c r="AU260" s="227" t="s">
        <v>85</v>
      </c>
      <c r="AY260" s="15" t="s">
        <v>152</v>
      </c>
      <c r="BE260" s="228">
        <f>IF(N260="základní",J260,0)</f>
        <v>0</v>
      </c>
      <c r="BF260" s="228">
        <f>IF(N260="snížená",J260,0)</f>
        <v>0</v>
      </c>
      <c r="BG260" s="228">
        <f>IF(N260="zákl. přenesená",J260,0)</f>
        <v>0</v>
      </c>
      <c r="BH260" s="228">
        <f>IF(N260="sníž. přenesená",J260,0)</f>
        <v>0</v>
      </c>
      <c r="BI260" s="228">
        <f>IF(N260="nulová",J260,0)</f>
        <v>0</v>
      </c>
      <c r="BJ260" s="15" t="s">
        <v>81</v>
      </c>
      <c r="BK260" s="228">
        <f>ROUND(I260*H260,2)</f>
        <v>0</v>
      </c>
      <c r="BL260" s="15" t="s">
        <v>159</v>
      </c>
      <c r="BM260" s="227" t="s">
        <v>447</v>
      </c>
    </row>
    <row r="261" spans="2:51" s="12" customFormat="1" ht="12">
      <c r="B261" s="229"/>
      <c r="C261" s="230"/>
      <c r="D261" s="231" t="s">
        <v>161</v>
      </c>
      <c r="E261" s="232" t="s">
        <v>1</v>
      </c>
      <c r="F261" s="233" t="s">
        <v>106</v>
      </c>
      <c r="G261" s="230"/>
      <c r="H261" s="234">
        <v>128.05</v>
      </c>
      <c r="I261" s="235"/>
      <c r="J261" s="230"/>
      <c r="K261" s="230"/>
      <c r="L261" s="236"/>
      <c r="M261" s="237"/>
      <c r="N261" s="238"/>
      <c r="O261" s="238"/>
      <c r="P261" s="238"/>
      <c r="Q261" s="238"/>
      <c r="R261" s="238"/>
      <c r="S261" s="238"/>
      <c r="T261" s="239"/>
      <c r="AT261" s="240" t="s">
        <v>161</v>
      </c>
      <c r="AU261" s="240" t="s">
        <v>85</v>
      </c>
      <c r="AV261" s="12" t="s">
        <v>85</v>
      </c>
      <c r="AW261" s="12" t="s">
        <v>32</v>
      </c>
      <c r="AX261" s="12" t="s">
        <v>81</v>
      </c>
      <c r="AY261" s="240" t="s">
        <v>152</v>
      </c>
    </row>
    <row r="262" spans="2:65" s="1" customFormat="1" ht="24" customHeight="1">
      <c r="B262" s="36"/>
      <c r="C262" s="216" t="s">
        <v>448</v>
      </c>
      <c r="D262" s="216" t="s">
        <v>154</v>
      </c>
      <c r="E262" s="217" t="s">
        <v>449</v>
      </c>
      <c r="F262" s="218" t="s">
        <v>450</v>
      </c>
      <c r="G262" s="219" t="s">
        <v>170</v>
      </c>
      <c r="H262" s="220">
        <v>0.374</v>
      </c>
      <c r="I262" s="221"/>
      <c r="J262" s="222">
        <f>ROUND(I262*H262,2)</f>
        <v>0</v>
      </c>
      <c r="K262" s="218" t="s">
        <v>158</v>
      </c>
      <c r="L262" s="41"/>
      <c r="M262" s="223" t="s">
        <v>1</v>
      </c>
      <c r="N262" s="224" t="s">
        <v>41</v>
      </c>
      <c r="O262" s="84"/>
      <c r="P262" s="225">
        <f>O262*H262</f>
        <v>0</v>
      </c>
      <c r="Q262" s="225">
        <v>2.45329</v>
      </c>
      <c r="R262" s="225">
        <f>Q262*H262</f>
        <v>0.9175304599999999</v>
      </c>
      <c r="S262" s="225">
        <v>0</v>
      </c>
      <c r="T262" s="226">
        <f>S262*H262</f>
        <v>0</v>
      </c>
      <c r="AR262" s="227" t="s">
        <v>159</v>
      </c>
      <c r="AT262" s="227" t="s">
        <v>154</v>
      </c>
      <c r="AU262" s="227" t="s">
        <v>85</v>
      </c>
      <c r="AY262" s="15" t="s">
        <v>152</v>
      </c>
      <c r="BE262" s="228">
        <f>IF(N262="základní",J262,0)</f>
        <v>0</v>
      </c>
      <c r="BF262" s="228">
        <f>IF(N262="snížená",J262,0)</f>
        <v>0</v>
      </c>
      <c r="BG262" s="228">
        <f>IF(N262="zákl. přenesená",J262,0)</f>
        <v>0</v>
      </c>
      <c r="BH262" s="228">
        <f>IF(N262="sníž. přenesená",J262,0)</f>
        <v>0</v>
      </c>
      <c r="BI262" s="228">
        <f>IF(N262="nulová",J262,0)</f>
        <v>0</v>
      </c>
      <c r="BJ262" s="15" t="s">
        <v>81</v>
      </c>
      <c r="BK262" s="228">
        <f>ROUND(I262*H262,2)</f>
        <v>0</v>
      </c>
      <c r="BL262" s="15" t="s">
        <v>159</v>
      </c>
      <c r="BM262" s="227" t="s">
        <v>451</v>
      </c>
    </row>
    <row r="263" spans="2:51" s="12" customFormat="1" ht="12">
      <c r="B263" s="229"/>
      <c r="C263" s="230"/>
      <c r="D263" s="231" t="s">
        <v>161</v>
      </c>
      <c r="E263" s="232" t="s">
        <v>1</v>
      </c>
      <c r="F263" s="233" t="s">
        <v>452</v>
      </c>
      <c r="G263" s="230"/>
      <c r="H263" s="234">
        <v>0.374</v>
      </c>
      <c r="I263" s="235"/>
      <c r="J263" s="230"/>
      <c r="K263" s="230"/>
      <c r="L263" s="236"/>
      <c r="M263" s="237"/>
      <c r="N263" s="238"/>
      <c r="O263" s="238"/>
      <c r="P263" s="238"/>
      <c r="Q263" s="238"/>
      <c r="R263" s="238"/>
      <c r="S263" s="238"/>
      <c r="T263" s="239"/>
      <c r="AT263" s="240" t="s">
        <v>161</v>
      </c>
      <c r="AU263" s="240" t="s">
        <v>85</v>
      </c>
      <c r="AV263" s="12" t="s">
        <v>85</v>
      </c>
      <c r="AW263" s="12" t="s">
        <v>32</v>
      </c>
      <c r="AX263" s="12" t="s">
        <v>81</v>
      </c>
      <c r="AY263" s="240" t="s">
        <v>152</v>
      </c>
    </row>
    <row r="264" spans="2:63" s="11" customFormat="1" ht="22.8" customHeight="1">
      <c r="B264" s="200"/>
      <c r="C264" s="201"/>
      <c r="D264" s="202" t="s">
        <v>75</v>
      </c>
      <c r="E264" s="214" t="s">
        <v>227</v>
      </c>
      <c r="F264" s="214" t="s">
        <v>453</v>
      </c>
      <c r="G264" s="201"/>
      <c r="H264" s="201"/>
      <c r="I264" s="204"/>
      <c r="J264" s="215">
        <f>BK264</f>
        <v>0</v>
      </c>
      <c r="K264" s="201"/>
      <c r="L264" s="206"/>
      <c r="M264" s="207"/>
      <c r="N264" s="208"/>
      <c r="O264" s="208"/>
      <c r="P264" s="209">
        <f>SUM(P265:P296)</f>
        <v>0</v>
      </c>
      <c r="Q264" s="208"/>
      <c r="R264" s="209">
        <f>SUM(R265:R296)</f>
        <v>3.4009820000000004</v>
      </c>
      <c r="S264" s="208"/>
      <c r="T264" s="210">
        <f>SUM(T265:T296)</f>
        <v>10.3563</v>
      </c>
      <c r="AR264" s="211" t="s">
        <v>81</v>
      </c>
      <c r="AT264" s="212" t="s">
        <v>75</v>
      </c>
      <c r="AU264" s="212" t="s">
        <v>81</v>
      </c>
      <c r="AY264" s="211" t="s">
        <v>152</v>
      </c>
      <c r="BK264" s="213">
        <f>SUM(BK265:BK296)</f>
        <v>0</v>
      </c>
    </row>
    <row r="265" spans="2:65" s="1" customFormat="1" ht="48" customHeight="1">
      <c r="B265" s="36"/>
      <c r="C265" s="216" t="s">
        <v>247</v>
      </c>
      <c r="D265" s="216" t="s">
        <v>154</v>
      </c>
      <c r="E265" s="217" t="s">
        <v>454</v>
      </c>
      <c r="F265" s="218" t="s">
        <v>455</v>
      </c>
      <c r="G265" s="219" t="s">
        <v>322</v>
      </c>
      <c r="H265" s="220">
        <v>20.42</v>
      </c>
      <c r="I265" s="221"/>
      <c r="J265" s="222">
        <f>ROUND(I265*H265,2)</f>
        <v>0</v>
      </c>
      <c r="K265" s="218" t="s">
        <v>158</v>
      </c>
      <c r="L265" s="41"/>
      <c r="M265" s="223" t="s">
        <v>1</v>
      </c>
      <c r="N265" s="224" t="s">
        <v>41</v>
      </c>
      <c r="O265" s="84"/>
      <c r="P265" s="225">
        <f>O265*H265</f>
        <v>0</v>
      </c>
      <c r="Q265" s="225">
        <v>0.1295</v>
      </c>
      <c r="R265" s="225">
        <f>Q265*H265</f>
        <v>2.6443900000000005</v>
      </c>
      <c r="S265" s="225">
        <v>0</v>
      </c>
      <c r="T265" s="226">
        <f>S265*H265</f>
        <v>0</v>
      </c>
      <c r="AR265" s="227" t="s">
        <v>159</v>
      </c>
      <c r="AT265" s="227" t="s">
        <v>154</v>
      </c>
      <c r="AU265" s="227" t="s">
        <v>85</v>
      </c>
      <c r="AY265" s="15" t="s">
        <v>152</v>
      </c>
      <c r="BE265" s="228">
        <f>IF(N265="základní",J265,0)</f>
        <v>0</v>
      </c>
      <c r="BF265" s="228">
        <f>IF(N265="snížená",J265,0)</f>
        <v>0</v>
      </c>
      <c r="BG265" s="228">
        <f>IF(N265="zákl. přenesená",J265,0)</f>
        <v>0</v>
      </c>
      <c r="BH265" s="228">
        <f>IF(N265="sníž. přenesená",J265,0)</f>
        <v>0</v>
      </c>
      <c r="BI265" s="228">
        <f>IF(N265="nulová",J265,0)</f>
        <v>0</v>
      </c>
      <c r="BJ265" s="15" t="s">
        <v>81</v>
      </c>
      <c r="BK265" s="228">
        <f>ROUND(I265*H265,2)</f>
        <v>0</v>
      </c>
      <c r="BL265" s="15" t="s">
        <v>159</v>
      </c>
      <c r="BM265" s="227" t="s">
        <v>456</v>
      </c>
    </row>
    <row r="266" spans="2:51" s="12" customFormat="1" ht="12">
      <c r="B266" s="229"/>
      <c r="C266" s="230"/>
      <c r="D266" s="231" t="s">
        <v>161</v>
      </c>
      <c r="E266" s="232" t="s">
        <v>83</v>
      </c>
      <c r="F266" s="233" t="s">
        <v>457</v>
      </c>
      <c r="G266" s="230"/>
      <c r="H266" s="234">
        <v>20.42</v>
      </c>
      <c r="I266" s="235"/>
      <c r="J266" s="230"/>
      <c r="K266" s="230"/>
      <c r="L266" s="236"/>
      <c r="M266" s="237"/>
      <c r="N266" s="238"/>
      <c r="O266" s="238"/>
      <c r="P266" s="238"/>
      <c r="Q266" s="238"/>
      <c r="R266" s="238"/>
      <c r="S266" s="238"/>
      <c r="T266" s="239"/>
      <c r="AT266" s="240" t="s">
        <v>161</v>
      </c>
      <c r="AU266" s="240" t="s">
        <v>85</v>
      </c>
      <c r="AV266" s="12" t="s">
        <v>85</v>
      </c>
      <c r="AW266" s="12" t="s">
        <v>32</v>
      </c>
      <c r="AX266" s="12" t="s">
        <v>81</v>
      </c>
      <c r="AY266" s="240" t="s">
        <v>152</v>
      </c>
    </row>
    <row r="267" spans="2:65" s="1" customFormat="1" ht="16.5" customHeight="1">
      <c r="B267" s="36"/>
      <c r="C267" s="241" t="s">
        <v>159</v>
      </c>
      <c r="D267" s="241" t="s">
        <v>210</v>
      </c>
      <c r="E267" s="242" t="s">
        <v>458</v>
      </c>
      <c r="F267" s="243" t="s">
        <v>459</v>
      </c>
      <c r="G267" s="244" t="s">
        <v>322</v>
      </c>
      <c r="H267" s="245">
        <v>21</v>
      </c>
      <c r="I267" s="246"/>
      <c r="J267" s="247">
        <f>ROUND(I267*H267,2)</f>
        <v>0</v>
      </c>
      <c r="K267" s="243" t="s">
        <v>158</v>
      </c>
      <c r="L267" s="248"/>
      <c r="M267" s="249" t="s">
        <v>1</v>
      </c>
      <c r="N267" s="250" t="s">
        <v>41</v>
      </c>
      <c r="O267" s="84"/>
      <c r="P267" s="225">
        <f>O267*H267</f>
        <v>0</v>
      </c>
      <c r="Q267" s="225">
        <v>0.036</v>
      </c>
      <c r="R267" s="225">
        <f>Q267*H267</f>
        <v>0.7559999999999999</v>
      </c>
      <c r="S267" s="225">
        <v>0</v>
      </c>
      <c r="T267" s="226">
        <f>S267*H267</f>
        <v>0</v>
      </c>
      <c r="AR267" s="227" t="s">
        <v>214</v>
      </c>
      <c r="AT267" s="227" t="s">
        <v>210</v>
      </c>
      <c r="AU267" s="227" t="s">
        <v>85</v>
      </c>
      <c r="AY267" s="15" t="s">
        <v>152</v>
      </c>
      <c r="BE267" s="228">
        <f>IF(N267="základní",J267,0)</f>
        <v>0</v>
      </c>
      <c r="BF267" s="228">
        <f>IF(N267="snížená",J267,0)</f>
        <v>0</v>
      </c>
      <c r="BG267" s="228">
        <f>IF(N267="zákl. přenesená",J267,0)</f>
        <v>0</v>
      </c>
      <c r="BH267" s="228">
        <f>IF(N267="sníž. přenesená",J267,0)</f>
        <v>0</v>
      </c>
      <c r="BI267" s="228">
        <f>IF(N267="nulová",J267,0)</f>
        <v>0</v>
      </c>
      <c r="BJ267" s="15" t="s">
        <v>81</v>
      </c>
      <c r="BK267" s="228">
        <f>ROUND(I267*H267,2)</f>
        <v>0</v>
      </c>
      <c r="BL267" s="15" t="s">
        <v>159</v>
      </c>
      <c r="BM267" s="227" t="s">
        <v>460</v>
      </c>
    </row>
    <row r="268" spans="2:65" s="1" customFormat="1" ht="48" customHeight="1">
      <c r="B268" s="36"/>
      <c r="C268" s="216" t="s">
        <v>461</v>
      </c>
      <c r="D268" s="216" t="s">
        <v>154</v>
      </c>
      <c r="E268" s="217" t="s">
        <v>462</v>
      </c>
      <c r="F268" s="218" t="s">
        <v>463</v>
      </c>
      <c r="G268" s="219" t="s">
        <v>157</v>
      </c>
      <c r="H268" s="220">
        <v>130.95</v>
      </c>
      <c r="I268" s="221"/>
      <c r="J268" s="222">
        <f>ROUND(I268*H268,2)</f>
        <v>0</v>
      </c>
      <c r="K268" s="218" t="s">
        <v>158</v>
      </c>
      <c r="L268" s="41"/>
      <c r="M268" s="223" t="s">
        <v>1</v>
      </c>
      <c r="N268" s="224" t="s">
        <v>41</v>
      </c>
      <c r="O268" s="84"/>
      <c r="P268" s="225">
        <f>O268*H268</f>
        <v>0</v>
      </c>
      <c r="Q268" s="225">
        <v>0</v>
      </c>
      <c r="R268" s="225">
        <f>Q268*H268</f>
        <v>0</v>
      </c>
      <c r="S268" s="225">
        <v>0</v>
      </c>
      <c r="T268" s="226">
        <f>S268*H268</f>
        <v>0</v>
      </c>
      <c r="AR268" s="227" t="s">
        <v>159</v>
      </c>
      <c r="AT268" s="227" t="s">
        <v>154</v>
      </c>
      <c r="AU268" s="227" t="s">
        <v>85</v>
      </c>
      <c r="AY268" s="15" t="s">
        <v>152</v>
      </c>
      <c r="BE268" s="228">
        <f>IF(N268="základní",J268,0)</f>
        <v>0</v>
      </c>
      <c r="BF268" s="228">
        <f>IF(N268="snížená",J268,0)</f>
        <v>0</v>
      </c>
      <c r="BG268" s="228">
        <f>IF(N268="zákl. přenesená",J268,0)</f>
        <v>0</v>
      </c>
      <c r="BH268" s="228">
        <f>IF(N268="sníž. přenesená",J268,0)</f>
        <v>0</v>
      </c>
      <c r="BI268" s="228">
        <f>IF(N268="nulová",J268,0)</f>
        <v>0</v>
      </c>
      <c r="BJ268" s="15" t="s">
        <v>81</v>
      </c>
      <c r="BK268" s="228">
        <f>ROUND(I268*H268,2)</f>
        <v>0</v>
      </c>
      <c r="BL268" s="15" t="s">
        <v>159</v>
      </c>
      <c r="BM268" s="227" t="s">
        <v>464</v>
      </c>
    </row>
    <row r="269" spans="2:51" s="12" customFormat="1" ht="12">
      <c r="B269" s="229"/>
      <c r="C269" s="230"/>
      <c r="D269" s="231" t="s">
        <v>161</v>
      </c>
      <c r="E269" s="232" t="s">
        <v>1</v>
      </c>
      <c r="F269" s="233" t="s">
        <v>465</v>
      </c>
      <c r="G269" s="230"/>
      <c r="H269" s="234">
        <v>130.95</v>
      </c>
      <c r="I269" s="235"/>
      <c r="J269" s="230"/>
      <c r="K269" s="230"/>
      <c r="L269" s="236"/>
      <c r="M269" s="237"/>
      <c r="N269" s="238"/>
      <c r="O269" s="238"/>
      <c r="P269" s="238"/>
      <c r="Q269" s="238"/>
      <c r="R269" s="238"/>
      <c r="S269" s="238"/>
      <c r="T269" s="239"/>
      <c r="AT269" s="240" t="s">
        <v>161</v>
      </c>
      <c r="AU269" s="240" t="s">
        <v>85</v>
      </c>
      <c r="AV269" s="12" t="s">
        <v>85</v>
      </c>
      <c r="AW269" s="12" t="s">
        <v>32</v>
      </c>
      <c r="AX269" s="12" t="s">
        <v>76</v>
      </c>
      <c r="AY269" s="240" t="s">
        <v>152</v>
      </c>
    </row>
    <row r="270" spans="2:51" s="13" customFormat="1" ht="12">
      <c r="B270" s="251"/>
      <c r="C270" s="252"/>
      <c r="D270" s="231" t="s">
        <v>161</v>
      </c>
      <c r="E270" s="253" t="s">
        <v>98</v>
      </c>
      <c r="F270" s="254" t="s">
        <v>246</v>
      </c>
      <c r="G270" s="252"/>
      <c r="H270" s="255">
        <v>130.95</v>
      </c>
      <c r="I270" s="256"/>
      <c r="J270" s="252"/>
      <c r="K270" s="252"/>
      <c r="L270" s="257"/>
      <c r="M270" s="258"/>
      <c r="N270" s="259"/>
      <c r="O270" s="259"/>
      <c r="P270" s="259"/>
      <c r="Q270" s="259"/>
      <c r="R270" s="259"/>
      <c r="S270" s="259"/>
      <c r="T270" s="260"/>
      <c r="AT270" s="261" t="s">
        <v>161</v>
      </c>
      <c r="AU270" s="261" t="s">
        <v>85</v>
      </c>
      <c r="AV270" s="13" t="s">
        <v>247</v>
      </c>
      <c r="AW270" s="13" t="s">
        <v>32</v>
      </c>
      <c r="AX270" s="13" t="s">
        <v>81</v>
      </c>
      <c r="AY270" s="261" t="s">
        <v>152</v>
      </c>
    </row>
    <row r="271" spans="2:65" s="1" customFormat="1" ht="48" customHeight="1">
      <c r="B271" s="36"/>
      <c r="C271" s="216" t="s">
        <v>466</v>
      </c>
      <c r="D271" s="216" t="s">
        <v>154</v>
      </c>
      <c r="E271" s="217" t="s">
        <v>467</v>
      </c>
      <c r="F271" s="218" t="s">
        <v>468</v>
      </c>
      <c r="G271" s="219" t="s">
        <v>157</v>
      </c>
      <c r="H271" s="220">
        <v>5892.75</v>
      </c>
      <c r="I271" s="221"/>
      <c r="J271" s="222">
        <f>ROUND(I271*H271,2)</f>
        <v>0</v>
      </c>
      <c r="K271" s="218" t="s">
        <v>158</v>
      </c>
      <c r="L271" s="41"/>
      <c r="M271" s="223" t="s">
        <v>1</v>
      </c>
      <c r="N271" s="224" t="s">
        <v>41</v>
      </c>
      <c r="O271" s="84"/>
      <c r="P271" s="225">
        <f>O271*H271</f>
        <v>0</v>
      </c>
      <c r="Q271" s="225">
        <v>0</v>
      </c>
      <c r="R271" s="225">
        <f>Q271*H271</f>
        <v>0</v>
      </c>
      <c r="S271" s="225">
        <v>0</v>
      </c>
      <c r="T271" s="226">
        <f>S271*H271</f>
        <v>0</v>
      </c>
      <c r="AR271" s="227" t="s">
        <v>159</v>
      </c>
      <c r="AT271" s="227" t="s">
        <v>154</v>
      </c>
      <c r="AU271" s="227" t="s">
        <v>85</v>
      </c>
      <c r="AY271" s="15" t="s">
        <v>152</v>
      </c>
      <c r="BE271" s="228">
        <f>IF(N271="základní",J271,0)</f>
        <v>0</v>
      </c>
      <c r="BF271" s="228">
        <f>IF(N271="snížená",J271,0)</f>
        <v>0</v>
      </c>
      <c r="BG271" s="228">
        <f>IF(N271="zákl. přenesená",J271,0)</f>
        <v>0</v>
      </c>
      <c r="BH271" s="228">
        <f>IF(N271="sníž. přenesená",J271,0)</f>
        <v>0</v>
      </c>
      <c r="BI271" s="228">
        <f>IF(N271="nulová",J271,0)</f>
        <v>0</v>
      </c>
      <c r="BJ271" s="15" t="s">
        <v>81</v>
      </c>
      <c r="BK271" s="228">
        <f>ROUND(I271*H271,2)</f>
        <v>0</v>
      </c>
      <c r="BL271" s="15" t="s">
        <v>159</v>
      </c>
      <c r="BM271" s="227" t="s">
        <v>469</v>
      </c>
    </row>
    <row r="272" spans="2:51" s="12" customFormat="1" ht="12">
      <c r="B272" s="229"/>
      <c r="C272" s="230"/>
      <c r="D272" s="231" t="s">
        <v>161</v>
      </c>
      <c r="E272" s="232" t="s">
        <v>1</v>
      </c>
      <c r="F272" s="233" t="s">
        <v>470</v>
      </c>
      <c r="G272" s="230"/>
      <c r="H272" s="234">
        <v>5892.75</v>
      </c>
      <c r="I272" s="235"/>
      <c r="J272" s="230"/>
      <c r="K272" s="230"/>
      <c r="L272" s="236"/>
      <c r="M272" s="237"/>
      <c r="N272" s="238"/>
      <c r="O272" s="238"/>
      <c r="P272" s="238"/>
      <c r="Q272" s="238"/>
      <c r="R272" s="238"/>
      <c r="S272" s="238"/>
      <c r="T272" s="239"/>
      <c r="AT272" s="240" t="s">
        <v>161</v>
      </c>
      <c r="AU272" s="240" t="s">
        <v>85</v>
      </c>
      <c r="AV272" s="12" t="s">
        <v>85</v>
      </c>
      <c r="AW272" s="12" t="s">
        <v>32</v>
      </c>
      <c r="AX272" s="12" t="s">
        <v>81</v>
      </c>
      <c r="AY272" s="240" t="s">
        <v>152</v>
      </c>
    </row>
    <row r="273" spans="2:65" s="1" customFormat="1" ht="48" customHeight="1">
      <c r="B273" s="36"/>
      <c r="C273" s="216" t="s">
        <v>471</v>
      </c>
      <c r="D273" s="216" t="s">
        <v>154</v>
      </c>
      <c r="E273" s="217" t="s">
        <v>472</v>
      </c>
      <c r="F273" s="218" t="s">
        <v>473</v>
      </c>
      <c r="G273" s="219" t="s">
        <v>157</v>
      </c>
      <c r="H273" s="220">
        <v>130.95</v>
      </c>
      <c r="I273" s="221"/>
      <c r="J273" s="222">
        <f>ROUND(I273*H273,2)</f>
        <v>0</v>
      </c>
      <c r="K273" s="218" t="s">
        <v>158</v>
      </c>
      <c r="L273" s="41"/>
      <c r="M273" s="223" t="s">
        <v>1</v>
      </c>
      <c r="N273" s="224" t="s">
        <v>41</v>
      </c>
      <c r="O273" s="84"/>
      <c r="P273" s="225">
        <f>O273*H273</f>
        <v>0</v>
      </c>
      <c r="Q273" s="225">
        <v>0</v>
      </c>
      <c r="R273" s="225">
        <f>Q273*H273</f>
        <v>0</v>
      </c>
      <c r="S273" s="225">
        <v>0</v>
      </c>
      <c r="T273" s="226">
        <f>S273*H273</f>
        <v>0</v>
      </c>
      <c r="AR273" s="227" t="s">
        <v>159</v>
      </c>
      <c r="AT273" s="227" t="s">
        <v>154</v>
      </c>
      <c r="AU273" s="227" t="s">
        <v>85</v>
      </c>
      <c r="AY273" s="15" t="s">
        <v>152</v>
      </c>
      <c r="BE273" s="228">
        <f>IF(N273="základní",J273,0)</f>
        <v>0</v>
      </c>
      <c r="BF273" s="228">
        <f>IF(N273="snížená",J273,0)</f>
        <v>0</v>
      </c>
      <c r="BG273" s="228">
        <f>IF(N273="zákl. přenesená",J273,0)</f>
        <v>0</v>
      </c>
      <c r="BH273" s="228">
        <f>IF(N273="sníž. přenesená",J273,0)</f>
        <v>0</v>
      </c>
      <c r="BI273" s="228">
        <f>IF(N273="nulová",J273,0)</f>
        <v>0</v>
      </c>
      <c r="BJ273" s="15" t="s">
        <v>81</v>
      </c>
      <c r="BK273" s="228">
        <f>ROUND(I273*H273,2)</f>
        <v>0</v>
      </c>
      <c r="BL273" s="15" t="s">
        <v>159</v>
      </c>
      <c r="BM273" s="227" t="s">
        <v>474</v>
      </c>
    </row>
    <row r="274" spans="2:51" s="12" customFormat="1" ht="12">
      <c r="B274" s="229"/>
      <c r="C274" s="230"/>
      <c r="D274" s="231" t="s">
        <v>161</v>
      </c>
      <c r="E274" s="232" t="s">
        <v>1</v>
      </c>
      <c r="F274" s="233" t="s">
        <v>98</v>
      </c>
      <c r="G274" s="230"/>
      <c r="H274" s="234">
        <v>130.95</v>
      </c>
      <c r="I274" s="235"/>
      <c r="J274" s="230"/>
      <c r="K274" s="230"/>
      <c r="L274" s="236"/>
      <c r="M274" s="237"/>
      <c r="N274" s="238"/>
      <c r="O274" s="238"/>
      <c r="P274" s="238"/>
      <c r="Q274" s="238"/>
      <c r="R274" s="238"/>
      <c r="S274" s="238"/>
      <c r="T274" s="239"/>
      <c r="AT274" s="240" t="s">
        <v>161</v>
      </c>
      <c r="AU274" s="240" t="s">
        <v>85</v>
      </c>
      <c r="AV274" s="12" t="s">
        <v>85</v>
      </c>
      <c r="AW274" s="12" t="s">
        <v>32</v>
      </c>
      <c r="AX274" s="12" t="s">
        <v>81</v>
      </c>
      <c r="AY274" s="240" t="s">
        <v>152</v>
      </c>
    </row>
    <row r="275" spans="2:65" s="1" customFormat="1" ht="36" customHeight="1">
      <c r="B275" s="36"/>
      <c r="C275" s="216" t="s">
        <v>475</v>
      </c>
      <c r="D275" s="216" t="s">
        <v>154</v>
      </c>
      <c r="E275" s="217" t="s">
        <v>476</v>
      </c>
      <c r="F275" s="218" t="s">
        <v>477</v>
      </c>
      <c r="G275" s="219" t="s">
        <v>170</v>
      </c>
      <c r="H275" s="220">
        <v>38.285</v>
      </c>
      <c r="I275" s="221"/>
      <c r="J275" s="222">
        <f>ROUND(I275*H275,2)</f>
        <v>0</v>
      </c>
      <c r="K275" s="218" t="s">
        <v>158</v>
      </c>
      <c r="L275" s="41"/>
      <c r="M275" s="223" t="s">
        <v>1</v>
      </c>
      <c r="N275" s="224" t="s">
        <v>41</v>
      </c>
      <c r="O275" s="84"/>
      <c r="P275" s="225">
        <f>O275*H275</f>
        <v>0</v>
      </c>
      <c r="Q275" s="225">
        <v>0</v>
      </c>
      <c r="R275" s="225">
        <f>Q275*H275</f>
        <v>0</v>
      </c>
      <c r="S275" s="225">
        <v>0</v>
      </c>
      <c r="T275" s="226">
        <f>S275*H275</f>
        <v>0</v>
      </c>
      <c r="AR275" s="227" t="s">
        <v>159</v>
      </c>
      <c r="AT275" s="227" t="s">
        <v>154</v>
      </c>
      <c r="AU275" s="227" t="s">
        <v>85</v>
      </c>
      <c r="AY275" s="15" t="s">
        <v>152</v>
      </c>
      <c r="BE275" s="228">
        <f>IF(N275="základní",J275,0)</f>
        <v>0</v>
      </c>
      <c r="BF275" s="228">
        <f>IF(N275="snížená",J275,0)</f>
        <v>0</v>
      </c>
      <c r="BG275" s="228">
        <f>IF(N275="zákl. přenesená",J275,0)</f>
        <v>0</v>
      </c>
      <c r="BH275" s="228">
        <f>IF(N275="sníž. přenesená",J275,0)</f>
        <v>0</v>
      </c>
      <c r="BI275" s="228">
        <f>IF(N275="nulová",J275,0)</f>
        <v>0</v>
      </c>
      <c r="BJ275" s="15" t="s">
        <v>81</v>
      </c>
      <c r="BK275" s="228">
        <f>ROUND(I275*H275,2)</f>
        <v>0</v>
      </c>
      <c r="BL275" s="15" t="s">
        <v>159</v>
      </c>
      <c r="BM275" s="227" t="s">
        <v>478</v>
      </c>
    </row>
    <row r="276" spans="2:51" s="12" customFormat="1" ht="12">
      <c r="B276" s="229"/>
      <c r="C276" s="230"/>
      <c r="D276" s="231" t="s">
        <v>161</v>
      </c>
      <c r="E276" s="232" t="s">
        <v>1</v>
      </c>
      <c r="F276" s="233" t="s">
        <v>479</v>
      </c>
      <c r="G276" s="230"/>
      <c r="H276" s="234">
        <v>38.285</v>
      </c>
      <c r="I276" s="235"/>
      <c r="J276" s="230"/>
      <c r="K276" s="230"/>
      <c r="L276" s="236"/>
      <c r="M276" s="237"/>
      <c r="N276" s="238"/>
      <c r="O276" s="238"/>
      <c r="P276" s="238"/>
      <c r="Q276" s="238"/>
      <c r="R276" s="238"/>
      <c r="S276" s="238"/>
      <c r="T276" s="239"/>
      <c r="AT276" s="240" t="s">
        <v>161</v>
      </c>
      <c r="AU276" s="240" t="s">
        <v>85</v>
      </c>
      <c r="AV276" s="12" t="s">
        <v>85</v>
      </c>
      <c r="AW276" s="12" t="s">
        <v>32</v>
      </c>
      <c r="AX276" s="12" t="s">
        <v>76</v>
      </c>
      <c r="AY276" s="240" t="s">
        <v>152</v>
      </c>
    </row>
    <row r="277" spans="2:51" s="13" customFormat="1" ht="12">
      <c r="B277" s="251"/>
      <c r="C277" s="252"/>
      <c r="D277" s="231" t="s">
        <v>161</v>
      </c>
      <c r="E277" s="253" t="s">
        <v>100</v>
      </c>
      <c r="F277" s="254" t="s">
        <v>246</v>
      </c>
      <c r="G277" s="252"/>
      <c r="H277" s="255">
        <v>38.285</v>
      </c>
      <c r="I277" s="256"/>
      <c r="J277" s="252"/>
      <c r="K277" s="252"/>
      <c r="L277" s="257"/>
      <c r="M277" s="258"/>
      <c r="N277" s="259"/>
      <c r="O277" s="259"/>
      <c r="P277" s="259"/>
      <c r="Q277" s="259"/>
      <c r="R277" s="259"/>
      <c r="S277" s="259"/>
      <c r="T277" s="260"/>
      <c r="AT277" s="261" t="s">
        <v>161</v>
      </c>
      <c r="AU277" s="261" t="s">
        <v>85</v>
      </c>
      <c r="AV277" s="13" t="s">
        <v>247</v>
      </c>
      <c r="AW277" s="13" t="s">
        <v>32</v>
      </c>
      <c r="AX277" s="13" t="s">
        <v>81</v>
      </c>
      <c r="AY277" s="261" t="s">
        <v>152</v>
      </c>
    </row>
    <row r="278" spans="2:65" s="1" customFormat="1" ht="36" customHeight="1">
      <c r="B278" s="36"/>
      <c r="C278" s="216" t="s">
        <v>480</v>
      </c>
      <c r="D278" s="216" t="s">
        <v>154</v>
      </c>
      <c r="E278" s="217" t="s">
        <v>481</v>
      </c>
      <c r="F278" s="218" t="s">
        <v>482</v>
      </c>
      <c r="G278" s="219" t="s">
        <v>170</v>
      </c>
      <c r="H278" s="220">
        <v>1339.975</v>
      </c>
      <c r="I278" s="221"/>
      <c r="J278" s="222">
        <f>ROUND(I278*H278,2)</f>
        <v>0</v>
      </c>
      <c r="K278" s="218" t="s">
        <v>158</v>
      </c>
      <c r="L278" s="41"/>
      <c r="M278" s="223" t="s">
        <v>1</v>
      </c>
      <c r="N278" s="224" t="s">
        <v>41</v>
      </c>
      <c r="O278" s="84"/>
      <c r="P278" s="225">
        <f>O278*H278</f>
        <v>0</v>
      </c>
      <c r="Q278" s="225">
        <v>0</v>
      </c>
      <c r="R278" s="225">
        <f>Q278*H278</f>
        <v>0</v>
      </c>
      <c r="S278" s="225">
        <v>0</v>
      </c>
      <c r="T278" s="226">
        <f>S278*H278</f>
        <v>0</v>
      </c>
      <c r="AR278" s="227" t="s">
        <v>159</v>
      </c>
      <c r="AT278" s="227" t="s">
        <v>154</v>
      </c>
      <c r="AU278" s="227" t="s">
        <v>85</v>
      </c>
      <c r="AY278" s="15" t="s">
        <v>152</v>
      </c>
      <c r="BE278" s="228">
        <f>IF(N278="základní",J278,0)</f>
        <v>0</v>
      </c>
      <c r="BF278" s="228">
        <f>IF(N278="snížená",J278,0)</f>
        <v>0</v>
      </c>
      <c r="BG278" s="228">
        <f>IF(N278="zákl. přenesená",J278,0)</f>
        <v>0</v>
      </c>
      <c r="BH278" s="228">
        <f>IF(N278="sníž. přenesená",J278,0)</f>
        <v>0</v>
      </c>
      <c r="BI278" s="228">
        <f>IF(N278="nulová",J278,0)</f>
        <v>0</v>
      </c>
      <c r="BJ278" s="15" t="s">
        <v>81</v>
      </c>
      <c r="BK278" s="228">
        <f>ROUND(I278*H278,2)</f>
        <v>0</v>
      </c>
      <c r="BL278" s="15" t="s">
        <v>159</v>
      </c>
      <c r="BM278" s="227" t="s">
        <v>483</v>
      </c>
    </row>
    <row r="279" spans="2:51" s="12" customFormat="1" ht="12">
      <c r="B279" s="229"/>
      <c r="C279" s="230"/>
      <c r="D279" s="231" t="s">
        <v>161</v>
      </c>
      <c r="E279" s="232" t="s">
        <v>1</v>
      </c>
      <c r="F279" s="233" t="s">
        <v>484</v>
      </c>
      <c r="G279" s="230"/>
      <c r="H279" s="234">
        <v>1339.975</v>
      </c>
      <c r="I279" s="235"/>
      <c r="J279" s="230"/>
      <c r="K279" s="230"/>
      <c r="L279" s="236"/>
      <c r="M279" s="237"/>
      <c r="N279" s="238"/>
      <c r="O279" s="238"/>
      <c r="P279" s="238"/>
      <c r="Q279" s="238"/>
      <c r="R279" s="238"/>
      <c r="S279" s="238"/>
      <c r="T279" s="239"/>
      <c r="AT279" s="240" t="s">
        <v>161</v>
      </c>
      <c r="AU279" s="240" t="s">
        <v>85</v>
      </c>
      <c r="AV279" s="12" t="s">
        <v>85</v>
      </c>
      <c r="AW279" s="12" t="s">
        <v>32</v>
      </c>
      <c r="AX279" s="12" t="s">
        <v>81</v>
      </c>
      <c r="AY279" s="240" t="s">
        <v>152</v>
      </c>
    </row>
    <row r="280" spans="2:65" s="1" customFormat="1" ht="36" customHeight="1">
      <c r="B280" s="36"/>
      <c r="C280" s="216" t="s">
        <v>485</v>
      </c>
      <c r="D280" s="216" t="s">
        <v>154</v>
      </c>
      <c r="E280" s="217" t="s">
        <v>486</v>
      </c>
      <c r="F280" s="218" t="s">
        <v>487</v>
      </c>
      <c r="G280" s="219" t="s">
        <v>170</v>
      </c>
      <c r="H280" s="220">
        <v>130.95</v>
      </c>
      <c r="I280" s="221"/>
      <c r="J280" s="222">
        <f>ROUND(I280*H280,2)</f>
        <v>0</v>
      </c>
      <c r="K280" s="218" t="s">
        <v>158</v>
      </c>
      <c r="L280" s="41"/>
      <c r="M280" s="223" t="s">
        <v>1</v>
      </c>
      <c r="N280" s="224" t="s">
        <v>41</v>
      </c>
      <c r="O280" s="84"/>
      <c r="P280" s="225">
        <f>O280*H280</f>
        <v>0</v>
      </c>
      <c r="Q280" s="225">
        <v>0</v>
      </c>
      <c r="R280" s="225">
        <f>Q280*H280</f>
        <v>0</v>
      </c>
      <c r="S280" s="225">
        <v>0</v>
      </c>
      <c r="T280" s="226">
        <f>S280*H280</f>
        <v>0</v>
      </c>
      <c r="AR280" s="227" t="s">
        <v>159</v>
      </c>
      <c r="AT280" s="227" t="s">
        <v>154</v>
      </c>
      <c r="AU280" s="227" t="s">
        <v>85</v>
      </c>
      <c r="AY280" s="15" t="s">
        <v>152</v>
      </c>
      <c r="BE280" s="228">
        <f>IF(N280="základní",J280,0)</f>
        <v>0</v>
      </c>
      <c r="BF280" s="228">
        <f>IF(N280="snížená",J280,0)</f>
        <v>0</v>
      </c>
      <c r="BG280" s="228">
        <f>IF(N280="zákl. přenesená",J280,0)</f>
        <v>0</v>
      </c>
      <c r="BH280" s="228">
        <f>IF(N280="sníž. přenesená",J280,0)</f>
        <v>0</v>
      </c>
      <c r="BI280" s="228">
        <f>IF(N280="nulová",J280,0)</f>
        <v>0</v>
      </c>
      <c r="BJ280" s="15" t="s">
        <v>81</v>
      </c>
      <c r="BK280" s="228">
        <f>ROUND(I280*H280,2)</f>
        <v>0</v>
      </c>
      <c r="BL280" s="15" t="s">
        <v>159</v>
      </c>
      <c r="BM280" s="227" t="s">
        <v>488</v>
      </c>
    </row>
    <row r="281" spans="2:51" s="12" customFormat="1" ht="12">
      <c r="B281" s="229"/>
      <c r="C281" s="230"/>
      <c r="D281" s="231" t="s">
        <v>161</v>
      </c>
      <c r="E281" s="232" t="s">
        <v>1</v>
      </c>
      <c r="F281" s="233" t="s">
        <v>98</v>
      </c>
      <c r="G281" s="230"/>
      <c r="H281" s="234">
        <v>130.95</v>
      </c>
      <c r="I281" s="235"/>
      <c r="J281" s="230"/>
      <c r="K281" s="230"/>
      <c r="L281" s="236"/>
      <c r="M281" s="237"/>
      <c r="N281" s="238"/>
      <c r="O281" s="238"/>
      <c r="P281" s="238"/>
      <c r="Q281" s="238"/>
      <c r="R281" s="238"/>
      <c r="S281" s="238"/>
      <c r="T281" s="239"/>
      <c r="AT281" s="240" t="s">
        <v>161</v>
      </c>
      <c r="AU281" s="240" t="s">
        <v>85</v>
      </c>
      <c r="AV281" s="12" t="s">
        <v>85</v>
      </c>
      <c r="AW281" s="12" t="s">
        <v>32</v>
      </c>
      <c r="AX281" s="12" t="s">
        <v>81</v>
      </c>
      <c r="AY281" s="240" t="s">
        <v>152</v>
      </c>
    </row>
    <row r="282" spans="2:65" s="1" customFormat="1" ht="24" customHeight="1">
      <c r="B282" s="36"/>
      <c r="C282" s="216" t="s">
        <v>489</v>
      </c>
      <c r="D282" s="216" t="s">
        <v>154</v>
      </c>
      <c r="E282" s="217" t="s">
        <v>490</v>
      </c>
      <c r="F282" s="218" t="s">
        <v>491</v>
      </c>
      <c r="G282" s="219" t="s">
        <v>170</v>
      </c>
      <c r="H282" s="220">
        <v>0.35</v>
      </c>
      <c r="I282" s="221"/>
      <c r="J282" s="222">
        <f>ROUND(I282*H282,2)</f>
        <v>0</v>
      </c>
      <c r="K282" s="218" t="s">
        <v>158</v>
      </c>
      <c r="L282" s="41"/>
      <c r="M282" s="223" t="s">
        <v>1</v>
      </c>
      <c r="N282" s="224" t="s">
        <v>41</v>
      </c>
      <c r="O282" s="84"/>
      <c r="P282" s="225">
        <f>O282*H282</f>
        <v>0</v>
      </c>
      <c r="Q282" s="225">
        <v>0</v>
      </c>
      <c r="R282" s="225">
        <f>Q282*H282</f>
        <v>0</v>
      </c>
      <c r="S282" s="225">
        <v>2.27</v>
      </c>
      <c r="T282" s="226">
        <f>S282*H282</f>
        <v>0.7945</v>
      </c>
      <c r="AR282" s="227" t="s">
        <v>159</v>
      </c>
      <c r="AT282" s="227" t="s">
        <v>154</v>
      </c>
      <c r="AU282" s="227" t="s">
        <v>85</v>
      </c>
      <c r="AY282" s="15" t="s">
        <v>152</v>
      </c>
      <c r="BE282" s="228">
        <f>IF(N282="základní",J282,0)</f>
        <v>0</v>
      </c>
      <c r="BF282" s="228">
        <f>IF(N282="snížená",J282,0)</f>
        <v>0</v>
      </c>
      <c r="BG282" s="228">
        <f>IF(N282="zákl. přenesená",J282,0)</f>
        <v>0</v>
      </c>
      <c r="BH282" s="228">
        <f>IF(N282="sníž. přenesená",J282,0)</f>
        <v>0</v>
      </c>
      <c r="BI282" s="228">
        <f>IF(N282="nulová",J282,0)</f>
        <v>0</v>
      </c>
      <c r="BJ282" s="15" t="s">
        <v>81</v>
      </c>
      <c r="BK282" s="228">
        <f>ROUND(I282*H282,2)</f>
        <v>0</v>
      </c>
      <c r="BL282" s="15" t="s">
        <v>159</v>
      </c>
      <c r="BM282" s="227" t="s">
        <v>492</v>
      </c>
    </row>
    <row r="283" spans="2:51" s="12" customFormat="1" ht="12">
      <c r="B283" s="229"/>
      <c r="C283" s="230"/>
      <c r="D283" s="231" t="s">
        <v>161</v>
      </c>
      <c r="E283" s="232" t="s">
        <v>1</v>
      </c>
      <c r="F283" s="233" t="s">
        <v>493</v>
      </c>
      <c r="G283" s="230"/>
      <c r="H283" s="234">
        <v>0.35</v>
      </c>
      <c r="I283" s="235"/>
      <c r="J283" s="230"/>
      <c r="K283" s="230"/>
      <c r="L283" s="236"/>
      <c r="M283" s="237"/>
      <c r="N283" s="238"/>
      <c r="O283" s="238"/>
      <c r="P283" s="238"/>
      <c r="Q283" s="238"/>
      <c r="R283" s="238"/>
      <c r="S283" s="238"/>
      <c r="T283" s="239"/>
      <c r="AT283" s="240" t="s">
        <v>161</v>
      </c>
      <c r="AU283" s="240" t="s">
        <v>85</v>
      </c>
      <c r="AV283" s="12" t="s">
        <v>85</v>
      </c>
      <c r="AW283" s="12" t="s">
        <v>32</v>
      </c>
      <c r="AX283" s="12" t="s">
        <v>81</v>
      </c>
      <c r="AY283" s="240" t="s">
        <v>152</v>
      </c>
    </row>
    <row r="284" spans="2:65" s="1" customFormat="1" ht="48" customHeight="1">
      <c r="B284" s="36"/>
      <c r="C284" s="216" t="s">
        <v>494</v>
      </c>
      <c r="D284" s="216" t="s">
        <v>154</v>
      </c>
      <c r="E284" s="217" t="s">
        <v>495</v>
      </c>
      <c r="F284" s="218" t="s">
        <v>496</v>
      </c>
      <c r="G284" s="219" t="s">
        <v>170</v>
      </c>
      <c r="H284" s="220">
        <v>4.776</v>
      </c>
      <c r="I284" s="221"/>
      <c r="J284" s="222">
        <f>ROUND(I284*H284,2)</f>
        <v>0</v>
      </c>
      <c r="K284" s="218" t="s">
        <v>158</v>
      </c>
      <c r="L284" s="41"/>
      <c r="M284" s="223" t="s">
        <v>1</v>
      </c>
      <c r="N284" s="224" t="s">
        <v>41</v>
      </c>
      <c r="O284" s="84"/>
      <c r="P284" s="225">
        <f>O284*H284</f>
        <v>0</v>
      </c>
      <c r="Q284" s="225">
        <v>0</v>
      </c>
      <c r="R284" s="225">
        <f>Q284*H284</f>
        <v>0</v>
      </c>
      <c r="S284" s="225">
        <v>1.8</v>
      </c>
      <c r="T284" s="226">
        <f>S284*H284</f>
        <v>8.5968</v>
      </c>
      <c r="AR284" s="227" t="s">
        <v>159</v>
      </c>
      <c r="AT284" s="227" t="s">
        <v>154</v>
      </c>
      <c r="AU284" s="227" t="s">
        <v>85</v>
      </c>
      <c r="AY284" s="15" t="s">
        <v>152</v>
      </c>
      <c r="BE284" s="228">
        <f>IF(N284="základní",J284,0)</f>
        <v>0</v>
      </c>
      <c r="BF284" s="228">
        <f>IF(N284="snížená",J284,0)</f>
        <v>0</v>
      </c>
      <c r="BG284" s="228">
        <f>IF(N284="zákl. přenesená",J284,0)</f>
        <v>0</v>
      </c>
      <c r="BH284" s="228">
        <f>IF(N284="sníž. přenesená",J284,0)</f>
        <v>0</v>
      </c>
      <c r="BI284" s="228">
        <f>IF(N284="nulová",J284,0)</f>
        <v>0</v>
      </c>
      <c r="BJ284" s="15" t="s">
        <v>81</v>
      </c>
      <c r="BK284" s="228">
        <f>ROUND(I284*H284,2)</f>
        <v>0</v>
      </c>
      <c r="BL284" s="15" t="s">
        <v>159</v>
      </c>
      <c r="BM284" s="227" t="s">
        <v>497</v>
      </c>
    </row>
    <row r="285" spans="2:51" s="12" customFormat="1" ht="12">
      <c r="B285" s="229"/>
      <c r="C285" s="230"/>
      <c r="D285" s="231" t="s">
        <v>161</v>
      </c>
      <c r="E285" s="232" t="s">
        <v>1</v>
      </c>
      <c r="F285" s="233" t="s">
        <v>498</v>
      </c>
      <c r="G285" s="230"/>
      <c r="H285" s="234">
        <v>0.42</v>
      </c>
      <c r="I285" s="235"/>
      <c r="J285" s="230"/>
      <c r="K285" s="230"/>
      <c r="L285" s="236"/>
      <c r="M285" s="237"/>
      <c r="N285" s="238"/>
      <c r="O285" s="238"/>
      <c r="P285" s="238"/>
      <c r="Q285" s="238"/>
      <c r="R285" s="238"/>
      <c r="S285" s="238"/>
      <c r="T285" s="239"/>
      <c r="AT285" s="240" t="s">
        <v>161</v>
      </c>
      <c r="AU285" s="240" t="s">
        <v>85</v>
      </c>
      <c r="AV285" s="12" t="s">
        <v>85</v>
      </c>
      <c r="AW285" s="12" t="s">
        <v>32</v>
      </c>
      <c r="AX285" s="12" t="s">
        <v>76</v>
      </c>
      <c r="AY285" s="240" t="s">
        <v>152</v>
      </c>
    </row>
    <row r="286" spans="2:51" s="12" customFormat="1" ht="12">
      <c r="B286" s="229"/>
      <c r="C286" s="230"/>
      <c r="D286" s="231" t="s">
        <v>161</v>
      </c>
      <c r="E286" s="232" t="s">
        <v>1</v>
      </c>
      <c r="F286" s="233" t="s">
        <v>499</v>
      </c>
      <c r="G286" s="230"/>
      <c r="H286" s="234">
        <v>1.656</v>
      </c>
      <c r="I286" s="235"/>
      <c r="J286" s="230"/>
      <c r="K286" s="230"/>
      <c r="L286" s="236"/>
      <c r="M286" s="237"/>
      <c r="N286" s="238"/>
      <c r="O286" s="238"/>
      <c r="P286" s="238"/>
      <c r="Q286" s="238"/>
      <c r="R286" s="238"/>
      <c r="S286" s="238"/>
      <c r="T286" s="239"/>
      <c r="AT286" s="240" t="s">
        <v>161</v>
      </c>
      <c r="AU286" s="240" t="s">
        <v>85</v>
      </c>
      <c r="AV286" s="12" t="s">
        <v>85</v>
      </c>
      <c r="AW286" s="12" t="s">
        <v>32</v>
      </c>
      <c r="AX286" s="12" t="s">
        <v>76</v>
      </c>
      <c r="AY286" s="240" t="s">
        <v>152</v>
      </c>
    </row>
    <row r="287" spans="2:51" s="12" customFormat="1" ht="12">
      <c r="B287" s="229"/>
      <c r="C287" s="230"/>
      <c r="D287" s="231" t="s">
        <v>161</v>
      </c>
      <c r="E287" s="232" t="s">
        <v>1</v>
      </c>
      <c r="F287" s="233" t="s">
        <v>500</v>
      </c>
      <c r="G287" s="230"/>
      <c r="H287" s="234">
        <v>2.7</v>
      </c>
      <c r="I287" s="235"/>
      <c r="J287" s="230"/>
      <c r="K287" s="230"/>
      <c r="L287" s="236"/>
      <c r="M287" s="237"/>
      <c r="N287" s="238"/>
      <c r="O287" s="238"/>
      <c r="P287" s="238"/>
      <c r="Q287" s="238"/>
      <c r="R287" s="238"/>
      <c r="S287" s="238"/>
      <c r="T287" s="239"/>
      <c r="AT287" s="240" t="s">
        <v>161</v>
      </c>
      <c r="AU287" s="240" t="s">
        <v>85</v>
      </c>
      <c r="AV287" s="12" t="s">
        <v>85</v>
      </c>
      <c r="AW287" s="12" t="s">
        <v>32</v>
      </c>
      <c r="AX287" s="12" t="s">
        <v>76</v>
      </c>
      <c r="AY287" s="240" t="s">
        <v>152</v>
      </c>
    </row>
    <row r="288" spans="2:51" s="13" customFormat="1" ht="12">
      <c r="B288" s="251"/>
      <c r="C288" s="252"/>
      <c r="D288" s="231" t="s">
        <v>161</v>
      </c>
      <c r="E288" s="253" t="s">
        <v>1</v>
      </c>
      <c r="F288" s="254" t="s">
        <v>246</v>
      </c>
      <c r="G288" s="252"/>
      <c r="H288" s="255">
        <v>4.776</v>
      </c>
      <c r="I288" s="256"/>
      <c r="J288" s="252"/>
      <c r="K288" s="252"/>
      <c r="L288" s="257"/>
      <c r="M288" s="258"/>
      <c r="N288" s="259"/>
      <c r="O288" s="259"/>
      <c r="P288" s="259"/>
      <c r="Q288" s="259"/>
      <c r="R288" s="259"/>
      <c r="S288" s="259"/>
      <c r="T288" s="260"/>
      <c r="AT288" s="261" t="s">
        <v>161</v>
      </c>
      <c r="AU288" s="261" t="s">
        <v>85</v>
      </c>
      <c r="AV288" s="13" t="s">
        <v>247</v>
      </c>
      <c r="AW288" s="13" t="s">
        <v>32</v>
      </c>
      <c r="AX288" s="13" t="s">
        <v>81</v>
      </c>
      <c r="AY288" s="261" t="s">
        <v>152</v>
      </c>
    </row>
    <row r="289" spans="2:65" s="1" customFormat="1" ht="36" customHeight="1">
      <c r="B289" s="36"/>
      <c r="C289" s="216" t="s">
        <v>501</v>
      </c>
      <c r="D289" s="216" t="s">
        <v>154</v>
      </c>
      <c r="E289" s="217" t="s">
        <v>502</v>
      </c>
      <c r="F289" s="218" t="s">
        <v>503</v>
      </c>
      <c r="G289" s="219" t="s">
        <v>322</v>
      </c>
      <c r="H289" s="220">
        <v>20.2</v>
      </c>
      <c r="I289" s="221"/>
      <c r="J289" s="222">
        <f>ROUND(I289*H289,2)</f>
        <v>0</v>
      </c>
      <c r="K289" s="218" t="s">
        <v>158</v>
      </c>
      <c r="L289" s="41"/>
      <c r="M289" s="223" t="s">
        <v>1</v>
      </c>
      <c r="N289" s="224" t="s">
        <v>41</v>
      </c>
      <c r="O289" s="84"/>
      <c r="P289" s="225">
        <f>O289*H289</f>
        <v>0</v>
      </c>
      <c r="Q289" s="225">
        <v>0</v>
      </c>
      <c r="R289" s="225">
        <f>Q289*H289</f>
        <v>0</v>
      </c>
      <c r="S289" s="225">
        <v>0.006</v>
      </c>
      <c r="T289" s="226">
        <f>S289*H289</f>
        <v>0.1212</v>
      </c>
      <c r="AR289" s="227" t="s">
        <v>159</v>
      </c>
      <c r="AT289" s="227" t="s">
        <v>154</v>
      </c>
      <c r="AU289" s="227" t="s">
        <v>85</v>
      </c>
      <c r="AY289" s="15" t="s">
        <v>152</v>
      </c>
      <c r="BE289" s="228">
        <f>IF(N289="základní",J289,0)</f>
        <v>0</v>
      </c>
      <c r="BF289" s="228">
        <f>IF(N289="snížená",J289,0)</f>
        <v>0</v>
      </c>
      <c r="BG289" s="228">
        <f>IF(N289="zákl. přenesená",J289,0)</f>
        <v>0</v>
      </c>
      <c r="BH289" s="228">
        <f>IF(N289="sníž. přenesená",J289,0)</f>
        <v>0</v>
      </c>
      <c r="BI289" s="228">
        <f>IF(N289="nulová",J289,0)</f>
        <v>0</v>
      </c>
      <c r="BJ289" s="15" t="s">
        <v>81</v>
      </c>
      <c r="BK289" s="228">
        <f>ROUND(I289*H289,2)</f>
        <v>0</v>
      </c>
      <c r="BL289" s="15" t="s">
        <v>159</v>
      </c>
      <c r="BM289" s="227" t="s">
        <v>504</v>
      </c>
    </row>
    <row r="290" spans="2:51" s="12" customFormat="1" ht="12">
      <c r="B290" s="229"/>
      <c r="C290" s="230"/>
      <c r="D290" s="231" t="s">
        <v>161</v>
      </c>
      <c r="E290" s="232" t="s">
        <v>1</v>
      </c>
      <c r="F290" s="233" t="s">
        <v>505</v>
      </c>
      <c r="G290" s="230"/>
      <c r="H290" s="234">
        <v>20.2</v>
      </c>
      <c r="I290" s="235"/>
      <c r="J290" s="230"/>
      <c r="K290" s="230"/>
      <c r="L290" s="236"/>
      <c r="M290" s="237"/>
      <c r="N290" s="238"/>
      <c r="O290" s="238"/>
      <c r="P290" s="238"/>
      <c r="Q290" s="238"/>
      <c r="R290" s="238"/>
      <c r="S290" s="238"/>
      <c r="T290" s="239"/>
      <c r="AT290" s="240" t="s">
        <v>161</v>
      </c>
      <c r="AU290" s="240" t="s">
        <v>85</v>
      </c>
      <c r="AV290" s="12" t="s">
        <v>85</v>
      </c>
      <c r="AW290" s="12" t="s">
        <v>32</v>
      </c>
      <c r="AX290" s="12" t="s">
        <v>81</v>
      </c>
      <c r="AY290" s="240" t="s">
        <v>152</v>
      </c>
    </row>
    <row r="291" spans="2:65" s="1" customFormat="1" ht="36" customHeight="1">
      <c r="B291" s="36"/>
      <c r="C291" s="216" t="s">
        <v>506</v>
      </c>
      <c r="D291" s="216" t="s">
        <v>154</v>
      </c>
      <c r="E291" s="217" t="s">
        <v>507</v>
      </c>
      <c r="F291" s="218" t="s">
        <v>508</v>
      </c>
      <c r="G291" s="219" t="s">
        <v>322</v>
      </c>
      <c r="H291" s="220">
        <v>10.1</v>
      </c>
      <c r="I291" s="221"/>
      <c r="J291" s="222">
        <f>ROUND(I291*H291,2)</f>
        <v>0</v>
      </c>
      <c r="K291" s="218" t="s">
        <v>158</v>
      </c>
      <c r="L291" s="41"/>
      <c r="M291" s="223" t="s">
        <v>1</v>
      </c>
      <c r="N291" s="224" t="s">
        <v>41</v>
      </c>
      <c r="O291" s="84"/>
      <c r="P291" s="225">
        <f>O291*H291</f>
        <v>0</v>
      </c>
      <c r="Q291" s="225">
        <v>0</v>
      </c>
      <c r="R291" s="225">
        <f>Q291*H291</f>
        <v>0</v>
      </c>
      <c r="S291" s="225">
        <v>0.038</v>
      </c>
      <c r="T291" s="226">
        <f>S291*H291</f>
        <v>0.3838</v>
      </c>
      <c r="AR291" s="227" t="s">
        <v>159</v>
      </c>
      <c r="AT291" s="227" t="s">
        <v>154</v>
      </c>
      <c r="AU291" s="227" t="s">
        <v>85</v>
      </c>
      <c r="AY291" s="15" t="s">
        <v>152</v>
      </c>
      <c r="BE291" s="228">
        <f>IF(N291="základní",J291,0)</f>
        <v>0</v>
      </c>
      <c r="BF291" s="228">
        <f>IF(N291="snížená",J291,0)</f>
        <v>0</v>
      </c>
      <c r="BG291" s="228">
        <f>IF(N291="zákl. přenesená",J291,0)</f>
        <v>0</v>
      </c>
      <c r="BH291" s="228">
        <f>IF(N291="sníž. přenesená",J291,0)</f>
        <v>0</v>
      </c>
      <c r="BI291" s="228">
        <f>IF(N291="nulová",J291,0)</f>
        <v>0</v>
      </c>
      <c r="BJ291" s="15" t="s">
        <v>81</v>
      </c>
      <c r="BK291" s="228">
        <f>ROUND(I291*H291,2)</f>
        <v>0</v>
      </c>
      <c r="BL291" s="15" t="s">
        <v>159</v>
      </c>
      <c r="BM291" s="227" t="s">
        <v>509</v>
      </c>
    </row>
    <row r="292" spans="2:51" s="12" customFormat="1" ht="12">
      <c r="B292" s="229"/>
      <c r="C292" s="230"/>
      <c r="D292" s="231" t="s">
        <v>161</v>
      </c>
      <c r="E292" s="232" t="s">
        <v>1</v>
      </c>
      <c r="F292" s="233" t="s">
        <v>510</v>
      </c>
      <c r="G292" s="230"/>
      <c r="H292" s="234">
        <v>10.1</v>
      </c>
      <c r="I292" s="235"/>
      <c r="J292" s="230"/>
      <c r="K292" s="230"/>
      <c r="L292" s="236"/>
      <c r="M292" s="237"/>
      <c r="N292" s="238"/>
      <c r="O292" s="238"/>
      <c r="P292" s="238"/>
      <c r="Q292" s="238"/>
      <c r="R292" s="238"/>
      <c r="S292" s="238"/>
      <c r="T292" s="239"/>
      <c r="AT292" s="240" t="s">
        <v>161</v>
      </c>
      <c r="AU292" s="240" t="s">
        <v>85</v>
      </c>
      <c r="AV292" s="12" t="s">
        <v>85</v>
      </c>
      <c r="AW292" s="12" t="s">
        <v>32</v>
      </c>
      <c r="AX292" s="12" t="s">
        <v>81</v>
      </c>
      <c r="AY292" s="240" t="s">
        <v>152</v>
      </c>
    </row>
    <row r="293" spans="2:65" s="1" customFormat="1" ht="36" customHeight="1">
      <c r="B293" s="36"/>
      <c r="C293" s="216" t="s">
        <v>511</v>
      </c>
      <c r="D293" s="216" t="s">
        <v>154</v>
      </c>
      <c r="E293" s="217" t="s">
        <v>512</v>
      </c>
      <c r="F293" s="218" t="s">
        <v>513</v>
      </c>
      <c r="G293" s="219" t="s">
        <v>322</v>
      </c>
      <c r="H293" s="220">
        <v>8.4</v>
      </c>
      <c r="I293" s="221"/>
      <c r="J293" s="222">
        <f>ROUND(I293*H293,2)</f>
        <v>0</v>
      </c>
      <c r="K293" s="218" t="s">
        <v>158</v>
      </c>
      <c r="L293" s="41"/>
      <c r="M293" s="223" t="s">
        <v>1</v>
      </c>
      <c r="N293" s="224" t="s">
        <v>41</v>
      </c>
      <c r="O293" s="84"/>
      <c r="P293" s="225">
        <f>O293*H293</f>
        <v>0</v>
      </c>
      <c r="Q293" s="225">
        <v>0</v>
      </c>
      <c r="R293" s="225">
        <f>Q293*H293</f>
        <v>0</v>
      </c>
      <c r="S293" s="225">
        <v>0.054</v>
      </c>
      <c r="T293" s="226">
        <f>S293*H293</f>
        <v>0.4536</v>
      </c>
      <c r="AR293" s="227" t="s">
        <v>159</v>
      </c>
      <c r="AT293" s="227" t="s">
        <v>154</v>
      </c>
      <c r="AU293" s="227" t="s">
        <v>85</v>
      </c>
      <c r="AY293" s="15" t="s">
        <v>152</v>
      </c>
      <c r="BE293" s="228">
        <f>IF(N293="základní",J293,0)</f>
        <v>0</v>
      </c>
      <c r="BF293" s="228">
        <f>IF(N293="snížená",J293,0)</f>
        <v>0</v>
      </c>
      <c r="BG293" s="228">
        <f>IF(N293="zákl. přenesená",J293,0)</f>
        <v>0</v>
      </c>
      <c r="BH293" s="228">
        <f>IF(N293="sníž. přenesená",J293,0)</f>
        <v>0</v>
      </c>
      <c r="BI293" s="228">
        <f>IF(N293="nulová",J293,0)</f>
        <v>0</v>
      </c>
      <c r="BJ293" s="15" t="s">
        <v>81</v>
      </c>
      <c r="BK293" s="228">
        <f>ROUND(I293*H293,2)</f>
        <v>0</v>
      </c>
      <c r="BL293" s="15" t="s">
        <v>159</v>
      </c>
      <c r="BM293" s="227" t="s">
        <v>514</v>
      </c>
    </row>
    <row r="294" spans="2:51" s="12" customFormat="1" ht="12">
      <c r="B294" s="229"/>
      <c r="C294" s="230"/>
      <c r="D294" s="231" t="s">
        <v>161</v>
      </c>
      <c r="E294" s="232" t="s">
        <v>1</v>
      </c>
      <c r="F294" s="233" t="s">
        <v>515</v>
      </c>
      <c r="G294" s="230"/>
      <c r="H294" s="234">
        <v>8.4</v>
      </c>
      <c r="I294" s="235"/>
      <c r="J294" s="230"/>
      <c r="K294" s="230"/>
      <c r="L294" s="236"/>
      <c r="M294" s="237"/>
      <c r="N294" s="238"/>
      <c r="O294" s="238"/>
      <c r="P294" s="238"/>
      <c r="Q294" s="238"/>
      <c r="R294" s="238"/>
      <c r="S294" s="238"/>
      <c r="T294" s="239"/>
      <c r="AT294" s="240" t="s">
        <v>161</v>
      </c>
      <c r="AU294" s="240" t="s">
        <v>85</v>
      </c>
      <c r="AV294" s="12" t="s">
        <v>85</v>
      </c>
      <c r="AW294" s="12" t="s">
        <v>32</v>
      </c>
      <c r="AX294" s="12" t="s">
        <v>81</v>
      </c>
      <c r="AY294" s="240" t="s">
        <v>152</v>
      </c>
    </row>
    <row r="295" spans="2:65" s="1" customFormat="1" ht="36" customHeight="1">
      <c r="B295" s="36"/>
      <c r="C295" s="216" t="s">
        <v>516</v>
      </c>
      <c r="D295" s="216" t="s">
        <v>154</v>
      </c>
      <c r="E295" s="217" t="s">
        <v>517</v>
      </c>
      <c r="F295" s="218" t="s">
        <v>518</v>
      </c>
      <c r="G295" s="219" t="s">
        <v>322</v>
      </c>
      <c r="H295" s="220">
        <v>0.8</v>
      </c>
      <c r="I295" s="221"/>
      <c r="J295" s="222">
        <f>ROUND(I295*H295,2)</f>
        <v>0</v>
      </c>
      <c r="K295" s="218" t="s">
        <v>158</v>
      </c>
      <c r="L295" s="41"/>
      <c r="M295" s="223" t="s">
        <v>1</v>
      </c>
      <c r="N295" s="224" t="s">
        <v>41</v>
      </c>
      <c r="O295" s="84"/>
      <c r="P295" s="225">
        <f>O295*H295</f>
        <v>0</v>
      </c>
      <c r="Q295" s="225">
        <v>0.00074</v>
      </c>
      <c r="R295" s="225">
        <f>Q295*H295</f>
        <v>0.0005920000000000001</v>
      </c>
      <c r="S295" s="225">
        <v>0.008</v>
      </c>
      <c r="T295" s="226">
        <f>S295*H295</f>
        <v>0.0064</v>
      </c>
      <c r="AR295" s="227" t="s">
        <v>159</v>
      </c>
      <c r="AT295" s="227" t="s">
        <v>154</v>
      </c>
      <c r="AU295" s="227" t="s">
        <v>85</v>
      </c>
      <c r="AY295" s="15" t="s">
        <v>152</v>
      </c>
      <c r="BE295" s="228">
        <f>IF(N295="základní",J295,0)</f>
        <v>0</v>
      </c>
      <c r="BF295" s="228">
        <f>IF(N295="snížená",J295,0)</f>
        <v>0</v>
      </c>
      <c r="BG295" s="228">
        <f>IF(N295="zákl. přenesená",J295,0)</f>
        <v>0</v>
      </c>
      <c r="BH295" s="228">
        <f>IF(N295="sníž. přenesená",J295,0)</f>
        <v>0</v>
      </c>
      <c r="BI295" s="228">
        <f>IF(N295="nulová",J295,0)</f>
        <v>0</v>
      </c>
      <c r="BJ295" s="15" t="s">
        <v>81</v>
      </c>
      <c r="BK295" s="228">
        <f>ROUND(I295*H295,2)</f>
        <v>0</v>
      </c>
      <c r="BL295" s="15" t="s">
        <v>159</v>
      </c>
      <c r="BM295" s="227" t="s">
        <v>519</v>
      </c>
    </row>
    <row r="296" spans="2:51" s="12" customFormat="1" ht="12">
      <c r="B296" s="229"/>
      <c r="C296" s="230"/>
      <c r="D296" s="231" t="s">
        <v>161</v>
      </c>
      <c r="E296" s="232" t="s">
        <v>1</v>
      </c>
      <c r="F296" s="233" t="s">
        <v>520</v>
      </c>
      <c r="G296" s="230"/>
      <c r="H296" s="234">
        <v>0.8</v>
      </c>
      <c r="I296" s="235"/>
      <c r="J296" s="230"/>
      <c r="K296" s="230"/>
      <c r="L296" s="236"/>
      <c r="M296" s="237"/>
      <c r="N296" s="238"/>
      <c r="O296" s="238"/>
      <c r="P296" s="238"/>
      <c r="Q296" s="238"/>
      <c r="R296" s="238"/>
      <c r="S296" s="238"/>
      <c r="T296" s="239"/>
      <c r="AT296" s="240" t="s">
        <v>161</v>
      </c>
      <c r="AU296" s="240" t="s">
        <v>85</v>
      </c>
      <c r="AV296" s="12" t="s">
        <v>85</v>
      </c>
      <c r="AW296" s="12" t="s">
        <v>32</v>
      </c>
      <c r="AX296" s="12" t="s">
        <v>81</v>
      </c>
      <c r="AY296" s="240" t="s">
        <v>152</v>
      </c>
    </row>
    <row r="297" spans="2:63" s="11" customFormat="1" ht="22.8" customHeight="1">
      <c r="B297" s="200"/>
      <c r="C297" s="201"/>
      <c r="D297" s="202" t="s">
        <v>75</v>
      </c>
      <c r="E297" s="214" t="s">
        <v>521</v>
      </c>
      <c r="F297" s="214" t="s">
        <v>522</v>
      </c>
      <c r="G297" s="201"/>
      <c r="H297" s="201"/>
      <c r="I297" s="204"/>
      <c r="J297" s="215">
        <f>BK297</f>
        <v>0</v>
      </c>
      <c r="K297" s="201"/>
      <c r="L297" s="206"/>
      <c r="M297" s="207"/>
      <c r="N297" s="208"/>
      <c r="O297" s="208"/>
      <c r="P297" s="209">
        <f>SUM(P298:P306)</f>
        <v>0</v>
      </c>
      <c r="Q297" s="208"/>
      <c r="R297" s="209">
        <f>SUM(R298:R306)</f>
        <v>0</v>
      </c>
      <c r="S297" s="208"/>
      <c r="T297" s="210">
        <f>SUM(T298:T306)</f>
        <v>0</v>
      </c>
      <c r="AR297" s="211" t="s">
        <v>81</v>
      </c>
      <c r="AT297" s="212" t="s">
        <v>75</v>
      </c>
      <c r="AU297" s="212" t="s">
        <v>81</v>
      </c>
      <c r="AY297" s="211" t="s">
        <v>152</v>
      </c>
      <c r="BK297" s="213">
        <f>SUM(BK298:BK306)</f>
        <v>0</v>
      </c>
    </row>
    <row r="298" spans="2:65" s="1" customFormat="1" ht="36" customHeight="1">
      <c r="B298" s="36"/>
      <c r="C298" s="216" t="s">
        <v>523</v>
      </c>
      <c r="D298" s="216" t="s">
        <v>154</v>
      </c>
      <c r="E298" s="217" t="s">
        <v>524</v>
      </c>
      <c r="F298" s="218" t="s">
        <v>525</v>
      </c>
      <c r="G298" s="219" t="s">
        <v>213</v>
      </c>
      <c r="H298" s="220">
        <v>10.45</v>
      </c>
      <c r="I298" s="221"/>
      <c r="J298" s="222">
        <f>ROUND(I298*H298,2)</f>
        <v>0</v>
      </c>
      <c r="K298" s="218" t="s">
        <v>158</v>
      </c>
      <c r="L298" s="41"/>
      <c r="M298" s="223" t="s">
        <v>1</v>
      </c>
      <c r="N298" s="224" t="s">
        <v>41</v>
      </c>
      <c r="O298" s="84"/>
      <c r="P298" s="225">
        <f>O298*H298</f>
        <v>0</v>
      </c>
      <c r="Q298" s="225">
        <v>0</v>
      </c>
      <c r="R298" s="225">
        <f>Q298*H298</f>
        <v>0</v>
      </c>
      <c r="S298" s="225">
        <v>0</v>
      </c>
      <c r="T298" s="226">
        <f>S298*H298</f>
        <v>0</v>
      </c>
      <c r="AR298" s="227" t="s">
        <v>159</v>
      </c>
      <c r="AT298" s="227" t="s">
        <v>154</v>
      </c>
      <c r="AU298" s="227" t="s">
        <v>85</v>
      </c>
      <c r="AY298" s="15" t="s">
        <v>152</v>
      </c>
      <c r="BE298" s="228">
        <f>IF(N298="základní",J298,0)</f>
        <v>0</v>
      </c>
      <c r="BF298" s="228">
        <f>IF(N298="snížená",J298,0)</f>
        <v>0</v>
      </c>
      <c r="BG298" s="228">
        <f>IF(N298="zákl. přenesená",J298,0)</f>
        <v>0</v>
      </c>
      <c r="BH298" s="228">
        <f>IF(N298="sníž. přenesená",J298,0)</f>
        <v>0</v>
      </c>
      <c r="BI298" s="228">
        <f>IF(N298="nulová",J298,0)</f>
        <v>0</v>
      </c>
      <c r="BJ298" s="15" t="s">
        <v>81</v>
      </c>
      <c r="BK298" s="228">
        <f>ROUND(I298*H298,2)</f>
        <v>0</v>
      </c>
      <c r="BL298" s="15" t="s">
        <v>159</v>
      </c>
      <c r="BM298" s="227" t="s">
        <v>526</v>
      </c>
    </row>
    <row r="299" spans="2:51" s="12" customFormat="1" ht="12">
      <c r="B299" s="229"/>
      <c r="C299" s="230"/>
      <c r="D299" s="231" t="s">
        <v>161</v>
      </c>
      <c r="E299" s="232" t="s">
        <v>96</v>
      </c>
      <c r="F299" s="233" t="s">
        <v>527</v>
      </c>
      <c r="G299" s="230"/>
      <c r="H299" s="234">
        <v>10.45</v>
      </c>
      <c r="I299" s="235"/>
      <c r="J299" s="230"/>
      <c r="K299" s="230"/>
      <c r="L299" s="236"/>
      <c r="M299" s="237"/>
      <c r="N299" s="238"/>
      <c r="O299" s="238"/>
      <c r="P299" s="238"/>
      <c r="Q299" s="238"/>
      <c r="R299" s="238"/>
      <c r="S299" s="238"/>
      <c r="T299" s="239"/>
      <c r="AT299" s="240" t="s">
        <v>161</v>
      </c>
      <c r="AU299" s="240" t="s">
        <v>85</v>
      </c>
      <c r="AV299" s="12" t="s">
        <v>85</v>
      </c>
      <c r="AW299" s="12" t="s">
        <v>32</v>
      </c>
      <c r="AX299" s="12" t="s">
        <v>81</v>
      </c>
      <c r="AY299" s="240" t="s">
        <v>152</v>
      </c>
    </row>
    <row r="300" spans="2:65" s="1" customFormat="1" ht="24" customHeight="1">
      <c r="B300" s="36"/>
      <c r="C300" s="216" t="s">
        <v>528</v>
      </c>
      <c r="D300" s="216" t="s">
        <v>154</v>
      </c>
      <c r="E300" s="217" t="s">
        <v>529</v>
      </c>
      <c r="F300" s="218" t="s">
        <v>530</v>
      </c>
      <c r="G300" s="219" t="s">
        <v>213</v>
      </c>
      <c r="H300" s="220">
        <v>10.45</v>
      </c>
      <c r="I300" s="221"/>
      <c r="J300" s="222">
        <f>ROUND(I300*H300,2)</f>
        <v>0</v>
      </c>
      <c r="K300" s="218" t="s">
        <v>158</v>
      </c>
      <c r="L300" s="41"/>
      <c r="M300" s="223" t="s">
        <v>1</v>
      </c>
      <c r="N300" s="224" t="s">
        <v>41</v>
      </c>
      <c r="O300" s="84"/>
      <c r="P300" s="225">
        <f>O300*H300</f>
        <v>0</v>
      </c>
      <c r="Q300" s="225">
        <v>0</v>
      </c>
      <c r="R300" s="225">
        <f>Q300*H300</f>
        <v>0</v>
      </c>
      <c r="S300" s="225">
        <v>0</v>
      </c>
      <c r="T300" s="226">
        <f>S300*H300</f>
        <v>0</v>
      </c>
      <c r="AR300" s="227" t="s">
        <v>159</v>
      </c>
      <c r="AT300" s="227" t="s">
        <v>154</v>
      </c>
      <c r="AU300" s="227" t="s">
        <v>85</v>
      </c>
      <c r="AY300" s="15" t="s">
        <v>152</v>
      </c>
      <c r="BE300" s="228">
        <f>IF(N300="základní",J300,0)</f>
        <v>0</v>
      </c>
      <c r="BF300" s="228">
        <f>IF(N300="snížená",J300,0)</f>
        <v>0</v>
      </c>
      <c r="BG300" s="228">
        <f>IF(N300="zákl. přenesená",J300,0)</f>
        <v>0</v>
      </c>
      <c r="BH300" s="228">
        <f>IF(N300="sníž. přenesená",J300,0)</f>
        <v>0</v>
      </c>
      <c r="BI300" s="228">
        <f>IF(N300="nulová",J300,0)</f>
        <v>0</v>
      </c>
      <c r="BJ300" s="15" t="s">
        <v>81</v>
      </c>
      <c r="BK300" s="228">
        <f>ROUND(I300*H300,2)</f>
        <v>0</v>
      </c>
      <c r="BL300" s="15" t="s">
        <v>159</v>
      </c>
      <c r="BM300" s="227" t="s">
        <v>531</v>
      </c>
    </row>
    <row r="301" spans="2:51" s="12" customFormat="1" ht="12">
      <c r="B301" s="229"/>
      <c r="C301" s="230"/>
      <c r="D301" s="231" t="s">
        <v>161</v>
      </c>
      <c r="E301" s="232" t="s">
        <v>1</v>
      </c>
      <c r="F301" s="233" t="s">
        <v>96</v>
      </c>
      <c r="G301" s="230"/>
      <c r="H301" s="234">
        <v>10.45</v>
      </c>
      <c r="I301" s="235"/>
      <c r="J301" s="230"/>
      <c r="K301" s="230"/>
      <c r="L301" s="236"/>
      <c r="M301" s="237"/>
      <c r="N301" s="238"/>
      <c r="O301" s="238"/>
      <c r="P301" s="238"/>
      <c r="Q301" s="238"/>
      <c r="R301" s="238"/>
      <c r="S301" s="238"/>
      <c r="T301" s="239"/>
      <c r="AT301" s="240" t="s">
        <v>161</v>
      </c>
      <c r="AU301" s="240" t="s">
        <v>85</v>
      </c>
      <c r="AV301" s="12" t="s">
        <v>85</v>
      </c>
      <c r="AW301" s="12" t="s">
        <v>32</v>
      </c>
      <c r="AX301" s="12" t="s">
        <v>81</v>
      </c>
      <c r="AY301" s="240" t="s">
        <v>152</v>
      </c>
    </row>
    <row r="302" spans="2:65" s="1" customFormat="1" ht="36" customHeight="1">
      <c r="B302" s="36"/>
      <c r="C302" s="216" t="s">
        <v>532</v>
      </c>
      <c r="D302" s="216" t="s">
        <v>154</v>
      </c>
      <c r="E302" s="217" t="s">
        <v>533</v>
      </c>
      <c r="F302" s="218" t="s">
        <v>534</v>
      </c>
      <c r="G302" s="219" t="s">
        <v>213</v>
      </c>
      <c r="H302" s="220">
        <v>177.65</v>
      </c>
      <c r="I302" s="221"/>
      <c r="J302" s="222">
        <f>ROUND(I302*H302,2)</f>
        <v>0</v>
      </c>
      <c r="K302" s="218" t="s">
        <v>158</v>
      </c>
      <c r="L302" s="41"/>
      <c r="M302" s="223" t="s">
        <v>1</v>
      </c>
      <c r="N302" s="224" t="s">
        <v>41</v>
      </c>
      <c r="O302" s="84"/>
      <c r="P302" s="225">
        <f>O302*H302</f>
        <v>0</v>
      </c>
      <c r="Q302" s="225">
        <v>0</v>
      </c>
      <c r="R302" s="225">
        <f>Q302*H302</f>
        <v>0</v>
      </c>
      <c r="S302" s="225">
        <v>0</v>
      </c>
      <c r="T302" s="226">
        <f>S302*H302</f>
        <v>0</v>
      </c>
      <c r="AR302" s="227" t="s">
        <v>159</v>
      </c>
      <c r="AT302" s="227" t="s">
        <v>154</v>
      </c>
      <c r="AU302" s="227" t="s">
        <v>85</v>
      </c>
      <c r="AY302" s="15" t="s">
        <v>152</v>
      </c>
      <c r="BE302" s="228">
        <f>IF(N302="základní",J302,0)</f>
        <v>0</v>
      </c>
      <c r="BF302" s="228">
        <f>IF(N302="snížená",J302,0)</f>
        <v>0</v>
      </c>
      <c r="BG302" s="228">
        <f>IF(N302="zákl. přenesená",J302,0)</f>
        <v>0</v>
      </c>
      <c r="BH302" s="228">
        <f>IF(N302="sníž. přenesená",J302,0)</f>
        <v>0</v>
      </c>
      <c r="BI302" s="228">
        <f>IF(N302="nulová",J302,0)</f>
        <v>0</v>
      </c>
      <c r="BJ302" s="15" t="s">
        <v>81</v>
      </c>
      <c r="BK302" s="228">
        <f>ROUND(I302*H302,2)</f>
        <v>0</v>
      </c>
      <c r="BL302" s="15" t="s">
        <v>159</v>
      </c>
      <c r="BM302" s="227" t="s">
        <v>535</v>
      </c>
    </row>
    <row r="303" spans="2:51" s="12" customFormat="1" ht="12">
      <c r="B303" s="229"/>
      <c r="C303" s="230"/>
      <c r="D303" s="231" t="s">
        <v>161</v>
      </c>
      <c r="E303" s="232" t="s">
        <v>1</v>
      </c>
      <c r="F303" s="233" t="s">
        <v>96</v>
      </c>
      <c r="G303" s="230"/>
      <c r="H303" s="234">
        <v>10.45</v>
      </c>
      <c r="I303" s="235"/>
      <c r="J303" s="230"/>
      <c r="K303" s="230"/>
      <c r="L303" s="236"/>
      <c r="M303" s="237"/>
      <c r="N303" s="238"/>
      <c r="O303" s="238"/>
      <c r="P303" s="238"/>
      <c r="Q303" s="238"/>
      <c r="R303" s="238"/>
      <c r="S303" s="238"/>
      <c r="T303" s="239"/>
      <c r="AT303" s="240" t="s">
        <v>161</v>
      </c>
      <c r="AU303" s="240" t="s">
        <v>85</v>
      </c>
      <c r="AV303" s="12" t="s">
        <v>85</v>
      </c>
      <c r="AW303" s="12" t="s">
        <v>32</v>
      </c>
      <c r="AX303" s="12" t="s">
        <v>81</v>
      </c>
      <c r="AY303" s="240" t="s">
        <v>152</v>
      </c>
    </row>
    <row r="304" spans="2:51" s="12" customFormat="1" ht="12">
      <c r="B304" s="229"/>
      <c r="C304" s="230"/>
      <c r="D304" s="231" t="s">
        <v>161</v>
      </c>
      <c r="E304" s="230"/>
      <c r="F304" s="233" t="s">
        <v>536</v>
      </c>
      <c r="G304" s="230"/>
      <c r="H304" s="234">
        <v>177.65</v>
      </c>
      <c r="I304" s="235"/>
      <c r="J304" s="230"/>
      <c r="K304" s="230"/>
      <c r="L304" s="236"/>
      <c r="M304" s="237"/>
      <c r="N304" s="238"/>
      <c r="O304" s="238"/>
      <c r="P304" s="238"/>
      <c r="Q304" s="238"/>
      <c r="R304" s="238"/>
      <c r="S304" s="238"/>
      <c r="T304" s="239"/>
      <c r="AT304" s="240" t="s">
        <v>161</v>
      </c>
      <c r="AU304" s="240" t="s">
        <v>85</v>
      </c>
      <c r="AV304" s="12" t="s">
        <v>85</v>
      </c>
      <c r="AW304" s="12" t="s">
        <v>4</v>
      </c>
      <c r="AX304" s="12" t="s">
        <v>81</v>
      </c>
      <c r="AY304" s="240" t="s">
        <v>152</v>
      </c>
    </row>
    <row r="305" spans="2:65" s="1" customFormat="1" ht="36" customHeight="1">
      <c r="B305" s="36"/>
      <c r="C305" s="216" t="s">
        <v>537</v>
      </c>
      <c r="D305" s="216" t="s">
        <v>154</v>
      </c>
      <c r="E305" s="217" t="s">
        <v>538</v>
      </c>
      <c r="F305" s="218" t="s">
        <v>539</v>
      </c>
      <c r="G305" s="219" t="s">
        <v>213</v>
      </c>
      <c r="H305" s="220">
        <v>10.45</v>
      </c>
      <c r="I305" s="221"/>
      <c r="J305" s="222">
        <f>ROUND(I305*H305,2)</f>
        <v>0</v>
      </c>
      <c r="K305" s="218" t="s">
        <v>158</v>
      </c>
      <c r="L305" s="41"/>
      <c r="M305" s="223" t="s">
        <v>1</v>
      </c>
      <c r="N305" s="224" t="s">
        <v>41</v>
      </c>
      <c r="O305" s="84"/>
      <c r="P305" s="225">
        <f>O305*H305</f>
        <v>0</v>
      </c>
      <c r="Q305" s="225">
        <v>0</v>
      </c>
      <c r="R305" s="225">
        <f>Q305*H305</f>
        <v>0</v>
      </c>
      <c r="S305" s="225">
        <v>0</v>
      </c>
      <c r="T305" s="226">
        <f>S305*H305</f>
        <v>0</v>
      </c>
      <c r="AR305" s="227" t="s">
        <v>159</v>
      </c>
      <c r="AT305" s="227" t="s">
        <v>154</v>
      </c>
      <c r="AU305" s="227" t="s">
        <v>85</v>
      </c>
      <c r="AY305" s="15" t="s">
        <v>152</v>
      </c>
      <c r="BE305" s="228">
        <f>IF(N305="základní",J305,0)</f>
        <v>0</v>
      </c>
      <c r="BF305" s="228">
        <f>IF(N305="snížená",J305,0)</f>
        <v>0</v>
      </c>
      <c r="BG305" s="228">
        <f>IF(N305="zákl. přenesená",J305,0)</f>
        <v>0</v>
      </c>
      <c r="BH305" s="228">
        <f>IF(N305="sníž. přenesená",J305,0)</f>
        <v>0</v>
      </c>
      <c r="BI305" s="228">
        <f>IF(N305="nulová",J305,0)</f>
        <v>0</v>
      </c>
      <c r="BJ305" s="15" t="s">
        <v>81</v>
      </c>
      <c r="BK305" s="228">
        <f>ROUND(I305*H305,2)</f>
        <v>0</v>
      </c>
      <c r="BL305" s="15" t="s">
        <v>159</v>
      </c>
      <c r="BM305" s="227" t="s">
        <v>540</v>
      </c>
    </row>
    <row r="306" spans="2:51" s="12" customFormat="1" ht="12">
      <c r="B306" s="229"/>
      <c r="C306" s="230"/>
      <c r="D306" s="231" t="s">
        <v>161</v>
      </c>
      <c r="E306" s="232" t="s">
        <v>1</v>
      </c>
      <c r="F306" s="233" t="s">
        <v>96</v>
      </c>
      <c r="G306" s="230"/>
      <c r="H306" s="234">
        <v>10.45</v>
      </c>
      <c r="I306" s="235"/>
      <c r="J306" s="230"/>
      <c r="K306" s="230"/>
      <c r="L306" s="236"/>
      <c r="M306" s="237"/>
      <c r="N306" s="238"/>
      <c r="O306" s="238"/>
      <c r="P306" s="238"/>
      <c r="Q306" s="238"/>
      <c r="R306" s="238"/>
      <c r="S306" s="238"/>
      <c r="T306" s="239"/>
      <c r="AT306" s="240" t="s">
        <v>161</v>
      </c>
      <c r="AU306" s="240" t="s">
        <v>85</v>
      </c>
      <c r="AV306" s="12" t="s">
        <v>85</v>
      </c>
      <c r="AW306" s="12" t="s">
        <v>32</v>
      </c>
      <c r="AX306" s="12" t="s">
        <v>81</v>
      </c>
      <c r="AY306" s="240" t="s">
        <v>152</v>
      </c>
    </row>
    <row r="307" spans="2:63" s="11" customFormat="1" ht="22.8" customHeight="1">
      <c r="B307" s="200"/>
      <c r="C307" s="201"/>
      <c r="D307" s="202" t="s">
        <v>75</v>
      </c>
      <c r="E307" s="214" t="s">
        <v>541</v>
      </c>
      <c r="F307" s="214" t="s">
        <v>542</v>
      </c>
      <c r="G307" s="201"/>
      <c r="H307" s="201"/>
      <c r="I307" s="204"/>
      <c r="J307" s="215">
        <f>BK307</f>
        <v>0</v>
      </c>
      <c r="K307" s="201"/>
      <c r="L307" s="206"/>
      <c r="M307" s="207"/>
      <c r="N307" s="208"/>
      <c r="O307" s="208"/>
      <c r="P307" s="209">
        <f>P308</f>
        <v>0</v>
      </c>
      <c r="Q307" s="208"/>
      <c r="R307" s="209">
        <f>R308</f>
        <v>0</v>
      </c>
      <c r="S307" s="208"/>
      <c r="T307" s="210">
        <f>T308</f>
        <v>0</v>
      </c>
      <c r="AR307" s="211" t="s">
        <v>81</v>
      </c>
      <c r="AT307" s="212" t="s">
        <v>75</v>
      </c>
      <c r="AU307" s="212" t="s">
        <v>81</v>
      </c>
      <c r="AY307" s="211" t="s">
        <v>152</v>
      </c>
      <c r="BK307" s="213">
        <f>BK308</f>
        <v>0</v>
      </c>
    </row>
    <row r="308" spans="2:65" s="1" customFormat="1" ht="48" customHeight="1">
      <c r="B308" s="36"/>
      <c r="C308" s="216" t="s">
        <v>543</v>
      </c>
      <c r="D308" s="216" t="s">
        <v>154</v>
      </c>
      <c r="E308" s="217" t="s">
        <v>544</v>
      </c>
      <c r="F308" s="218" t="s">
        <v>545</v>
      </c>
      <c r="G308" s="219" t="s">
        <v>213</v>
      </c>
      <c r="H308" s="220">
        <v>131.809</v>
      </c>
      <c r="I308" s="221"/>
      <c r="J308" s="222">
        <f>ROUND(I308*H308,2)</f>
        <v>0</v>
      </c>
      <c r="K308" s="218" t="s">
        <v>158</v>
      </c>
      <c r="L308" s="41"/>
      <c r="M308" s="223" t="s">
        <v>1</v>
      </c>
      <c r="N308" s="224" t="s">
        <v>41</v>
      </c>
      <c r="O308" s="84"/>
      <c r="P308" s="225">
        <f>O308*H308</f>
        <v>0</v>
      </c>
      <c r="Q308" s="225">
        <v>0</v>
      </c>
      <c r="R308" s="225">
        <f>Q308*H308</f>
        <v>0</v>
      </c>
      <c r="S308" s="225">
        <v>0</v>
      </c>
      <c r="T308" s="226">
        <f>S308*H308</f>
        <v>0</v>
      </c>
      <c r="AR308" s="227" t="s">
        <v>159</v>
      </c>
      <c r="AT308" s="227" t="s">
        <v>154</v>
      </c>
      <c r="AU308" s="227" t="s">
        <v>85</v>
      </c>
      <c r="AY308" s="15" t="s">
        <v>152</v>
      </c>
      <c r="BE308" s="228">
        <f>IF(N308="základní",J308,0)</f>
        <v>0</v>
      </c>
      <c r="BF308" s="228">
        <f>IF(N308="snížená",J308,0)</f>
        <v>0</v>
      </c>
      <c r="BG308" s="228">
        <f>IF(N308="zákl. přenesená",J308,0)</f>
        <v>0</v>
      </c>
      <c r="BH308" s="228">
        <f>IF(N308="sníž. přenesená",J308,0)</f>
        <v>0</v>
      </c>
      <c r="BI308" s="228">
        <f>IF(N308="nulová",J308,0)</f>
        <v>0</v>
      </c>
      <c r="BJ308" s="15" t="s">
        <v>81</v>
      </c>
      <c r="BK308" s="228">
        <f>ROUND(I308*H308,2)</f>
        <v>0</v>
      </c>
      <c r="BL308" s="15" t="s">
        <v>159</v>
      </c>
      <c r="BM308" s="227" t="s">
        <v>546</v>
      </c>
    </row>
    <row r="309" spans="2:63" s="11" customFormat="1" ht="25.9" customHeight="1">
      <c r="B309" s="200"/>
      <c r="C309" s="201"/>
      <c r="D309" s="202" t="s">
        <v>75</v>
      </c>
      <c r="E309" s="203" t="s">
        <v>547</v>
      </c>
      <c r="F309" s="203" t="s">
        <v>548</v>
      </c>
      <c r="G309" s="201"/>
      <c r="H309" s="201"/>
      <c r="I309" s="204"/>
      <c r="J309" s="205">
        <f>BK309</f>
        <v>0</v>
      </c>
      <c r="K309" s="201"/>
      <c r="L309" s="206"/>
      <c r="M309" s="207"/>
      <c r="N309" s="208"/>
      <c r="O309" s="208"/>
      <c r="P309" s="209">
        <f>P310+P324+P344+P351+P356+P361+P368+P372</f>
        <v>0</v>
      </c>
      <c r="Q309" s="208"/>
      <c r="R309" s="209">
        <f>R310+R324+R344+R351+R356+R361+R368+R372</f>
        <v>0.16886247000000001</v>
      </c>
      <c r="S309" s="208"/>
      <c r="T309" s="210">
        <f>T310+T324+T344+T351+T356+T361+T368+T372</f>
        <v>0.094198</v>
      </c>
      <c r="AR309" s="211" t="s">
        <v>85</v>
      </c>
      <c r="AT309" s="212" t="s">
        <v>75</v>
      </c>
      <c r="AU309" s="212" t="s">
        <v>76</v>
      </c>
      <c r="AY309" s="211" t="s">
        <v>152</v>
      </c>
      <c r="BK309" s="213">
        <f>BK310+BK324+BK344+BK351+BK356+BK361+BK368+BK372</f>
        <v>0</v>
      </c>
    </row>
    <row r="310" spans="2:63" s="11" customFormat="1" ht="22.8" customHeight="1">
      <c r="B310" s="200"/>
      <c r="C310" s="201"/>
      <c r="D310" s="202" t="s">
        <v>75</v>
      </c>
      <c r="E310" s="214" t="s">
        <v>549</v>
      </c>
      <c r="F310" s="214" t="s">
        <v>550</v>
      </c>
      <c r="G310" s="201"/>
      <c r="H310" s="201"/>
      <c r="I310" s="204"/>
      <c r="J310" s="215">
        <f>BK310</f>
        <v>0</v>
      </c>
      <c r="K310" s="201"/>
      <c r="L310" s="206"/>
      <c r="M310" s="207"/>
      <c r="N310" s="208"/>
      <c r="O310" s="208"/>
      <c r="P310" s="209">
        <f>SUM(P311:P323)</f>
        <v>0</v>
      </c>
      <c r="Q310" s="208"/>
      <c r="R310" s="209">
        <f>SUM(R311:R323)</f>
        <v>0.0813086</v>
      </c>
      <c r="S310" s="208"/>
      <c r="T310" s="210">
        <f>SUM(T311:T323)</f>
        <v>0</v>
      </c>
      <c r="AR310" s="211" t="s">
        <v>85</v>
      </c>
      <c r="AT310" s="212" t="s">
        <v>75</v>
      </c>
      <c r="AU310" s="212" t="s">
        <v>81</v>
      </c>
      <c r="AY310" s="211" t="s">
        <v>152</v>
      </c>
      <c r="BK310" s="213">
        <f>SUM(BK311:BK323)</f>
        <v>0</v>
      </c>
    </row>
    <row r="311" spans="2:65" s="1" customFormat="1" ht="48" customHeight="1">
      <c r="B311" s="36"/>
      <c r="C311" s="216" t="s">
        <v>551</v>
      </c>
      <c r="D311" s="216" t="s">
        <v>154</v>
      </c>
      <c r="E311" s="217" t="s">
        <v>552</v>
      </c>
      <c r="F311" s="218" t="s">
        <v>553</v>
      </c>
      <c r="G311" s="219" t="s">
        <v>157</v>
      </c>
      <c r="H311" s="220">
        <v>19.57</v>
      </c>
      <c r="I311" s="221"/>
      <c r="J311" s="222">
        <f>ROUND(I311*H311,2)</f>
        <v>0</v>
      </c>
      <c r="K311" s="218" t="s">
        <v>158</v>
      </c>
      <c r="L311" s="41"/>
      <c r="M311" s="223" t="s">
        <v>1</v>
      </c>
      <c r="N311" s="224" t="s">
        <v>41</v>
      </c>
      <c r="O311" s="84"/>
      <c r="P311" s="225">
        <f>O311*H311</f>
        <v>0</v>
      </c>
      <c r="Q311" s="225">
        <v>0.00058</v>
      </c>
      <c r="R311" s="225">
        <f>Q311*H311</f>
        <v>0.0113506</v>
      </c>
      <c r="S311" s="225">
        <v>0</v>
      </c>
      <c r="T311" s="226">
        <f>S311*H311</f>
        <v>0</v>
      </c>
      <c r="AR311" s="227" t="s">
        <v>554</v>
      </c>
      <c r="AT311" s="227" t="s">
        <v>154</v>
      </c>
      <c r="AU311" s="227" t="s">
        <v>85</v>
      </c>
      <c r="AY311" s="15" t="s">
        <v>152</v>
      </c>
      <c r="BE311" s="228">
        <f>IF(N311="základní",J311,0)</f>
        <v>0</v>
      </c>
      <c r="BF311" s="228">
        <f>IF(N311="snížená",J311,0)</f>
        <v>0</v>
      </c>
      <c r="BG311" s="228">
        <f>IF(N311="zákl. přenesená",J311,0)</f>
        <v>0</v>
      </c>
      <c r="BH311" s="228">
        <f>IF(N311="sníž. přenesená",J311,0)</f>
        <v>0</v>
      </c>
      <c r="BI311" s="228">
        <f>IF(N311="nulová",J311,0)</f>
        <v>0</v>
      </c>
      <c r="BJ311" s="15" t="s">
        <v>81</v>
      </c>
      <c r="BK311" s="228">
        <f>ROUND(I311*H311,2)</f>
        <v>0</v>
      </c>
      <c r="BL311" s="15" t="s">
        <v>554</v>
      </c>
      <c r="BM311" s="227" t="s">
        <v>555</v>
      </c>
    </row>
    <row r="312" spans="2:51" s="12" customFormat="1" ht="12">
      <c r="B312" s="229"/>
      <c r="C312" s="230"/>
      <c r="D312" s="231" t="s">
        <v>161</v>
      </c>
      <c r="E312" s="232" t="s">
        <v>1</v>
      </c>
      <c r="F312" s="233" t="s">
        <v>556</v>
      </c>
      <c r="G312" s="230"/>
      <c r="H312" s="234">
        <v>19.57</v>
      </c>
      <c r="I312" s="235"/>
      <c r="J312" s="230"/>
      <c r="K312" s="230"/>
      <c r="L312" s="236"/>
      <c r="M312" s="237"/>
      <c r="N312" s="238"/>
      <c r="O312" s="238"/>
      <c r="P312" s="238"/>
      <c r="Q312" s="238"/>
      <c r="R312" s="238"/>
      <c r="S312" s="238"/>
      <c r="T312" s="239"/>
      <c r="AT312" s="240" t="s">
        <v>161</v>
      </c>
      <c r="AU312" s="240" t="s">
        <v>85</v>
      </c>
      <c r="AV312" s="12" t="s">
        <v>85</v>
      </c>
      <c r="AW312" s="12" t="s">
        <v>32</v>
      </c>
      <c r="AX312" s="12" t="s">
        <v>81</v>
      </c>
      <c r="AY312" s="240" t="s">
        <v>152</v>
      </c>
    </row>
    <row r="313" spans="2:65" s="1" customFormat="1" ht="24" customHeight="1">
      <c r="B313" s="36"/>
      <c r="C313" s="241" t="s">
        <v>557</v>
      </c>
      <c r="D313" s="241" t="s">
        <v>210</v>
      </c>
      <c r="E313" s="242" t="s">
        <v>558</v>
      </c>
      <c r="F313" s="243" t="s">
        <v>559</v>
      </c>
      <c r="G313" s="244" t="s">
        <v>157</v>
      </c>
      <c r="H313" s="245">
        <v>19.57</v>
      </c>
      <c r="I313" s="246"/>
      <c r="J313" s="247">
        <f>ROUND(I313*H313,2)</f>
        <v>0</v>
      </c>
      <c r="K313" s="243" t="s">
        <v>158</v>
      </c>
      <c r="L313" s="248"/>
      <c r="M313" s="249" t="s">
        <v>1</v>
      </c>
      <c r="N313" s="250" t="s">
        <v>41</v>
      </c>
      <c r="O313" s="84"/>
      <c r="P313" s="225">
        <f>O313*H313</f>
        <v>0</v>
      </c>
      <c r="Q313" s="225">
        <v>0.0003</v>
      </c>
      <c r="R313" s="225">
        <f>Q313*H313</f>
        <v>0.0058709999999999995</v>
      </c>
      <c r="S313" s="225">
        <v>0</v>
      </c>
      <c r="T313" s="226">
        <f>S313*H313</f>
        <v>0</v>
      </c>
      <c r="AR313" s="227" t="s">
        <v>217</v>
      </c>
      <c r="AT313" s="227" t="s">
        <v>210</v>
      </c>
      <c r="AU313" s="227" t="s">
        <v>85</v>
      </c>
      <c r="AY313" s="15" t="s">
        <v>152</v>
      </c>
      <c r="BE313" s="228">
        <f>IF(N313="základní",J313,0)</f>
        <v>0</v>
      </c>
      <c r="BF313" s="228">
        <f>IF(N313="snížená",J313,0)</f>
        <v>0</v>
      </c>
      <c r="BG313" s="228">
        <f>IF(N313="zákl. přenesená",J313,0)</f>
        <v>0</v>
      </c>
      <c r="BH313" s="228">
        <f>IF(N313="sníž. přenesená",J313,0)</f>
        <v>0</v>
      </c>
      <c r="BI313" s="228">
        <f>IF(N313="nulová",J313,0)</f>
        <v>0</v>
      </c>
      <c r="BJ313" s="15" t="s">
        <v>81</v>
      </c>
      <c r="BK313" s="228">
        <f>ROUND(I313*H313,2)</f>
        <v>0</v>
      </c>
      <c r="BL313" s="15" t="s">
        <v>554</v>
      </c>
      <c r="BM313" s="227" t="s">
        <v>560</v>
      </c>
    </row>
    <row r="314" spans="2:51" s="12" customFormat="1" ht="12">
      <c r="B314" s="229"/>
      <c r="C314" s="230"/>
      <c r="D314" s="231" t="s">
        <v>161</v>
      </c>
      <c r="E314" s="232" t="s">
        <v>1</v>
      </c>
      <c r="F314" s="233" t="s">
        <v>556</v>
      </c>
      <c r="G314" s="230"/>
      <c r="H314" s="234">
        <v>19.57</v>
      </c>
      <c r="I314" s="235"/>
      <c r="J314" s="230"/>
      <c r="K314" s="230"/>
      <c r="L314" s="236"/>
      <c r="M314" s="237"/>
      <c r="N314" s="238"/>
      <c r="O314" s="238"/>
      <c r="P314" s="238"/>
      <c r="Q314" s="238"/>
      <c r="R314" s="238"/>
      <c r="S314" s="238"/>
      <c r="T314" s="239"/>
      <c r="AT314" s="240" t="s">
        <v>161</v>
      </c>
      <c r="AU314" s="240" t="s">
        <v>85</v>
      </c>
      <c r="AV314" s="12" t="s">
        <v>85</v>
      </c>
      <c r="AW314" s="12" t="s">
        <v>32</v>
      </c>
      <c r="AX314" s="12" t="s">
        <v>81</v>
      </c>
      <c r="AY314" s="240" t="s">
        <v>152</v>
      </c>
    </row>
    <row r="315" spans="2:65" s="1" customFormat="1" ht="36" customHeight="1">
      <c r="B315" s="36"/>
      <c r="C315" s="216" t="s">
        <v>561</v>
      </c>
      <c r="D315" s="216" t="s">
        <v>154</v>
      </c>
      <c r="E315" s="217" t="s">
        <v>562</v>
      </c>
      <c r="F315" s="218" t="s">
        <v>563</v>
      </c>
      <c r="G315" s="219" t="s">
        <v>157</v>
      </c>
      <c r="H315" s="220">
        <v>9.76</v>
      </c>
      <c r="I315" s="221"/>
      <c r="J315" s="222">
        <f>ROUND(I315*H315,2)</f>
        <v>0</v>
      </c>
      <c r="K315" s="218" t="s">
        <v>158</v>
      </c>
      <c r="L315" s="41"/>
      <c r="M315" s="223" t="s">
        <v>1</v>
      </c>
      <c r="N315" s="224" t="s">
        <v>41</v>
      </c>
      <c r="O315" s="84"/>
      <c r="P315" s="225">
        <f>O315*H315</f>
        <v>0</v>
      </c>
      <c r="Q315" s="225">
        <v>0</v>
      </c>
      <c r="R315" s="225">
        <f>Q315*H315</f>
        <v>0</v>
      </c>
      <c r="S315" s="225">
        <v>0</v>
      </c>
      <c r="T315" s="226">
        <f>S315*H315</f>
        <v>0</v>
      </c>
      <c r="AR315" s="227" t="s">
        <v>554</v>
      </c>
      <c r="AT315" s="227" t="s">
        <v>154</v>
      </c>
      <c r="AU315" s="227" t="s">
        <v>85</v>
      </c>
      <c r="AY315" s="15" t="s">
        <v>152</v>
      </c>
      <c r="BE315" s="228">
        <f>IF(N315="základní",J315,0)</f>
        <v>0</v>
      </c>
      <c r="BF315" s="228">
        <f>IF(N315="snížená",J315,0)</f>
        <v>0</v>
      </c>
      <c r="BG315" s="228">
        <f>IF(N315="zákl. přenesená",J315,0)</f>
        <v>0</v>
      </c>
      <c r="BH315" s="228">
        <f>IF(N315="sníž. přenesená",J315,0)</f>
        <v>0</v>
      </c>
      <c r="BI315" s="228">
        <f>IF(N315="nulová",J315,0)</f>
        <v>0</v>
      </c>
      <c r="BJ315" s="15" t="s">
        <v>81</v>
      </c>
      <c r="BK315" s="228">
        <f>ROUND(I315*H315,2)</f>
        <v>0</v>
      </c>
      <c r="BL315" s="15" t="s">
        <v>554</v>
      </c>
      <c r="BM315" s="227" t="s">
        <v>564</v>
      </c>
    </row>
    <row r="316" spans="2:51" s="12" customFormat="1" ht="12">
      <c r="B316" s="229"/>
      <c r="C316" s="230"/>
      <c r="D316" s="231" t="s">
        <v>161</v>
      </c>
      <c r="E316" s="232" t="s">
        <v>1</v>
      </c>
      <c r="F316" s="233" t="s">
        <v>86</v>
      </c>
      <c r="G316" s="230"/>
      <c r="H316" s="234">
        <v>9.76</v>
      </c>
      <c r="I316" s="235"/>
      <c r="J316" s="230"/>
      <c r="K316" s="230"/>
      <c r="L316" s="236"/>
      <c r="M316" s="237"/>
      <c r="N316" s="238"/>
      <c r="O316" s="238"/>
      <c r="P316" s="238"/>
      <c r="Q316" s="238"/>
      <c r="R316" s="238"/>
      <c r="S316" s="238"/>
      <c r="T316" s="239"/>
      <c r="AT316" s="240" t="s">
        <v>161</v>
      </c>
      <c r="AU316" s="240" t="s">
        <v>85</v>
      </c>
      <c r="AV316" s="12" t="s">
        <v>85</v>
      </c>
      <c r="AW316" s="12" t="s">
        <v>32</v>
      </c>
      <c r="AX316" s="12" t="s">
        <v>76</v>
      </c>
      <c r="AY316" s="240" t="s">
        <v>152</v>
      </c>
    </row>
    <row r="317" spans="2:51" s="13" customFormat="1" ht="12">
      <c r="B317" s="251"/>
      <c r="C317" s="252"/>
      <c r="D317" s="231" t="s">
        <v>161</v>
      </c>
      <c r="E317" s="253" t="s">
        <v>89</v>
      </c>
      <c r="F317" s="254" t="s">
        <v>246</v>
      </c>
      <c r="G317" s="252"/>
      <c r="H317" s="255">
        <v>9.76</v>
      </c>
      <c r="I317" s="256"/>
      <c r="J317" s="252"/>
      <c r="K317" s="252"/>
      <c r="L317" s="257"/>
      <c r="M317" s="258"/>
      <c r="N317" s="259"/>
      <c r="O317" s="259"/>
      <c r="P317" s="259"/>
      <c r="Q317" s="259"/>
      <c r="R317" s="259"/>
      <c r="S317" s="259"/>
      <c r="T317" s="260"/>
      <c r="AT317" s="261" t="s">
        <v>161</v>
      </c>
      <c r="AU317" s="261" t="s">
        <v>85</v>
      </c>
      <c r="AV317" s="13" t="s">
        <v>247</v>
      </c>
      <c r="AW317" s="13" t="s">
        <v>32</v>
      </c>
      <c r="AX317" s="13" t="s">
        <v>81</v>
      </c>
      <c r="AY317" s="261" t="s">
        <v>152</v>
      </c>
    </row>
    <row r="318" spans="2:65" s="1" customFormat="1" ht="36" customHeight="1">
      <c r="B318" s="36"/>
      <c r="C318" s="216" t="s">
        <v>565</v>
      </c>
      <c r="D318" s="216" t="s">
        <v>154</v>
      </c>
      <c r="E318" s="217" t="s">
        <v>566</v>
      </c>
      <c r="F318" s="218" t="s">
        <v>567</v>
      </c>
      <c r="G318" s="219" t="s">
        <v>157</v>
      </c>
      <c r="H318" s="220">
        <v>19.57</v>
      </c>
      <c r="I318" s="221"/>
      <c r="J318" s="222">
        <f>ROUND(I318*H318,2)</f>
        <v>0</v>
      </c>
      <c r="K318" s="218" t="s">
        <v>158</v>
      </c>
      <c r="L318" s="41"/>
      <c r="M318" s="223" t="s">
        <v>1</v>
      </c>
      <c r="N318" s="224" t="s">
        <v>41</v>
      </c>
      <c r="O318" s="84"/>
      <c r="P318" s="225">
        <f>O318*H318</f>
        <v>0</v>
      </c>
      <c r="Q318" s="225">
        <v>0</v>
      </c>
      <c r="R318" s="225">
        <f>Q318*H318</f>
        <v>0</v>
      </c>
      <c r="S318" s="225">
        <v>0</v>
      </c>
      <c r="T318" s="226">
        <f>S318*H318</f>
        <v>0</v>
      </c>
      <c r="AR318" s="227" t="s">
        <v>554</v>
      </c>
      <c r="AT318" s="227" t="s">
        <v>154</v>
      </c>
      <c r="AU318" s="227" t="s">
        <v>85</v>
      </c>
      <c r="AY318" s="15" t="s">
        <v>152</v>
      </c>
      <c r="BE318" s="228">
        <f>IF(N318="základní",J318,0)</f>
        <v>0</v>
      </c>
      <c r="BF318" s="228">
        <f>IF(N318="snížená",J318,0)</f>
        <v>0</v>
      </c>
      <c r="BG318" s="228">
        <f>IF(N318="zákl. přenesená",J318,0)</f>
        <v>0</v>
      </c>
      <c r="BH318" s="228">
        <f>IF(N318="sníž. přenesená",J318,0)</f>
        <v>0</v>
      </c>
      <c r="BI318" s="228">
        <f>IF(N318="nulová",J318,0)</f>
        <v>0</v>
      </c>
      <c r="BJ318" s="15" t="s">
        <v>81</v>
      </c>
      <c r="BK318" s="228">
        <f>ROUND(I318*H318,2)</f>
        <v>0</v>
      </c>
      <c r="BL318" s="15" t="s">
        <v>554</v>
      </c>
      <c r="BM318" s="227" t="s">
        <v>568</v>
      </c>
    </row>
    <row r="319" spans="2:51" s="12" customFormat="1" ht="12">
      <c r="B319" s="229"/>
      <c r="C319" s="230"/>
      <c r="D319" s="231" t="s">
        <v>161</v>
      </c>
      <c r="E319" s="232" t="s">
        <v>1</v>
      </c>
      <c r="F319" s="233" t="s">
        <v>556</v>
      </c>
      <c r="G319" s="230"/>
      <c r="H319" s="234">
        <v>19.57</v>
      </c>
      <c r="I319" s="235"/>
      <c r="J319" s="230"/>
      <c r="K319" s="230"/>
      <c r="L319" s="236"/>
      <c r="M319" s="237"/>
      <c r="N319" s="238"/>
      <c r="O319" s="238"/>
      <c r="P319" s="238"/>
      <c r="Q319" s="238"/>
      <c r="R319" s="238"/>
      <c r="S319" s="238"/>
      <c r="T319" s="239"/>
      <c r="AT319" s="240" t="s">
        <v>161</v>
      </c>
      <c r="AU319" s="240" t="s">
        <v>85</v>
      </c>
      <c r="AV319" s="12" t="s">
        <v>85</v>
      </c>
      <c r="AW319" s="12" t="s">
        <v>32</v>
      </c>
      <c r="AX319" s="12" t="s">
        <v>76</v>
      </c>
      <c r="AY319" s="240" t="s">
        <v>152</v>
      </c>
    </row>
    <row r="320" spans="2:51" s="13" customFormat="1" ht="12">
      <c r="B320" s="251"/>
      <c r="C320" s="252"/>
      <c r="D320" s="231" t="s">
        <v>161</v>
      </c>
      <c r="E320" s="253" t="s">
        <v>90</v>
      </c>
      <c r="F320" s="254" t="s">
        <v>246</v>
      </c>
      <c r="G320" s="252"/>
      <c r="H320" s="255">
        <v>19.57</v>
      </c>
      <c r="I320" s="256"/>
      <c r="J320" s="252"/>
      <c r="K320" s="252"/>
      <c r="L320" s="257"/>
      <c r="M320" s="258"/>
      <c r="N320" s="259"/>
      <c r="O320" s="259"/>
      <c r="P320" s="259"/>
      <c r="Q320" s="259"/>
      <c r="R320" s="259"/>
      <c r="S320" s="259"/>
      <c r="T320" s="260"/>
      <c r="AT320" s="261" t="s">
        <v>161</v>
      </c>
      <c r="AU320" s="261" t="s">
        <v>85</v>
      </c>
      <c r="AV320" s="13" t="s">
        <v>247</v>
      </c>
      <c r="AW320" s="13" t="s">
        <v>32</v>
      </c>
      <c r="AX320" s="13" t="s">
        <v>81</v>
      </c>
      <c r="AY320" s="261" t="s">
        <v>152</v>
      </c>
    </row>
    <row r="321" spans="2:65" s="1" customFormat="1" ht="24" customHeight="1">
      <c r="B321" s="36"/>
      <c r="C321" s="241" t="s">
        <v>569</v>
      </c>
      <c r="D321" s="241" t="s">
        <v>210</v>
      </c>
      <c r="E321" s="242" t="s">
        <v>570</v>
      </c>
      <c r="F321" s="243" t="s">
        <v>571</v>
      </c>
      <c r="G321" s="244" t="s">
        <v>157</v>
      </c>
      <c r="H321" s="245">
        <v>33.73</v>
      </c>
      <c r="I321" s="246"/>
      <c r="J321" s="247">
        <f>ROUND(I321*H321,2)</f>
        <v>0</v>
      </c>
      <c r="K321" s="243" t="s">
        <v>158</v>
      </c>
      <c r="L321" s="248"/>
      <c r="M321" s="249" t="s">
        <v>1</v>
      </c>
      <c r="N321" s="250" t="s">
        <v>41</v>
      </c>
      <c r="O321" s="84"/>
      <c r="P321" s="225">
        <f>O321*H321</f>
        <v>0</v>
      </c>
      <c r="Q321" s="225">
        <v>0.0019</v>
      </c>
      <c r="R321" s="225">
        <f>Q321*H321</f>
        <v>0.06408699999999999</v>
      </c>
      <c r="S321" s="225">
        <v>0</v>
      </c>
      <c r="T321" s="226">
        <f>S321*H321</f>
        <v>0</v>
      </c>
      <c r="AR321" s="227" t="s">
        <v>217</v>
      </c>
      <c r="AT321" s="227" t="s">
        <v>210</v>
      </c>
      <c r="AU321" s="227" t="s">
        <v>85</v>
      </c>
      <c r="AY321" s="15" t="s">
        <v>152</v>
      </c>
      <c r="BE321" s="228">
        <f>IF(N321="základní",J321,0)</f>
        <v>0</v>
      </c>
      <c r="BF321" s="228">
        <f>IF(N321="snížená",J321,0)</f>
        <v>0</v>
      </c>
      <c r="BG321" s="228">
        <f>IF(N321="zákl. přenesená",J321,0)</f>
        <v>0</v>
      </c>
      <c r="BH321" s="228">
        <f>IF(N321="sníž. přenesená",J321,0)</f>
        <v>0</v>
      </c>
      <c r="BI321" s="228">
        <f>IF(N321="nulová",J321,0)</f>
        <v>0</v>
      </c>
      <c r="BJ321" s="15" t="s">
        <v>81</v>
      </c>
      <c r="BK321" s="228">
        <f>ROUND(I321*H321,2)</f>
        <v>0</v>
      </c>
      <c r="BL321" s="15" t="s">
        <v>554</v>
      </c>
      <c r="BM321" s="227" t="s">
        <v>572</v>
      </c>
    </row>
    <row r="322" spans="2:51" s="12" customFormat="1" ht="12">
      <c r="B322" s="229"/>
      <c r="C322" s="230"/>
      <c r="D322" s="231" t="s">
        <v>161</v>
      </c>
      <c r="E322" s="232" t="s">
        <v>1</v>
      </c>
      <c r="F322" s="233" t="s">
        <v>573</v>
      </c>
      <c r="G322" s="230"/>
      <c r="H322" s="234">
        <v>33.73</v>
      </c>
      <c r="I322" s="235"/>
      <c r="J322" s="230"/>
      <c r="K322" s="230"/>
      <c r="L322" s="236"/>
      <c r="M322" s="237"/>
      <c r="N322" s="238"/>
      <c r="O322" s="238"/>
      <c r="P322" s="238"/>
      <c r="Q322" s="238"/>
      <c r="R322" s="238"/>
      <c r="S322" s="238"/>
      <c r="T322" s="239"/>
      <c r="AT322" s="240" t="s">
        <v>161</v>
      </c>
      <c r="AU322" s="240" t="s">
        <v>85</v>
      </c>
      <c r="AV322" s="12" t="s">
        <v>85</v>
      </c>
      <c r="AW322" s="12" t="s">
        <v>32</v>
      </c>
      <c r="AX322" s="12" t="s">
        <v>81</v>
      </c>
      <c r="AY322" s="240" t="s">
        <v>152</v>
      </c>
    </row>
    <row r="323" spans="2:65" s="1" customFormat="1" ht="48" customHeight="1">
      <c r="B323" s="36"/>
      <c r="C323" s="216" t="s">
        <v>574</v>
      </c>
      <c r="D323" s="216" t="s">
        <v>154</v>
      </c>
      <c r="E323" s="217" t="s">
        <v>575</v>
      </c>
      <c r="F323" s="218" t="s">
        <v>576</v>
      </c>
      <c r="G323" s="219" t="s">
        <v>213</v>
      </c>
      <c r="H323" s="220">
        <v>0.081</v>
      </c>
      <c r="I323" s="221"/>
      <c r="J323" s="222">
        <f>ROUND(I323*H323,2)</f>
        <v>0</v>
      </c>
      <c r="K323" s="218" t="s">
        <v>158</v>
      </c>
      <c r="L323" s="41"/>
      <c r="M323" s="223" t="s">
        <v>1</v>
      </c>
      <c r="N323" s="224" t="s">
        <v>41</v>
      </c>
      <c r="O323" s="84"/>
      <c r="P323" s="225">
        <f>O323*H323</f>
        <v>0</v>
      </c>
      <c r="Q323" s="225">
        <v>0</v>
      </c>
      <c r="R323" s="225">
        <f>Q323*H323</f>
        <v>0</v>
      </c>
      <c r="S323" s="225">
        <v>0</v>
      </c>
      <c r="T323" s="226">
        <f>S323*H323</f>
        <v>0</v>
      </c>
      <c r="AR323" s="227" t="s">
        <v>554</v>
      </c>
      <c r="AT323" s="227" t="s">
        <v>154</v>
      </c>
      <c r="AU323" s="227" t="s">
        <v>85</v>
      </c>
      <c r="AY323" s="15" t="s">
        <v>152</v>
      </c>
      <c r="BE323" s="228">
        <f>IF(N323="základní",J323,0)</f>
        <v>0</v>
      </c>
      <c r="BF323" s="228">
        <f>IF(N323="snížená",J323,0)</f>
        <v>0</v>
      </c>
      <c r="BG323" s="228">
        <f>IF(N323="zákl. přenesená",J323,0)</f>
        <v>0</v>
      </c>
      <c r="BH323" s="228">
        <f>IF(N323="sníž. přenesená",J323,0)</f>
        <v>0</v>
      </c>
      <c r="BI323" s="228">
        <f>IF(N323="nulová",J323,0)</f>
        <v>0</v>
      </c>
      <c r="BJ323" s="15" t="s">
        <v>81</v>
      </c>
      <c r="BK323" s="228">
        <f>ROUND(I323*H323,2)</f>
        <v>0</v>
      </c>
      <c r="BL323" s="15" t="s">
        <v>554</v>
      </c>
      <c r="BM323" s="227" t="s">
        <v>577</v>
      </c>
    </row>
    <row r="324" spans="2:63" s="11" customFormat="1" ht="22.8" customHeight="1">
      <c r="B324" s="200"/>
      <c r="C324" s="201"/>
      <c r="D324" s="202" t="s">
        <v>75</v>
      </c>
      <c r="E324" s="214" t="s">
        <v>578</v>
      </c>
      <c r="F324" s="214" t="s">
        <v>579</v>
      </c>
      <c r="G324" s="201"/>
      <c r="H324" s="201"/>
      <c r="I324" s="204"/>
      <c r="J324" s="215">
        <f>BK324</f>
        <v>0</v>
      </c>
      <c r="K324" s="201"/>
      <c r="L324" s="206"/>
      <c r="M324" s="207"/>
      <c r="N324" s="208"/>
      <c r="O324" s="208"/>
      <c r="P324" s="209">
        <f>SUM(P325:P343)</f>
        <v>0</v>
      </c>
      <c r="Q324" s="208"/>
      <c r="R324" s="209">
        <f>SUM(R325:R343)</f>
        <v>0.036022370000000005</v>
      </c>
      <c r="S324" s="208"/>
      <c r="T324" s="210">
        <f>SUM(T325:T343)</f>
        <v>0</v>
      </c>
      <c r="AR324" s="211" t="s">
        <v>85</v>
      </c>
      <c r="AT324" s="212" t="s">
        <v>75</v>
      </c>
      <c r="AU324" s="212" t="s">
        <v>81</v>
      </c>
      <c r="AY324" s="211" t="s">
        <v>152</v>
      </c>
      <c r="BK324" s="213">
        <f>SUM(BK325:BK343)</f>
        <v>0</v>
      </c>
    </row>
    <row r="325" spans="2:65" s="1" customFormat="1" ht="60" customHeight="1">
      <c r="B325" s="36"/>
      <c r="C325" s="216" t="s">
        <v>580</v>
      </c>
      <c r="D325" s="216" t="s">
        <v>154</v>
      </c>
      <c r="E325" s="217" t="s">
        <v>581</v>
      </c>
      <c r="F325" s="218" t="s">
        <v>582</v>
      </c>
      <c r="G325" s="219" t="s">
        <v>157</v>
      </c>
      <c r="H325" s="220">
        <v>6.12</v>
      </c>
      <c r="I325" s="221"/>
      <c r="J325" s="222">
        <f>ROUND(I325*H325,2)</f>
        <v>0</v>
      </c>
      <c r="K325" s="218" t="s">
        <v>158</v>
      </c>
      <c r="L325" s="41"/>
      <c r="M325" s="223" t="s">
        <v>1</v>
      </c>
      <c r="N325" s="224" t="s">
        <v>41</v>
      </c>
      <c r="O325" s="84"/>
      <c r="P325" s="225">
        <f>O325*H325</f>
        <v>0</v>
      </c>
      <c r="Q325" s="225">
        <v>0.0001</v>
      </c>
      <c r="R325" s="225">
        <f>Q325*H325</f>
        <v>0.000612</v>
      </c>
      <c r="S325" s="225">
        <v>0</v>
      </c>
      <c r="T325" s="226">
        <f>S325*H325</f>
        <v>0</v>
      </c>
      <c r="AR325" s="227" t="s">
        <v>554</v>
      </c>
      <c r="AT325" s="227" t="s">
        <v>154</v>
      </c>
      <c r="AU325" s="227" t="s">
        <v>85</v>
      </c>
      <c r="AY325" s="15" t="s">
        <v>152</v>
      </c>
      <c r="BE325" s="228">
        <f>IF(N325="základní",J325,0)</f>
        <v>0</v>
      </c>
      <c r="BF325" s="228">
        <f>IF(N325="snížená",J325,0)</f>
        <v>0</v>
      </c>
      <c r="BG325" s="228">
        <f>IF(N325="zákl. přenesená",J325,0)</f>
        <v>0</v>
      </c>
      <c r="BH325" s="228">
        <f>IF(N325="sníž. přenesená",J325,0)</f>
        <v>0</v>
      </c>
      <c r="BI325" s="228">
        <f>IF(N325="nulová",J325,0)</f>
        <v>0</v>
      </c>
      <c r="BJ325" s="15" t="s">
        <v>81</v>
      </c>
      <c r="BK325" s="228">
        <f>ROUND(I325*H325,2)</f>
        <v>0</v>
      </c>
      <c r="BL325" s="15" t="s">
        <v>554</v>
      </c>
      <c r="BM325" s="227" t="s">
        <v>583</v>
      </c>
    </row>
    <row r="326" spans="2:51" s="12" customFormat="1" ht="12">
      <c r="B326" s="229"/>
      <c r="C326" s="230"/>
      <c r="D326" s="231" t="s">
        <v>161</v>
      </c>
      <c r="E326" s="232" t="s">
        <v>1</v>
      </c>
      <c r="F326" s="233" t="s">
        <v>584</v>
      </c>
      <c r="G326" s="230"/>
      <c r="H326" s="234">
        <v>6.12</v>
      </c>
      <c r="I326" s="235"/>
      <c r="J326" s="230"/>
      <c r="K326" s="230"/>
      <c r="L326" s="236"/>
      <c r="M326" s="237"/>
      <c r="N326" s="238"/>
      <c r="O326" s="238"/>
      <c r="P326" s="238"/>
      <c r="Q326" s="238"/>
      <c r="R326" s="238"/>
      <c r="S326" s="238"/>
      <c r="T326" s="239"/>
      <c r="AT326" s="240" t="s">
        <v>161</v>
      </c>
      <c r="AU326" s="240" t="s">
        <v>85</v>
      </c>
      <c r="AV326" s="12" t="s">
        <v>85</v>
      </c>
      <c r="AW326" s="12" t="s">
        <v>32</v>
      </c>
      <c r="AX326" s="12" t="s">
        <v>81</v>
      </c>
      <c r="AY326" s="240" t="s">
        <v>152</v>
      </c>
    </row>
    <row r="327" spans="2:65" s="1" customFormat="1" ht="24" customHeight="1">
      <c r="B327" s="36"/>
      <c r="C327" s="241" t="s">
        <v>585</v>
      </c>
      <c r="D327" s="241" t="s">
        <v>210</v>
      </c>
      <c r="E327" s="242" t="s">
        <v>586</v>
      </c>
      <c r="F327" s="243" t="s">
        <v>587</v>
      </c>
      <c r="G327" s="244" t="s">
        <v>157</v>
      </c>
      <c r="H327" s="245">
        <v>7.038</v>
      </c>
      <c r="I327" s="246"/>
      <c r="J327" s="247">
        <f>ROUND(I327*H327,2)</f>
        <v>0</v>
      </c>
      <c r="K327" s="243" t="s">
        <v>158</v>
      </c>
      <c r="L327" s="248"/>
      <c r="M327" s="249" t="s">
        <v>1</v>
      </c>
      <c r="N327" s="250" t="s">
        <v>41</v>
      </c>
      <c r="O327" s="84"/>
      <c r="P327" s="225">
        <f>O327*H327</f>
        <v>0</v>
      </c>
      <c r="Q327" s="225">
        <v>0.00254</v>
      </c>
      <c r="R327" s="225">
        <f>Q327*H327</f>
        <v>0.017876520000000003</v>
      </c>
      <c r="S327" s="225">
        <v>0</v>
      </c>
      <c r="T327" s="226">
        <f>S327*H327</f>
        <v>0</v>
      </c>
      <c r="AR327" s="227" t="s">
        <v>217</v>
      </c>
      <c r="AT327" s="227" t="s">
        <v>210</v>
      </c>
      <c r="AU327" s="227" t="s">
        <v>85</v>
      </c>
      <c r="AY327" s="15" t="s">
        <v>152</v>
      </c>
      <c r="BE327" s="228">
        <f>IF(N327="základní",J327,0)</f>
        <v>0</v>
      </c>
      <c r="BF327" s="228">
        <f>IF(N327="snížená",J327,0)</f>
        <v>0</v>
      </c>
      <c r="BG327" s="228">
        <f>IF(N327="zákl. přenesená",J327,0)</f>
        <v>0</v>
      </c>
      <c r="BH327" s="228">
        <f>IF(N327="sníž. přenesená",J327,0)</f>
        <v>0</v>
      </c>
      <c r="BI327" s="228">
        <f>IF(N327="nulová",J327,0)</f>
        <v>0</v>
      </c>
      <c r="BJ327" s="15" t="s">
        <v>81</v>
      </c>
      <c r="BK327" s="228">
        <f>ROUND(I327*H327,2)</f>
        <v>0</v>
      </c>
      <c r="BL327" s="15" t="s">
        <v>554</v>
      </c>
      <c r="BM327" s="227" t="s">
        <v>588</v>
      </c>
    </row>
    <row r="328" spans="2:51" s="12" customFormat="1" ht="12">
      <c r="B328" s="229"/>
      <c r="C328" s="230"/>
      <c r="D328" s="231" t="s">
        <v>161</v>
      </c>
      <c r="E328" s="230"/>
      <c r="F328" s="233" t="s">
        <v>589</v>
      </c>
      <c r="G328" s="230"/>
      <c r="H328" s="234">
        <v>7.038</v>
      </c>
      <c r="I328" s="235"/>
      <c r="J328" s="230"/>
      <c r="K328" s="230"/>
      <c r="L328" s="236"/>
      <c r="M328" s="237"/>
      <c r="N328" s="238"/>
      <c r="O328" s="238"/>
      <c r="P328" s="238"/>
      <c r="Q328" s="238"/>
      <c r="R328" s="238"/>
      <c r="S328" s="238"/>
      <c r="T328" s="239"/>
      <c r="AT328" s="240" t="s">
        <v>161</v>
      </c>
      <c r="AU328" s="240" t="s">
        <v>85</v>
      </c>
      <c r="AV328" s="12" t="s">
        <v>85</v>
      </c>
      <c r="AW328" s="12" t="s">
        <v>4</v>
      </c>
      <c r="AX328" s="12" t="s">
        <v>81</v>
      </c>
      <c r="AY328" s="240" t="s">
        <v>152</v>
      </c>
    </row>
    <row r="329" spans="2:65" s="1" customFormat="1" ht="36" customHeight="1">
      <c r="B329" s="36"/>
      <c r="C329" s="216" t="s">
        <v>590</v>
      </c>
      <c r="D329" s="216" t="s">
        <v>154</v>
      </c>
      <c r="E329" s="217" t="s">
        <v>591</v>
      </c>
      <c r="F329" s="218" t="s">
        <v>592</v>
      </c>
      <c r="G329" s="219" t="s">
        <v>322</v>
      </c>
      <c r="H329" s="220">
        <v>2.2</v>
      </c>
      <c r="I329" s="221"/>
      <c r="J329" s="222">
        <f>ROUND(I329*H329,2)</f>
        <v>0</v>
      </c>
      <c r="K329" s="218" t="s">
        <v>158</v>
      </c>
      <c r="L329" s="41"/>
      <c r="M329" s="223" t="s">
        <v>1</v>
      </c>
      <c r="N329" s="224" t="s">
        <v>41</v>
      </c>
      <c r="O329" s="84"/>
      <c r="P329" s="225">
        <f>O329*H329</f>
        <v>0</v>
      </c>
      <c r="Q329" s="225">
        <v>0</v>
      </c>
      <c r="R329" s="225">
        <f>Q329*H329</f>
        <v>0</v>
      </c>
      <c r="S329" s="225">
        <v>0</v>
      </c>
      <c r="T329" s="226">
        <f>S329*H329</f>
        <v>0</v>
      </c>
      <c r="AR329" s="227" t="s">
        <v>554</v>
      </c>
      <c r="AT329" s="227" t="s">
        <v>154</v>
      </c>
      <c r="AU329" s="227" t="s">
        <v>85</v>
      </c>
      <c r="AY329" s="15" t="s">
        <v>152</v>
      </c>
      <c r="BE329" s="228">
        <f>IF(N329="základní",J329,0)</f>
        <v>0</v>
      </c>
      <c r="BF329" s="228">
        <f>IF(N329="snížená",J329,0)</f>
        <v>0</v>
      </c>
      <c r="BG329" s="228">
        <f>IF(N329="zákl. přenesená",J329,0)</f>
        <v>0</v>
      </c>
      <c r="BH329" s="228">
        <f>IF(N329="sníž. přenesená",J329,0)</f>
        <v>0</v>
      </c>
      <c r="BI329" s="228">
        <f>IF(N329="nulová",J329,0)</f>
        <v>0</v>
      </c>
      <c r="BJ329" s="15" t="s">
        <v>81</v>
      </c>
      <c r="BK329" s="228">
        <f>ROUND(I329*H329,2)</f>
        <v>0</v>
      </c>
      <c r="BL329" s="15" t="s">
        <v>554</v>
      </c>
      <c r="BM329" s="227" t="s">
        <v>593</v>
      </c>
    </row>
    <row r="330" spans="2:65" s="1" customFormat="1" ht="48" customHeight="1">
      <c r="B330" s="36"/>
      <c r="C330" s="216" t="s">
        <v>594</v>
      </c>
      <c r="D330" s="216" t="s">
        <v>154</v>
      </c>
      <c r="E330" s="217" t="s">
        <v>595</v>
      </c>
      <c r="F330" s="218" t="s">
        <v>596</v>
      </c>
      <c r="G330" s="219" t="s">
        <v>322</v>
      </c>
      <c r="H330" s="220">
        <v>12.91</v>
      </c>
      <c r="I330" s="221"/>
      <c r="J330" s="222">
        <f>ROUND(I330*H330,2)</f>
        <v>0</v>
      </c>
      <c r="K330" s="218" t="s">
        <v>158</v>
      </c>
      <c r="L330" s="41"/>
      <c r="M330" s="223" t="s">
        <v>1</v>
      </c>
      <c r="N330" s="224" t="s">
        <v>41</v>
      </c>
      <c r="O330" s="84"/>
      <c r="P330" s="225">
        <f>O330*H330</f>
        <v>0</v>
      </c>
      <c r="Q330" s="225">
        <v>0</v>
      </c>
      <c r="R330" s="225">
        <f>Q330*H330</f>
        <v>0</v>
      </c>
      <c r="S330" s="225">
        <v>0</v>
      </c>
      <c r="T330" s="226">
        <f>S330*H330</f>
        <v>0</v>
      </c>
      <c r="AR330" s="227" t="s">
        <v>554</v>
      </c>
      <c r="AT330" s="227" t="s">
        <v>154</v>
      </c>
      <c r="AU330" s="227" t="s">
        <v>85</v>
      </c>
      <c r="AY330" s="15" t="s">
        <v>152</v>
      </c>
      <c r="BE330" s="228">
        <f>IF(N330="základní",J330,0)</f>
        <v>0</v>
      </c>
      <c r="BF330" s="228">
        <f>IF(N330="snížená",J330,0)</f>
        <v>0</v>
      </c>
      <c r="BG330" s="228">
        <f>IF(N330="zákl. přenesená",J330,0)</f>
        <v>0</v>
      </c>
      <c r="BH330" s="228">
        <f>IF(N330="sníž. přenesená",J330,0)</f>
        <v>0</v>
      </c>
      <c r="BI330" s="228">
        <f>IF(N330="nulová",J330,0)</f>
        <v>0</v>
      </c>
      <c r="BJ330" s="15" t="s">
        <v>81</v>
      </c>
      <c r="BK330" s="228">
        <f>ROUND(I330*H330,2)</f>
        <v>0</v>
      </c>
      <c r="BL330" s="15" t="s">
        <v>554</v>
      </c>
      <c r="BM330" s="227" t="s">
        <v>597</v>
      </c>
    </row>
    <row r="331" spans="2:51" s="12" customFormat="1" ht="12">
      <c r="B331" s="229"/>
      <c r="C331" s="230"/>
      <c r="D331" s="231" t="s">
        <v>161</v>
      </c>
      <c r="E331" s="232" t="s">
        <v>1</v>
      </c>
      <c r="F331" s="233" t="s">
        <v>598</v>
      </c>
      <c r="G331" s="230"/>
      <c r="H331" s="234">
        <v>12.91</v>
      </c>
      <c r="I331" s="235"/>
      <c r="J331" s="230"/>
      <c r="K331" s="230"/>
      <c r="L331" s="236"/>
      <c r="M331" s="237"/>
      <c r="N331" s="238"/>
      <c r="O331" s="238"/>
      <c r="P331" s="238"/>
      <c r="Q331" s="238"/>
      <c r="R331" s="238"/>
      <c r="S331" s="238"/>
      <c r="T331" s="239"/>
      <c r="AT331" s="240" t="s">
        <v>161</v>
      </c>
      <c r="AU331" s="240" t="s">
        <v>85</v>
      </c>
      <c r="AV331" s="12" t="s">
        <v>85</v>
      </c>
      <c r="AW331" s="12" t="s">
        <v>32</v>
      </c>
      <c r="AX331" s="12" t="s">
        <v>81</v>
      </c>
      <c r="AY331" s="240" t="s">
        <v>152</v>
      </c>
    </row>
    <row r="332" spans="2:65" s="1" customFormat="1" ht="24" customHeight="1">
      <c r="B332" s="36"/>
      <c r="C332" s="241" t="s">
        <v>599</v>
      </c>
      <c r="D332" s="241" t="s">
        <v>210</v>
      </c>
      <c r="E332" s="242" t="s">
        <v>600</v>
      </c>
      <c r="F332" s="243" t="s">
        <v>601</v>
      </c>
      <c r="G332" s="244" t="s">
        <v>322</v>
      </c>
      <c r="H332" s="245">
        <v>2.65</v>
      </c>
      <c r="I332" s="246"/>
      <c r="J332" s="247">
        <f>ROUND(I332*H332,2)</f>
        <v>0</v>
      </c>
      <c r="K332" s="243" t="s">
        <v>158</v>
      </c>
      <c r="L332" s="248"/>
      <c r="M332" s="249" t="s">
        <v>1</v>
      </c>
      <c r="N332" s="250" t="s">
        <v>41</v>
      </c>
      <c r="O332" s="84"/>
      <c r="P332" s="225">
        <f>O332*H332</f>
        <v>0</v>
      </c>
      <c r="Q332" s="225">
        <v>0.00111</v>
      </c>
      <c r="R332" s="225">
        <f>Q332*H332</f>
        <v>0.0029415</v>
      </c>
      <c r="S332" s="225">
        <v>0</v>
      </c>
      <c r="T332" s="226">
        <f>S332*H332</f>
        <v>0</v>
      </c>
      <c r="AR332" s="227" t="s">
        <v>217</v>
      </c>
      <c r="AT332" s="227" t="s">
        <v>210</v>
      </c>
      <c r="AU332" s="227" t="s">
        <v>85</v>
      </c>
      <c r="AY332" s="15" t="s">
        <v>152</v>
      </c>
      <c r="BE332" s="228">
        <f>IF(N332="základní",J332,0)</f>
        <v>0</v>
      </c>
      <c r="BF332" s="228">
        <f>IF(N332="snížená",J332,0)</f>
        <v>0</v>
      </c>
      <c r="BG332" s="228">
        <f>IF(N332="zákl. přenesená",J332,0)</f>
        <v>0</v>
      </c>
      <c r="BH332" s="228">
        <f>IF(N332="sníž. přenesená",J332,0)</f>
        <v>0</v>
      </c>
      <c r="BI332" s="228">
        <f>IF(N332="nulová",J332,0)</f>
        <v>0</v>
      </c>
      <c r="BJ332" s="15" t="s">
        <v>81</v>
      </c>
      <c r="BK332" s="228">
        <f>ROUND(I332*H332,2)</f>
        <v>0</v>
      </c>
      <c r="BL332" s="15" t="s">
        <v>554</v>
      </c>
      <c r="BM332" s="227" t="s">
        <v>602</v>
      </c>
    </row>
    <row r="333" spans="2:65" s="1" customFormat="1" ht="24" customHeight="1">
      <c r="B333" s="36"/>
      <c r="C333" s="241" t="s">
        <v>603</v>
      </c>
      <c r="D333" s="241" t="s">
        <v>210</v>
      </c>
      <c r="E333" s="242" t="s">
        <v>604</v>
      </c>
      <c r="F333" s="243" t="s">
        <v>605</v>
      </c>
      <c r="G333" s="244" t="s">
        <v>322</v>
      </c>
      <c r="H333" s="245">
        <v>5.555</v>
      </c>
      <c r="I333" s="246"/>
      <c r="J333" s="247">
        <f>ROUND(I333*H333,2)</f>
        <v>0</v>
      </c>
      <c r="K333" s="243" t="s">
        <v>158</v>
      </c>
      <c r="L333" s="248"/>
      <c r="M333" s="249" t="s">
        <v>1</v>
      </c>
      <c r="N333" s="250" t="s">
        <v>41</v>
      </c>
      <c r="O333" s="84"/>
      <c r="P333" s="225">
        <f>O333*H333</f>
        <v>0</v>
      </c>
      <c r="Q333" s="225">
        <v>0.00139</v>
      </c>
      <c r="R333" s="225">
        <f>Q333*H333</f>
        <v>0.0077214499999999995</v>
      </c>
      <c r="S333" s="225">
        <v>0</v>
      </c>
      <c r="T333" s="226">
        <f>S333*H333</f>
        <v>0</v>
      </c>
      <c r="AR333" s="227" t="s">
        <v>217</v>
      </c>
      <c r="AT333" s="227" t="s">
        <v>210</v>
      </c>
      <c r="AU333" s="227" t="s">
        <v>85</v>
      </c>
      <c r="AY333" s="15" t="s">
        <v>152</v>
      </c>
      <c r="BE333" s="228">
        <f>IF(N333="základní",J333,0)</f>
        <v>0</v>
      </c>
      <c r="BF333" s="228">
        <f>IF(N333="snížená",J333,0)</f>
        <v>0</v>
      </c>
      <c r="BG333" s="228">
        <f>IF(N333="zákl. přenesená",J333,0)</f>
        <v>0</v>
      </c>
      <c r="BH333" s="228">
        <f>IF(N333="sníž. přenesená",J333,0)</f>
        <v>0</v>
      </c>
      <c r="BI333" s="228">
        <f>IF(N333="nulová",J333,0)</f>
        <v>0</v>
      </c>
      <c r="BJ333" s="15" t="s">
        <v>81</v>
      </c>
      <c r="BK333" s="228">
        <f>ROUND(I333*H333,2)</f>
        <v>0</v>
      </c>
      <c r="BL333" s="15" t="s">
        <v>554</v>
      </c>
      <c r="BM333" s="227" t="s">
        <v>606</v>
      </c>
    </row>
    <row r="334" spans="2:51" s="12" customFormat="1" ht="12">
      <c r="B334" s="229"/>
      <c r="C334" s="230"/>
      <c r="D334" s="231" t="s">
        <v>161</v>
      </c>
      <c r="E334" s="232" t="s">
        <v>1</v>
      </c>
      <c r="F334" s="233" t="s">
        <v>607</v>
      </c>
      <c r="G334" s="230"/>
      <c r="H334" s="234">
        <v>5.05</v>
      </c>
      <c r="I334" s="235"/>
      <c r="J334" s="230"/>
      <c r="K334" s="230"/>
      <c r="L334" s="236"/>
      <c r="M334" s="237"/>
      <c r="N334" s="238"/>
      <c r="O334" s="238"/>
      <c r="P334" s="238"/>
      <c r="Q334" s="238"/>
      <c r="R334" s="238"/>
      <c r="S334" s="238"/>
      <c r="T334" s="239"/>
      <c r="AT334" s="240" t="s">
        <v>161</v>
      </c>
      <c r="AU334" s="240" t="s">
        <v>85</v>
      </c>
      <c r="AV334" s="12" t="s">
        <v>85</v>
      </c>
      <c r="AW334" s="12" t="s">
        <v>32</v>
      </c>
      <c r="AX334" s="12" t="s">
        <v>81</v>
      </c>
      <c r="AY334" s="240" t="s">
        <v>152</v>
      </c>
    </row>
    <row r="335" spans="2:51" s="12" customFormat="1" ht="12">
      <c r="B335" s="229"/>
      <c r="C335" s="230"/>
      <c r="D335" s="231" t="s">
        <v>161</v>
      </c>
      <c r="E335" s="230"/>
      <c r="F335" s="233" t="s">
        <v>608</v>
      </c>
      <c r="G335" s="230"/>
      <c r="H335" s="234">
        <v>5.555</v>
      </c>
      <c r="I335" s="235"/>
      <c r="J335" s="230"/>
      <c r="K335" s="230"/>
      <c r="L335" s="236"/>
      <c r="M335" s="237"/>
      <c r="N335" s="238"/>
      <c r="O335" s="238"/>
      <c r="P335" s="238"/>
      <c r="Q335" s="238"/>
      <c r="R335" s="238"/>
      <c r="S335" s="238"/>
      <c r="T335" s="239"/>
      <c r="AT335" s="240" t="s">
        <v>161</v>
      </c>
      <c r="AU335" s="240" t="s">
        <v>85</v>
      </c>
      <c r="AV335" s="12" t="s">
        <v>85</v>
      </c>
      <c r="AW335" s="12" t="s">
        <v>4</v>
      </c>
      <c r="AX335" s="12" t="s">
        <v>81</v>
      </c>
      <c r="AY335" s="240" t="s">
        <v>152</v>
      </c>
    </row>
    <row r="336" spans="2:65" s="1" customFormat="1" ht="24" customHeight="1">
      <c r="B336" s="36"/>
      <c r="C336" s="241" t="s">
        <v>609</v>
      </c>
      <c r="D336" s="241" t="s">
        <v>210</v>
      </c>
      <c r="E336" s="242" t="s">
        <v>610</v>
      </c>
      <c r="F336" s="243" t="s">
        <v>611</v>
      </c>
      <c r="G336" s="244" t="s">
        <v>322</v>
      </c>
      <c r="H336" s="245">
        <v>2.64</v>
      </c>
      <c r="I336" s="246"/>
      <c r="J336" s="247">
        <f>ROUND(I336*H336,2)</f>
        <v>0</v>
      </c>
      <c r="K336" s="243" t="s">
        <v>158</v>
      </c>
      <c r="L336" s="248"/>
      <c r="M336" s="249" t="s">
        <v>1</v>
      </c>
      <c r="N336" s="250" t="s">
        <v>41</v>
      </c>
      <c r="O336" s="84"/>
      <c r="P336" s="225">
        <f>O336*H336</f>
        <v>0</v>
      </c>
      <c r="Q336" s="225">
        <v>0.00056</v>
      </c>
      <c r="R336" s="225">
        <f>Q336*H336</f>
        <v>0.0014784</v>
      </c>
      <c r="S336" s="225">
        <v>0</v>
      </c>
      <c r="T336" s="226">
        <f>S336*H336</f>
        <v>0</v>
      </c>
      <c r="AR336" s="227" t="s">
        <v>217</v>
      </c>
      <c r="AT336" s="227" t="s">
        <v>210</v>
      </c>
      <c r="AU336" s="227" t="s">
        <v>85</v>
      </c>
      <c r="AY336" s="15" t="s">
        <v>152</v>
      </c>
      <c r="BE336" s="228">
        <f>IF(N336="základní",J336,0)</f>
        <v>0</v>
      </c>
      <c r="BF336" s="228">
        <f>IF(N336="snížená",J336,0)</f>
        <v>0</v>
      </c>
      <c r="BG336" s="228">
        <f>IF(N336="zákl. přenesená",J336,0)</f>
        <v>0</v>
      </c>
      <c r="BH336" s="228">
        <f>IF(N336="sníž. přenesená",J336,0)</f>
        <v>0</v>
      </c>
      <c r="BI336" s="228">
        <f>IF(N336="nulová",J336,0)</f>
        <v>0</v>
      </c>
      <c r="BJ336" s="15" t="s">
        <v>81</v>
      </c>
      <c r="BK336" s="228">
        <f>ROUND(I336*H336,2)</f>
        <v>0</v>
      </c>
      <c r="BL336" s="15" t="s">
        <v>554</v>
      </c>
      <c r="BM336" s="227" t="s">
        <v>612</v>
      </c>
    </row>
    <row r="337" spans="2:51" s="12" customFormat="1" ht="12">
      <c r="B337" s="229"/>
      <c r="C337" s="230"/>
      <c r="D337" s="231" t="s">
        <v>161</v>
      </c>
      <c r="E337" s="232" t="s">
        <v>1</v>
      </c>
      <c r="F337" s="233" t="s">
        <v>613</v>
      </c>
      <c r="G337" s="230"/>
      <c r="H337" s="234">
        <v>2.4</v>
      </c>
      <c r="I337" s="235"/>
      <c r="J337" s="230"/>
      <c r="K337" s="230"/>
      <c r="L337" s="236"/>
      <c r="M337" s="237"/>
      <c r="N337" s="238"/>
      <c r="O337" s="238"/>
      <c r="P337" s="238"/>
      <c r="Q337" s="238"/>
      <c r="R337" s="238"/>
      <c r="S337" s="238"/>
      <c r="T337" s="239"/>
      <c r="AT337" s="240" t="s">
        <v>161</v>
      </c>
      <c r="AU337" s="240" t="s">
        <v>85</v>
      </c>
      <c r="AV337" s="12" t="s">
        <v>85</v>
      </c>
      <c r="AW337" s="12" t="s">
        <v>32</v>
      </c>
      <c r="AX337" s="12" t="s">
        <v>81</v>
      </c>
      <c r="AY337" s="240" t="s">
        <v>152</v>
      </c>
    </row>
    <row r="338" spans="2:51" s="12" customFormat="1" ht="12">
      <c r="B338" s="229"/>
      <c r="C338" s="230"/>
      <c r="D338" s="231" t="s">
        <v>161</v>
      </c>
      <c r="E338" s="230"/>
      <c r="F338" s="233" t="s">
        <v>614</v>
      </c>
      <c r="G338" s="230"/>
      <c r="H338" s="234">
        <v>2.64</v>
      </c>
      <c r="I338" s="235"/>
      <c r="J338" s="230"/>
      <c r="K338" s="230"/>
      <c r="L338" s="236"/>
      <c r="M338" s="237"/>
      <c r="N338" s="238"/>
      <c r="O338" s="238"/>
      <c r="P338" s="238"/>
      <c r="Q338" s="238"/>
      <c r="R338" s="238"/>
      <c r="S338" s="238"/>
      <c r="T338" s="239"/>
      <c r="AT338" s="240" t="s">
        <v>161</v>
      </c>
      <c r="AU338" s="240" t="s">
        <v>85</v>
      </c>
      <c r="AV338" s="12" t="s">
        <v>85</v>
      </c>
      <c r="AW338" s="12" t="s">
        <v>4</v>
      </c>
      <c r="AX338" s="12" t="s">
        <v>81</v>
      </c>
      <c r="AY338" s="240" t="s">
        <v>152</v>
      </c>
    </row>
    <row r="339" spans="2:65" s="1" customFormat="1" ht="24" customHeight="1">
      <c r="B339" s="36"/>
      <c r="C339" s="241" t="s">
        <v>615</v>
      </c>
      <c r="D339" s="241" t="s">
        <v>210</v>
      </c>
      <c r="E339" s="242" t="s">
        <v>616</v>
      </c>
      <c r="F339" s="243" t="s">
        <v>617</v>
      </c>
      <c r="G339" s="244" t="s">
        <v>322</v>
      </c>
      <c r="H339" s="245">
        <v>3.08</v>
      </c>
      <c r="I339" s="246"/>
      <c r="J339" s="247">
        <f>ROUND(I339*H339,2)</f>
        <v>0</v>
      </c>
      <c r="K339" s="243" t="s">
        <v>158</v>
      </c>
      <c r="L339" s="248"/>
      <c r="M339" s="249" t="s">
        <v>1</v>
      </c>
      <c r="N339" s="250" t="s">
        <v>41</v>
      </c>
      <c r="O339" s="84"/>
      <c r="P339" s="225">
        <f>O339*H339</f>
        <v>0</v>
      </c>
      <c r="Q339" s="225">
        <v>0.0004</v>
      </c>
      <c r="R339" s="225">
        <f>Q339*H339</f>
        <v>0.001232</v>
      </c>
      <c r="S339" s="225">
        <v>0</v>
      </c>
      <c r="T339" s="226">
        <f>S339*H339</f>
        <v>0</v>
      </c>
      <c r="AR339" s="227" t="s">
        <v>217</v>
      </c>
      <c r="AT339" s="227" t="s">
        <v>210</v>
      </c>
      <c r="AU339" s="227" t="s">
        <v>85</v>
      </c>
      <c r="AY339" s="15" t="s">
        <v>152</v>
      </c>
      <c r="BE339" s="228">
        <f>IF(N339="základní",J339,0)</f>
        <v>0</v>
      </c>
      <c r="BF339" s="228">
        <f>IF(N339="snížená",J339,0)</f>
        <v>0</v>
      </c>
      <c r="BG339" s="228">
        <f>IF(N339="zákl. přenesená",J339,0)</f>
        <v>0</v>
      </c>
      <c r="BH339" s="228">
        <f>IF(N339="sníž. přenesená",J339,0)</f>
        <v>0</v>
      </c>
      <c r="BI339" s="228">
        <f>IF(N339="nulová",J339,0)</f>
        <v>0</v>
      </c>
      <c r="BJ339" s="15" t="s">
        <v>81</v>
      </c>
      <c r="BK339" s="228">
        <f>ROUND(I339*H339,2)</f>
        <v>0</v>
      </c>
      <c r="BL339" s="15" t="s">
        <v>554</v>
      </c>
      <c r="BM339" s="227" t="s">
        <v>618</v>
      </c>
    </row>
    <row r="340" spans="2:51" s="12" customFormat="1" ht="12">
      <c r="B340" s="229"/>
      <c r="C340" s="230"/>
      <c r="D340" s="231" t="s">
        <v>161</v>
      </c>
      <c r="E340" s="232" t="s">
        <v>1</v>
      </c>
      <c r="F340" s="233" t="s">
        <v>619</v>
      </c>
      <c r="G340" s="230"/>
      <c r="H340" s="234">
        <v>2.8</v>
      </c>
      <c r="I340" s="235"/>
      <c r="J340" s="230"/>
      <c r="K340" s="230"/>
      <c r="L340" s="236"/>
      <c r="M340" s="237"/>
      <c r="N340" s="238"/>
      <c r="O340" s="238"/>
      <c r="P340" s="238"/>
      <c r="Q340" s="238"/>
      <c r="R340" s="238"/>
      <c r="S340" s="238"/>
      <c r="T340" s="239"/>
      <c r="AT340" s="240" t="s">
        <v>161</v>
      </c>
      <c r="AU340" s="240" t="s">
        <v>85</v>
      </c>
      <c r="AV340" s="12" t="s">
        <v>85</v>
      </c>
      <c r="AW340" s="12" t="s">
        <v>32</v>
      </c>
      <c r="AX340" s="12" t="s">
        <v>81</v>
      </c>
      <c r="AY340" s="240" t="s">
        <v>152</v>
      </c>
    </row>
    <row r="341" spans="2:51" s="12" customFormat="1" ht="12">
      <c r="B341" s="229"/>
      <c r="C341" s="230"/>
      <c r="D341" s="231" t="s">
        <v>161</v>
      </c>
      <c r="E341" s="230"/>
      <c r="F341" s="233" t="s">
        <v>620</v>
      </c>
      <c r="G341" s="230"/>
      <c r="H341" s="234">
        <v>3.08</v>
      </c>
      <c r="I341" s="235"/>
      <c r="J341" s="230"/>
      <c r="K341" s="230"/>
      <c r="L341" s="236"/>
      <c r="M341" s="237"/>
      <c r="N341" s="238"/>
      <c r="O341" s="238"/>
      <c r="P341" s="238"/>
      <c r="Q341" s="238"/>
      <c r="R341" s="238"/>
      <c r="S341" s="238"/>
      <c r="T341" s="239"/>
      <c r="AT341" s="240" t="s">
        <v>161</v>
      </c>
      <c r="AU341" s="240" t="s">
        <v>85</v>
      </c>
      <c r="AV341" s="12" t="s">
        <v>85</v>
      </c>
      <c r="AW341" s="12" t="s">
        <v>4</v>
      </c>
      <c r="AX341" s="12" t="s">
        <v>81</v>
      </c>
      <c r="AY341" s="240" t="s">
        <v>152</v>
      </c>
    </row>
    <row r="342" spans="2:65" s="1" customFormat="1" ht="24" customHeight="1">
      <c r="B342" s="36"/>
      <c r="C342" s="241" t="s">
        <v>621</v>
      </c>
      <c r="D342" s="241" t="s">
        <v>210</v>
      </c>
      <c r="E342" s="242" t="s">
        <v>622</v>
      </c>
      <c r="F342" s="243" t="s">
        <v>623</v>
      </c>
      <c r="G342" s="244" t="s">
        <v>322</v>
      </c>
      <c r="H342" s="245">
        <v>2.65</v>
      </c>
      <c r="I342" s="246"/>
      <c r="J342" s="247">
        <f>ROUND(I342*H342,2)</f>
        <v>0</v>
      </c>
      <c r="K342" s="243" t="s">
        <v>158</v>
      </c>
      <c r="L342" s="248"/>
      <c r="M342" s="249" t="s">
        <v>1</v>
      </c>
      <c r="N342" s="250" t="s">
        <v>41</v>
      </c>
      <c r="O342" s="84"/>
      <c r="P342" s="225">
        <f>O342*H342</f>
        <v>0</v>
      </c>
      <c r="Q342" s="225">
        <v>0.00157</v>
      </c>
      <c r="R342" s="225">
        <f>Q342*H342</f>
        <v>0.0041605</v>
      </c>
      <c r="S342" s="225">
        <v>0</v>
      </c>
      <c r="T342" s="226">
        <f>S342*H342</f>
        <v>0</v>
      </c>
      <c r="AR342" s="227" t="s">
        <v>217</v>
      </c>
      <c r="AT342" s="227" t="s">
        <v>210</v>
      </c>
      <c r="AU342" s="227" t="s">
        <v>85</v>
      </c>
      <c r="AY342" s="15" t="s">
        <v>152</v>
      </c>
      <c r="BE342" s="228">
        <f>IF(N342="základní",J342,0)</f>
        <v>0</v>
      </c>
      <c r="BF342" s="228">
        <f>IF(N342="snížená",J342,0)</f>
        <v>0</v>
      </c>
      <c r="BG342" s="228">
        <f>IF(N342="zákl. přenesená",J342,0)</f>
        <v>0</v>
      </c>
      <c r="BH342" s="228">
        <f>IF(N342="sníž. přenesená",J342,0)</f>
        <v>0</v>
      </c>
      <c r="BI342" s="228">
        <f>IF(N342="nulová",J342,0)</f>
        <v>0</v>
      </c>
      <c r="BJ342" s="15" t="s">
        <v>81</v>
      </c>
      <c r="BK342" s="228">
        <f>ROUND(I342*H342,2)</f>
        <v>0</v>
      </c>
      <c r="BL342" s="15" t="s">
        <v>554</v>
      </c>
      <c r="BM342" s="227" t="s">
        <v>624</v>
      </c>
    </row>
    <row r="343" spans="2:65" s="1" customFormat="1" ht="48" customHeight="1">
      <c r="B343" s="36"/>
      <c r="C343" s="216" t="s">
        <v>625</v>
      </c>
      <c r="D343" s="216" t="s">
        <v>154</v>
      </c>
      <c r="E343" s="217" t="s">
        <v>626</v>
      </c>
      <c r="F343" s="218" t="s">
        <v>627</v>
      </c>
      <c r="G343" s="219" t="s">
        <v>213</v>
      </c>
      <c r="H343" s="220">
        <v>0.036</v>
      </c>
      <c r="I343" s="221"/>
      <c r="J343" s="222">
        <f>ROUND(I343*H343,2)</f>
        <v>0</v>
      </c>
      <c r="K343" s="218" t="s">
        <v>158</v>
      </c>
      <c r="L343" s="41"/>
      <c r="M343" s="223" t="s">
        <v>1</v>
      </c>
      <c r="N343" s="224" t="s">
        <v>41</v>
      </c>
      <c r="O343" s="84"/>
      <c r="P343" s="225">
        <f>O343*H343</f>
        <v>0</v>
      </c>
      <c r="Q343" s="225">
        <v>0</v>
      </c>
      <c r="R343" s="225">
        <f>Q343*H343</f>
        <v>0</v>
      </c>
      <c r="S343" s="225">
        <v>0</v>
      </c>
      <c r="T343" s="226">
        <f>S343*H343</f>
        <v>0</v>
      </c>
      <c r="AR343" s="227" t="s">
        <v>554</v>
      </c>
      <c r="AT343" s="227" t="s">
        <v>154</v>
      </c>
      <c r="AU343" s="227" t="s">
        <v>85</v>
      </c>
      <c r="AY343" s="15" t="s">
        <v>152</v>
      </c>
      <c r="BE343" s="228">
        <f>IF(N343="základní",J343,0)</f>
        <v>0</v>
      </c>
      <c r="BF343" s="228">
        <f>IF(N343="snížená",J343,0)</f>
        <v>0</v>
      </c>
      <c r="BG343" s="228">
        <f>IF(N343="zákl. přenesená",J343,0)</f>
        <v>0</v>
      </c>
      <c r="BH343" s="228">
        <f>IF(N343="sníž. přenesená",J343,0)</f>
        <v>0</v>
      </c>
      <c r="BI343" s="228">
        <f>IF(N343="nulová",J343,0)</f>
        <v>0</v>
      </c>
      <c r="BJ343" s="15" t="s">
        <v>81</v>
      </c>
      <c r="BK343" s="228">
        <f>ROUND(I343*H343,2)</f>
        <v>0</v>
      </c>
      <c r="BL343" s="15" t="s">
        <v>554</v>
      </c>
      <c r="BM343" s="227" t="s">
        <v>628</v>
      </c>
    </row>
    <row r="344" spans="2:63" s="11" customFormat="1" ht="22.8" customHeight="1">
      <c r="B344" s="200"/>
      <c r="C344" s="201"/>
      <c r="D344" s="202" t="s">
        <v>75</v>
      </c>
      <c r="E344" s="214" t="s">
        <v>629</v>
      </c>
      <c r="F344" s="214" t="s">
        <v>630</v>
      </c>
      <c r="G344" s="201"/>
      <c r="H344" s="201"/>
      <c r="I344" s="204"/>
      <c r="J344" s="215">
        <f>BK344</f>
        <v>0</v>
      </c>
      <c r="K344" s="201"/>
      <c r="L344" s="206"/>
      <c r="M344" s="207"/>
      <c r="N344" s="208"/>
      <c r="O344" s="208"/>
      <c r="P344" s="209">
        <f>SUM(P345:P350)</f>
        <v>0</v>
      </c>
      <c r="Q344" s="208"/>
      <c r="R344" s="209">
        <f>SUM(R345:R350)</f>
        <v>0.019287</v>
      </c>
      <c r="S344" s="208"/>
      <c r="T344" s="210">
        <f>SUM(T345:T350)</f>
        <v>0</v>
      </c>
      <c r="AR344" s="211" t="s">
        <v>85</v>
      </c>
      <c r="AT344" s="212" t="s">
        <v>75</v>
      </c>
      <c r="AU344" s="212" t="s">
        <v>81</v>
      </c>
      <c r="AY344" s="211" t="s">
        <v>152</v>
      </c>
      <c r="BK344" s="213">
        <f>SUM(BK345:BK350)</f>
        <v>0</v>
      </c>
    </row>
    <row r="345" spans="2:65" s="1" customFormat="1" ht="24" customHeight="1">
      <c r="B345" s="36"/>
      <c r="C345" s="216" t="s">
        <v>631</v>
      </c>
      <c r="D345" s="216" t="s">
        <v>154</v>
      </c>
      <c r="E345" s="217" t="s">
        <v>632</v>
      </c>
      <c r="F345" s="218" t="s">
        <v>633</v>
      </c>
      <c r="G345" s="219" t="s">
        <v>357</v>
      </c>
      <c r="H345" s="220">
        <v>4</v>
      </c>
      <c r="I345" s="221"/>
      <c r="J345" s="222">
        <f>ROUND(I345*H345,2)</f>
        <v>0</v>
      </c>
      <c r="K345" s="218" t="s">
        <v>158</v>
      </c>
      <c r="L345" s="41"/>
      <c r="M345" s="223" t="s">
        <v>1</v>
      </c>
      <c r="N345" s="224" t="s">
        <v>41</v>
      </c>
      <c r="O345" s="84"/>
      <c r="P345" s="225">
        <f>O345*H345</f>
        <v>0</v>
      </c>
      <c r="Q345" s="225">
        <v>0.00134</v>
      </c>
      <c r="R345" s="225">
        <f>Q345*H345</f>
        <v>0.00536</v>
      </c>
      <c r="S345" s="225">
        <v>0</v>
      </c>
      <c r="T345" s="226">
        <f>S345*H345</f>
        <v>0</v>
      </c>
      <c r="AR345" s="227" t="s">
        <v>554</v>
      </c>
      <c r="AT345" s="227" t="s">
        <v>154</v>
      </c>
      <c r="AU345" s="227" t="s">
        <v>85</v>
      </c>
      <c r="AY345" s="15" t="s">
        <v>152</v>
      </c>
      <c r="BE345" s="228">
        <f>IF(N345="základní",J345,0)</f>
        <v>0</v>
      </c>
      <c r="BF345" s="228">
        <f>IF(N345="snížená",J345,0)</f>
        <v>0</v>
      </c>
      <c r="BG345" s="228">
        <f>IF(N345="zákl. přenesená",J345,0)</f>
        <v>0</v>
      </c>
      <c r="BH345" s="228">
        <f>IF(N345="sníž. přenesená",J345,0)</f>
        <v>0</v>
      </c>
      <c r="BI345" s="228">
        <f>IF(N345="nulová",J345,0)</f>
        <v>0</v>
      </c>
      <c r="BJ345" s="15" t="s">
        <v>81</v>
      </c>
      <c r="BK345" s="228">
        <f>ROUND(I345*H345,2)</f>
        <v>0</v>
      </c>
      <c r="BL345" s="15" t="s">
        <v>554</v>
      </c>
      <c r="BM345" s="227" t="s">
        <v>634</v>
      </c>
    </row>
    <row r="346" spans="2:65" s="1" customFormat="1" ht="16.5" customHeight="1">
      <c r="B346" s="36"/>
      <c r="C346" s="216" t="s">
        <v>635</v>
      </c>
      <c r="D346" s="216" t="s">
        <v>154</v>
      </c>
      <c r="E346" s="217" t="s">
        <v>636</v>
      </c>
      <c r="F346" s="218" t="s">
        <v>637</v>
      </c>
      <c r="G346" s="219" t="s">
        <v>322</v>
      </c>
      <c r="H346" s="220">
        <v>2.4</v>
      </c>
      <c r="I346" s="221"/>
      <c r="J346" s="222">
        <f>ROUND(I346*H346,2)</f>
        <v>0</v>
      </c>
      <c r="K346" s="218" t="s">
        <v>158</v>
      </c>
      <c r="L346" s="41"/>
      <c r="M346" s="223" t="s">
        <v>1</v>
      </c>
      <c r="N346" s="224" t="s">
        <v>41</v>
      </c>
      <c r="O346" s="84"/>
      <c r="P346" s="225">
        <f>O346*H346</f>
        <v>0</v>
      </c>
      <c r="Q346" s="225">
        <v>0.00175</v>
      </c>
      <c r="R346" s="225">
        <f>Q346*H346</f>
        <v>0.0042</v>
      </c>
      <c r="S346" s="225">
        <v>0</v>
      </c>
      <c r="T346" s="226">
        <f>S346*H346</f>
        <v>0</v>
      </c>
      <c r="AR346" s="227" t="s">
        <v>554</v>
      </c>
      <c r="AT346" s="227" t="s">
        <v>154</v>
      </c>
      <c r="AU346" s="227" t="s">
        <v>85</v>
      </c>
      <c r="AY346" s="15" t="s">
        <v>152</v>
      </c>
      <c r="BE346" s="228">
        <f>IF(N346="základní",J346,0)</f>
        <v>0</v>
      </c>
      <c r="BF346" s="228">
        <f>IF(N346="snížená",J346,0)</f>
        <v>0</v>
      </c>
      <c r="BG346" s="228">
        <f>IF(N346="zákl. přenesená",J346,0)</f>
        <v>0</v>
      </c>
      <c r="BH346" s="228">
        <f>IF(N346="sníž. přenesená",J346,0)</f>
        <v>0</v>
      </c>
      <c r="BI346" s="228">
        <f>IF(N346="nulová",J346,0)</f>
        <v>0</v>
      </c>
      <c r="BJ346" s="15" t="s">
        <v>81</v>
      </c>
      <c r="BK346" s="228">
        <f>ROUND(I346*H346,2)</f>
        <v>0</v>
      </c>
      <c r="BL346" s="15" t="s">
        <v>554</v>
      </c>
      <c r="BM346" s="227" t="s">
        <v>638</v>
      </c>
    </row>
    <row r="347" spans="2:51" s="12" customFormat="1" ht="12">
      <c r="B347" s="229"/>
      <c r="C347" s="230"/>
      <c r="D347" s="231" t="s">
        <v>161</v>
      </c>
      <c r="E347" s="232" t="s">
        <v>1</v>
      </c>
      <c r="F347" s="233" t="s">
        <v>639</v>
      </c>
      <c r="G347" s="230"/>
      <c r="H347" s="234">
        <v>2.4</v>
      </c>
      <c r="I347" s="235"/>
      <c r="J347" s="230"/>
      <c r="K347" s="230"/>
      <c r="L347" s="236"/>
      <c r="M347" s="237"/>
      <c r="N347" s="238"/>
      <c r="O347" s="238"/>
      <c r="P347" s="238"/>
      <c r="Q347" s="238"/>
      <c r="R347" s="238"/>
      <c r="S347" s="238"/>
      <c r="T347" s="239"/>
      <c r="AT347" s="240" t="s">
        <v>161</v>
      </c>
      <c r="AU347" s="240" t="s">
        <v>85</v>
      </c>
      <c r="AV347" s="12" t="s">
        <v>85</v>
      </c>
      <c r="AW347" s="12" t="s">
        <v>32</v>
      </c>
      <c r="AX347" s="12" t="s">
        <v>81</v>
      </c>
      <c r="AY347" s="240" t="s">
        <v>152</v>
      </c>
    </row>
    <row r="348" spans="2:65" s="1" customFormat="1" ht="16.5" customHeight="1">
      <c r="B348" s="36"/>
      <c r="C348" s="216" t="s">
        <v>640</v>
      </c>
      <c r="D348" s="216" t="s">
        <v>154</v>
      </c>
      <c r="E348" s="217" t="s">
        <v>641</v>
      </c>
      <c r="F348" s="218" t="s">
        <v>642</v>
      </c>
      <c r="G348" s="219" t="s">
        <v>322</v>
      </c>
      <c r="H348" s="220">
        <v>3.55</v>
      </c>
      <c r="I348" s="221"/>
      <c r="J348" s="222">
        <f>ROUND(I348*H348,2)</f>
        <v>0</v>
      </c>
      <c r="K348" s="218" t="s">
        <v>158</v>
      </c>
      <c r="L348" s="41"/>
      <c r="M348" s="223" t="s">
        <v>1</v>
      </c>
      <c r="N348" s="224" t="s">
        <v>41</v>
      </c>
      <c r="O348" s="84"/>
      <c r="P348" s="225">
        <f>O348*H348</f>
        <v>0</v>
      </c>
      <c r="Q348" s="225">
        <v>0.00274</v>
      </c>
      <c r="R348" s="225">
        <f>Q348*H348</f>
        <v>0.009727</v>
      </c>
      <c r="S348" s="225">
        <v>0</v>
      </c>
      <c r="T348" s="226">
        <f>S348*H348</f>
        <v>0</v>
      </c>
      <c r="AR348" s="227" t="s">
        <v>554</v>
      </c>
      <c r="AT348" s="227" t="s">
        <v>154</v>
      </c>
      <c r="AU348" s="227" t="s">
        <v>85</v>
      </c>
      <c r="AY348" s="15" t="s">
        <v>152</v>
      </c>
      <c r="BE348" s="228">
        <f>IF(N348="základní",J348,0)</f>
        <v>0</v>
      </c>
      <c r="BF348" s="228">
        <f>IF(N348="snížená",J348,0)</f>
        <v>0</v>
      </c>
      <c r="BG348" s="228">
        <f>IF(N348="zákl. přenesená",J348,0)</f>
        <v>0</v>
      </c>
      <c r="BH348" s="228">
        <f>IF(N348="sníž. přenesená",J348,0)</f>
        <v>0</v>
      </c>
      <c r="BI348" s="228">
        <f>IF(N348="nulová",J348,0)</f>
        <v>0</v>
      </c>
      <c r="BJ348" s="15" t="s">
        <v>81</v>
      </c>
      <c r="BK348" s="228">
        <f>ROUND(I348*H348,2)</f>
        <v>0</v>
      </c>
      <c r="BL348" s="15" t="s">
        <v>554</v>
      </c>
      <c r="BM348" s="227" t="s">
        <v>643</v>
      </c>
    </row>
    <row r="349" spans="2:51" s="12" customFormat="1" ht="12">
      <c r="B349" s="229"/>
      <c r="C349" s="230"/>
      <c r="D349" s="231" t="s">
        <v>161</v>
      </c>
      <c r="E349" s="232" t="s">
        <v>1</v>
      </c>
      <c r="F349" s="233" t="s">
        <v>644</v>
      </c>
      <c r="G349" s="230"/>
      <c r="H349" s="234">
        <v>3.55</v>
      </c>
      <c r="I349" s="235"/>
      <c r="J349" s="230"/>
      <c r="K349" s="230"/>
      <c r="L349" s="236"/>
      <c r="M349" s="237"/>
      <c r="N349" s="238"/>
      <c r="O349" s="238"/>
      <c r="P349" s="238"/>
      <c r="Q349" s="238"/>
      <c r="R349" s="238"/>
      <c r="S349" s="238"/>
      <c r="T349" s="239"/>
      <c r="AT349" s="240" t="s">
        <v>161</v>
      </c>
      <c r="AU349" s="240" t="s">
        <v>85</v>
      </c>
      <c r="AV349" s="12" t="s">
        <v>85</v>
      </c>
      <c r="AW349" s="12" t="s">
        <v>32</v>
      </c>
      <c r="AX349" s="12" t="s">
        <v>81</v>
      </c>
      <c r="AY349" s="240" t="s">
        <v>152</v>
      </c>
    </row>
    <row r="350" spans="2:65" s="1" customFormat="1" ht="36" customHeight="1">
      <c r="B350" s="36"/>
      <c r="C350" s="216" t="s">
        <v>645</v>
      </c>
      <c r="D350" s="216" t="s">
        <v>154</v>
      </c>
      <c r="E350" s="217" t="s">
        <v>646</v>
      </c>
      <c r="F350" s="218" t="s">
        <v>647</v>
      </c>
      <c r="G350" s="219" t="s">
        <v>213</v>
      </c>
      <c r="H350" s="220">
        <v>0.036</v>
      </c>
      <c r="I350" s="221"/>
      <c r="J350" s="222">
        <f>ROUND(I350*H350,2)</f>
        <v>0</v>
      </c>
      <c r="K350" s="218" t="s">
        <v>158</v>
      </c>
      <c r="L350" s="41"/>
      <c r="M350" s="223" t="s">
        <v>1</v>
      </c>
      <c r="N350" s="224" t="s">
        <v>41</v>
      </c>
      <c r="O350" s="84"/>
      <c r="P350" s="225">
        <f>O350*H350</f>
        <v>0</v>
      </c>
      <c r="Q350" s="225">
        <v>0</v>
      </c>
      <c r="R350" s="225">
        <f>Q350*H350</f>
        <v>0</v>
      </c>
      <c r="S350" s="225">
        <v>0</v>
      </c>
      <c r="T350" s="226">
        <f>S350*H350</f>
        <v>0</v>
      </c>
      <c r="AR350" s="227" t="s">
        <v>554</v>
      </c>
      <c r="AT350" s="227" t="s">
        <v>154</v>
      </c>
      <c r="AU350" s="227" t="s">
        <v>85</v>
      </c>
      <c r="AY350" s="15" t="s">
        <v>152</v>
      </c>
      <c r="BE350" s="228">
        <f>IF(N350="základní",J350,0)</f>
        <v>0</v>
      </c>
      <c r="BF350" s="228">
        <f>IF(N350="snížená",J350,0)</f>
        <v>0</v>
      </c>
      <c r="BG350" s="228">
        <f>IF(N350="zákl. přenesená",J350,0)</f>
        <v>0</v>
      </c>
      <c r="BH350" s="228">
        <f>IF(N350="sníž. přenesená",J350,0)</f>
        <v>0</v>
      </c>
      <c r="BI350" s="228">
        <f>IF(N350="nulová",J350,0)</f>
        <v>0</v>
      </c>
      <c r="BJ350" s="15" t="s">
        <v>81</v>
      </c>
      <c r="BK350" s="228">
        <f>ROUND(I350*H350,2)</f>
        <v>0</v>
      </c>
      <c r="BL350" s="15" t="s">
        <v>554</v>
      </c>
      <c r="BM350" s="227" t="s">
        <v>648</v>
      </c>
    </row>
    <row r="351" spans="2:63" s="11" customFormat="1" ht="22.8" customHeight="1">
      <c r="B351" s="200"/>
      <c r="C351" s="201"/>
      <c r="D351" s="202" t="s">
        <v>75</v>
      </c>
      <c r="E351" s="214" t="s">
        <v>649</v>
      </c>
      <c r="F351" s="214" t="s">
        <v>650</v>
      </c>
      <c r="G351" s="201"/>
      <c r="H351" s="201"/>
      <c r="I351" s="204"/>
      <c r="J351" s="215">
        <f>BK351</f>
        <v>0</v>
      </c>
      <c r="K351" s="201"/>
      <c r="L351" s="206"/>
      <c r="M351" s="207"/>
      <c r="N351" s="208"/>
      <c r="O351" s="208"/>
      <c r="P351" s="209">
        <f>SUM(P352:P355)</f>
        <v>0</v>
      </c>
      <c r="Q351" s="208"/>
      <c r="R351" s="209">
        <f>SUM(R352:R355)</f>
        <v>0.019998000000000002</v>
      </c>
      <c r="S351" s="208"/>
      <c r="T351" s="210">
        <f>SUM(T352:T355)</f>
        <v>0.025654</v>
      </c>
      <c r="AR351" s="211" t="s">
        <v>85</v>
      </c>
      <c r="AT351" s="212" t="s">
        <v>75</v>
      </c>
      <c r="AU351" s="212" t="s">
        <v>81</v>
      </c>
      <c r="AY351" s="211" t="s">
        <v>152</v>
      </c>
      <c r="BK351" s="213">
        <f>SUM(BK352:BK355)</f>
        <v>0</v>
      </c>
    </row>
    <row r="352" spans="2:65" s="1" customFormat="1" ht="16.5" customHeight="1">
      <c r="B352" s="36"/>
      <c r="C352" s="216" t="s">
        <v>651</v>
      </c>
      <c r="D352" s="216" t="s">
        <v>154</v>
      </c>
      <c r="E352" s="217" t="s">
        <v>652</v>
      </c>
      <c r="F352" s="218" t="s">
        <v>653</v>
      </c>
      <c r="G352" s="219" t="s">
        <v>322</v>
      </c>
      <c r="H352" s="220">
        <v>10.1</v>
      </c>
      <c r="I352" s="221"/>
      <c r="J352" s="222">
        <f>ROUND(I352*H352,2)</f>
        <v>0</v>
      </c>
      <c r="K352" s="218" t="s">
        <v>158</v>
      </c>
      <c r="L352" s="41"/>
      <c r="M352" s="223" t="s">
        <v>1</v>
      </c>
      <c r="N352" s="224" t="s">
        <v>41</v>
      </c>
      <c r="O352" s="84"/>
      <c r="P352" s="225">
        <f>O352*H352</f>
        <v>0</v>
      </c>
      <c r="Q352" s="225">
        <v>4E-05</v>
      </c>
      <c r="R352" s="225">
        <f>Q352*H352</f>
        <v>0.000404</v>
      </c>
      <c r="S352" s="225">
        <v>0.00254</v>
      </c>
      <c r="T352" s="226">
        <f>S352*H352</f>
        <v>0.025654</v>
      </c>
      <c r="AR352" s="227" t="s">
        <v>554</v>
      </c>
      <c r="AT352" s="227" t="s">
        <v>154</v>
      </c>
      <c r="AU352" s="227" t="s">
        <v>85</v>
      </c>
      <c r="AY352" s="15" t="s">
        <v>152</v>
      </c>
      <c r="BE352" s="228">
        <f>IF(N352="základní",J352,0)</f>
        <v>0</v>
      </c>
      <c r="BF352" s="228">
        <f>IF(N352="snížená",J352,0)</f>
        <v>0</v>
      </c>
      <c r="BG352" s="228">
        <f>IF(N352="zákl. přenesená",J352,0)</f>
        <v>0</v>
      </c>
      <c r="BH352" s="228">
        <f>IF(N352="sníž. přenesená",J352,0)</f>
        <v>0</v>
      </c>
      <c r="BI352" s="228">
        <f>IF(N352="nulová",J352,0)</f>
        <v>0</v>
      </c>
      <c r="BJ352" s="15" t="s">
        <v>81</v>
      </c>
      <c r="BK352" s="228">
        <f>ROUND(I352*H352,2)</f>
        <v>0</v>
      </c>
      <c r="BL352" s="15" t="s">
        <v>554</v>
      </c>
      <c r="BM352" s="227" t="s">
        <v>654</v>
      </c>
    </row>
    <row r="353" spans="2:51" s="12" customFormat="1" ht="12">
      <c r="B353" s="229"/>
      <c r="C353" s="230"/>
      <c r="D353" s="231" t="s">
        <v>161</v>
      </c>
      <c r="E353" s="232" t="s">
        <v>1</v>
      </c>
      <c r="F353" s="233" t="s">
        <v>655</v>
      </c>
      <c r="G353" s="230"/>
      <c r="H353" s="234">
        <v>10.1</v>
      </c>
      <c r="I353" s="235"/>
      <c r="J353" s="230"/>
      <c r="K353" s="230"/>
      <c r="L353" s="236"/>
      <c r="M353" s="237"/>
      <c r="N353" s="238"/>
      <c r="O353" s="238"/>
      <c r="P353" s="238"/>
      <c r="Q353" s="238"/>
      <c r="R353" s="238"/>
      <c r="S353" s="238"/>
      <c r="T353" s="239"/>
      <c r="AT353" s="240" t="s">
        <v>161</v>
      </c>
      <c r="AU353" s="240" t="s">
        <v>85</v>
      </c>
      <c r="AV353" s="12" t="s">
        <v>85</v>
      </c>
      <c r="AW353" s="12" t="s">
        <v>32</v>
      </c>
      <c r="AX353" s="12" t="s">
        <v>81</v>
      </c>
      <c r="AY353" s="240" t="s">
        <v>152</v>
      </c>
    </row>
    <row r="354" spans="2:65" s="1" customFormat="1" ht="24" customHeight="1">
      <c r="B354" s="36"/>
      <c r="C354" s="216" t="s">
        <v>656</v>
      </c>
      <c r="D354" s="216" t="s">
        <v>154</v>
      </c>
      <c r="E354" s="217" t="s">
        <v>657</v>
      </c>
      <c r="F354" s="218" t="s">
        <v>658</v>
      </c>
      <c r="G354" s="219" t="s">
        <v>322</v>
      </c>
      <c r="H354" s="220">
        <v>10.1</v>
      </c>
      <c r="I354" s="221"/>
      <c r="J354" s="222">
        <f>ROUND(I354*H354,2)</f>
        <v>0</v>
      </c>
      <c r="K354" s="218" t="s">
        <v>158</v>
      </c>
      <c r="L354" s="41"/>
      <c r="M354" s="223" t="s">
        <v>1</v>
      </c>
      <c r="N354" s="224" t="s">
        <v>41</v>
      </c>
      <c r="O354" s="84"/>
      <c r="P354" s="225">
        <f>O354*H354</f>
        <v>0</v>
      </c>
      <c r="Q354" s="225">
        <v>0.00194</v>
      </c>
      <c r="R354" s="225">
        <f>Q354*H354</f>
        <v>0.019594</v>
      </c>
      <c r="S354" s="225">
        <v>0</v>
      </c>
      <c r="T354" s="226">
        <f>S354*H354</f>
        <v>0</v>
      </c>
      <c r="AR354" s="227" t="s">
        <v>554</v>
      </c>
      <c r="AT354" s="227" t="s">
        <v>154</v>
      </c>
      <c r="AU354" s="227" t="s">
        <v>85</v>
      </c>
      <c r="AY354" s="15" t="s">
        <v>152</v>
      </c>
      <c r="BE354" s="228">
        <f>IF(N354="základní",J354,0)</f>
        <v>0</v>
      </c>
      <c r="BF354" s="228">
        <f>IF(N354="snížená",J354,0)</f>
        <v>0</v>
      </c>
      <c r="BG354" s="228">
        <f>IF(N354="zákl. přenesená",J354,0)</f>
        <v>0</v>
      </c>
      <c r="BH354" s="228">
        <f>IF(N354="sníž. přenesená",J354,0)</f>
        <v>0</v>
      </c>
      <c r="BI354" s="228">
        <f>IF(N354="nulová",J354,0)</f>
        <v>0</v>
      </c>
      <c r="BJ354" s="15" t="s">
        <v>81</v>
      </c>
      <c r="BK354" s="228">
        <f>ROUND(I354*H354,2)</f>
        <v>0</v>
      </c>
      <c r="BL354" s="15" t="s">
        <v>554</v>
      </c>
      <c r="BM354" s="227" t="s">
        <v>659</v>
      </c>
    </row>
    <row r="355" spans="2:65" s="1" customFormat="1" ht="48" customHeight="1">
      <c r="B355" s="36"/>
      <c r="C355" s="216" t="s">
        <v>660</v>
      </c>
      <c r="D355" s="216" t="s">
        <v>154</v>
      </c>
      <c r="E355" s="217" t="s">
        <v>661</v>
      </c>
      <c r="F355" s="218" t="s">
        <v>662</v>
      </c>
      <c r="G355" s="219" t="s">
        <v>213</v>
      </c>
      <c r="H355" s="220">
        <v>0.02</v>
      </c>
      <c r="I355" s="221"/>
      <c r="J355" s="222">
        <f>ROUND(I355*H355,2)</f>
        <v>0</v>
      </c>
      <c r="K355" s="218" t="s">
        <v>158</v>
      </c>
      <c r="L355" s="41"/>
      <c r="M355" s="223" t="s">
        <v>1</v>
      </c>
      <c r="N355" s="224" t="s">
        <v>41</v>
      </c>
      <c r="O355" s="84"/>
      <c r="P355" s="225">
        <f>O355*H355</f>
        <v>0</v>
      </c>
      <c r="Q355" s="225">
        <v>0</v>
      </c>
      <c r="R355" s="225">
        <f>Q355*H355</f>
        <v>0</v>
      </c>
      <c r="S355" s="225">
        <v>0</v>
      </c>
      <c r="T355" s="226">
        <f>S355*H355</f>
        <v>0</v>
      </c>
      <c r="AR355" s="227" t="s">
        <v>554</v>
      </c>
      <c r="AT355" s="227" t="s">
        <v>154</v>
      </c>
      <c r="AU355" s="227" t="s">
        <v>85</v>
      </c>
      <c r="AY355" s="15" t="s">
        <v>152</v>
      </c>
      <c r="BE355" s="228">
        <f>IF(N355="základní",J355,0)</f>
        <v>0</v>
      </c>
      <c r="BF355" s="228">
        <f>IF(N355="snížená",J355,0)</f>
        <v>0</v>
      </c>
      <c r="BG355" s="228">
        <f>IF(N355="zákl. přenesená",J355,0)</f>
        <v>0</v>
      </c>
      <c r="BH355" s="228">
        <f>IF(N355="sníž. přenesená",J355,0)</f>
        <v>0</v>
      </c>
      <c r="BI355" s="228">
        <f>IF(N355="nulová",J355,0)</f>
        <v>0</v>
      </c>
      <c r="BJ355" s="15" t="s">
        <v>81</v>
      </c>
      <c r="BK355" s="228">
        <f>ROUND(I355*H355,2)</f>
        <v>0</v>
      </c>
      <c r="BL355" s="15" t="s">
        <v>554</v>
      </c>
      <c r="BM355" s="227" t="s">
        <v>663</v>
      </c>
    </row>
    <row r="356" spans="2:63" s="11" customFormat="1" ht="22.8" customHeight="1">
      <c r="B356" s="200"/>
      <c r="C356" s="201"/>
      <c r="D356" s="202" t="s">
        <v>75</v>
      </c>
      <c r="E356" s="214" t="s">
        <v>664</v>
      </c>
      <c r="F356" s="214" t="s">
        <v>665</v>
      </c>
      <c r="G356" s="201"/>
      <c r="H356" s="201"/>
      <c r="I356" s="204"/>
      <c r="J356" s="215">
        <f>BK356</f>
        <v>0</v>
      </c>
      <c r="K356" s="201"/>
      <c r="L356" s="206"/>
      <c r="M356" s="207"/>
      <c r="N356" s="208"/>
      <c r="O356" s="208"/>
      <c r="P356" s="209">
        <f>SUM(P357:P360)</f>
        <v>0</v>
      </c>
      <c r="Q356" s="208"/>
      <c r="R356" s="209">
        <f>SUM(R357:R360)</f>
        <v>0</v>
      </c>
      <c r="S356" s="208"/>
      <c r="T356" s="210">
        <f>SUM(T357:T360)</f>
        <v>0.06854400000000001</v>
      </c>
      <c r="AR356" s="211" t="s">
        <v>85</v>
      </c>
      <c r="AT356" s="212" t="s">
        <v>75</v>
      </c>
      <c r="AU356" s="212" t="s">
        <v>81</v>
      </c>
      <c r="AY356" s="211" t="s">
        <v>152</v>
      </c>
      <c r="BK356" s="213">
        <f>SUM(BK357:BK360)</f>
        <v>0</v>
      </c>
    </row>
    <row r="357" spans="2:65" s="1" customFormat="1" ht="16.5" customHeight="1">
      <c r="B357" s="36"/>
      <c r="C357" s="216" t="s">
        <v>666</v>
      </c>
      <c r="D357" s="216" t="s">
        <v>154</v>
      </c>
      <c r="E357" s="217" t="s">
        <v>667</v>
      </c>
      <c r="F357" s="218" t="s">
        <v>668</v>
      </c>
      <c r="G357" s="219" t="s">
        <v>157</v>
      </c>
      <c r="H357" s="220">
        <v>2.88</v>
      </c>
      <c r="I357" s="221"/>
      <c r="J357" s="222">
        <f>ROUND(I357*H357,2)</f>
        <v>0</v>
      </c>
      <c r="K357" s="218" t="s">
        <v>158</v>
      </c>
      <c r="L357" s="41"/>
      <c r="M357" s="223" t="s">
        <v>1</v>
      </c>
      <c r="N357" s="224" t="s">
        <v>41</v>
      </c>
      <c r="O357" s="84"/>
      <c r="P357" s="225">
        <f>O357*H357</f>
        <v>0</v>
      </c>
      <c r="Q357" s="225">
        <v>0</v>
      </c>
      <c r="R357" s="225">
        <f>Q357*H357</f>
        <v>0</v>
      </c>
      <c r="S357" s="225">
        <v>0.0238</v>
      </c>
      <c r="T357" s="226">
        <f>S357*H357</f>
        <v>0.06854400000000001</v>
      </c>
      <c r="AR357" s="227" t="s">
        <v>554</v>
      </c>
      <c r="AT357" s="227" t="s">
        <v>154</v>
      </c>
      <c r="AU357" s="227" t="s">
        <v>85</v>
      </c>
      <c r="AY357" s="15" t="s">
        <v>152</v>
      </c>
      <c r="BE357" s="228">
        <f>IF(N357="základní",J357,0)</f>
        <v>0</v>
      </c>
      <c r="BF357" s="228">
        <f>IF(N357="snížená",J357,0)</f>
        <v>0</v>
      </c>
      <c r="BG357" s="228">
        <f>IF(N357="zákl. přenesená",J357,0)</f>
        <v>0</v>
      </c>
      <c r="BH357" s="228">
        <f>IF(N357="sníž. přenesená",J357,0)</f>
        <v>0</v>
      </c>
      <c r="BI357" s="228">
        <f>IF(N357="nulová",J357,0)</f>
        <v>0</v>
      </c>
      <c r="BJ357" s="15" t="s">
        <v>81</v>
      </c>
      <c r="BK357" s="228">
        <f>ROUND(I357*H357,2)</f>
        <v>0</v>
      </c>
      <c r="BL357" s="15" t="s">
        <v>554</v>
      </c>
      <c r="BM357" s="227" t="s">
        <v>669</v>
      </c>
    </row>
    <row r="358" spans="2:51" s="12" customFormat="1" ht="12">
      <c r="B358" s="229"/>
      <c r="C358" s="230"/>
      <c r="D358" s="231" t="s">
        <v>161</v>
      </c>
      <c r="E358" s="232" t="s">
        <v>1</v>
      </c>
      <c r="F358" s="233" t="s">
        <v>670</v>
      </c>
      <c r="G358" s="230"/>
      <c r="H358" s="234">
        <v>2.88</v>
      </c>
      <c r="I358" s="235"/>
      <c r="J358" s="230"/>
      <c r="K358" s="230"/>
      <c r="L358" s="236"/>
      <c r="M358" s="237"/>
      <c r="N358" s="238"/>
      <c r="O358" s="238"/>
      <c r="P358" s="238"/>
      <c r="Q358" s="238"/>
      <c r="R358" s="238"/>
      <c r="S358" s="238"/>
      <c r="T358" s="239"/>
      <c r="AT358" s="240" t="s">
        <v>161</v>
      </c>
      <c r="AU358" s="240" t="s">
        <v>85</v>
      </c>
      <c r="AV358" s="12" t="s">
        <v>85</v>
      </c>
      <c r="AW358" s="12" t="s">
        <v>32</v>
      </c>
      <c r="AX358" s="12" t="s">
        <v>81</v>
      </c>
      <c r="AY358" s="240" t="s">
        <v>152</v>
      </c>
    </row>
    <row r="359" spans="2:65" s="1" customFormat="1" ht="24" customHeight="1">
      <c r="B359" s="36"/>
      <c r="C359" s="216" t="s">
        <v>671</v>
      </c>
      <c r="D359" s="216" t="s">
        <v>154</v>
      </c>
      <c r="E359" s="217" t="s">
        <v>672</v>
      </c>
      <c r="F359" s="218" t="s">
        <v>673</v>
      </c>
      <c r="G359" s="219" t="s">
        <v>157</v>
      </c>
      <c r="H359" s="220">
        <v>25.92</v>
      </c>
      <c r="I359" s="221"/>
      <c r="J359" s="222">
        <f>ROUND(I359*H359,2)</f>
        <v>0</v>
      </c>
      <c r="K359" s="218" t="s">
        <v>158</v>
      </c>
      <c r="L359" s="41"/>
      <c r="M359" s="223" t="s">
        <v>1</v>
      </c>
      <c r="N359" s="224" t="s">
        <v>41</v>
      </c>
      <c r="O359" s="84"/>
      <c r="P359" s="225">
        <f>O359*H359</f>
        <v>0</v>
      </c>
      <c r="Q359" s="225">
        <v>0</v>
      </c>
      <c r="R359" s="225">
        <f>Q359*H359</f>
        <v>0</v>
      </c>
      <c r="S359" s="225">
        <v>0</v>
      </c>
      <c r="T359" s="226">
        <f>S359*H359</f>
        <v>0</v>
      </c>
      <c r="AR359" s="227" t="s">
        <v>554</v>
      </c>
      <c r="AT359" s="227" t="s">
        <v>154</v>
      </c>
      <c r="AU359" s="227" t="s">
        <v>85</v>
      </c>
      <c r="AY359" s="15" t="s">
        <v>152</v>
      </c>
      <c r="BE359" s="228">
        <f>IF(N359="základní",J359,0)</f>
        <v>0</v>
      </c>
      <c r="BF359" s="228">
        <f>IF(N359="snížená",J359,0)</f>
        <v>0</v>
      </c>
      <c r="BG359" s="228">
        <f>IF(N359="zákl. přenesená",J359,0)</f>
        <v>0</v>
      </c>
      <c r="BH359" s="228">
        <f>IF(N359="sníž. přenesená",J359,0)</f>
        <v>0</v>
      </c>
      <c r="BI359" s="228">
        <f>IF(N359="nulová",J359,0)</f>
        <v>0</v>
      </c>
      <c r="BJ359" s="15" t="s">
        <v>81</v>
      </c>
      <c r="BK359" s="228">
        <f>ROUND(I359*H359,2)</f>
        <v>0</v>
      </c>
      <c r="BL359" s="15" t="s">
        <v>554</v>
      </c>
      <c r="BM359" s="227" t="s">
        <v>674</v>
      </c>
    </row>
    <row r="360" spans="2:51" s="12" customFormat="1" ht="12">
      <c r="B360" s="229"/>
      <c r="C360" s="230"/>
      <c r="D360" s="231" t="s">
        <v>161</v>
      </c>
      <c r="E360" s="232" t="s">
        <v>1</v>
      </c>
      <c r="F360" s="233" t="s">
        <v>675</v>
      </c>
      <c r="G360" s="230"/>
      <c r="H360" s="234">
        <v>25.92</v>
      </c>
      <c r="I360" s="235"/>
      <c r="J360" s="230"/>
      <c r="K360" s="230"/>
      <c r="L360" s="236"/>
      <c r="M360" s="237"/>
      <c r="N360" s="238"/>
      <c r="O360" s="238"/>
      <c r="P360" s="238"/>
      <c r="Q360" s="238"/>
      <c r="R360" s="238"/>
      <c r="S360" s="238"/>
      <c r="T360" s="239"/>
      <c r="AT360" s="240" t="s">
        <v>161</v>
      </c>
      <c r="AU360" s="240" t="s">
        <v>85</v>
      </c>
      <c r="AV360" s="12" t="s">
        <v>85</v>
      </c>
      <c r="AW360" s="12" t="s">
        <v>32</v>
      </c>
      <c r="AX360" s="12" t="s">
        <v>81</v>
      </c>
      <c r="AY360" s="240" t="s">
        <v>152</v>
      </c>
    </row>
    <row r="361" spans="2:63" s="11" customFormat="1" ht="22.8" customHeight="1">
      <c r="B361" s="200"/>
      <c r="C361" s="201"/>
      <c r="D361" s="202" t="s">
        <v>75</v>
      </c>
      <c r="E361" s="214" t="s">
        <v>676</v>
      </c>
      <c r="F361" s="214" t="s">
        <v>677</v>
      </c>
      <c r="G361" s="201"/>
      <c r="H361" s="201"/>
      <c r="I361" s="204"/>
      <c r="J361" s="215">
        <f>BK361</f>
        <v>0</v>
      </c>
      <c r="K361" s="201"/>
      <c r="L361" s="206"/>
      <c r="M361" s="207"/>
      <c r="N361" s="208"/>
      <c r="O361" s="208"/>
      <c r="P361" s="209">
        <f>SUM(P362:P367)</f>
        <v>0</v>
      </c>
      <c r="Q361" s="208"/>
      <c r="R361" s="209">
        <f>SUM(R362:R367)</f>
        <v>0.0113225</v>
      </c>
      <c r="S361" s="208"/>
      <c r="T361" s="210">
        <f>SUM(T362:T367)</f>
        <v>0</v>
      </c>
      <c r="AR361" s="211" t="s">
        <v>85</v>
      </c>
      <c r="AT361" s="212" t="s">
        <v>75</v>
      </c>
      <c r="AU361" s="212" t="s">
        <v>81</v>
      </c>
      <c r="AY361" s="211" t="s">
        <v>152</v>
      </c>
      <c r="BK361" s="213">
        <f>SUM(BK362:BK367)</f>
        <v>0</v>
      </c>
    </row>
    <row r="362" spans="2:65" s="1" customFormat="1" ht="24" customHeight="1">
      <c r="B362" s="36"/>
      <c r="C362" s="216" t="s">
        <v>678</v>
      </c>
      <c r="D362" s="216" t="s">
        <v>154</v>
      </c>
      <c r="E362" s="217" t="s">
        <v>679</v>
      </c>
      <c r="F362" s="218" t="s">
        <v>680</v>
      </c>
      <c r="G362" s="219" t="s">
        <v>357</v>
      </c>
      <c r="H362" s="220">
        <v>1</v>
      </c>
      <c r="I362" s="221"/>
      <c r="J362" s="222">
        <f>ROUND(I362*H362,2)</f>
        <v>0</v>
      </c>
      <c r="K362" s="218" t="s">
        <v>158</v>
      </c>
      <c r="L362" s="41"/>
      <c r="M362" s="223" t="s">
        <v>1</v>
      </c>
      <c r="N362" s="224" t="s">
        <v>41</v>
      </c>
      <c r="O362" s="84"/>
      <c r="P362" s="225">
        <f>O362*H362</f>
        <v>0</v>
      </c>
      <c r="Q362" s="225">
        <v>0</v>
      </c>
      <c r="R362" s="225">
        <f>Q362*H362</f>
        <v>0</v>
      </c>
      <c r="S362" s="225">
        <v>0</v>
      </c>
      <c r="T362" s="226">
        <f>S362*H362</f>
        <v>0</v>
      </c>
      <c r="AR362" s="227" t="s">
        <v>554</v>
      </c>
      <c r="AT362" s="227" t="s">
        <v>154</v>
      </c>
      <c r="AU362" s="227" t="s">
        <v>85</v>
      </c>
      <c r="AY362" s="15" t="s">
        <v>152</v>
      </c>
      <c r="BE362" s="228">
        <f>IF(N362="základní",J362,0)</f>
        <v>0</v>
      </c>
      <c r="BF362" s="228">
        <f>IF(N362="snížená",J362,0)</f>
        <v>0</v>
      </c>
      <c r="BG362" s="228">
        <f>IF(N362="zákl. přenesená",J362,0)</f>
        <v>0</v>
      </c>
      <c r="BH362" s="228">
        <f>IF(N362="sníž. přenesená",J362,0)</f>
        <v>0</v>
      </c>
      <c r="BI362" s="228">
        <f>IF(N362="nulová",J362,0)</f>
        <v>0</v>
      </c>
      <c r="BJ362" s="15" t="s">
        <v>81</v>
      </c>
      <c r="BK362" s="228">
        <f>ROUND(I362*H362,2)</f>
        <v>0</v>
      </c>
      <c r="BL362" s="15" t="s">
        <v>554</v>
      </c>
      <c r="BM362" s="227" t="s">
        <v>681</v>
      </c>
    </row>
    <row r="363" spans="2:65" s="1" customFormat="1" ht="24" customHeight="1">
      <c r="B363" s="36"/>
      <c r="C363" s="216" t="s">
        <v>682</v>
      </c>
      <c r="D363" s="216" t="s">
        <v>154</v>
      </c>
      <c r="E363" s="217" t="s">
        <v>683</v>
      </c>
      <c r="F363" s="218" t="s">
        <v>684</v>
      </c>
      <c r="G363" s="219" t="s">
        <v>322</v>
      </c>
      <c r="H363" s="220">
        <v>2.65</v>
      </c>
      <c r="I363" s="221"/>
      <c r="J363" s="222">
        <f>ROUND(I363*H363,2)</f>
        <v>0</v>
      </c>
      <c r="K363" s="218" t="s">
        <v>158</v>
      </c>
      <c r="L363" s="41"/>
      <c r="M363" s="223" t="s">
        <v>1</v>
      </c>
      <c r="N363" s="224" t="s">
        <v>41</v>
      </c>
      <c r="O363" s="84"/>
      <c r="P363" s="225">
        <f>O363*H363</f>
        <v>0</v>
      </c>
      <c r="Q363" s="225">
        <v>0.00201</v>
      </c>
      <c r="R363" s="225">
        <f>Q363*H363</f>
        <v>0.0053265</v>
      </c>
      <c r="S363" s="225">
        <v>0</v>
      </c>
      <c r="T363" s="226">
        <f>S363*H363</f>
        <v>0</v>
      </c>
      <c r="AR363" s="227" t="s">
        <v>554</v>
      </c>
      <c r="AT363" s="227" t="s">
        <v>154</v>
      </c>
      <c r="AU363" s="227" t="s">
        <v>85</v>
      </c>
      <c r="AY363" s="15" t="s">
        <v>152</v>
      </c>
      <c r="BE363" s="228">
        <f>IF(N363="základní",J363,0)</f>
        <v>0</v>
      </c>
      <c r="BF363" s="228">
        <f>IF(N363="snížená",J363,0)</f>
        <v>0</v>
      </c>
      <c r="BG363" s="228">
        <f>IF(N363="zákl. přenesená",J363,0)</f>
        <v>0</v>
      </c>
      <c r="BH363" s="228">
        <f>IF(N363="sníž. přenesená",J363,0)</f>
        <v>0</v>
      </c>
      <c r="BI363" s="228">
        <f>IF(N363="nulová",J363,0)</f>
        <v>0</v>
      </c>
      <c r="BJ363" s="15" t="s">
        <v>81</v>
      </c>
      <c r="BK363" s="228">
        <f>ROUND(I363*H363,2)</f>
        <v>0</v>
      </c>
      <c r="BL363" s="15" t="s">
        <v>554</v>
      </c>
      <c r="BM363" s="227" t="s">
        <v>685</v>
      </c>
    </row>
    <row r="364" spans="2:65" s="1" customFormat="1" ht="36" customHeight="1">
      <c r="B364" s="36"/>
      <c r="C364" s="216" t="s">
        <v>686</v>
      </c>
      <c r="D364" s="216" t="s">
        <v>154</v>
      </c>
      <c r="E364" s="217" t="s">
        <v>687</v>
      </c>
      <c r="F364" s="218" t="s">
        <v>688</v>
      </c>
      <c r="G364" s="219" t="s">
        <v>357</v>
      </c>
      <c r="H364" s="220">
        <v>1</v>
      </c>
      <c r="I364" s="221"/>
      <c r="J364" s="222">
        <f>ROUND(I364*H364,2)</f>
        <v>0</v>
      </c>
      <c r="K364" s="218" t="s">
        <v>158</v>
      </c>
      <c r="L364" s="41"/>
      <c r="M364" s="223" t="s">
        <v>1</v>
      </c>
      <c r="N364" s="224" t="s">
        <v>41</v>
      </c>
      <c r="O364" s="84"/>
      <c r="P364" s="225">
        <f>O364*H364</f>
        <v>0</v>
      </c>
      <c r="Q364" s="225">
        <v>0.00296</v>
      </c>
      <c r="R364" s="225">
        <f>Q364*H364</f>
        <v>0.00296</v>
      </c>
      <c r="S364" s="225">
        <v>0</v>
      </c>
      <c r="T364" s="226">
        <f>S364*H364</f>
        <v>0</v>
      </c>
      <c r="AR364" s="227" t="s">
        <v>554</v>
      </c>
      <c r="AT364" s="227" t="s">
        <v>154</v>
      </c>
      <c r="AU364" s="227" t="s">
        <v>85</v>
      </c>
      <c r="AY364" s="15" t="s">
        <v>152</v>
      </c>
      <c r="BE364" s="228">
        <f>IF(N364="základní",J364,0)</f>
        <v>0</v>
      </c>
      <c r="BF364" s="228">
        <f>IF(N364="snížená",J364,0)</f>
        <v>0</v>
      </c>
      <c r="BG364" s="228">
        <f>IF(N364="zákl. přenesená",J364,0)</f>
        <v>0</v>
      </c>
      <c r="BH364" s="228">
        <f>IF(N364="sníž. přenesená",J364,0)</f>
        <v>0</v>
      </c>
      <c r="BI364" s="228">
        <f>IF(N364="nulová",J364,0)</f>
        <v>0</v>
      </c>
      <c r="BJ364" s="15" t="s">
        <v>81</v>
      </c>
      <c r="BK364" s="228">
        <f>ROUND(I364*H364,2)</f>
        <v>0</v>
      </c>
      <c r="BL364" s="15" t="s">
        <v>554</v>
      </c>
      <c r="BM364" s="227" t="s">
        <v>689</v>
      </c>
    </row>
    <row r="365" spans="2:65" s="1" customFormat="1" ht="24" customHeight="1">
      <c r="B365" s="36"/>
      <c r="C365" s="216" t="s">
        <v>690</v>
      </c>
      <c r="D365" s="216" t="s">
        <v>154</v>
      </c>
      <c r="E365" s="217" t="s">
        <v>691</v>
      </c>
      <c r="F365" s="218" t="s">
        <v>692</v>
      </c>
      <c r="G365" s="219" t="s">
        <v>322</v>
      </c>
      <c r="H365" s="220">
        <v>1.2</v>
      </c>
      <c r="I365" s="221"/>
      <c r="J365" s="222">
        <f>ROUND(I365*H365,2)</f>
        <v>0</v>
      </c>
      <c r="K365" s="218" t="s">
        <v>158</v>
      </c>
      <c r="L365" s="41"/>
      <c r="M365" s="223" t="s">
        <v>1</v>
      </c>
      <c r="N365" s="224" t="s">
        <v>41</v>
      </c>
      <c r="O365" s="84"/>
      <c r="P365" s="225">
        <f>O365*H365</f>
        <v>0</v>
      </c>
      <c r="Q365" s="225">
        <v>0.00253</v>
      </c>
      <c r="R365" s="225">
        <f>Q365*H365</f>
        <v>0.003036</v>
      </c>
      <c r="S365" s="225">
        <v>0</v>
      </c>
      <c r="T365" s="226">
        <f>S365*H365</f>
        <v>0</v>
      </c>
      <c r="AR365" s="227" t="s">
        <v>554</v>
      </c>
      <c r="AT365" s="227" t="s">
        <v>154</v>
      </c>
      <c r="AU365" s="227" t="s">
        <v>85</v>
      </c>
      <c r="AY365" s="15" t="s">
        <v>152</v>
      </c>
      <c r="BE365" s="228">
        <f>IF(N365="základní",J365,0)</f>
        <v>0</v>
      </c>
      <c r="BF365" s="228">
        <f>IF(N365="snížená",J365,0)</f>
        <v>0</v>
      </c>
      <c r="BG365" s="228">
        <f>IF(N365="zákl. přenesená",J365,0)</f>
        <v>0</v>
      </c>
      <c r="BH365" s="228">
        <f>IF(N365="sníž. přenesená",J365,0)</f>
        <v>0</v>
      </c>
      <c r="BI365" s="228">
        <f>IF(N365="nulová",J365,0)</f>
        <v>0</v>
      </c>
      <c r="BJ365" s="15" t="s">
        <v>81</v>
      </c>
      <c r="BK365" s="228">
        <f>ROUND(I365*H365,2)</f>
        <v>0</v>
      </c>
      <c r="BL365" s="15" t="s">
        <v>554</v>
      </c>
      <c r="BM365" s="227" t="s">
        <v>693</v>
      </c>
    </row>
    <row r="366" spans="2:65" s="1" customFormat="1" ht="48" customHeight="1">
      <c r="B366" s="36"/>
      <c r="C366" s="216" t="s">
        <v>694</v>
      </c>
      <c r="D366" s="216" t="s">
        <v>154</v>
      </c>
      <c r="E366" s="217" t="s">
        <v>695</v>
      </c>
      <c r="F366" s="218" t="s">
        <v>696</v>
      </c>
      <c r="G366" s="219" t="s">
        <v>213</v>
      </c>
      <c r="H366" s="220">
        <v>0.011</v>
      </c>
      <c r="I366" s="221"/>
      <c r="J366" s="222">
        <f>ROUND(I366*H366,2)</f>
        <v>0</v>
      </c>
      <c r="K366" s="218" t="s">
        <v>158</v>
      </c>
      <c r="L366" s="41"/>
      <c r="M366" s="223" t="s">
        <v>1</v>
      </c>
      <c r="N366" s="224" t="s">
        <v>41</v>
      </c>
      <c r="O366" s="84"/>
      <c r="P366" s="225">
        <f>O366*H366</f>
        <v>0</v>
      </c>
      <c r="Q366" s="225">
        <v>0</v>
      </c>
      <c r="R366" s="225">
        <f>Q366*H366</f>
        <v>0</v>
      </c>
      <c r="S366" s="225">
        <v>0</v>
      </c>
      <c r="T366" s="226">
        <f>S366*H366</f>
        <v>0</v>
      </c>
      <c r="AR366" s="227" t="s">
        <v>554</v>
      </c>
      <c r="AT366" s="227" t="s">
        <v>154</v>
      </c>
      <c r="AU366" s="227" t="s">
        <v>85</v>
      </c>
      <c r="AY366" s="15" t="s">
        <v>152</v>
      </c>
      <c r="BE366" s="228">
        <f>IF(N366="základní",J366,0)</f>
        <v>0</v>
      </c>
      <c r="BF366" s="228">
        <f>IF(N366="snížená",J366,0)</f>
        <v>0</v>
      </c>
      <c r="BG366" s="228">
        <f>IF(N366="zákl. přenesená",J366,0)</f>
        <v>0</v>
      </c>
      <c r="BH366" s="228">
        <f>IF(N366="sníž. přenesená",J366,0)</f>
        <v>0</v>
      </c>
      <c r="BI366" s="228">
        <f>IF(N366="nulová",J366,0)</f>
        <v>0</v>
      </c>
      <c r="BJ366" s="15" t="s">
        <v>81</v>
      </c>
      <c r="BK366" s="228">
        <f>ROUND(I366*H366,2)</f>
        <v>0</v>
      </c>
      <c r="BL366" s="15" t="s">
        <v>554</v>
      </c>
      <c r="BM366" s="227" t="s">
        <v>697</v>
      </c>
    </row>
    <row r="367" spans="2:65" s="1" customFormat="1" ht="16.5" customHeight="1">
      <c r="B367" s="36"/>
      <c r="C367" s="216" t="s">
        <v>698</v>
      </c>
      <c r="D367" s="216" t="s">
        <v>154</v>
      </c>
      <c r="E367" s="217" t="s">
        <v>699</v>
      </c>
      <c r="F367" s="218" t="s">
        <v>700</v>
      </c>
      <c r="G367" s="219" t="s">
        <v>322</v>
      </c>
      <c r="H367" s="220">
        <v>3</v>
      </c>
      <c r="I367" s="221"/>
      <c r="J367" s="222">
        <f>ROUND(I367*H367,2)</f>
        <v>0</v>
      </c>
      <c r="K367" s="218" t="s">
        <v>1</v>
      </c>
      <c r="L367" s="41"/>
      <c r="M367" s="223" t="s">
        <v>1</v>
      </c>
      <c r="N367" s="224" t="s">
        <v>41</v>
      </c>
      <c r="O367" s="84"/>
      <c r="P367" s="225">
        <f>O367*H367</f>
        <v>0</v>
      </c>
      <c r="Q367" s="225">
        <v>0</v>
      </c>
      <c r="R367" s="225">
        <f>Q367*H367</f>
        <v>0</v>
      </c>
      <c r="S367" s="225">
        <v>0</v>
      </c>
      <c r="T367" s="226">
        <f>S367*H367</f>
        <v>0</v>
      </c>
      <c r="AR367" s="227" t="s">
        <v>554</v>
      </c>
      <c r="AT367" s="227" t="s">
        <v>154</v>
      </c>
      <c r="AU367" s="227" t="s">
        <v>85</v>
      </c>
      <c r="AY367" s="15" t="s">
        <v>152</v>
      </c>
      <c r="BE367" s="228">
        <f>IF(N367="základní",J367,0)</f>
        <v>0</v>
      </c>
      <c r="BF367" s="228">
        <f>IF(N367="snížená",J367,0)</f>
        <v>0</v>
      </c>
      <c r="BG367" s="228">
        <f>IF(N367="zákl. přenesená",J367,0)</f>
        <v>0</v>
      </c>
      <c r="BH367" s="228">
        <f>IF(N367="sníž. přenesená",J367,0)</f>
        <v>0</v>
      </c>
      <c r="BI367" s="228">
        <f>IF(N367="nulová",J367,0)</f>
        <v>0</v>
      </c>
      <c r="BJ367" s="15" t="s">
        <v>81</v>
      </c>
      <c r="BK367" s="228">
        <f>ROUND(I367*H367,2)</f>
        <v>0</v>
      </c>
      <c r="BL367" s="15" t="s">
        <v>554</v>
      </c>
      <c r="BM367" s="227" t="s">
        <v>701</v>
      </c>
    </row>
    <row r="368" spans="2:63" s="11" customFormat="1" ht="22.8" customHeight="1">
      <c r="B368" s="200"/>
      <c r="C368" s="201"/>
      <c r="D368" s="202" t="s">
        <v>75</v>
      </c>
      <c r="E368" s="214" t="s">
        <v>702</v>
      </c>
      <c r="F368" s="214" t="s">
        <v>703</v>
      </c>
      <c r="G368" s="201"/>
      <c r="H368" s="201"/>
      <c r="I368" s="204"/>
      <c r="J368" s="215">
        <f>BK368</f>
        <v>0</v>
      </c>
      <c r="K368" s="201"/>
      <c r="L368" s="206"/>
      <c r="M368" s="207"/>
      <c r="N368" s="208"/>
      <c r="O368" s="208"/>
      <c r="P368" s="209">
        <f>SUM(P369:P371)</f>
        <v>0</v>
      </c>
      <c r="Q368" s="208"/>
      <c r="R368" s="209">
        <f>SUM(R369:R371)</f>
        <v>0</v>
      </c>
      <c r="S368" s="208"/>
      <c r="T368" s="210">
        <f>SUM(T369:T371)</f>
        <v>0</v>
      </c>
      <c r="AR368" s="211" t="s">
        <v>85</v>
      </c>
      <c r="AT368" s="212" t="s">
        <v>75</v>
      </c>
      <c r="AU368" s="212" t="s">
        <v>81</v>
      </c>
      <c r="AY368" s="211" t="s">
        <v>152</v>
      </c>
      <c r="BK368" s="213">
        <f>SUM(BK369:BK371)</f>
        <v>0</v>
      </c>
    </row>
    <row r="369" spans="2:65" s="1" customFormat="1" ht="36" customHeight="1">
      <c r="B369" s="36"/>
      <c r="C369" s="216" t="s">
        <v>704</v>
      </c>
      <c r="D369" s="216" t="s">
        <v>154</v>
      </c>
      <c r="E369" s="217" t="s">
        <v>705</v>
      </c>
      <c r="F369" s="218" t="s">
        <v>706</v>
      </c>
      <c r="G369" s="219" t="s">
        <v>157</v>
      </c>
      <c r="H369" s="220">
        <v>5.94</v>
      </c>
      <c r="I369" s="221"/>
      <c r="J369" s="222">
        <f>ROUND(I369*H369,2)</f>
        <v>0</v>
      </c>
      <c r="K369" s="218" t="s">
        <v>158</v>
      </c>
      <c r="L369" s="41"/>
      <c r="M369" s="223" t="s">
        <v>1</v>
      </c>
      <c r="N369" s="224" t="s">
        <v>41</v>
      </c>
      <c r="O369" s="84"/>
      <c r="P369" s="225">
        <f>O369*H369</f>
        <v>0</v>
      </c>
      <c r="Q369" s="225">
        <v>0</v>
      </c>
      <c r="R369" s="225">
        <f>Q369*H369</f>
        <v>0</v>
      </c>
      <c r="S369" s="225">
        <v>0</v>
      </c>
      <c r="T369" s="226">
        <f>S369*H369</f>
        <v>0</v>
      </c>
      <c r="AR369" s="227" t="s">
        <v>554</v>
      </c>
      <c r="AT369" s="227" t="s">
        <v>154</v>
      </c>
      <c r="AU369" s="227" t="s">
        <v>85</v>
      </c>
      <c r="AY369" s="15" t="s">
        <v>152</v>
      </c>
      <c r="BE369" s="228">
        <f>IF(N369="základní",J369,0)</f>
        <v>0</v>
      </c>
      <c r="BF369" s="228">
        <f>IF(N369="snížená",J369,0)</f>
        <v>0</v>
      </c>
      <c r="BG369" s="228">
        <f>IF(N369="zákl. přenesená",J369,0)</f>
        <v>0</v>
      </c>
      <c r="BH369" s="228">
        <f>IF(N369="sníž. přenesená",J369,0)</f>
        <v>0</v>
      </c>
      <c r="BI369" s="228">
        <f>IF(N369="nulová",J369,0)</f>
        <v>0</v>
      </c>
      <c r="BJ369" s="15" t="s">
        <v>81</v>
      </c>
      <c r="BK369" s="228">
        <f>ROUND(I369*H369,2)</f>
        <v>0</v>
      </c>
      <c r="BL369" s="15" t="s">
        <v>554</v>
      </c>
      <c r="BM369" s="227" t="s">
        <v>707</v>
      </c>
    </row>
    <row r="370" spans="2:51" s="12" customFormat="1" ht="12">
      <c r="B370" s="229"/>
      <c r="C370" s="230"/>
      <c r="D370" s="231" t="s">
        <v>161</v>
      </c>
      <c r="E370" s="232" t="s">
        <v>1</v>
      </c>
      <c r="F370" s="233" t="s">
        <v>708</v>
      </c>
      <c r="G370" s="230"/>
      <c r="H370" s="234">
        <v>5.94</v>
      </c>
      <c r="I370" s="235"/>
      <c r="J370" s="230"/>
      <c r="K370" s="230"/>
      <c r="L370" s="236"/>
      <c r="M370" s="237"/>
      <c r="N370" s="238"/>
      <c r="O370" s="238"/>
      <c r="P370" s="238"/>
      <c r="Q370" s="238"/>
      <c r="R370" s="238"/>
      <c r="S370" s="238"/>
      <c r="T370" s="239"/>
      <c r="AT370" s="240" t="s">
        <v>161</v>
      </c>
      <c r="AU370" s="240" t="s">
        <v>85</v>
      </c>
      <c r="AV370" s="12" t="s">
        <v>85</v>
      </c>
      <c r="AW370" s="12" t="s">
        <v>32</v>
      </c>
      <c r="AX370" s="12" t="s">
        <v>81</v>
      </c>
      <c r="AY370" s="240" t="s">
        <v>152</v>
      </c>
    </row>
    <row r="371" spans="2:65" s="1" customFormat="1" ht="36" customHeight="1">
      <c r="B371" s="36"/>
      <c r="C371" s="216" t="s">
        <v>709</v>
      </c>
      <c r="D371" s="216" t="s">
        <v>154</v>
      </c>
      <c r="E371" s="217" t="s">
        <v>710</v>
      </c>
      <c r="F371" s="218" t="s">
        <v>711</v>
      </c>
      <c r="G371" s="219" t="s">
        <v>357</v>
      </c>
      <c r="H371" s="220">
        <v>12</v>
      </c>
      <c r="I371" s="221"/>
      <c r="J371" s="222">
        <f>ROUND(I371*H371,2)</f>
        <v>0</v>
      </c>
      <c r="K371" s="218" t="s">
        <v>158</v>
      </c>
      <c r="L371" s="41"/>
      <c r="M371" s="223" t="s">
        <v>1</v>
      </c>
      <c r="N371" s="224" t="s">
        <v>41</v>
      </c>
      <c r="O371" s="84"/>
      <c r="P371" s="225">
        <f>O371*H371</f>
        <v>0</v>
      </c>
      <c r="Q371" s="225">
        <v>0</v>
      </c>
      <c r="R371" s="225">
        <f>Q371*H371</f>
        <v>0</v>
      </c>
      <c r="S371" s="225">
        <v>0</v>
      </c>
      <c r="T371" s="226">
        <f>S371*H371</f>
        <v>0</v>
      </c>
      <c r="AR371" s="227" t="s">
        <v>554</v>
      </c>
      <c r="AT371" s="227" t="s">
        <v>154</v>
      </c>
      <c r="AU371" s="227" t="s">
        <v>85</v>
      </c>
      <c r="AY371" s="15" t="s">
        <v>152</v>
      </c>
      <c r="BE371" s="228">
        <f>IF(N371="základní",J371,0)</f>
        <v>0</v>
      </c>
      <c r="BF371" s="228">
        <f>IF(N371="snížená",J371,0)</f>
        <v>0</v>
      </c>
      <c r="BG371" s="228">
        <f>IF(N371="zákl. přenesená",J371,0)</f>
        <v>0</v>
      </c>
      <c r="BH371" s="228">
        <f>IF(N371="sníž. přenesená",J371,0)</f>
        <v>0</v>
      </c>
      <c r="BI371" s="228">
        <f>IF(N371="nulová",J371,0)</f>
        <v>0</v>
      </c>
      <c r="BJ371" s="15" t="s">
        <v>81</v>
      </c>
      <c r="BK371" s="228">
        <f>ROUND(I371*H371,2)</f>
        <v>0</v>
      </c>
      <c r="BL371" s="15" t="s">
        <v>554</v>
      </c>
      <c r="BM371" s="227" t="s">
        <v>712</v>
      </c>
    </row>
    <row r="372" spans="2:63" s="11" customFormat="1" ht="22.8" customHeight="1">
      <c r="B372" s="200"/>
      <c r="C372" s="201"/>
      <c r="D372" s="202" t="s">
        <v>75</v>
      </c>
      <c r="E372" s="214" t="s">
        <v>713</v>
      </c>
      <c r="F372" s="214" t="s">
        <v>714</v>
      </c>
      <c r="G372" s="201"/>
      <c r="H372" s="201"/>
      <c r="I372" s="204"/>
      <c r="J372" s="215">
        <f>BK372</f>
        <v>0</v>
      </c>
      <c r="K372" s="201"/>
      <c r="L372" s="206"/>
      <c r="M372" s="207"/>
      <c r="N372" s="208"/>
      <c r="O372" s="208"/>
      <c r="P372" s="209">
        <f>SUM(P373:P377)</f>
        <v>0</v>
      </c>
      <c r="Q372" s="208"/>
      <c r="R372" s="209">
        <f>SUM(R373:R377)</f>
        <v>0.0009239999999999999</v>
      </c>
      <c r="S372" s="208"/>
      <c r="T372" s="210">
        <f>SUM(T373:T377)</f>
        <v>0</v>
      </c>
      <c r="AR372" s="211" t="s">
        <v>85</v>
      </c>
      <c r="AT372" s="212" t="s">
        <v>75</v>
      </c>
      <c r="AU372" s="212" t="s">
        <v>81</v>
      </c>
      <c r="AY372" s="211" t="s">
        <v>152</v>
      </c>
      <c r="BK372" s="213">
        <f>SUM(BK373:BK377)</f>
        <v>0</v>
      </c>
    </row>
    <row r="373" spans="2:65" s="1" customFormat="1" ht="24" customHeight="1">
      <c r="B373" s="36"/>
      <c r="C373" s="216" t="s">
        <v>715</v>
      </c>
      <c r="D373" s="216" t="s">
        <v>154</v>
      </c>
      <c r="E373" s="217" t="s">
        <v>716</v>
      </c>
      <c r="F373" s="218" t="s">
        <v>717</v>
      </c>
      <c r="G373" s="219" t="s">
        <v>357</v>
      </c>
      <c r="H373" s="220">
        <v>1</v>
      </c>
      <c r="I373" s="221"/>
      <c r="J373" s="222">
        <f>ROUND(I373*H373,2)</f>
        <v>0</v>
      </c>
      <c r="K373" s="218" t="s">
        <v>158</v>
      </c>
      <c r="L373" s="41"/>
      <c r="M373" s="223" t="s">
        <v>1</v>
      </c>
      <c r="N373" s="224" t="s">
        <v>41</v>
      </c>
      <c r="O373" s="84"/>
      <c r="P373" s="225">
        <f>O373*H373</f>
        <v>0</v>
      </c>
      <c r="Q373" s="225">
        <v>0</v>
      </c>
      <c r="R373" s="225">
        <f>Q373*H373</f>
        <v>0</v>
      </c>
      <c r="S373" s="225">
        <v>0</v>
      </c>
      <c r="T373" s="226">
        <f>S373*H373</f>
        <v>0</v>
      </c>
      <c r="AR373" s="227" t="s">
        <v>554</v>
      </c>
      <c r="AT373" s="227" t="s">
        <v>154</v>
      </c>
      <c r="AU373" s="227" t="s">
        <v>85</v>
      </c>
      <c r="AY373" s="15" t="s">
        <v>152</v>
      </c>
      <c r="BE373" s="228">
        <f>IF(N373="základní",J373,0)</f>
        <v>0</v>
      </c>
      <c r="BF373" s="228">
        <f>IF(N373="snížená",J373,0)</f>
        <v>0</v>
      </c>
      <c r="BG373" s="228">
        <f>IF(N373="zákl. přenesená",J373,0)</f>
        <v>0</v>
      </c>
      <c r="BH373" s="228">
        <f>IF(N373="sníž. přenesená",J373,0)</f>
        <v>0</v>
      </c>
      <c r="BI373" s="228">
        <f>IF(N373="nulová",J373,0)</f>
        <v>0</v>
      </c>
      <c r="BJ373" s="15" t="s">
        <v>81</v>
      </c>
      <c r="BK373" s="228">
        <f>ROUND(I373*H373,2)</f>
        <v>0</v>
      </c>
      <c r="BL373" s="15" t="s">
        <v>554</v>
      </c>
      <c r="BM373" s="227" t="s">
        <v>718</v>
      </c>
    </row>
    <row r="374" spans="2:65" s="1" customFormat="1" ht="24" customHeight="1">
      <c r="B374" s="36"/>
      <c r="C374" s="241" t="s">
        <v>719</v>
      </c>
      <c r="D374" s="241" t="s">
        <v>210</v>
      </c>
      <c r="E374" s="242" t="s">
        <v>720</v>
      </c>
      <c r="F374" s="243" t="s">
        <v>721</v>
      </c>
      <c r="G374" s="244" t="s">
        <v>357</v>
      </c>
      <c r="H374" s="245">
        <v>1</v>
      </c>
      <c r="I374" s="246"/>
      <c r="J374" s="247">
        <f>ROUND(I374*H374,2)</f>
        <v>0</v>
      </c>
      <c r="K374" s="243" t="s">
        <v>1</v>
      </c>
      <c r="L374" s="248"/>
      <c r="M374" s="249" t="s">
        <v>1</v>
      </c>
      <c r="N374" s="250" t="s">
        <v>41</v>
      </c>
      <c r="O374" s="84"/>
      <c r="P374" s="225">
        <f>O374*H374</f>
        <v>0</v>
      </c>
      <c r="Q374" s="225">
        <v>0</v>
      </c>
      <c r="R374" s="225">
        <f>Q374*H374</f>
        <v>0</v>
      </c>
      <c r="S374" s="225">
        <v>0</v>
      </c>
      <c r="T374" s="226">
        <f>S374*H374</f>
        <v>0</v>
      </c>
      <c r="AR374" s="227" t="s">
        <v>217</v>
      </c>
      <c r="AT374" s="227" t="s">
        <v>210</v>
      </c>
      <c r="AU374" s="227" t="s">
        <v>85</v>
      </c>
      <c r="AY374" s="15" t="s">
        <v>152</v>
      </c>
      <c r="BE374" s="228">
        <f>IF(N374="základní",J374,0)</f>
        <v>0</v>
      </c>
      <c r="BF374" s="228">
        <f>IF(N374="snížená",J374,0)</f>
        <v>0</v>
      </c>
      <c r="BG374" s="228">
        <f>IF(N374="zákl. přenesená",J374,0)</f>
        <v>0</v>
      </c>
      <c r="BH374" s="228">
        <f>IF(N374="sníž. přenesená",J374,0)</f>
        <v>0</v>
      </c>
      <c r="BI374" s="228">
        <f>IF(N374="nulová",J374,0)</f>
        <v>0</v>
      </c>
      <c r="BJ374" s="15" t="s">
        <v>81</v>
      </c>
      <c r="BK374" s="228">
        <f>ROUND(I374*H374,2)</f>
        <v>0</v>
      </c>
      <c r="BL374" s="15" t="s">
        <v>554</v>
      </c>
      <c r="BM374" s="227" t="s">
        <v>722</v>
      </c>
    </row>
    <row r="375" spans="2:65" s="1" customFormat="1" ht="24" customHeight="1">
      <c r="B375" s="36"/>
      <c r="C375" s="216" t="s">
        <v>723</v>
      </c>
      <c r="D375" s="216" t="s">
        <v>154</v>
      </c>
      <c r="E375" s="217" t="s">
        <v>724</v>
      </c>
      <c r="F375" s="218" t="s">
        <v>725</v>
      </c>
      <c r="G375" s="219" t="s">
        <v>726</v>
      </c>
      <c r="H375" s="220">
        <v>13.2</v>
      </c>
      <c r="I375" s="221"/>
      <c r="J375" s="222">
        <f>ROUND(I375*H375,2)</f>
        <v>0</v>
      </c>
      <c r="K375" s="218" t="s">
        <v>158</v>
      </c>
      <c r="L375" s="41"/>
      <c r="M375" s="223" t="s">
        <v>1</v>
      </c>
      <c r="N375" s="224" t="s">
        <v>41</v>
      </c>
      <c r="O375" s="84"/>
      <c r="P375" s="225">
        <f>O375*H375</f>
        <v>0</v>
      </c>
      <c r="Q375" s="225">
        <v>7E-05</v>
      </c>
      <c r="R375" s="225">
        <f>Q375*H375</f>
        <v>0.0009239999999999999</v>
      </c>
      <c r="S375" s="225">
        <v>0</v>
      </c>
      <c r="T375" s="226">
        <f>S375*H375</f>
        <v>0</v>
      </c>
      <c r="AR375" s="227" t="s">
        <v>554</v>
      </c>
      <c r="AT375" s="227" t="s">
        <v>154</v>
      </c>
      <c r="AU375" s="227" t="s">
        <v>85</v>
      </c>
      <c r="AY375" s="15" t="s">
        <v>152</v>
      </c>
      <c r="BE375" s="228">
        <f>IF(N375="základní",J375,0)</f>
        <v>0</v>
      </c>
      <c r="BF375" s="228">
        <f>IF(N375="snížená",J375,0)</f>
        <v>0</v>
      </c>
      <c r="BG375" s="228">
        <f>IF(N375="zákl. přenesená",J375,0)</f>
        <v>0</v>
      </c>
      <c r="BH375" s="228">
        <f>IF(N375="sníž. přenesená",J375,0)</f>
        <v>0</v>
      </c>
      <c r="BI375" s="228">
        <f>IF(N375="nulová",J375,0)</f>
        <v>0</v>
      </c>
      <c r="BJ375" s="15" t="s">
        <v>81</v>
      </c>
      <c r="BK375" s="228">
        <f>ROUND(I375*H375,2)</f>
        <v>0</v>
      </c>
      <c r="BL375" s="15" t="s">
        <v>554</v>
      </c>
      <c r="BM375" s="227" t="s">
        <v>727</v>
      </c>
    </row>
    <row r="376" spans="2:65" s="1" customFormat="1" ht="48" customHeight="1">
      <c r="B376" s="36"/>
      <c r="C376" s="216" t="s">
        <v>728</v>
      </c>
      <c r="D376" s="216" t="s">
        <v>154</v>
      </c>
      <c r="E376" s="217" t="s">
        <v>729</v>
      </c>
      <c r="F376" s="218" t="s">
        <v>730</v>
      </c>
      <c r="G376" s="219" t="s">
        <v>213</v>
      </c>
      <c r="H376" s="220">
        <v>0.001</v>
      </c>
      <c r="I376" s="221"/>
      <c r="J376" s="222">
        <f>ROUND(I376*H376,2)</f>
        <v>0</v>
      </c>
      <c r="K376" s="218" t="s">
        <v>158</v>
      </c>
      <c r="L376" s="41"/>
      <c r="M376" s="223" t="s">
        <v>1</v>
      </c>
      <c r="N376" s="224" t="s">
        <v>41</v>
      </c>
      <c r="O376" s="84"/>
      <c r="P376" s="225">
        <f>O376*H376</f>
        <v>0</v>
      </c>
      <c r="Q376" s="225">
        <v>0</v>
      </c>
      <c r="R376" s="225">
        <f>Q376*H376</f>
        <v>0</v>
      </c>
      <c r="S376" s="225">
        <v>0</v>
      </c>
      <c r="T376" s="226">
        <f>S376*H376</f>
        <v>0</v>
      </c>
      <c r="AR376" s="227" t="s">
        <v>554</v>
      </c>
      <c r="AT376" s="227" t="s">
        <v>154</v>
      </c>
      <c r="AU376" s="227" t="s">
        <v>85</v>
      </c>
      <c r="AY376" s="15" t="s">
        <v>152</v>
      </c>
      <c r="BE376" s="228">
        <f>IF(N376="základní",J376,0)</f>
        <v>0</v>
      </c>
      <c r="BF376" s="228">
        <f>IF(N376="snížená",J376,0)</f>
        <v>0</v>
      </c>
      <c r="BG376" s="228">
        <f>IF(N376="zákl. přenesená",J376,0)</f>
        <v>0</v>
      </c>
      <c r="BH376" s="228">
        <f>IF(N376="sníž. přenesená",J376,0)</f>
        <v>0</v>
      </c>
      <c r="BI376" s="228">
        <f>IF(N376="nulová",J376,0)</f>
        <v>0</v>
      </c>
      <c r="BJ376" s="15" t="s">
        <v>81</v>
      </c>
      <c r="BK376" s="228">
        <f>ROUND(I376*H376,2)</f>
        <v>0</v>
      </c>
      <c r="BL376" s="15" t="s">
        <v>554</v>
      </c>
      <c r="BM376" s="227" t="s">
        <v>731</v>
      </c>
    </row>
    <row r="377" spans="2:65" s="1" customFormat="1" ht="84" customHeight="1">
      <c r="B377" s="36"/>
      <c r="C377" s="216" t="s">
        <v>732</v>
      </c>
      <c r="D377" s="216" t="s">
        <v>154</v>
      </c>
      <c r="E377" s="217" t="s">
        <v>733</v>
      </c>
      <c r="F377" s="218" t="s">
        <v>734</v>
      </c>
      <c r="G377" s="219" t="s">
        <v>357</v>
      </c>
      <c r="H377" s="220">
        <v>1</v>
      </c>
      <c r="I377" s="221"/>
      <c r="J377" s="222">
        <f>ROUND(I377*H377,2)</f>
        <v>0</v>
      </c>
      <c r="K377" s="218" t="s">
        <v>1</v>
      </c>
      <c r="L377" s="41"/>
      <c r="M377" s="223" t="s">
        <v>1</v>
      </c>
      <c r="N377" s="224" t="s">
        <v>41</v>
      </c>
      <c r="O377" s="84"/>
      <c r="P377" s="225">
        <f>O377*H377</f>
        <v>0</v>
      </c>
      <c r="Q377" s="225">
        <v>0</v>
      </c>
      <c r="R377" s="225">
        <f>Q377*H377</f>
        <v>0</v>
      </c>
      <c r="S377" s="225">
        <v>0</v>
      </c>
      <c r="T377" s="226">
        <f>S377*H377</f>
        <v>0</v>
      </c>
      <c r="AR377" s="227" t="s">
        <v>554</v>
      </c>
      <c r="AT377" s="227" t="s">
        <v>154</v>
      </c>
      <c r="AU377" s="227" t="s">
        <v>85</v>
      </c>
      <c r="AY377" s="15" t="s">
        <v>152</v>
      </c>
      <c r="BE377" s="228">
        <f>IF(N377="základní",J377,0)</f>
        <v>0</v>
      </c>
      <c r="BF377" s="228">
        <f>IF(N377="snížená",J377,0)</f>
        <v>0</v>
      </c>
      <c r="BG377" s="228">
        <f>IF(N377="zákl. přenesená",J377,0)</f>
        <v>0</v>
      </c>
      <c r="BH377" s="228">
        <f>IF(N377="sníž. přenesená",J377,0)</f>
        <v>0</v>
      </c>
      <c r="BI377" s="228">
        <f>IF(N377="nulová",J377,0)</f>
        <v>0</v>
      </c>
      <c r="BJ377" s="15" t="s">
        <v>81</v>
      </c>
      <c r="BK377" s="228">
        <f>ROUND(I377*H377,2)</f>
        <v>0</v>
      </c>
      <c r="BL377" s="15" t="s">
        <v>554</v>
      </c>
      <c r="BM377" s="227" t="s">
        <v>735</v>
      </c>
    </row>
    <row r="378" spans="2:63" s="11" customFormat="1" ht="25.9" customHeight="1">
      <c r="B378" s="200"/>
      <c r="C378" s="201"/>
      <c r="D378" s="202" t="s">
        <v>75</v>
      </c>
      <c r="E378" s="203" t="s">
        <v>210</v>
      </c>
      <c r="F378" s="203" t="s">
        <v>736</v>
      </c>
      <c r="G378" s="201"/>
      <c r="H378" s="201"/>
      <c r="I378" s="204"/>
      <c r="J378" s="205">
        <f>BK378</f>
        <v>0</v>
      </c>
      <c r="K378" s="201"/>
      <c r="L378" s="206"/>
      <c r="M378" s="207"/>
      <c r="N378" s="208"/>
      <c r="O378" s="208"/>
      <c r="P378" s="209">
        <f>P379+P386</f>
        <v>0</v>
      </c>
      <c r="Q378" s="208"/>
      <c r="R378" s="209">
        <f>R379+R386</f>
        <v>0.01665</v>
      </c>
      <c r="S378" s="208"/>
      <c r="T378" s="210">
        <f>T379+T386</f>
        <v>0</v>
      </c>
      <c r="AR378" s="211" t="s">
        <v>247</v>
      </c>
      <c r="AT378" s="212" t="s">
        <v>75</v>
      </c>
      <c r="AU378" s="212" t="s">
        <v>76</v>
      </c>
      <c r="AY378" s="211" t="s">
        <v>152</v>
      </c>
      <c r="BK378" s="213">
        <f>BK379+BK386</f>
        <v>0</v>
      </c>
    </row>
    <row r="379" spans="2:63" s="11" customFormat="1" ht="22.8" customHeight="1">
      <c r="B379" s="200"/>
      <c r="C379" s="201"/>
      <c r="D379" s="202" t="s">
        <v>75</v>
      </c>
      <c r="E379" s="214" t="s">
        <v>737</v>
      </c>
      <c r="F379" s="214" t="s">
        <v>738</v>
      </c>
      <c r="G379" s="201"/>
      <c r="H379" s="201"/>
      <c r="I379" s="204"/>
      <c r="J379" s="215">
        <f>BK379</f>
        <v>0</v>
      </c>
      <c r="K379" s="201"/>
      <c r="L379" s="206"/>
      <c r="M379" s="207"/>
      <c r="N379" s="208"/>
      <c r="O379" s="208"/>
      <c r="P379" s="209">
        <f>SUM(P380:P385)</f>
        <v>0</v>
      </c>
      <c r="Q379" s="208"/>
      <c r="R379" s="209">
        <f>SUM(R380:R385)</f>
        <v>0.01665</v>
      </c>
      <c r="S379" s="208"/>
      <c r="T379" s="210">
        <f>SUM(T380:T385)</f>
        <v>0</v>
      </c>
      <c r="AR379" s="211" t="s">
        <v>247</v>
      </c>
      <c r="AT379" s="212" t="s">
        <v>75</v>
      </c>
      <c r="AU379" s="212" t="s">
        <v>81</v>
      </c>
      <c r="AY379" s="211" t="s">
        <v>152</v>
      </c>
      <c r="BK379" s="213">
        <f>SUM(BK380:BK385)</f>
        <v>0</v>
      </c>
    </row>
    <row r="380" spans="2:65" s="1" customFormat="1" ht="36" customHeight="1">
      <c r="B380" s="36"/>
      <c r="C380" s="216" t="s">
        <v>739</v>
      </c>
      <c r="D380" s="216" t="s">
        <v>154</v>
      </c>
      <c r="E380" s="217" t="s">
        <v>740</v>
      </c>
      <c r="F380" s="218" t="s">
        <v>741</v>
      </c>
      <c r="G380" s="219" t="s">
        <v>322</v>
      </c>
      <c r="H380" s="220">
        <v>20.2</v>
      </c>
      <c r="I380" s="221"/>
      <c r="J380" s="222">
        <f>ROUND(I380*H380,2)</f>
        <v>0</v>
      </c>
      <c r="K380" s="218" t="s">
        <v>158</v>
      </c>
      <c r="L380" s="41"/>
      <c r="M380" s="223" t="s">
        <v>1</v>
      </c>
      <c r="N380" s="224" t="s">
        <v>41</v>
      </c>
      <c r="O380" s="84"/>
      <c r="P380" s="225">
        <f>O380*H380</f>
        <v>0</v>
      </c>
      <c r="Q380" s="225">
        <v>0</v>
      </c>
      <c r="R380" s="225">
        <f>Q380*H380</f>
        <v>0</v>
      </c>
      <c r="S380" s="225">
        <v>0</v>
      </c>
      <c r="T380" s="226">
        <f>S380*H380</f>
        <v>0</v>
      </c>
      <c r="AR380" s="227" t="s">
        <v>374</v>
      </c>
      <c r="AT380" s="227" t="s">
        <v>154</v>
      </c>
      <c r="AU380" s="227" t="s">
        <v>85</v>
      </c>
      <c r="AY380" s="15" t="s">
        <v>152</v>
      </c>
      <c r="BE380" s="228">
        <f>IF(N380="základní",J380,0)</f>
        <v>0</v>
      </c>
      <c r="BF380" s="228">
        <f>IF(N380="snížená",J380,0)</f>
        <v>0</v>
      </c>
      <c r="BG380" s="228">
        <f>IF(N380="zákl. přenesená",J380,0)</f>
        <v>0</v>
      </c>
      <c r="BH380" s="228">
        <f>IF(N380="sníž. přenesená",J380,0)</f>
        <v>0</v>
      </c>
      <c r="BI380" s="228">
        <f>IF(N380="nulová",J380,0)</f>
        <v>0</v>
      </c>
      <c r="BJ380" s="15" t="s">
        <v>81</v>
      </c>
      <c r="BK380" s="228">
        <f>ROUND(I380*H380,2)</f>
        <v>0</v>
      </c>
      <c r="BL380" s="15" t="s">
        <v>374</v>
      </c>
      <c r="BM380" s="227" t="s">
        <v>742</v>
      </c>
    </row>
    <row r="381" spans="2:65" s="1" customFormat="1" ht="16.5" customHeight="1">
      <c r="B381" s="36"/>
      <c r="C381" s="241" t="s">
        <v>743</v>
      </c>
      <c r="D381" s="241" t="s">
        <v>210</v>
      </c>
      <c r="E381" s="242" t="s">
        <v>744</v>
      </c>
      <c r="F381" s="243" t="s">
        <v>745</v>
      </c>
      <c r="G381" s="244" t="s">
        <v>322</v>
      </c>
      <c r="H381" s="245">
        <v>22.2</v>
      </c>
      <c r="I381" s="246"/>
      <c r="J381" s="247">
        <f>ROUND(I381*H381,2)</f>
        <v>0</v>
      </c>
      <c r="K381" s="243" t="s">
        <v>158</v>
      </c>
      <c r="L381" s="248"/>
      <c r="M381" s="249" t="s">
        <v>1</v>
      </c>
      <c r="N381" s="250" t="s">
        <v>41</v>
      </c>
      <c r="O381" s="84"/>
      <c r="P381" s="225">
        <f>O381*H381</f>
        <v>0</v>
      </c>
      <c r="Q381" s="225">
        <v>0.00063</v>
      </c>
      <c r="R381" s="225">
        <f>Q381*H381</f>
        <v>0.013986</v>
      </c>
      <c r="S381" s="225">
        <v>0</v>
      </c>
      <c r="T381" s="226">
        <f>S381*H381</f>
        <v>0</v>
      </c>
      <c r="AR381" s="227" t="s">
        <v>715</v>
      </c>
      <c r="AT381" s="227" t="s">
        <v>210</v>
      </c>
      <c r="AU381" s="227" t="s">
        <v>85</v>
      </c>
      <c r="AY381" s="15" t="s">
        <v>152</v>
      </c>
      <c r="BE381" s="228">
        <f>IF(N381="základní",J381,0)</f>
        <v>0</v>
      </c>
      <c r="BF381" s="228">
        <f>IF(N381="snížená",J381,0)</f>
        <v>0</v>
      </c>
      <c r="BG381" s="228">
        <f>IF(N381="zákl. přenesená",J381,0)</f>
        <v>0</v>
      </c>
      <c r="BH381" s="228">
        <f>IF(N381="sníž. přenesená",J381,0)</f>
        <v>0</v>
      </c>
      <c r="BI381" s="228">
        <f>IF(N381="nulová",J381,0)</f>
        <v>0</v>
      </c>
      <c r="BJ381" s="15" t="s">
        <v>81</v>
      </c>
      <c r="BK381" s="228">
        <f>ROUND(I381*H381,2)</f>
        <v>0</v>
      </c>
      <c r="BL381" s="15" t="s">
        <v>715</v>
      </c>
      <c r="BM381" s="227" t="s">
        <v>746</v>
      </c>
    </row>
    <row r="382" spans="2:51" s="12" customFormat="1" ht="12">
      <c r="B382" s="229"/>
      <c r="C382" s="230"/>
      <c r="D382" s="231" t="s">
        <v>161</v>
      </c>
      <c r="E382" s="230"/>
      <c r="F382" s="233" t="s">
        <v>747</v>
      </c>
      <c r="G382" s="230"/>
      <c r="H382" s="234">
        <v>22.2</v>
      </c>
      <c r="I382" s="235"/>
      <c r="J382" s="230"/>
      <c r="K382" s="230"/>
      <c r="L382" s="236"/>
      <c r="M382" s="237"/>
      <c r="N382" s="238"/>
      <c r="O382" s="238"/>
      <c r="P382" s="238"/>
      <c r="Q382" s="238"/>
      <c r="R382" s="238"/>
      <c r="S382" s="238"/>
      <c r="T382" s="239"/>
      <c r="AT382" s="240" t="s">
        <v>161</v>
      </c>
      <c r="AU382" s="240" t="s">
        <v>85</v>
      </c>
      <c r="AV382" s="12" t="s">
        <v>85</v>
      </c>
      <c r="AW382" s="12" t="s">
        <v>4</v>
      </c>
      <c r="AX382" s="12" t="s">
        <v>81</v>
      </c>
      <c r="AY382" s="240" t="s">
        <v>152</v>
      </c>
    </row>
    <row r="383" spans="2:65" s="1" customFormat="1" ht="16.5" customHeight="1">
      <c r="B383" s="36"/>
      <c r="C383" s="241" t="s">
        <v>748</v>
      </c>
      <c r="D383" s="241" t="s">
        <v>210</v>
      </c>
      <c r="E383" s="242" t="s">
        <v>749</v>
      </c>
      <c r="F383" s="243" t="s">
        <v>750</v>
      </c>
      <c r="G383" s="244" t="s">
        <v>322</v>
      </c>
      <c r="H383" s="245">
        <v>22.2</v>
      </c>
      <c r="I383" s="246"/>
      <c r="J383" s="247">
        <f>ROUND(I383*H383,2)</f>
        <v>0</v>
      </c>
      <c r="K383" s="243" t="s">
        <v>158</v>
      </c>
      <c r="L383" s="248"/>
      <c r="M383" s="249" t="s">
        <v>1</v>
      </c>
      <c r="N383" s="250" t="s">
        <v>41</v>
      </c>
      <c r="O383" s="84"/>
      <c r="P383" s="225">
        <f>O383*H383</f>
        <v>0</v>
      </c>
      <c r="Q383" s="225">
        <v>0.00012</v>
      </c>
      <c r="R383" s="225">
        <f>Q383*H383</f>
        <v>0.002664</v>
      </c>
      <c r="S383" s="225">
        <v>0</v>
      </c>
      <c r="T383" s="226">
        <f>S383*H383</f>
        <v>0</v>
      </c>
      <c r="AR383" s="227" t="s">
        <v>715</v>
      </c>
      <c r="AT383" s="227" t="s">
        <v>210</v>
      </c>
      <c r="AU383" s="227" t="s">
        <v>85</v>
      </c>
      <c r="AY383" s="15" t="s">
        <v>152</v>
      </c>
      <c r="BE383" s="228">
        <f>IF(N383="základní",J383,0)</f>
        <v>0</v>
      </c>
      <c r="BF383" s="228">
        <f>IF(N383="snížená",J383,0)</f>
        <v>0</v>
      </c>
      <c r="BG383" s="228">
        <f>IF(N383="zákl. přenesená",J383,0)</f>
        <v>0</v>
      </c>
      <c r="BH383" s="228">
        <f>IF(N383="sníž. přenesená",J383,0)</f>
        <v>0</v>
      </c>
      <c r="BI383" s="228">
        <f>IF(N383="nulová",J383,0)</f>
        <v>0</v>
      </c>
      <c r="BJ383" s="15" t="s">
        <v>81</v>
      </c>
      <c r="BK383" s="228">
        <f>ROUND(I383*H383,2)</f>
        <v>0</v>
      </c>
      <c r="BL383" s="15" t="s">
        <v>715</v>
      </c>
      <c r="BM383" s="227" t="s">
        <v>751</v>
      </c>
    </row>
    <row r="384" spans="2:51" s="12" customFormat="1" ht="12">
      <c r="B384" s="229"/>
      <c r="C384" s="230"/>
      <c r="D384" s="231" t="s">
        <v>161</v>
      </c>
      <c r="E384" s="230"/>
      <c r="F384" s="233" t="s">
        <v>747</v>
      </c>
      <c r="G384" s="230"/>
      <c r="H384" s="234">
        <v>22.2</v>
      </c>
      <c r="I384" s="235"/>
      <c r="J384" s="230"/>
      <c r="K384" s="230"/>
      <c r="L384" s="236"/>
      <c r="M384" s="237"/>
      <c r="N384" s="238"/>
      <c r="O384" s="238"/>
      <c r="P384" s="238"/>
      <c r="Q384" s="238"/>
      <c r="R384" s="238"/>
      <c r="S384" s="238"/>
      <c r="T384" s="239"/>
      <c r="AT384" s="240" t="s">
        <v>161</v>
      </c>
      <c r="AU384" s="240" t="s">
        <v>85</v>
      </c>
      <c r="AV384" s="12" t="s">
        <v>85</v>
      </c>
      <c r="AW384" s="12" t="s">
        <v>4</v>
      </c>
      <c r="AX384" s="12" t="s">
        <v>81</v>
      </c>
      <c r="AY384" s="240" t="s">
        <v>152</v>
      </c>
    </row>
    <row r="385" spans="2:65" s="1" customFormat="1" ht="24" customHeight="1">
      <c r="B385" s="36"/>
      <c r="C385" s="216" t="s">
        <v>752</v>
      </c>
      <c r="D385" s="216" t="s">
        <v>154</v>
      </c>
      <c r="E385" s="217" t="s">
        <v>753</v>
      </c>
      <c r="F385" s="218" t="s">
        <v>754</v>
      </c>
      <c r="G385" s="219" t="s">
        <v>357</v>
      </c>
      <c r="H385" s="220">
        <v>1</v>
      </c>
      <c r="I385" s="221"/>
      <c r="J385" s="222">
        <f>ROUND(I385*H385,2)</f>
        <v>0</v>
      </c>
      <c r="K385" s="218" t="s">
        <v>1</v>
      </c>
      <c r="L385" s="41"/>
      <c r="M385" s="223" t="s">
        <v>1</v>
      </c>
      <c r="N385" s="224" t="s">
        <v>41</v>
      </c>
      <c r="O385" s="84"/>
      <c r="P385" s="225">
        <f>O385*H385</f>
        <v>0</v>
      </c>
      <c r="Q385" s="225">
        <v>0</v>
      </c>
      <c r="R385" s="225">
        <f>Q385*H385</f>
        <v>0</v>
      </c>
      <c r="S385" s="225">
        <v>0</v>
      </c>
      <c r="T385" s="226">
        <f>S385*H385</f>
        <v>0</v>
      </c>
      <c r="AR385" s="227" t="s">
        <v>374</v>
      </c>
      <c r="AT385" s="227" t="s">
        <v>154</v>
      </c>
      <c r="AU385" s="227" t="s">
        <v>85</v>
      </c>
      <c r="AY385" s="15" t="s">
        <v>152</v>
      </c>
      <c r="BE385" s="228">
        <f>IF(N385="základní",J385,0)</f>
        <v>0</v>
      </c>
      <c r="BF385" s="228">
        <f>IF(N385="snížená",J385,0)</f>
        <v>0</v>
      </c>
      <c r="BG385" s="228">
        <f>IF(N385="zákl. přenesená",J385,0)</f>
        <v>0</v>
      </c>
      <c r="BH385" s="228">
        <f>IF(N385="sníž. přenesená",J385,0)</f>
        <v>0</v>
      </c>
      <c r="BI385" s="228">
        <f>IF(N385="nulová",J385,0)</f>
        <v>0</v>
      </c>
      <c r="BJ385" s="15" t="s">
        <v>81</v>
      </c>
      <c r="BK385" s="228">
        <f>ROUND(I385*H385,2)</f>
        <v>0</v>
      </c>
      <c r="BL385" s="15" t="s">
        <v>374</v>
      </c>
      <c r="BM385" s="227" t="s">
        <v>755</v>
      </c>
    </row>
    <row r="386" spans="2:63" s="11" customFormat="1" ht="22.8" customHeight="1">
      <c r="B386" s="200"/>
      <c r="C386" s="201"/>
      <c r="D386" s="202" t="s">
        <v>75</v>
      </c>
      <c r="E386" s="214" t="s">
        <v>756</v>
      </c>
      <c r="F386" s="214" t="s">
        <v>757</v>
      </c>
      <c r="G386" s="201"/>
      <c r="H386" s="201"/>
      <c r="I386" s="204"/>
      <c r="J386" s="215">
        <f>BK386</f>
        <v>0</v>
      </c>
      <c r="K386" s="201"/>
      <c r="L386" s="206"/>
      <c r="M386" s="207"/>
      <c r="N386" s="208"/>
      <c r="O386" s="208"/>
      <c r="P386" s="209">
        <f>SUM(P387:P388)</f>
        <v>0</v>
      </c>
      <c r="Q386" s="208"/>
      <c r="R386" s="209">
        <f>SUM(R387:R388)</f>
        <v>0</v>
      </c>
      <c r="S386" s="208"/>
      <c r="T386" s="210">
        <f>SUM(T387:T388)</f>
        <v>0</v>
      </c>
      <c r="AR386" s="211" t="s">
        <v>247</v>
      </c>
      <c r="AT386" s="212" t="s">
        <v>75</v>
      </c>
      <c r="AU386" s="212" t="s">
        <v>81</v>
      </c>
      <c r="AY386" s="211" t="s">
        <v>152</v>
      </c>
      <c r="BK386" s="213">
        <f>SUM(BK387:BK388)</f>
        <v>0</v>
      </c>
    </row>
    <row r="387" spans="2:65" s="1" customFormat="1" ht="16.5" customHeight="1">
      <c r="B387" s="36"/>
      <c r="C387" s="216" t="s">
        <v>758</v>
      </c>
      <c r="D387" s="216" t="s">
        <v>154</v>
      </c>
      <c r="E387" s="217" t="s">
        <v>759</v>
      </c>
      <c r="F387" s="218" t="s">
        <v>760</v>
      </c>
      <c r="G387" s="219" t="s">
        <v>357</v>
      </c>
      <c r="H387" s="220">
        <v>1</v>
      </c>
      <c r="I387" s="221"/>
      <c r="J387" s="222">
        <f>ROUND(I387*H387,2)</f>
        <v>0</v>
      </c>
      <c r="K387" s="218" t="s">
        <v>1</v>
      </c>
      <c r="L387" s="41"/>
      <c r="M387" s="223" t="s">
        <v>1</v>
      </c>
      <c r="N387" s="224" t="s">
        <v>41</v>
      </c>
      <c r="O387" s="84"/>
      <c r="P387" s="225">
        <f>O387*H387</f>
        <v>0</v>
      </c>
      <c r="Q387" s="225">
        <v>0</v>
      </c>
      <c r="R387" s="225">
        <f>Q387*H387</f>
        <v>0</v>
      </c>
      <c r="S387" s="225">
        <v>0</v>
      </c>
      <c r="T387" s="226">
        <f>S387*H387</f>
        <v>0</v>
      </c>
      <c r="AR387" s="227" t="s">
        <v>374</v>
      </c>
      <c r="AT387" s="227" t="s">
        <v>154</v>
      </c>
      <c r="AU387" s="227" t="s">
        <v>85</v>
      </c>
      <c r="AY387" s="15" t="s">
        <v>152</v>
      </c>
      <c r="BE387" s="228">
        <f>IF(N387="základní",J387,0)</f>
        <v>0</v>
      </c>
      <c r="BF387" s="228">
        <f>IF(N387="snížená",J387,0)</f>
        <v>0</v>
      </c>
      <c r="BG387" s="228">
        <f>IF(N387="zákl. přenesená",J387,0)</f>
        <v>0</v>
      </c>
      <c r="BH387" s="228">
        <f>IF(N387="sníž. přenesená",J387,0)</f>
        <v>0</v>
      </c>
      <c r="BI387" s="228">
        <f>IF(N387="nulová",J387,0)</f>
        <v>0</v>
      </c>
      <c r="BJ387" s="15" t="s">
        <v>81</v>
      </c>
      <c r="BK387" s="228">
        <f>ROUND(I387*H387,2)</f>
        <v>0</v>
      </c>
      <c r="BL387" s="15" t="s">
        <v>374</v>
      </c>
      <c r="BM387" s="227" t="s">
        <v>761</v>
      </c>
    </row>
    <row r="388" spans="2:65" s="1" customFormat="1" ht="16.5" customHeight="1">
      <c r="B388" s="36"/>
      <c r="C388" s="216" t="s">
        <v>762</v>
      </c>
      <c r="D388" s="216" t="s">
        <v>154</v>
      </c>
      <c r="E388" s="217" t="s">
        <v>763</v>
      </c>
      <c r="F388" s="218" t="s">
        <v>764</v>
      </c>
      <c r="G388" s="219" t="s">
        <v>357</v>
      </c>
      <c r="H388" s="220">
        <v>1</v>
      </c>
      <c r="I388" s="221"/>
      <c r="J388" s="222">
        <f>ROUND(I388*H388,2)</f>
        <v>0</v>
      </c>
      <c r="K388" s="218" t="s">
        <v>1</v>
      </c>
      <c r="L388" s="41"/>
      <c r="M388" s="223" t="s">
        <v>1</v>
      </c>
      <c r="N388" s="224" t="s">
        <v>41</v>
      </c>
      <c r="O388" s="84"/>
      <c r="P388" s="225">
        <f>O388*H388</f>
        <v>0</v>
      </c>
      <c r="Q388" s="225">
        <v>0</v>
      </c>
      <c r="R388" s="225">
        <f>Q388*H388</f>
        <v>0</v>
      </c>
      <c r="S388" s="225">
        <v>0</v>
      </c>
      <c r="T388" s="226">
        <f>S388*H388</f>
        <v>0</v>
      </c>
      <c r="AR388" s="227" t="s">
        <v>374</v>
      </c>
      <c r="AT388" s="227" t="s">
        <v>154</v>
      </c>
      <c r="AU388" s="227" t="s">
        <v>85</v>
      </c>
      <c r="AY388" s="15" t="s">
        <v>152</v>
      </c>
      <c r="BE388" s="228">
        <f>IF(N388="základní",J388,0)</f>
        <v>0</v>
      </c>
      <c r="BF388" s="228">
        <f>IF(N388="snížená",J388,0)</f>
        <v>0</v>
      </c>
      <c r="BG388" s="228">
        <f>IF(N388="zákl. přenesená",J388,0)</f>
        <v>0</v>
      </c>
      <c r="BH388" s="228">
        <f>IF(N388="sníž. přenesená",J388,0)</f>
        <v>0</v>
      </c>
      <c r="BI388" s="228">
        <f>IF(N388="nulová",J388,0)</f>
        <v>0</v>
      </c>
      <c r="BJ388" s="15" t="s">
        <v>81</v>
      </c>
      <c r="BK388" s="228">
        <f>ROUND(I388*H388,2)</f>
        <v>0</v>
      </c>
      <c r="BL388" s="15" t="s">
        <v>374</v>
      </c>
      <c r="BM388" s="227" t="s">
        <v>765</v>
      </c>
    </row>
    <row r="389" spans="2:63" s="11" customFormat="1" ht="25.9" customHeight="1">
      <c r="B389" s="200"/>
      <c r="C389" s="201"/>
      <c r="D389" s="202" t="s">
        <v>75</v>
      </c>
      <c r="E389" s="203" t="s">
        <v>766</v>
      </c>
      <c r="F389" s="203" t="s">
        <v>767</v>
      </c>
      <c r="G389" s="201"/>
      <c r="H389" s="201"/>
      <c r="I389" s="204"/>
      <c r="J389" s="205">
        <f>BK389</f>
        <v>0</v>
      </c>
      <c r="K389" s="201"/>
      <c r="L389" s="206"/>
      <c r="M389" s="207"/>
      <c r="N389" s="208"/>
      <c r="O389" s="208"/>
      <c r="P389" s="209">
        <f>P390</f>
        <v>0</v>
      </c>
      <c r="Q389" s="208"/>
      <c r="R389" s="209">
        <f>R390</f>
        <v>0</v>
      </c>
      <c r="S389" s="208"/>
      <c r="T389" s="210">
        <f>T390</f>
        <v>0</v>
      </c>
      <c r="AR389" s="211" t="s">
        <v>167</v>
      </c>
      <c r="AT389" s="212" t="s">
        <v>75</v>
      </c>
      <c r="AU389" s="212" t="s">
        <v>76</v>
      </c>
      <c r="AY389" s="211" t="s">
        <v>152</v>
      </c>
      <c r="BK389" s="213">
        <f>BK390</f>
        <v>0</v>
      </c>
    </row>
    <row r="390" spans="2:63" s="11" customFormat="1" ht="22.8" customHeight="1">
      <c r="B390" s="200"/>
      <c r="C390" s="201"/>
      <c r="D390" s="202" t="s">
        <v>75</v>
      </c>
      <c r="E390" s="214" t="s">
        <v>768</v>
      </c>
      <c r="F390" s="214" t="s">
        <v>769</v>
      </c>
      <c r="G390" s="201"/>
      <c r="H390" s="201"/>
      <c r="I390" s="204"/>
      <c r="J390" s="215">
        <f>BK390</f>
        <v>0</v>
      </c>
      <c r="K390" s="201"/>
      <c r="L390" s="206"/>
      <c r="M390" s="207"/>
      <c r="N390" s="208"/>
      <c r="O390" s="208"/>
      <c r="P390" s="209">
        <f>SUM(P391:P392)</f>
        <v>0</v>
      </c>
      <c r="Q390" s="208"/>
      <c r="R390" s="209">
        <f>SUM(R391:R392)</f>
        <v>0</v>
      </c>
      <c r="S390" s="208"/>
      <c r="T390" s="210">
        <f>SUM(T391:T392)</f>
        <v>0</v>
      </c>
      <c r="AR390" s="211" t="s">
        <v>167</v>
      </c>
      <c r="AT390" s="212" t="s">
        <v>75</v>
      </c>
      <c r="AU390" s="212" t="s">
        <v>81</v>
      </c>
      <c r="AY390" s="211" t="s">
        <v>152</v>
      </c>
      <c r="BK390" s="213">
        <f>SUM(BK391:BK392)</f>
        <v>0</v>
      </c>
    </row>
    <row r="391" spans="2:65" s="1" customFormat="1" ht="60" customHeight="1">
      <c r="B391" s="36"/>
      <c r="C391" s="216" t="s">
        <v>770</v>
      </c>
      <c r="D391" s="216" t="s">
        <v>154</v>
      </c>
      <c r="E391" s="217" t="s">
        <v>771</v>
      </c>
      <c r="F391" s="218" t="s">
        <v>772</v>
      </c>
      <c r="G391" s="219" t="s">
        <v>773</v>
      </c>
      <c r="H391" s="220">
        <v>1</v>
      </c>
      <c r="I391" s="221"/>
      <c r="J391" s="222">
        <f>ROUND(I391*H391,2)</f>
        <v>0</v>
      </c>
      <c r="K391" s="218" t="s">
        <v>1</v>
      </c>
      <c r="L391" s="41"/>
      <c r="M391" s="223" t="s">
        <v>1</v>
      </c>
      <c r="N391" s="224" t="s">
        <v>41</v>
      </c>
      <c r="O391" s="84"/>
      <c r="P391" s="225">
        <f>O391*H391</f>
        <v>0</v>
      </c>
      <c r="Q391" s="225">
        <v>0</v>
      </c>
      <c r="R391" s="225">
        <f>Q391*H391</f>
        <v>0</v>
      </c>
      <c r="S391" s="225">
        <v>0</v>
      </c>
      <c r="T391" s="226">
        <f>S391*H391</f>
        <v>0</v>
      </c>
      <c r="AR391" s="227" t="s">
        <v>774</v>
      </c>
      <c r="AT391" s="227" t="s">
        <v>154</v>
      </c>
      <c r="AU391" s="227" t="s">
        <v>85</v>
      </c>
      <c r="AY391" s="15" t="s">
        <v>152</v>
      </c>
      <c r="BE391" s="228">
        <f>IF(N391="základní",J391,0)</f>
        <v>0</v>
      </c>
      <c r="BF391" s="228">
        <f>IF(N391="snížená",J391,0)</f>
        <v>0</v>
      </c>
      <c r="BG391" s="228">
        <f>IF(N391="zákl. přenesená",J391,0)</f>
        <v>0</v>
      </c>
      <c r="BH391" s="228">
        <f>IF(N391="sníž. přenesená",J391,0)</f>
        <v>0</v>
      </c>
      <c r="BI391" s="228">
        <f>IF(N391="nulová",J391,0)</f>
        <v>0</v>
      </c>
      <c r="BJ391" s="15" t="s">
        <v>81</v>
      </c>
      <c r="BK391" s="228">
        <f>ROUND(I391*H391,2)</f>
        <v>0</v>
      </c>
      <c r="BL391" s="15" t="s">
        <v>774</v>
      </c>
      <c r="BM391" s="227" t="s">
        <v>775</v>
      </c>
    </row>
    <row r="392" spans="2:65" s="1" customFormat="1" ht="36" customHeight="1">
      <c r="B392" s="36"/>
      <c r="C392" s="216" t="s">
        <v>776</v>
      </c>
      <c r="D392" s="216" t="s">
        <v>154</v>
      </c>
      <c r="E392" s="217" t="s">
        <v>777</v>
      </c>
      <c r="F392" s="218" t="s">
        <v>778</v>
      </c>
      <c r="G392" s="219" t="s">
        <v>773</v>
      </c>
      <c r="H392" s="220">
        <v>1</v>
      </c>
      <c r="I392" s="221"/>
      <c r="J392" s="222">
        <f>ROUND(I392*H392,2)</f>
        <v>0</v>
      </c>
      <c r="K392" s="218" t="s">
        <v>1</v>
      </c>
      <c r="L392" s="41"/>
      <c r="M392" s="262" t="s">
        <v>1</v>
      </c>
      <c r="N392" s="263" t="s">
        <v>41</v>
      </c>
      <c r="O392" s="264"/>
      <c r="P392" s="265">
        <f>O392*H392</f>
        <v>0</v>
      </c>
      <c r="Q392" s="265">
        <v>0</v>
      </c>
      <c r="R392" s="265">
        <f>Q392*H392</f>
        <v>0</v>
      </c>
      <c r="S392" s="265">
        <v>0</v>
      </c>
      <c r="T392" s="266">
        <f>S392*H392</f>
        <v>0</v>
      </c>
      <c r="AR392" s="227" t="s">
        <v>774</v>
      </c>
      <c r="AT392" s="227" t="s">
        <v>154</v>
      </c>
      <c r="AU392" s="227" t="s">
        <v>85</v>
      </c>
      <c r="AY392" s="15" t="s">
        <v>152</v>
      </c>
      <c r="BE392" s="228">
        <f>IF(N392="základní",J392,0)</f>
        <v>0</v>
      </c>
      <c r="BF392" s="228">
        <f>IF(N392="snížená",J392,0)</f>
        <v>0</v>
      </c>
      <c r="BG392" s="228">
        <f>IF(N392="zákl. přenesená",J392,0)</f>
        <v>0</v>
      </c>
      <c r="BH392" s="228">
        <f>IF(N392="sníž. přenesená",J392,0)</f>
        <v>0</v>
      </c>
      <c r="BI392" s="228">
        <f>IF(N392="nulová",J392,0)</f>
        <v>0</v>
      </c>
      <c r="BJ392" s="15" t="s">
        <v>81</v>
      </c>
      <c r="BK392" s="228">
        <f>ROUND(I392*H392,2)</f>
        <v>0</v>
      </c>
      <c r="BL392" s="15" t="s">
        <v>774</v>
      </c>
      <c r="BM392" s="227" t="s">
        <v>779</v>
      </c>
    </row>
    <row r="393" spans="2:12" s="1" customFormat="1" ht="6.95" customHeight="1">
      <c r="B393" s="59"/>
      <c r="C393" s="60"/>
      <c r="D393" s="60"/>
      <c r="E393" s="60"/>
      <c r="F393" s="60"/>
      <c r="G393" s="60"/>
      <c r="H393" s="60"/>
      <c r="I393" s="166"/>
      <c r="J393" s="60"/>
      <c r="K393" s="60"/>
      <c r="L393" s="41"/>
    </row>
  </sheetData>
  <sheetProtection password="CC35" sheet="1" objects="1" scenarios="1" formatColumns="0" formatRows="0" autoFilter="0"/>
  <autoFilter ref="C135:K392"/>
  <mergeCells count="6">
    <mergeCell ref="E7:H7"/>
    <mergeCell ref="E16:H16"/>
    <mergeCell ref="E25:H25"/>
    <mergeCell ref="E85:H85"/>
    <mergeCell ref="E128:H12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Matoušek</dc:creator>
  <cp:keywords/>
  <dc:description/>
  <cp:lastModifiedBy>Pavel Matoušek</cp:lastModifiedBy>
  <dcterms:created xsi:type="dcterms:W3CDTF">2020-05-19T10:42:37Z</dcterms:created>
  <dcterms:modified xsi:type="dcterms:W3CDTF">2020-05-19T10:42:39Z</dcterms:modified>
  <cp:category/>
  <cp:version/>
  <cp:contentType/>
  <cp:contentStatus/>
</cp:coreProperties>
</file>