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oudStation\KOMUNIKACE\Horažďovice - Loreta\DSP\Rozpočet\"/>
    </mc:Choice>
  </mc:AlternateContent>
  <xr:revisionPtr revIDLastSave="0" documentId="13_ncr:1_{751BA5B1-CA37-4210-9ACD-F88325D7B41E}" xr6:coauthVersionLast="46" xr6:coauthVersionMax="46" xr10:uidLastSave="{00000000-0000-0000-0000-000000000000}"/>
  <bookViews>
    <workbookView xWindow="5980" yWindow="3100" windowWidth="26270" windowHeight="14840" activeTab="1" xr2:uid="{C92969A2-8B2F-43C1-9A02-90DC47A365A5}"/>
  </bookViews>
  <sheets>
    <sheet name="Konstrukce" sheetId="1" r:id="rId1"/>
    <sheet name="Dlažby" sheetId="4" r:id="rId2"/>
    <sheet name="Koeficienty" sheetId="3" r:id="rId3"/>
    <sheet name="Obruby" sheetId="2" r:id="rId4"/>
  </sheet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3" i="4" s="1"/>
  <c r="G4" i="4"/>
  <c r="G3" i="4" s="1"/>
  <c r="F4" i="4"/>
  <c r="I4" i="4" s="1"/>
  <c r="C4" i="4"/>
  <c r="C3" i="4" s="1"/>
  <c r="B4" i="4"/>
  <c r="B3" i="4" s="1"/>
  <c r="L4" i="1"/>
  <c r="L16" i="1" s="1"/>
  <c r="L23" i="1" s="1"/>
  <c r="P4" i="1"/>
  <c r="R4" i="1"/>
  <c r="S4" i="1" s="1"/>
  <c r="F43" i="3"/>
  <c r="H43" i="3" s="1"/>
  <c r="F41" i="3"/>
  <c r="H41" i="3" s="1"/>
  <c r="F34" i="3"/>
  <c r="H34" i="3" s="1"/>
  <c r="F33" i="3"/>
  <c r="H33" i="3" s="1"/>
  <c r="F31" i="3"/>
  <c r="H31" i="3" s="1"/>
  <c r="M4" i="1"/>
  <c r="M10" i="1" s="1"/>
  <c r="F24" i="3"/>
  <c r="H24" i="3" s="1"/>
  <c r="J4" i="1" s="1"/>
  <c r="J10" i="1" s="1"/>
  <c r="J23" i="1" s="1"/>
  <c r="F8" i="3"/>
  <c r="H8" i="3" s="1"/>
  <c r="C4" i="1" s="1"/>
  <c r="D4" i="1" s="1"/>
  <c r="F10" i="3"/>
  <c r="H10" i="3" s="1"/>
  <c r="E4" i="1" s="1"/>
  <c r="F4" i="1" s="1"/>
  <c r="F12" i="3"/>
  <c r="H12" i="3" s="1"/>
  <c r="G4" i="1" s="1"/>
  <c r="F13" i="3"/>
  <c r="H13" i="3" s="1"/>
  <c r="H4" i="1" s="1"/>
  <c r="H8" i="1" s="1"/>
  <c r="H20" i="1" s="1"/>
  <c r="F14" i="3"/>
  <c r="H14" i="3" s="1"/>
  <c r="I4" i="1" s="1"/>
  <c r="I8" i="1" s="1"/>
  <c r="I23" i="1" s="1"/>
  <c r="F21" i="3"/>
  <c r="H21" i="3" s="1"/>
  <c r="F23" i="3"/>
  <c r="H23" i="3" s="1"/>
  <c r="J5" i="2"/>
  <c r="I5" i="2"/>
  <c r="G5" i="2"/>
  <c r="G3" i="2" s="1"/>
  <c r="E5" i="2"/>
  <c r="E2" i="2" s="1"/>
  <c r="D5" i="2"/>
  <c r="D2" i="2" s="1"/>
  <c r="C5" i="2"/>
  <c r="C3" i="2" s="1"/>
  <c r="S20" i="1"/>
  <c r="S27" i="1" s="1"/>
  <c r="Q20" i="1"/>
  <c r="Q27" i="1" s="1"/>
  <c r="R18" i="1"/>
  <c r="U18" i="1" s="1"/>
  <c r="N18" i="1"/>
  <c r="K18" i="1"/>
  <c r="P16" i="1"/>
  <c r="P20" i="1" s="1"/>
  <c r="R14" i="1"/>
  <c r="U14" i="1" s="1"/>
  <c r="N14" i="1"/>
  <c r="K14" i="1"/>
  <c r="V12" i="1"/>
  <c r="R12" i="1"/>
  <c r="N12" i="1"/>
  <c r="K12" i="1"/>
  <c r="R10" i="1"/>
  <c r="U10" i="1" s="1"/>
  <c r="O1" i="1"/>
  <c r="O8" i="1" s="1"/>
  <c r="D4" i="4" l="1"/>
  <c r="F3" i="4"/>
  <c r="Q4" i="1"/>
  <c r="R20" i="1"/>
  <c r="R27" i="1" s="1"/>
  <c r="C2" i="2"/>
  <c r="G2" i="2"/>
  <c r="M20" i="1"/>
  <c r="K23" i="1"/>
  <c r="T23" i="1" s="1"/>
  <c r="T24" i="1" s="1"/>
  <c r="P22" i="1"/>
  <c r="P27" i="1"/>
  <c r="R22" i="1"/>
  <c r="O20" i="1"/>
  <c r="C8" i="1"/>
  <c r="U12" i="1"/>
  <c r="U15" i="1" s="1"/>
  <c r="I20" i="1"/>
  <c r="C20" i="1" l="1"/>
  <c r="D8" i="1"/>
  <c r="E8" i="1" l="1"/>
  <c r="D20" i="1"/>
  <c r="F8" i="1" l="1"/>
  <c r="E20" i="1"/>
  <c r="G8" i="1" l="1"/>
  <c r="G20" i="1" s="1"/>
  <c r="F20" i="1"/>
</calcChain>
</file>

<file path=xl/sharedStrings.xml><?xml version="1.0" encoding="utf-8"?>
<sst xmlns="http://schemas.openxmlformats.org/spreadsheetml/2006/main" count="123" uniqueCount="75">
  <si>
    <t>trasa</t>
  </si>
  <si>
    <t>oz</t>
  </si>
  <si>
    <t>park, sjezd</t>
  </si>
  <si>
    <t>chodník</t>
  </si>
  <si>
    <t>plocha</t>
  </si>
  <si>
    <t>ACO 11+ 40</t>
  </si>
  <si>
    <t>PS 0,3</t>
  </si>
  <si>
    <t>ACL 16 60</t>
  </si>
  <si>
    <t>PI 0,6</t>
  </si>
  <si>
    <t>ACP 22 90</t>
  </si>
  <si>
    <t>ŠD 200</t>
  </si>
  <si>
    <t>SD 150</t>
  </si>
  <si>
    <t>MZK 150</t>
  </si>
  <si>
    <t>přídlažba</t>
  </si>
  <si>
    <t>dlažba 60</t>
  </si>
  <si>
    <t>dl 60 inv</t>
  </si>
  <si>
    <t>dlažba 80</t>
  </si>
  <si>
    <t>dl 80 inv</t>
  </si>
  <si>
    <t>Komunikace</t>
  </si>
  <si>
    <t>Obytná zóna</t>
  </si>
  <si>
    <t>Sjezdy</t>
  </si>
  <si>
    <t>Parkování</t>
  </si>
  <si>
    <t>Chodníky</t>
  </si>
  <si>
    <t>Kontejnery</t>
  </si>
  <si>
    <t>pláň</t>
  </si>
  <si>
    <t>m2</t>
  </si>
  <si>
    <t>přerovnání</t>
  </si>
  <si>
    <t>m3</t>
  </si>
  <si>
    <t>Konstrukce komunikace</t>
  </si>
  <si>
    <t>odečet CAD</t>
  </si>
  <si>
    <t>dodávka</t>
  </si>
  <si>
    <t>m</t>
  </si>
  <si>
    <t>montáž</t>
  </si>
  <si>
    <t>vybourání</t>
  </si>
  <si>
    <t>standard</t>
  </si>
  <si>
    <t>snížené</t>
  </si>
  <si>
    <t>přechodové</t>
  </si>
  <si>
    <t>záhon</t>
  </si>
  <si>
    <t>silniční</t>
  </si>
  <si>
    <t>záhonové</t>
  </si>
  <si>
    <t>koeficient</t>
  </si>
  <si>
    <t>Použito při korekci vzorových příčných řezů</t>
  </si>
  <si>
    <t>Při dané šířce krytu je přepočet dílčích konstrukčních vrstev vztažen k základní šířce a je daný plochou dané kontrukční vrstvy</t>
  </si>
  <si>
    <t>A</t>
  </si>
  <si>
    <t>Hlavní komunikace</t>
  </si>
  <si>
    <t>PS</t>
  </si>
  <si>
    <t>ACL 16+</t>
  </si>
  <si>
    <t>ACO 11+</t>
  </si>
  <si>
    <t>PI</t>
  </si>
  <si>
    <t>ACP 22+</t>
  </si>
  <si>
    <r>
      <t>ŠD</t>
    </r>
    <r>
      <rPr>
        <sz val="10"/>
        <color theme="1"/>
        <rFont val="Calibri"/>
        <family val="2"/>
        <charset val="238"/>
        <scheme val="minor"/>
      </rPr>
      <t>A</t>
    </r>
  </si>
  <si>
    <t>tl. [mm]</t>
  </si>
  <si>
    <t>šířka</t>
  </si>
  <si>
    <t>plocha [m2]</t>
  </si>
  <si>
    <t>skutečná</t>
  </si>
  <si>
    <t>základní</t>
  </si>
  <si>
    <t>B</t>
  </si>
  <si>
    <t>Bet dlažba</t>
  </si>
  <si>
    <t>lože DDK</t>
  </si>
  <si>
    <t xml:space="preserve">MZK </t>
  </si>
  <si>
    <t>ŠD 0-63</t>
  </si>
  <si>
    <t>délka</t>
  </si>
  <si>
    <t>C</t>
  </si>
  <si>
    <t>Parkoviště, sjezd</t>
  </si>
  <si>
    <t>D</t>
  </si>
  <si>
    <t>Chodník</t>
  </si>
  <si>
    <t>Dodávka dlažba - přirážka 5%</t>
  </si>
  <si>
    <t>pokládka dl. 60</t>
  </si>
  <si>
    <t>pokládka dl. 80</t>
  </si>
  <si>
    <t>ch inv</t>
  </si>
  <si>
    <t>sjezd</t>
  </si>
  <si>
    <t>sj inv</t>
  </si>
  <si>
    <t>park</t>
  </si>
  <si>
    <t>trávník</t>
  </si>
  <si>
    <t>dodávka 105%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</si>
</sst>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4" fontId="0" fillId="0" borderId="0" xfId="0" applyNumberFormat="1"/>
    <xf numFmtId="4" fontId="0" fillId="4" borderId="0" xfId="0" applyNumberFormat="1" applyFill="1"/>
    <xf numFmtId="4" fontId="0" fillId="5" borderId="0" xfId="0" applyNumberFormat="1" applyFill="1"/>
    <xf numFmtId="4" fontId="0" fillId="2" borderId="0" xfId="0" applyNumberForma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/>
    <xf numFmtId="9" fontId="0" fillId="0" borderId="0" xfId="0" applyNumberFormat="1"/>
    <xf numFmtId="165" fontId="1" fillId="3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2" borderId="0" xfId="0" applyNumberFormat="1" applyFill="1"/>
    <xf numFmtId="165" fontId="1" fillId="2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2" fontId="0" fillId="0" borderId="0" xfId="0" applyNumberFormat="1"/>
    <xf numFmtId="164" fontId="0" fillId="0" borderId="0" xfId="0" applyNumberFormat="1"/>
    <xf numFmtId="164" fontId="0" fillId="6" borderId="0" xfId="0" applyNumberFormat="1" applyFill="1" applyAlignment="1">
      <alignment horizontal="center"/>
    </xf>
    <xf numFmtId="0" fontId="0" fillId="7" borderId="0" xfId="0" applyFill="1"/>
    <xf numFmtId="16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6" borderId="0" xfId="0" applyNumberForma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0" fillId="6" borderId="0" xfId="0" applyNumberFormat="1" applyFill="1"/>
    <xf numFmtId="4" fontId="0" fillId="8" borderId="0" xfId="0" applyNumberFormat="1" applyFill="1"/>
    <xf numFmtId="4" fontId="0" fillId="5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4" fontId="1" fillId="2" borderId="0" xfId="0" applyNumberFormat="1" applyFont="1" applyFill="1"/>
    <xf numFmtId="0" fontId="0" fillId="6" borderId="0" xfId="0" applyFill="1"/>
    <xf numFmtId="0" fontId="0" fillId="6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2E11-319D-4191-A1DA-301B817DC65D}">
  <dimension ref="A1:V34"/>
  <sheetViews>
    <sheetView workbookViewId="0">
      <selection activeCell="G33" sqref="G33"/>
    </sheetView>
  </sheetViews>
  <sheetFormatPr defaultRowHeight="14.5" x14ac:dyDescent="0.35"/>
  <cols>
    <col min="1" max="1" width="13.81640625" customWidth="1"/>
    <col min="2" max="2" width="11.1796875" customWidth="1"/>
    <col min="3" max="3" width="10.54296875" customWidth="1"/>
  </cols>
  <sheetData>
    <row r="1" spans="1:22" x14ac:dyDescent="0.35">
      <c r="N1" s="30" t="s">
        <v>61</v>
      </c>
      <c r="O1" s="30">
        <f>344.78+344.4</f>
        <v>689.18</v>
      </c>
      <c r="P1" s="30" t="s">
        <v>31</v>
      </c>
    </row>
    <row r="2" spans="1:22" x14ac:dyDescent="0.35">
      <c r="N2" s="30" t="s">
        <v>52</v>
      </c>
      <c r="O2" s="31">
        <v>0.25</v>
      </c>
      <c r="P2" s="30" t="s">
        <v>31</v>
      </c>
    </row>
    <row r="3" spans="1:22" x14ac:dyDescent="0.35">
      <c r="A3" s="1" t="s">
        <v>28</v>
      </c>
      <c r="B3" s="2"/>
      <c r="C3" s="2"/>
      <c r="I3" s="3" t="s">
        <v>0</v>
      </c>
      <c r="J3" s="3" t="s">
        <v>1</v>
      </c>
      <c r="K3" s="3" t="s">
        <v>2</v>
      </c>
      <c r="L3" s="3" t="s">
        <v>3</v>
      </c>
      <c r="M3" s="3" t="s">
        <v>1</v>
      </c>
      <c r="N3" s="3" t="s">
        <v>2</v>
      </c>
      <c r="O3" s="30"/>
      <c r="P3" s="3"/>
      <c r="Q3" s="3"/>
      <c r="R3" s="3"/>
      <c r="S3" s="3"/>
    </row>
    <row r="4" spans="1:22" x14ac:dyDescent="0.35">
      <c r="B4" t="s">
        <v>40</v>
      </c>
      <c r="C4" s="29">
        <f>+Koeficienty!H8</f>
        <v>0.99954545454545463</v>
      </c>
      <c r="D4" s="29">
        <f>+C4</f>
        <v>0.99954545454545463</v>
      </c>
      <c r="E4" s="29">
        <f>+Koeficienty!H10</f>
        <v>1</v>
      </c>
      <c r="F4" s="29">
        <f>+E4</f>
        <v>1</v>
      </c>
      <c r="G4" s="29">
        <f>+Koeficienty!H12</f>
        <v>1</v>
      </c>
      <c r="H4" s="29">
        <f>+Koeficienty!H13</f>
        <v>1.0900000000000001</v>
      </c>
      <c r="I4" s="29">
        <f>+Koeficienty!H14</f>
        <v>1.2659393939393939</v>
      </c>
      <c r="J4" s="29">
        <f>+Koeficienty!H24</f>
        <v>1.2666666666666666</v>
      </c>
      <c r="K4" s="29">
        <v>1.3</v>
      </c>
      <c r="L4" s="29">
        <f>+Koeficienty!H43</f>
        <v>0.84100000000000008</v>
      </c>
      <c r="M4" s="29">
        <f>+Koeficienty!H23</f>
        <v>1.1506666666666667</v>
      </c>
      <c r="N4" s="29">
        <v>1.0649999999999999</v>
      </c>
      <c r="O4" s="29">
        <v>1</v>
      </c>
      <c r="P4" s="29">
        <f>+Koeficienty!H41</f>
        <v>1</v>
      </c>
      <c r="Q4" s="29">
        <f>+P4</f>
        <v>1</v>
      </c>
      <c r="R4" s="29">
        <f>+Koeficienty!H31</f>
        <v>1</v>
      </c>
      <c r="S4" s="29">
        <f>+R4</f>
        <v>1</v>
      </c>
    </row>
    <row r="5" spans="1:22" x14ac:dyDescent="0.35">
      <c r="B5" t="s">
        <v>4</v>
      </c>
      <c r="C5" s="5" t="s">
        <v>5</v>
      </c>
      <c r="D5" s="3" t="s">
        <v>6</v>
      </c>
      <c r="E5" s="5" t="s">
        <v>7</v>
      </c>
      <c r="F5" s="3" t="s">
        <v>8</v>
      </c>
      <c r="G5" s="5" t="s">
        <v>9</v>
      </c>
      <c r="H5" s="3" t="s">
        <v>10</v>
      </c>
      <c r="I5" s="5" t="s">
        <v>11</v>
      </c>
      <c r="J5" s="5" t="s">
        <v>11</v>
      </c>
      <c r="K5" s="5" t="s">
        <v>11</v>
      </c>
      <c r="L5" s="5" t="s">
        <v>11</v>
      </c>
      <c r="M5" s="3" t="s">
        <v>12</v>
      </c>
      <c r="N5" s="3" t="s">
        <v>12</v>
      </c>
      <c r="O5" s="32" t="s">
        <v>13</v>
      </c>
      <c r="P5" t="s">
        <v>14</v>
      </c>
      <c r="Q5" s="6" t="s">
        <v>15</v>
      </c>
      <c r="R5" t="s">
        <v>16</v>
      </c>
      <c r="S5" s="6" t="s">
        <v>17</v>
      </c>
    </row>
    <row r="6" spans="1:22" s="13" customFormat="1" x14ac:dyDescent="0.35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22" x14ac:dyDescent="0.35">
      <c r="B7" s="12" t="s">
        <v>29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2" x14ac:dyDescent="0.35">
      <c r="A8" t="s">
        <v>18</v>
      </c>
      <c r="B8" s="7">
        <v>2043.7</v>
      </c>
      <c r="C8" s="8">
        <f>+B8-O8</f>
        <v>1871.405</v>
      </c>
      <c r="D8" s="8">
        <f>+C8</f>
        <v>1871.405</v>
      </c>
      <c r="E8" s="8">
        <f>+D8</f>
        <v>1871.405</v>
      </c>
      <c r="F8" s="8">
        <f>+E8</f>
        <v>1871.405</v>
      </c>
      <c r="G8" s="8">
        <f>+F8</f>
        <v>1871.405</v>
      </c>
      <c r="H8" s="8">
        <f>+H4*B8</f>
        <v>2227.6330000000003</v>
      </c>
      <c r="I8" s="8">
        <f>+I4*B8</f>
        <v>2587.2003393939394</v>
      </c>
      <c r="J8" s="7"/>
      <c r="K8" s="7"/>
      <c r="L8" s="7"/>
      <c r="M8" s="7"/>
      <c r="N8" s="7"/>
      <c r="O8" s="8">
        <f>+O1*O2</f>
        <v>172.29499999999999</v>
      </c>
      <c r="P8" s="7"/>
      <c r="Q8" s="7"/>
      <c r="R8" s="7"/>
      <c r="S8" s="7"/>
    </row>
    <row r="9" spans="1:22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2" x14ac:dyDescent="0.35">
      <c r="A10" t="s">
        <v>19</v>
      </c>
      <c r="B10" s="7">
        <v>550.41999999999996</v>
      </c>
      <c r="C10" s="7"/>
      <c r="D10" s="7"/>
      <c r="E10" s="7"/>
      <c r="F10" s="7"/>
      <c r="G10" s="7"/>
      <c r="H10" s="7"/>
      <c r="J10" s="8">
        <f>+J4*B10</f>
        <v>697.19866666666655</v>
      </c>
      <c r="K10" s="7"/>
      <c r="L10" s="7"/>
      <c r="M10" s="8">
        <f>+M4*B10</f>
        <v>633.3499466666666</v>
      </c>
      <c r="N10" s="7"/>
      <c r="O10" s="7"/>
      <c r="P10" s="7"/>
      <c r="Q10" s="7"/>
      <c r="R10" s="8">
        <f>+B10</f>
        <v>550.41999999999996</v>
      </c>
      <c r="S10" s="7"/>
      <c r="U10">
        <f>+R10*1.05</f>
        <v>577.94100000000003</v>
      </c>
    </row>
    <row r="11" spans="1:22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2" x14ac:dyDescent="0.35">
      <c r="A12" t="s">
        <v>20</v>
      </c>
      <c r="B12" s="7">
        <v>200.16</v>
      </c>
      <c r="C12" s="7"/>
      <c r="D12" s="7"/>
      <c r="E12" s="7"/>
      <c r="F12" s="7"/>
      <c r="G12" s="7"/>
      <c r="H12" s="7"/>
      <c r="I12" s="7"/>
      <c r="J12" s="7"/>
      <c r="K12" s="8">
        <f>+K4*B12</f>
        <v>260.20800000000003</v>
      </c>
      <c r="L12" s="7"/>
      <c r="M12" s="7"/>
      <c r="N12" s="8">
        <f>+N4*B12</f>
        <v>213.17039999999997</v>
      </c>
      <c r="O12" s="7"/>
      <c r="P12" s="7"/>
      <c r="Q12" s="7"/>
      <c r="R12" s="8">
        <f>+B12</f>
        <v>200.16</v>
      </c>
      <c r="S12" s="8">
        <v>52.7</v>
      </c>
      <c r="U12">
        <f>+R12*1.05</f>
        <v>210.16800000000001</v>
      </c>
      <c r="V12">
        <f>+S12*1.05</f>
        <v>55.335000000000008</v>
      </c>
    </row>
    <row r="13" spans="1:22" x14ac:dyDescent="0.3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2" x14ac:dyDescent="0.35">
      <c r="A14" t="s">
        <v>21</v>
      </c>
      <c r="B14" s="7">
        <v>333.85</v>
      </c>
      <c r="C14" s="7"/>
      <c r="D14" s="7"/>
      <c r="E14" s="7"/>
      <c r="F14" s="7"/>
      <c r="G14" s="7"/>
      <c r="H14" s="7"/>
      <c r="I14" s="7"/>
      <c r="J14" s="7"/>
      <c r="K14" s="8">
        <f>+K4*B14</f>
        <v>434.00500000000005</v>
      </c>
      <c r="L14" s="7"/>
      <c r="M14" s="7"/>
      <c r="N14" s="8">
        <f>+N4*B14</f>
        <v>355.55025000000001</v>
      </c>
      <c r="O14" s="7"/>
      <c r="P14" s="7"/>
      <c r="Q14" s="7"/>
      <c r="R14" s="8">
        <f>+B14</f>
        <v>333.85</v>
      </c>
      <c r="S14" s="7"/>
      <c r="U14">
        <f>+R14*1.05</f>
        <v>350.54250000000002</v>
      </c>
    </row>
    <row r="15" spans="1:22" x14ac:dyDescent="0.3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U15">
        <f>SUM(U10:U14)</f>
        <v>1138.6514999999999</v>
      </c>
    </row>
    <row r="16" spans="1:22" x14ac:dyDescent="0.35">
      <c r="A16" t="s">
        <v>22</v>
      </c>
      <c r="B16" s="7">
        <v>973.58</v>
      </c>
      <c r="C16" s="7"/>
      <c r="D16" s="7"/>
      <c r="E16" s="7"/>
      <c r="F16" s="7"/>
      <c r="G16" s="7"/>
      <c r="H16" s="7"/>
      <c r="I16" s="7"/>
      <c r="J16" s="7"/>
      <c r="K16" s="7"/>
      <c r="L16" s="8">
        <f>+B16*L4</f>
        <v>818.78078000000016</v>
      </c>
      <c r="M16" s="7"/>
      <c r="N16" s="7"/>
      <c r="O16" s="7"/>
      <c r="P16" s="8">
        <f>+B16</f>
        <v>973.58</v>
      </c>
      <c r="Q16" s="8">
        <v>16.5</v>
      </c>
      <c r="R16" s="7"/>
      <c r="S16" s="7"/>
    </row>
    <row r="17" spans="1:21" x14ac:dyDescent="0.3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1" x14ac:dyDescent="0.35">
      <c r="A18" t="s">
        <v>23</v>
      </c>
      <c r="B18" s="7">
        <v>100.6</v>
      </c>
      <c r="C18" s="7"/>
      <c r="D18" s="7"/>
      <c r="E18" s="7"/>
      <c r="F18" s="7"/>
      <c r="G18" s="7"/>
      <c r="H18" s="7"/>
      <c r="I18" s="7"/>
      <c r="J18" s="7"/>
      <c r="K18" s="8">
        <f>+K4*B18</f>
        <v>130.78</v>
      </c>
      <c r="L18" s="7"/>
      <c r="M18" s="7"/>
      <c r="N18" s="8">
        <f>+N4*B18</f>
        <v>107.13899999999998</v>
      </c>
      <c r="O18" s="7"/>
      <c r="P18" s="7"/>
      <c r="Q18" s="7"/>
      <c r="R18" s="8">
        <f>+B18</f>
        <v>100.6</v>
      </c>
      <c r="S18" s="7"/>
      <c r="U18">
        <f>+R18*1.05</f>
        <v>105.63</v>
      </c>
    </row>
    <row r="19" spans="1:21" x14ac:dyDescent="0.3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1" x14ac:dyDescent="0.35">
      <c r="B20" s="7"/>
      <c r="C20" s="9">
        <f t="shared" ref="C20:H20" si="0">SUM(C8:C16)</f>
        <v>1871.405</v>
      </c>
      <c r="D20" s="10">
        <f t="shared" si="0"/>
        <v>1871.405</v>
      </c>
      <c r="E20" s="9">
        <f t="shared" si="0"/>
        <v>1871.405</v>
      </c>
      <c r="F20" s="10">
        <f t="shared" si="0"/>
        <v>1871.405</v>
      </c>
      <c r="G20" s="9">
        <f t="shared" si="0"/>
        <v>1871.405</v>
      </c>
      <c r="H20" s="10">
        <f t="shared" si="0"/>
        <v>2227.6330000000003</v>
      </c>
      <c r="I20" s="38">
        <f>SUM(I8:L18)</f>
        <v>4928.1727860606061</v>
      </c>
      <c r="J20" s="38"/>
      <c r="K20" s="38"/>
      <c r="L20" s="38"/>
      <c r="M20" s="39">
        <f>SUM(M8:N18)</f>
        <v>1309.2095966666664</v>
      </c>
      <c r="N20" s="39"/>
      <c r="O20" s="9">
        <f>SUM(O8:O16)</f>
        <v>172.29499999999999</v>
      </c>
      <c r="P20" s="10">
        <f>SUM(P8:P16)</f>
        <v>973.58</v>
      </c>
      <c r="Q20" s="9">
        <f>SUM(Q8:Q16)</f>
        <v>16.5</v>
      </c>
      <c r="R20" s="10">
        <f>SUM(R8:R19)</f>
        <v>1185.0299999999997</v>
      </c>
      <c r="S20" s="9">
        <f>SUM(S8:S16)</f>
        <v>52.7</v>
      </c>
    </row>
    <row r="21" spans="1:21" s="13" customFormat="1" x14ac:dyDescent="0.35">
      <c r="B21" s="34"/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4"/>
      <c r="P21" s="41" t="s">
        <v>67</v>
      </c>
      <c r="Q21" s="41"/>
      <c r="R21" s="42" t="s">
        <v>68</v>
      </c>
      <c r="S21" s="42"/>
    </row>
    <row r="22" spans="1:21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0">
        <f>+P20+Q20</f>
        <v>990.08</v>
      </c>
      <c r="Q22" s="40"/>
      <c r="R22" s="40">
        <f>+R20+S20</f>
        <v>1237.7299999999998</v>
      </c>
      <c r="S22" s="40"/>
    </row>
    <row r="23" spans="1:21" x14ac:dyDescent="0.35">
      <c r="A23" s="2" t="s">
        <v>24</v>
      </c>
      <c r="B23" s="7"/>
      <c r="C23" s="7"/>
      <c r="D23" s="7"/>
      <c r="E23" s="7"/>
      <c r="F23" s="7"/>
      <c r="G23" s="7"/>
      <c r="H23" s="7"/>
      <c r="I23" s="8">
        <f>+I8</f>
        <v>2587.2003393939394</v>
      </c>
      <c r="J23" s="8">
        <f>+J10</f>
        <v>697.19866666666655</v>
      </c>
      <c r="K23" s="8">
        <f>+K12+K14</f>
        <v>694.21300000000008</v>
      </c>
      <c r="L23" s="8">
        <f>+L16*1.189</f>
        <v>973.53034742000023</v>
      </c>
      <c r="M23" s="7"/>
      <c r="N23" s="7"/>
      <c r="O23" s="7"/>
      <c r="P23" s="7"/>
      <c r="Q23" s="7"/>
      <c r="R23" s="7"/>
      <c r="S23" s="7"/>
      <c r="T23" s="10">
        <f>SUM(C23:S23)</f>
        <v>4952.1423534806063</v>
      </c>
      <c r="U23" t="s">
        <v>25</v>
      </c>
    </row>
    <row r="24" spans="1:21" x14ac:dyDescent="0.35">
      <c r="A24" t="s">
        <v>26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>
        <f>+T23*0.15</f>
        <v>742.82135302209088</v>
      </c>
      <c r="U24" t="s">
        <v>27</v>
      </c>
    </row>
    <row r="25" spans="1:21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1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66</v>
      </c>
      <c r="Q26" s="7"/>
      <c r="R26" s="7"/>
      <c r="S26" s="7"/>
    </row>
    <row r="27" spans="1:21" x14ac:dyDescent="0.3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6">
        <f>+P20*1.05</f>
        <v>1022.2590000000001</v>
      </c>
      <c r="Q27" s="36">
        <f>+Q20*1.05</f>
        <v>17.324999999999999</v>
      </c>
      <c r="R27" s="37">
        <f>+R20*1.05</f>
        <v>1244.2814999999998</v>
      </c>
      <c r="S27" s="37">
        <f>+S20*1.05</f>
        <v>55.335000000000008</v>
      </c>
    </row>
    <row r="28" spans="1:21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1" x14ac:dyDescent="0.3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1" x14ac:dyDescent="0.3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1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1" x14ac:dyDescent="0.3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3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3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6">
    <mergeCell ref="I20:L20"/>
    <mergeCell ref="M20:N20"/>
    <mergeCell ref="P22:Q22"/>
    <mergeCell ref="R22:S22"/>
    <mergeCell ref="P21:Q21"/>
    <mergeCell ref="R21:S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490F-70E3-4843-9767-A9481B9414CA}">
  <dimension ref="A3:I35"/>
  <sheetViews>
    <sheetView tabSelected="1" workbookViewId="0">
      <selection activeCell="J19" sqref="J19"/>
    </sheetView>
  </sheetViews>
  <sheetFormatPr defaultRowHeight="14.5" x14ac:dyDescent="0.35"/>
  <cols>
    <col min="1" max="1" width="17" customWidth="1"/>
  </cols>
  <sheetData>
    <row r="3" spans="1:9" s="7" customFormat="1" x14ac:dyDescent="0.35">
      <c r="A3" s="7" t="s">
        <v>74</v>
      </c>
      <c r="B3" s="10">
        <f>+B4*1.05</f>
        <v>1309.8855000000001</v>
      </c>
      <c r="C3" s="10">
        <f t="shared" ref="C3:H3" si="0">+C4*1.05</f>
        <v>13.555499999999999</v>
      </c>
      <c r="D3" s="10"/>
      <c r="E3" s="10"/>
      <c r="F3" s="10">
        <f t="shared" si="0"/>
        <v>209.98949999999999</v>
      </c>
      <c r="G3" s="10">
        <f t="shared" si="0"/>
        <v>54.914999999999999</v>
      </c>
      <c r="H3" s="10">
        <f t="shared" si="0"/>
        <v>350.88899999999995</v>
      </c>
    </row>
    <row r="4" spans="1:9" s="7" customFormat="1" x14ac:dyDescent="0.35">
      <c r="A4" s="7" t="s">
        <v>32</v>
      </c>
      <c r="B4" s="44">
        <f>SUM(B6:B103)</f>
        <v>1247.51</v>
      </c>
      <c r="C4" s="44">
        <f t="shared" ref="C4:H4" si="1">SUM(C6:C103)</f>
        <v>12.909999999999998</v>
      </c>
      <c r="D4" s="44">
        <f>+C4+B4</f>
        <v>1260.42</v>
      </c>
      <c r="E4" s="44"/>
      <c r="F4" s="44">
        <f t="shared" si="1"/>
        <v>199.98999999999998</v>
      </c>
      <c r="G4" s="44">
        <f t="shared" si="1"/>
        <v>52.3</v>
      </c>
      <c r="H4" s="44">
        <f t="shared" si="1"/>
        <v>334.17999999999995</v>
      </c>
      <c r="I4" s="7">
        <f>SUM(F4:H4)</f>
        <v>586.46999999999991</v>
      </c>
    </row>
    <row r="5" spans="1:9" x14ac:dyDescent="0.35">
      <c r="A5" s="45"/>
      <c r="B5" s="46" t="s">
        <v>3</v>
      </c>
      <c r="C5" s="46" t="s">
        <v>69</v>
      </c>
      <c r="D5" s="46"/>
      <c r="E5" s="46"/>
      <c r="F5" s="46" t="s">
        <v>70</v>
      </c>
      <c r="G5" s="46" t="s">
        <v>71</v>
      </c>
      <c r="H5" s="46" t="s">
        <v>72</v>
      </c>
      <c r="I5" s="46"/>
    </row>
    <row r="6" spans="1:9" x14ac:dyDescent="0.35">
      <c r="B6">
        <v>22.7</v>
      </c>
      <c r="C6">
        <v>1.5</v>
      </c>
      <c r="F6">
        <v>14.5</v>
      </c>
      <c r="G6">
        <v>10.1</v>
      </c>
      <c r="H6">
        <v>26.5</v>
      </c>
    </row>
    <row r="7" spans="1:9" x14ac:dyDescent="0.35">
      <c r="B7">
        <v>109.3</v>
      </c>
    </row>
    <row r="8" spans="1:9" x14ac:dyDescent="0.35">
      <c r="B8">
        <v>122.4</v>
      </c>
      <c r="F8">
        <v>14.5</v>
      </c>
      <c r="G8">
        <v>10.1</v>
      </c>
      <c r="H8">
        <v>26.5</v>
      </c>
    </row>
    <row r="9" spans="1:9" x14ac:dyDescent="0.35">
      <c r="B9">
        <v>122.4</v>
      </c>
      <c r="F9">
        <v>14.5</v>
      </c>
      <c r="G9">
        <v>10.1</v>
      </c>
      <c r="H9">
        <v>26.5</v>
      </c>
    </row>
    <row r="10" spans="1:9" x14ac:dyDescent="0.35">
      <c r="B10">
        <v>97</v>
      </c>
      <c r="C10">
        <v>0.4</v>
      </c>
      <c r="F10">
        <v>10.7</v>
      </c>
      <c r="G10">
        <v>2.2000000000000002</v>
      </c>
    </row>
    <row r="11" spans="1:9" x14ac:dyDescent="0.35">
      <c r="B11">
        <v>69.2</v>
      </c>
      <c r="C11">
        <v>1.21</v>
      </c>
    </row>
    <row r="12" spans="1:9" x14ac:dyDescent="0.35">
      <c r="B12">
        <v>9.5</v>
      </c>
      <c r="C12">
        <v>1.2</v>
      </c>
    </row>
    <row r="13" spans="1:9" x14ac:dyDescent="0.35">
      <c r="B13">
        <v>4.5999999999999996</v>
      </c>
      <c r="C13">
        <v>1.4</v>
      </c>
    </row>
    <row r="14" spans="1:9" x14ac:dyDescent="0.35">
      <c r="C14">
        <v>1.2</v>
      </c>
    </row>
    <row r="15" spans="1:9" x14ac:dyDescent="0.35">
      <c r="B15">
        <v>66.400000000000006</v>
      </c>
      <c r="H15">
        <v>33.42</v>
      </c>
    </row>
    <row r="16" spans="1:9" x14ac:dyDescent="0.35">
      <c r="F16">
        <v>30.93</v>
      </c>
      <c r="G16">
        <v>4.4000000000000004</v>
      </c>
    </row>
    <row r="17" spans="2:8" x14ac:dyDescent="0.35">
      <c r="B17">
        <v>61.72</v>
      </c>
      <c r="H17">
        <v>55</v>
      </c>
    </row>
    <row r="18" spans="2:8" x14ac:dyDescent="0.35">
      <c r="G18">
        <v>4.4000000000000004</v>
      </c>
    </row>
    <row r="19" spans="2:8" x14ac:dyDescent="0.35">
      <c r="F19">
        <v>32.729999999999997</v>
      </c>
    </row>
    <row r="20" spans="2:8" x14ac:dyDescent="0.35">
      <c r="B20">
        <v>96.46</v>
      </c>
      <c r="H20">
        <v>54.64</v>
      </c>
    </row>
    <row r="21" spans="2:8" x14ac:dyDescent="0.35">
      <c r="F21">
        <v>32.82</v>
      </c>
      <c r="G21">
        <v>4.4000000000000004</v>
      </c>
    </row>
    <row r="22" spans="2:8" x14ac:dyDescent="0.35">
      <c r="B22">
        <v>96.04</v>
      </c>
      <c r="H22">
        <v>54.84</v>
      </c>
    </row>
    <row r="23" spans="2:8" x14ac:dyDescent="0.35">
      <c r="G23">
        <v>4.4000000000000004</v>
      </c>
    </row>
    <row r="24" spans="2:8" x14ac:dyDescent="0.35">
      <c r="F24">
        <v>32.770000000000003</v>
      </c>
    </row>
    <row r="25" spans="2:8" x14ac:dyDescent="0.35">
      <c r="B25">
        <v>42.29</v>
      </c>
      <c r="H25">
        <v>33.58</v>
      </c>
    </row>
    <row r="26" spans="2:8" x14ac:dyDescent="0.35">
      <c r="F26">
        <v>16.54</v>
      </c>
      <c r="G26">
        <v>2.2000000000000002</v>
      </c>
    </row>
    <row r="27" spans="2:8" x14ac:dyDescent="0.35">
      <c r="B27">
        <v>62.5</v>
      </c>
      <c r="H27">
        <v>23.2</v>
      </c>
    </row>
    <row r="28" spans="2:8" x14ac:dyDescent="0.35">
      <c r="C28">
        <v>1.4</v>
      </c>
    </row>
    <row r="29" spans="2:8" x14ac:dyDescent="0.35">
      <c r="C29">
        <v>1.4</v>
      </c>
    </row>
    <row r="30" spans="2:8" x14ac:dyDescent="0.35">
      <c r="B30">
        <v>5</v>
      </c>
      <c r="C30">
        <v>1.6</v>
      </c>
    </row>
    <row r="31" spans="2:8" x14ac:dyDescent="0.35">
      <c r="B31">
        <v>5</v>
      </c>
      <c r="C31">
        <v>1.6</v>
      </c>
    </row>
    <row r="35" spans="1:3" x14ac:dyDescent="0.35">
      <c r="A35" t="s">
        <v>73</v>
      </c>
      <c r="B35">
        <v>255</v>
      </c>
      <c r="C35" t="s"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A89E-1CAB-48CF-AE56-7C197C5AC36B}">
  <dimension ref="A1:H43"/>
  <sheetViews>
    <sheetView workbookViewId="0">
      <selection activeCell="L21" sqref="L21"/>
    </sheetView>
  </sheetViews>
  <sheetFormatPr defaultRowHeight="14.5" x14ac:dyDescent="0.35"/>
  <cols>
    <col min="2" max="2" width="10.453125" customWidth="1"/>
    <col min="4" max="4" width="2.81640625" customWidth="1"/>
    <col min="5" max="5" width="11.26953125" style="28" customWidth="1"/>
    <col min="6" max="6" width="10.81640625" customWidth="1"/>
    <col min="7" max="7" width="3.7265625" customWidth="1"/>
    <col min="8" max="8" width="8.7265625" style="28"/>
  </cols>
  <sheetData>
    <row r="1" spans="1:8" x14ac:dyDescent="0.35">
      <c r="A1" t="s">
        <v>41</v>
      </c>
    </row>
    <row r="2" spans="1:8" x14ac:dyDescent="0.35">
      <c r="A2" t="s">
        <v>42</v>
      </c>
    </row>
    <row r="4" spans="1:8" x14ac:dyDescent="0.35">
      <c r="A4" t="s">
        <v>43</v>
      </c>
      <c r="B4" s="11" t="s">
        <v>44</v>
      </c>
      <c r="E4" s="28" t="s">
        <v>52</v>
      </c>
      <c r="F4" s="27">
        <v>5.5</v>
      </c>
      <c r="G4" t="s">
        <v>31</v>
      </c>
    </row>
    <row r="5" spans="1:8" x14ac:dyDescent="0.35">
      <c r="B5" s="11"/>
      <c r="F5" s="28"/>
    </row>
    <row r="6" spans="1:8" x14ac:dyDescent="0.35">
      <c r="B6" s="11"/>
      <c r="E6" s="4" t="s">
        <v>54</v>
      </c>
      <c r="F6" s="4" t="s">
        <v>55</v>
      </c>
      <c r="H6" s="33" t="s">
        <v>40</v>
      </c>
    </row>
    <row r="7" spans="1:8" x14ac:dyDescent="0.35">
      <c r="C7" s="3" t="s">
        <v>51</v>
      </c>
      <c r="E7" s="28" t="s">
        <v>53</v>
      </c>
      <c r="F7" s="28" t="s">
        <v>53</v>
      </c>
      <c r="H7" s="33"/>
    </row>
    <row r="8" spans="1:8" x14ac:dyDescent="0.35">
      <c r="B8" t="s">
        <v>47</v>
      </c>
      <c r="C8">
        <v>40</v>
      </c>
      <c r="E8" s="4">
        <v>0.21990000000000001</v>
      </c>
      <c r="F8" s="28">
        <f>+F4*C8/1000</f>
        <v>0.22</v>
      </c>
      <c r="H8" s="33">
        <f>+E8/F8</f>
        <v>0.99954545454545463</v>
      </c>
    </row>
    <row r="9" spans="1:8" x14ac:dyDescent="0.35">
      <c r="B9" t="s">
        <v>45</v>
      </c>
      <c r="E9" s="4"/>
      <c r="F9" s="28"/>
      <c r="H9" s="33"/>
    </row>
    <row r="10" spans="1:8" x14ac:dyDescent="0.35">
      <c r="B10" t="s">
        <v>46</v>
      </c>
      <c r="C10">
        <v>60</v>
      </c>
      <c r="E10" s="4">
        <v>0.33</v>
      </c>
      <c r="F10" s="28">
        <f>+F4*C10/1000</f>
        <v>0.33</v>
      </c>
      <c r="H10" s="33">
        <f>+E10/F10</f>
        <v>1</v>
      </c>
    </row>
    <row r="11" spans="1:8" x14ac:dyDescent="0.35">
      <c r="B11" t="s">
        <v>48</v>
      </c>
      <c r="E11" s="4"/>
      <c r="F11" s="28"/>
      <c r="H11" s="33"/>
    </row>
    <row r="12" spans="1:8" x14ac:dyDescent="0.35">
      <c r="B12" t="s">
        <v>49</v>
      </c>
      <c r="C12">
        <v>90</v>
      </c>
      <c r="E12" s="4">
        <v>0.495</v>
      </c>
      <c r="F12" s="28">
        <f>+F4*C12/1000</f>
        <v>0.495</v>
      </c>
      <c r="H12" s="33">
        <f>+E12/F12</f>
        <v>1</v>
      </c>
    </row>
    <row r="13" spans="1:8" x14ac:dyDescent="0.35">
      <c r="B13" t="s">
        <v>50</v>
      </c>
      <c r="C13">
        <v>200</v>
      </c>
      <c r="E13" s="4">
        <v>1.1990000000000001</v>
      </c>
      <c r="F13" s="28">
        <f>+F4*C13/1000</f>
        <v>1.1000000000000001</v>
      </c>
      <c r="H13" s="33">
        <f>+E13/F13</f>
        <v>1.0900000000000001</v>
      </c>
    </row>
    <row r="14" spans="1:8" x14ac:dyDescent="0.35">
      <c r="B14" t="s">
        <v>50</v>
      </c>
      <c r="C14">
        <v>150</v>
      </c>
      <c r="E14" s="4">
        <v>1.0444</v>
      </c>
      <c r="F14" s="28">
        <f>+F4*C14/1000</f>
        <v>0.82499999999999996</v>
      </c>
      <c r="H14" s="33">
        <f>+E14/F14</f>
        <v>1.2659393939393939</v>
      </c>
    </row>
    <row r="15" spans="1:8" x14ac:dyDescent="0.35">
      <c r="F15" s="28"/>
      <c r="H15" s="33"/>
    </row>
    <row r="16" spans="1:8" x14ac:dyDescent="0.35">
      <c r="F16" s="28"/>
      <c r="H16" s="33"/>
    </row>
    <row r="17" spans="1:8" x14ac:dyDescent="0.35">
      <c r="A17" t="s">
        <v>56</v>
      </c>
      <c r="B17" s="11" t="s">
        <v>19</v>
      </c>
      <c r="E17" s="28" t="s">
        <v>52</v>
      </c>
      <c r="F17" s="28">
        <v>5</v>
      </c>
      <c r="G17" t="s">
        <v>31</v>
      </c>
      <c r="H17" s="33"/>
    </row>
    <row r="18" spans="1:8" x14ac:dyDescent="0.35">
      <c r="B18" s="11"/>
      <c r="F18" s="28"/>
      <c r="H18" s="33"/>
    </row>
    <row r="19" spans="1:8" x14ac:dyDescent="0.35">
      <c r="B19" s="11"/>
      <c r="E19" s="4" t="s">
        <v>54</v>
      </c>
      <c r="F19" s="4" t="s">
        <v>55</v>
      </c>
      <c r="H19" s="33" t="s">
        <v>40</v>
      </c>
    </row>
    <row r="20" spans="1:8" x14ac:dyDescent="0.35">
      <c r="C20" s="3" t="s">
        <v>51</v>
      </c>
      <c r="E20" s="28" t="s">
        <v>53</v>
      </c>
      <c r="F20" s="28" t="s">
        <v>53</v>
      </c>
      <c r="H20" s="33"/>
    </row>
    <row r="21" spans="1:8" x14ac:dyDescent="0.35">
      <c r="B21" t="s">
        <v>57</v>
      </c>
      <c r="C21">
        <v>80</v>
      </c>
      <c r="E21" s="4">
        <v>0.4</v>
      </c>
      <c r="F21" s="28">
        <f>+F17*C21/1000</f>
        <v>0.4</v>
      </c>
      <c r="H21" s="33">
        <f>+E21/F21</f>
        <v>1</v>
      </c>
    </row>
    <row r="22" spans="1:8" x14ac:dyDescent="0.35">
      <c r="B22" t="s">
        <v>58</v>
      </c>
      <c r="C22">
        <v>40</v>
      </c>
      <c r="E22" s="4"/>
      <c r="F22" s="28"/>
      <c r="H22" s="33"/>
    </row>
    <row r="23" spans="1:8" x14ac:dyDescent="0.35">
      <c r="B23" t="s">
        <v>59</v>
      </c>
      <c r="C23">
        <v>150</v>
      </c>
      <c r="E23" s="4">
        <v>0.86299999999999999</v>
      </c>
      <c r="F23" s="28">
        <f>+F17*C23/1000</f>
        <v>0.75</v>
      </c>
      <c r="H23" s="33">
        <f>+E23/F23</f>
        <v>1.1506666666666667</v>
      </c>
    </row>
    <row r="24" spans="1:8" x14ac:dyDescent="0.35">
      <c r="B24" t="s">
        <v>60</v>
      </c>
      <c r="C24">
        <v>150</v>
      </c>
      <c r="E24" s="4">
        <v>0.95</v>
      </c>
      <c r="F24" s="28">
        <f>+F17*C24/1000</f>
        <v>0.75</v>
      </c>
      <c r="H24" s="33">
        <f>+E24/F24</f>
        <v>1.2666666666666666</v>
      </c>
    </row>
    <row r="25" spans="1:8" x14ac:dyDescent="0.35">
      <c r="F25" s="28"/>
      <c r="H25" s="33"/>
    </row>
    <row r="26" spans="1:8" x14ac:dyDescent="0.35">
      <c r="F26" s="28"/>
      <c r="H26" s="33"/>
    </row>
    <row r="27" spans="1:8" x14ac:dyDescent="0.35">
      <c r="A27" t="s">
        <v>62</v>
      </c>
      <c r="B27" s="11" t="s">
        <v>63</v>
      </c>
      <c r="E27" s="28" t="s">
        <v>52</v>
      </c>
      <c r="F27" s="28">
        <v>2</v>
      </c>
      <c r="G27" t="s">
        <v>31</v>
      </c>
      <c r="H27" s="33"/>
    </row>
    <row r="28" spans="1:8" x14ac:dyDescent="0.35">
      <c r="B28" s="11"/>
      <c r="F28" s="28"/>
      <c r="H28" s="33"/>
    </row>
    <row r="29" spans="1:8" x14ac:dyDescent="0.35">
      <c r="B29" s="11"/>
      <c r="E29" s="4" t="s">
        <v>54</v>
      </c>
      <c r="F29" s="4" t="s">
        <v>55</v>
      </c>
      <c r="H29" s="33" t="s">
        <v>40</v>
      </c>
    </row>
    <row r="30" spans="1:8" x14ac:dyDescent="0.35">
      <c r="C30" s="3" t="s">
        <v>51</v>
      </c>
      <c r="E30" s="28" t="s">
        <v>53</v>
      </c>
      <c r="F30" s="28" t="s">
        <v>53</v>
      </c>
      <c r="H30" s="33"/>
    </row>
    <row r="31" spans="1:8" x14ac:dyDescent="0.35">
      <c r="B31" t="s">
        <v>57</v>
      </c>
      <c r="C31">
        <v>80</v>
      </c>
      <c r="E31" s="4">
        <v>0.16</v>
      </c>
      <c r="F31" s="28">
        <f>+F27*C31/1000</f>
        <v>0.16</v>
      </c>
      <c r="H31" s="33">
        <f>+E31/F31</f>
        <v>1</v>
      </c>
    </row>
    <row r="32" spans="1:8" x14ac:dyDescent="0.35">
      <c r="B32" t="s">
        <v>58</v>
      </c>
      <c r="C32">
        <v>40</v>
      </c>
      <c r="E32" s="4"/>
      <c r="F32" s="28"/>
      <c r="H32" s="33"/>
    </row>
    <row r="33" spans="1:8" x14ac:dyDescent="0.35">
      <c r="B33" t="s">
        <v>59</v>
      </c>
      <c r="C33">
        <v>150</v>
      </c>
      <c r="E33" s="4">
        <v>0.32</v>
      </c>
      <c r="F33" s="28">
        <f>+F27*C33/1000</f>
        <v>0.3</v>
      </c>
      <c r="H33" s="33">
        <f>+E33/F33</f>
        <v>1.0666666666666667</v>
      </c>
    </row>
    <row r="34" spans="1:8" x14ac:dyDescent="0.35">
      <c r="B34" t="s">
        <v>60</v>
      </c>
      <c r="C34">
        <v>150</v>
      </c>
      <c r="E34" s="4">
        <v>0.39</v>
      </c>
      <c r="F34" s="28">
        <f>+F27*C34/1000</f>
        <v>0.3</v>
      </c>
      <c r="H34" s="33">
        <f>+E34/F34</f>
        <v>1.3</v>
      </c>
    </row>
    <row r="35" spans="1:8" x14ac:dyDescent="0.35">
      <c r="H35" s="33"/>
    </row>
    <row r="36" spans="1:8" x14ac:dyDescent="0.35">
      <c r="H36" s="33"/>
    </row>
    <row r="37" spans="1:8" x14ac:dyDescent="0.35">
      <c r="A37" t="s">
        <v>64</v>
      </c>
      <c r="B37" s="11" t="s">
        <v>65</v>
      </c>
      <c r="E37" s="28" t="s">
        <v>52</v>
      </c>
      <c r="F37" s="28">
        <v>2</v>
      </c>
      <c r="G37" t="s">
        <v>31</v>
      </c>
      <c r="H37" s="33"/>
    </row>
    <row r="38" spans="1:8" x14ac:dyDescent="0.35">
      <c r="B38" s="11"/>
      <c r="F38" s="28"/>
      <c r="H38" s="33"/>
    </row>
    <row r="39" spans="1:8" x14ac:dyDescent="0.35">
      <c r="B39" s="11"/>
      <c r="E39" s="4" t="s">
        <v>54</v>
      </c>
      <c r="F39" s="4" t="s">
        <v>55</v>
      </c>
      <c r="H39" s="33" t="s">
        <v>40</v>
      </c>
    </row>
    <row r="40" spans="1:8" x14ac:dyDescent="0.35">
      <c r="C40" s="3" t="s">
        <v>51</v>
      </c>
      <c r="E40" s="28" t="s">
        <v>53</v>
      </c>
      <c r="F40" s="28" t="s">
        <v>53</v>
      </c>
      <c r="H40" s="33"/>
    </row>
    <row r="41" spans="1:8" x14ac:dyDescent="0.35">
      <c r="B41" t="s">
        <v>57</v>
      </c>
      <c r="C41">
        <v>80</v>
      </c>
      <c r="E41" s="4">
        <v>0.16</v>
      </c>
      <c r="F41" s="28">
        <f>+F37*C41/1000</f>
        <v>0.16</v>
      </c>
      <c r="H41" s="33">
        <f>+E41/F41</f>
        <v>1</v>
      </c>
    </row>
    <row r="42" spans="1:8" x14ac:dyDescent="0.35">
      <c r="B42" t="s">
        <v>58</v>
      </c>
      <c r="C42">
        <v>40</v>
      </c>
      <c r="E42" s="4"/>
      <c r="F42" s="28"/>
      <c r="H42" s="33"/>
    </row>
    <row r="43" spans="1:8" x14ac:dyDescent="0.35">
      <c r="B43" t="s">
        <v>60</v>
      </c>
      <c r="C43">
        <v>150</v>
      </c>
      <c r="E43" s="4">
        <v>0.25230000000000002</v>
      </c>
      <c r="F43" s="28">
        <f>+F37*C43/1000</f>
        <v>0.3</v>
      </c>
      <c r="H43" s="33">
        <f>+E43/F43</f>
        <v>0.84100000000000008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34D9-1EA5-4B60-8BE6-8E47562531A9}">
  <dimension ref="A2:J50"/>
  <sheetViews>
    <sheetView workbookViewId="0">
      <selection activeCell="N21" sqref="N21"/>
    </sheetView>
  </sheetViews>
  <sheetFormatPr defaultRowHeight="14.5" x14ac:dyDescent="0.35"/>
  <cols>
    <col min="3" max="5" width="15" style="15" customWidth="1"/>
    <col min="6" max="6" width="6.08984375" style="23" customWidth="1"/>
    <col min="7" max="7" width="15" style="15" customWidth="1"/>
    <col min="8" max="9" width="8.7265625" style="15"/>
  </cols>
  <sheetData>
    <row r="2" spans="1:10" x14ac:dyDescent="0.35">
      <c r="A2" t="s">
        <v>30</v>
      </c>
      <c r="B2" s="16">
        <v>1.05</v>
      </c>
      <c r="C2" s="15">
        <f>+C5*1.05</f>
        <v>781.72500000000002</v>
      </c>
      <c r="D2" s="15">
        <f>+D5*1.05</f>
        <v>509.25</v>
      </c>
      <c r="E2" s="15">
        <f>+E5*1.05</f>
        <v>33.6</v>
      </c>
      <c r="G2" s="15">
        <f>+G5*1.05</f>
        <v>754.42500000000007</v>
      </c>
      <c r="H2" s="15" t="s">
        <v>31</v>
      </c>
    </row>
    <row r="3" spans="1:10" x14ac:dyDescent="0.35">
      <c r="A3" t="s">
        <v>32</v>
      </c>
      <c r="C3" s="43">
        <f>+C5+D5+E5</f>
        <v>1261.5</v>
      </c>
      <c r="D3" s="43"/>
      <c r="E3" s="43"/>
      <c r="F3" s="24"/>
      <c r="G3" s="15">
        <f>+G5</f>
        <v>718.5</v>
      </c>
      <c r="I3" s="17" t="s">
        <v>33</v>
      </c>
    </row>
    <row r="4" spans="1:10" x14ac:dyDescent="0.35">
      <c r="C4" s="18" t="s">
        <v>34</v>
      </c>
      <c r="D4" s="18" t="s">
        <v>35</v>
      </c>
      <c r="E4" s="18" t="s">
        <v>36</v>
      </c>
      <c r="F4" s="25"/>
      <c r="G4" s="18" t="s">
        <v>37</v>
      </c>
      <c r="I4" s="19" t="s">
        <v>38</v>
      </c>
      <c r="J4" s="18" t="s">
        <v>39</v>
      </c>
    </row>
    <row r="5" spans="1:10" s="11" customFormat="1" x14ac:dyDescent="0.35">
      <c r="C5" s="20">
        <f>SUM(C6:C103)</f>
        <v>744.5</v>
      </c>
      <c r="D5" s="20">
        <f t="shared" ref="D5:G5" si="0">SUM(D6:D103)</f>
        <v>485</v>
      </c>
      <c r="E5" s="20">
        <f t="shared" si="0"/>
        <v>32</v>
      </c>
      <c r="F5" s="26"/>
      <c r="G5" s="20">
        <f t="shared" si="0"/>
        <v>718.5</v>
      </c>
      <c r="H5" s="21"/>
      <c r="I5" s="22">
        <f>SUM(I6:I103)</f>
        <v>58</v>
      </c>
      <c r="J5" s="22">
        <f>SUM(J6:J103)</f>
        <v>30</v>
      </c>
    </row>
    <row r="6" spans="1:10" x14ac:dyDescent="0.35">
      <c r="C6" s="15">
        <v>10</v>
      </c>
      <c r="D6" s="15">
        <v>6</v>
      </c>
      <c r="E6" s="15">
        <v>3</v>
      </c>
      <c r="G6" s="15">
        <v>14.5</v>
      </c>
      <c r="I6" s="15">
        <v>5</v>
      </c>
    </row>
    <row r="7" spans="1:10" x14ac:dyDescent="0.35">
      <c r="C7" s="15">
        <v>57</v>
      </c>
      <c r="D7" s="15">
        <v>4.5</v>
      </c>
      <c r="E7" s="15">
        <v>2</v>
      </c>
      <c r="G7" s="15">
        <v>60.5</v>
      </c>
      <c r="I7" s="15">
        <v>4</v>
      </c>
    </row>
    <row r="8" spans="1:10" x14ac:dyDescent="0.35">
      <c r="C8" s="15">
        <v>1.5</v>
      </c>
      <c r="D8" s="15">
        <v>7</v>
      </c>
      <c r="G8" s="15">
        <v>72</v>
      </c>
      <c r="I8" s="15">
        <v>30</v>
      </c>
      <c r="J8" s="15">
        <v>30</v>
      </c>
    </row>
    <row r="9" spans="1:10" x14ac:dyDescent="0.35">
      <c r="C9" s="15">
        <v>1.5</v>
      </c>
      <c r="D9" s="15">
        <v>24</v>
      </c>
      <c r="G9" s="15">
        <v>72</v>
      </c>
      <c r="I9" s="15">
        <v>5</v>
      </c>
    </row>
    <row r="10" spans="1:10" x14ac:dyDescent="0.35">
      <c r="C10" s="15">
        <v>0.5</v>
      </c>
      <c r="D10" s="15">
        <v>5</v>
      </c>
      <c r="E10" s="15">
        <v>2</v>
      </c>
      <c r="G10" s="15">
        <v>56</v>
      </c>
      <c r="I10" s="15">
        <v>5</v>
      </c>
    </row>
    <row r="11" spans="1:10" x14ac:dyDescent="0.35">
      <c r="C11" s="15">
        <v>20</v>
      </c>
      <c r="D11" s="15">
        <v>15.5</v>
      </c>
      <c r="G11" s="15">
        <v>9.5</v>
      </c>
    </row>
    <row r="12" spans="1:10" x14ac:dyDescent="0.35">
      <c r="C12" s="15">
        <v>21</v>
      </c>
      <c r="D12" s="15">
        <v>4.5</v>
      </c>
      <c r="E12" s="15">
        <v>2</v>
      </c>
      <c r="G12" s="15">
        <v>3</v>
      </c>
    </row>
    <row r="13" spans="1:10" x14ac:dyDescent="0.35">
      <c r="C13" s="15">
        <v>5</v>
      </c>
      <c r="D13" s="15">
        <v>7</v>
      </c>
      <c r="G13" s="15">
        <v>8.5</v>
      </c>
    </row>
    <row r="14" spans="1:10" x14ac:dyDescent="0.35">
      <c r="C14" s="15">
        <v>64</v>
      </c>
      <c r="D14" s="15">
        <v>24</v>
      </c>
      <c r="G14" s="15">
        <v>2</v>
      </c>
    </row>
    <row r="15" spans="1:10" x14ac:dyDescent="0.35">
      <c r="C15" s="15">
        <v>5</v>
      </c>
      <c r="D15" s="15">
        <v>15.5</v>
      </c>
      <c r="G15" s="15">
        <v>8</v>
      </c>
    </row>
    <row r="16" spans="1:10" x14ac:dyDescent="0.35">
      <c r="C16" s="15">
        <v>20</v>
      </c>
      <c r="D16" s="15">
        <v>5.5</v>
      </c>
      <c r="E16" s="15">
        <v>2</v>
      </c>
      <c r="G16" s="15">
        <v>28</v>
      </c>
    </row>
    <row r="17" spans="3:7" x14ac:dyDescent="0.35">
      <c r="C17" s="15">
        <v>21</v>
      </c>
      <c r="D17" s="15">
        <v>4.5</v>
      </c>
      <c r="E17" s="15">
        <v>2</v>
      </c>
      <c r="G17" s="15">
        <v>5</v>
      </c>
    </row>
    <row r="18" spans="3:7" x14ac:dyDescent="0.35">
      <c r="C18" s="15">
        <v>5</v>
      </c>
      <c r="D18" s="15">
        <v>7</v>
      </c>
      <c r="G18" s="15">
        <v>9</v>
      </c>
    </row>
    <row r="19" spans="3:7" x14ac:dyDescent="0.35">
      <c r="C19" s="15">
        <v>64</v>
      </c>
      <c r="D19" s="15">
        <v>24</v>
      </c>
      <c r="G19" s="15">
        <v>49</v>
      </c>
    </row>
    <row r="20" spans="3:7" x14ac:dyDescent="0.35">
      <c r="C20" s="15">
        <v>5</v>
      </c>
      <c r="D20" s="15">
        <v>15.5</v>
      </c>
      <c r="G20" s="15">
        <v>9.5</v>
      </c>
    </row>
    <row r="21" spans="3:7" x14ac:dyDescent="0.35">
      <c r="C21" s="15">
        <v>20</v>
      </c>
      <c r="D21" s="15">
        <v>5.5</v>
      </c>
      <c r="E21" s="15">
        <v>2</v>
      </c>
      <c r="G21" s="15">
        <v>20</v>
      </c>
    </row>
    <row r="22" spans="3:7" x14ac:dyDescent="0.35">
      <c r="C22" s="15">
        <v>21</v>
      </c>
      <c r="D22" s="15">
        <v>5.5</v>
      </c>
      <c r="E22" s="15">
        <v>2</v>
      </c>
      <c r="G22" s="15">
        <v>20</v>
      </c>
    </row>
    <row r="23" spans="3:7" x14ac:dyDescent="0.35">
      <c r="C23" s="15">
        <v>5</v>
      </c>
      <c r="D23" s="15">
        <v>5</v>
      </c>
      <c r="G23" s="15">
        <v>68.5</v>
      </c>
    </row>
    <row r="24" spans="3:7" x14ac:dyDescent="0.35">
      <c r="C24" s="15">
        <v>53</v>
      </c>
      <c r="D24" s="15">
        <v>21</v>
      </c>
      <c r="G24" s="15">
        <v>20</v>
      </c>
    </row>
    <row r="25" spans="3:7" x14ac:dyDescent="0.35">
      <c r="C25" s="15">
        <v>20</v>
      </c>
      <c r="D25" s="15">
        <v>3</v>
      </c>
      <c r="E25" s="15">
        <v>2</v>
      </c>
      <c r="G25" s="15">
        <v>68.5</v>
      </c>
    </row>
    <row r="26" spans="3:7" x14ac:dyDescent="0.35">
      <c r="C26" s="15">
        <v>7.5</v>
      </c>
      <c r="D26" s="15">
        <v>3</v>
      </c>
      <c r="E26" s="15">
        <v>1</v>
      </c>
      <c r="G26" s="15">
        <v>20</v>
      </c>
    </row>
    <row r="27" spans="3:7" x14ac:dyDescent="0.35">
      <c r="C27" s="15">
        <v>9.5</v>
      </c>
      <c r="D27" s="15">
        <v>3</v>
      </c>
      <c r="E27" s="15">
        <v>2</v>
      </c>
      <c r="G27" s="15">
        <v>13</v>
      </c>
    </row>
    <row r="28" spans="3:7" x14ac:dyDescent="0.35">
      <c r="C28" s="15">
        <v>31.5</v>
      </c>
      <c r="D28" s="15">
        <v>3</v>
      </c>
      <c r="E28" s="15">
        <v>2</v>
      </c>
      <c r="G28" s="15">
        <v>30.5</v>
      </c>
    </row>
    <row r="29" spans="3:7" x14ac:dyDescent="0.35">
      <c r="C29" s="15">
        <v>54</v>
      </c>
      <c r="D29" s="15">
        <v>3</v>
      </c>
      <c r="E29" s="15">
        <v>1</v>
      </c>
      <c r="G29" s="15">
        <v>5.5</v>
      </c>
    </row>
    <row r="30" spans="3:7" x14ac:dyDescent="0.35">
      <c r="C30" s="15">
        <v>75</v>
      </c>
      <c r="D30" s="15">
        <v>3</v>
      </c>
      <c r="E30" s="15">
        <v>2</v>
      </c>
      <c r="G30" s="15">
        <v>8</v>
      </c>
    </row>
    <row r="31" spans="3:7" x14ac:dyDescent="0.35">
      <c r="C31" s="15">
        <v>75</v>
      </c>
      <c r="D31" s="15">
        <v>20</v>
      </c>
      <c r="G31" s="15">
        <v>28</v>
      </c>
    </row>
    <row r="32" spans="3:7" x14ac:dyDescent="0.35">
      <c r="C32" s="15">
        <v>36</v>
      </c>
      <c r="D32" s="15">
        <v>12.5</v>
      </c>
      <c r="G32" s="15">
        <v>10</v>
      </c>
    </row>
    <row r="33" spans="3:9" x14ac:dyDescent="0.35">
      <c r="C33" s="15">
        <v>27.5</v>
      </c>
      <c r="D33" s="15">
        <v>3</v>
      </c>
      <c r="E33" s="15">
        <v>2</v>
      </c>
      <c r="I33" s="15">
        <v>4</v>
      </c>
    </row>
    <row r="34" spans="3:9" x14ac:dyDescent="0.35">
      <c r="C34" s="15">
        <v>9</v>
      </c>
      <c r="D34" s="15">
        <v>11</v>
      </c>
      <c r="E34" s="15">
        <v>1</v>
      </c>
      <c r="I34" s="15">
        <v>5</v>
      </c>
    </row>
    <row r="35" spans="3:9" x14ac:dyDescent="0.35">
      <c r="D35" s="15">
        <v>32</v>
      </c>
      <c r="E35" s="15">
        <v>2</v>
      </c>
    </row>
    <row r="36" spans="3:9" x14ac:dyDescent="0.35">
      <c r="D36" s="15">
        <v>3</v>
      </c>
    </row>
    <row r="37" spans="3:9" x14ac:dyDescent="0.35">
      <c r="D37" s="15">
        <v>11</v>
      </c>
    </row>
    <row r="38" spans="3:9" x14ac:dyDescent="0.35">
      <c r="D38" s="15">
        <v>13</v>
      </c>
    </row>
    <row r="39" spans="3:9" x14ac:dyDescent="0.35">
      <c r="D39" s="15">
        <v>32</v>
      </c>
    </row>
    <row r="40" spans="3:9" x14ac:dyDescent="0.35">
      <c r="D40" s="15">
        <v>3</v>
      </c>
    </row>
    <row r="41" spans="3:9" x14ac:dyDescent="0.35">
      <c r="D41" s="15">
        <v>20</v>
      </c>
    </row>
    <row r="42" spans="3:9" x14ac:dyDescent="0.35">
      <c r="D42" s="15">
        <v>32.5</v>
      </c>
    </row>
    <row r="43" spans="3:9" x14ac:dyDescent="0.35">
      <c r="D43" s="15">
        <v>20</v>
      </c>
    </row>
    <row r="44" spans="3:9" x14ac:dyDescent="0.35">
      <c r="D44" s="15">
        <v>8</v>
      </c>
    </row>
    <row r="45" spans="3:9" x14ac:dyDescent="0.35">
      <c r="D45" s="15">
        <v>13</v>
      </c>
    </row>
    <row r="46" spans="3:9" x14ac:dyDescent="0.35">
      <c r="D46" s="15">
        <v>3</v>
      </c>
    </row>
    <row r="47" spans="3:9" x14ac:dyDescent="0.35">
      <c r="D47" s="15">
        <v>14.5</v>
      </c>
    </row>
    <row r="48" spans="3:9" x14ac:dyDescent="0.35">
      <c r="D48" s="15">
        <v>3</v>
      </c>
    </row>
    <row r="49" spans="4:4" x14ac:dyDescent="0.35">
      <c r="D49" s="15">
        <v>3</v>
      </c>
    </row>
    <row r="50" spans="4:4" x14ac:dyDescent="0.35">
      <c r="D50" s="15">
        <v>3</v>
      </c>
    </row>
  </sheetData>
  <mergeCells count="1">
    <mergeCell ref="C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Konstrukce</vt:lpstr>
      <vt:lpstr>Dlažby</vt:lpstr>
      <vt:lpstr>Koeficienty</vt:lpstr>
      <vt:lpstr>Obruby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2021-03-08T16:27:08Z</dcterms:created>
  <dcterms:modified xsi:type="dcterms:W3CDTF">2021-03-09T17:59:19Z</dcterms:modified>
</cp:coreProperties>
</file>