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Čp 70" sheetId="2" r:id="rId2"/>
    <sheet name="02 - Čp 71" sheetId="3" r:id="rId3"/>
    <sheet name="03 - Oprava Červené brány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_FilterDatabase" localSheetId="1" hidden="1">'01 - Čp 70'!$C$123:$K$171</definedName>
    <definedName name="_xlnm.Print_Area" localSheetId="1">'01 - Čp 70'!$C$4:$J$76,'01 - Čp 70'!$C$82:$J$105,'01 - Čp 70'!$C$111:$J$171</definedName>
    <definedName name="_xlnm._FilterDatabase" localSheetId="2" hidden="1">'02 - Čp 71'!$C$124:$K$177</definedName>
    <definedName name="_xlnm.Print_Area" localSheetId="2">'02 - Čp 71'!$C$4:$J$76,'02 - Čp 71'!$C$82:$J$106,'02 - Čp 71'!$C$112:$J$177</definedName>
    <definedName name="_xlnm._FilterDatabase" localSheetId="3" hidden="1">'03 - Oprava Červené brány'!$C$127:$K$309</definedName>
    <definedName name="_xlnm.Print_Area" localSheetId="3">'03 - Oprava Červené brány'!$C$4:$J$76,'03 - Oprava Červené brány'!$C$82:$J$109,'03 - Oprava Červené brány'!$C$115:$J$309</definedName>
    <definedName name="_xlnm.Print_Area" localSheetId="4">'Seznam figur'!$C$4:$G$153</definedName>
    <definedName name="_xlnm.Print_Titles" localSheetId="0">'Rekapitulace stavby'!$92:$92</definedName>
    <definedName name="_xlnm.Print_Titles" localSheetId="1">'01 - Čp 70'!$123:$123</definedName>
    <definedName name="_xlnm.Print_Titles" localSheetId="2">'02 - Čp 71'!$124:$124</definedName>
    <definedName name="_xlnm.Print_Titles" localSheetId="3">'03 - Oprava Červené brány'!$127:$127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<sst xmlns="http://schemas.openxmlformats.org/spreadsheetml/2006/main" count="3993" uniqueCount="711">
  <si>
    <t>Export Komplet</t>
  </si>
  <si>
    <t/>
  </si>
  <si>
    <t>2.0</t>
  </si>
  <si>
    <t>ZAMOK</t>
  </si>
  <si>
    <t>False</t>
  </si>
  <si>
    <t>{cd099de7-4c29-4a34-9a4c-b1b828a9e366}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</si>
  <si>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</si>
  <si>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</si>
  <si>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</si>
  <si>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</si>
  <si>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</si>
  <si>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</si>
  <si>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</si>
  <si>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</si>
  <si>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211018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</si>
  <si>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</si>
  <si>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</si>
  <si>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fasády čp. 70-71 a Červené brány</t>
  </si>
  <si>
    <t>KSO:</t>
  </si>
  <si>
    <t>CC-CZ:</t>
  </si>
  <si>
    <t>Místo:</t>
  </si>
  <si>
    <t>Horažďovice</t>
  </si>
  <si>
    <t>Datum:</t>
  </si>
  <si>
    <t>19. 10. 2021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</si>
  <si>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</si>
  <si>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</si>
  <si>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</si>
  <si>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</si>
  <si>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</si>
  <si>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</si>
  <si>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</si>
  <si>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</si>
  <si>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</si>
  <si>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Pavel Matoušek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</si>
  <si>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</si>
  <si>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</si>
  <si>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</si>
  <si>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</si>
  <si>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</si>
  <si>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</si>
  <si>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</si>
  <si>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</si>
  <si>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</si>
  <si>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</si>
  <si>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</si>
  <si>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</si>
  <si>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</si>
  <si>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</si>
  <si>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</si>
  <si>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</si>
  <si>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</si>
  <si>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</si>
  <si>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</si>
  <si>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</si>
  <si>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</si>
  <si>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</si>
  <si>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</si>
  <si>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</si>
  <si>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</si>
  <si>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</si>
  <si>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</si>
  <si>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</si>
  <si>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</si>
  <si>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</si>
  <si>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</si>
  <si>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</si>
  <si>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</si>
  <si>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</si>
  <si>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</si>
  <si>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</si>
  <si>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</si>
  <si>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</si>
  <si>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</si>
  <si>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</si>
  <si>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</si>
  <si>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</si>
  <si>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</si>
  <si>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</si>
  <si>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</si>
  <si>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</si>
  <si>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</si>
  <si>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Čp 70</t>
  </si>
  <si>
    <t>STA</t>
  </si>
  <si>
    <t>1</t>
  </si>
  <si>
    <t>{c05fe4a8-900a-4acc-9dfa-2adb0e0cd96b}</t>
  </si>
  <si>
    <t>2</t>
  </si>
  <si>
    <t>02</t>
  </si>
  <si>
    <t>Čp 71</t>
  </si>
  <si>
    <t>{0a12ed0d-16e2-46b1-8baf-c09201c1a26a}</t>
  </si>
  <si>
    <t>03</t>
  </si>
  <si>
    <t>Oprava Červené brány</t>
  </si>
  <si>
    <t>{76933280-c7ad-4f79-a619-723b100f051d}</t>
  </si>
  <si>
    <t>FAS</t>
  </si>
  <si>
    <t>Fasáda - plocha</t>
  </si>
  <si>
    <t>175,227</t>
  </si>
  <si>
    <t>LES</t>
  </si>
  <si>
    <t>Lešení - plocha</t>
  </si>
  <si>
    <t>197,226</t>
  </si>
  <si>
    <t>KRYCÍ LIST SOUPISU PRACÍ</t>
  </si>
  <si>
    <t>Objekt:</t>
  </si>
  <si>
    <t>01 - Čp 70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</si>
  <si>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</si>
  <si>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</si>
  <si>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</si>
  <si>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</si>
  <si>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</si>
  <si>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</si>
  <si>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</si>
  <si>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</si>
  <si>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</si>
  <si>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</si>
  <si>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783 - Dokončovací práce - nátěry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</si>
  <si>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</si>
  <si>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</si>
  <si>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</si>
  <si>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</si>
  <si>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</si>
  <si>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</si>
  <si>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</si>
  <si>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</si>
  <si>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</si>
  <si>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</si>
  <si>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</si>
  <si>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</si>
  <si>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</si>
  <si>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</si>
  <si>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</si>
  <si>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</si>
  <si>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</si>
  <si>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</si>
  <si>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</si>
  <si>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</si>
  <si>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</si>
  <si>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622325212</t>
  </si>
  <si>
    <t>Oprava vápenné omítky vnějších ploch stupně členitosti 1 štukové stěn, v rozsahu opravované plochy přes 10 do 30%</t>
  </si>
  <si>
    <t>m2</t>
  </si>
  <si>
    <t>4</t>
  </si>
  <si>
    <t>1227128679</t>
  </si>
  <si>
    <t>VV</t>
  </si>
  <si>
    <t>(2,9+2,65)*(6,09-2,45)</t>
  </si>
  <si>
    <t>5</t>
  </si>
  <si>
    <t>622325219</t>
  </si>
  <si>
    <t>Oprava vápenné omítky vnějších ploch stupně členitosti 1 štukové stěn, v rozsahu opravované plochy přes 80 do 100%</t>
  </si>
  <si>
    <t>-1585970775</t>
  </si>
  <si>
    <t>(0,6+1,1+0,5+0,4+8)*0,6</t>
  </si>
  <si>
    <t>629995101</t>
  </si>
  <si>
    <t>Očištění vnějších ploch tlakovou vodou omytím</t>
  </si>
  <si>
    <t>1433521395</t>
  </si>
  <si>
    <t>LES-"dům"0,9*1,94-0,92*1,12-0,92*1,11-0,854*1,2-1,29*(3,25+0,22)-0,9*(2,25+0,22)</t>
  </si>
  <si>
    <t>-1,19*1,2-0,98*0,9-0,74*0,9-1,0*1,12-1,06*1,12*2</t>
  </si>
  <si>
    <t>"Oblouk"-2,66*2,7-2,66*(4,265-2,7)/4*2-1,38*2,5-1,38*(3,07-2,5)/4*2+1,3*(3,5*2)</t>
  </si>
  <si>
    <t>Mezisoučet</t>
  </si>
  <si>
    <t>3</t>
  </si>
  <si>
    <t>9</t>
  </si>
  <si>
    <t>Ostatní konstrukce a práce, bourání</t>
  </si>
  <si>
    <t>941111111</t>
  </si>
  <si>
    <t>Montáž lešení řadového trubkového lehkého pracovního s podlahami  s provozním zatížením tř. 3 do 200 kg/m2 šířky tř. W06 od 0,6 do 0,9 m, výšky do 10 m</t>
  </si>
  <si>
    <t>1241510766</t>
  </si>
  <si>
    <t>"sever"(1,0+3,607)*(0,61+2,45)+2,9*6,1+2,65*5,2+(1,967+1,0+1,294)*(0,5+5,2)</t>
  </si>
  <si>
    <t>(4,881+0,854+0,862)*(0,443+5,905)+0,75*2,6</t>
  </si>
  <si>
    <t>"oblouk"((2,66+1,03+1,38)*5,305)*2</t>
  </si>
  <si>
    <t>"západ"(0,81+1,39+1,24+0,9+1,03)*(0,22+5,32)</t>
  </si>
  <si>
    <t>941111211</t>
  </si>
  <si>
    <t>Montáž lešení řadového trubkového lehkého pracovního s podlahami  s provozním zatížením tř. 3 do 200 kg/m2 Příplatek za první a každý další den použití lešení k ceně -1111</t>
  </si>
  <si>
    <t>607788023</t>
  </si>
  <si>
    <t>LES*20</t>
  </si>
  <si>
    <t>941111811</t>
  </si>
  <si>
    <t>Demontáž lešení řadového trubkového lehkého pracovního s podlahami  s provozním zatížením tř. 3 do 200 kg/m2 šířky tř. W06 od 0,6 do 0,9 m, výšky do 10 m</t>
  </si>
  <si>
    <t>1000151361</t>
  </si>
  <si>
    <t>998</t>
  </si>
  <si>
    <t>Přesun hmot</t>
  </si>
  <si>
    <t>16</t>
  </si>
  <si>
    <t>998011001</t>
  </si>
  <si>
    <t>Přesun hmot pro budovy občanské výstavby, bydlení, výrobu a služby  s nosnou svislou konstrukcí zděnou z cihel, tvárnic nebo kamene vodorovná dopravní vzdálenost do 100 m pro budovy výšky do 6 m</t>
  </si>
  <si>
    <t>t</t>
  </si>
  <si>
    <t>-721912017</t>
  </si>
  <si>
    <t>PSV</t>
  </si>
  <si>
    <t>Práce a dodávky PSV</t>
  </si>
  <si>
    <t>783</t>
  </si>
  <si>
    <t>Dokončovací práce - nátěry</t>
  </si>
  <si>
    <t>12</t>
  </si>
  <si>
    <t>783000121</t>
  </si>
  <si>
    <t>Zakrývání konstrukcí včetně pozdějšího odkrytí konstrukcí nebo prvků olepením páskou nebo fólií</t>
  </si>
  <si>
    <t>m</t>
  </si>
  <si>
    <t>-535635676</t>
  </si>
  <si>
    <t>5,0*2*2+1,0+(0,9+1,1)*2+(0,9+1,4)*2+(1,3+2,8)*2+(0,9+2,3)*2+(0,8+0,9)*2+(1,0+1,2)*2+(1,1+1,3)*2*2</t>
  </si>
  <si>
    <t>13</t>
  </si>
  <si>
    <t>M</t>
  </si>
  <si>
    <t>58124840</t>
  </si>
  <si>
    <t>páska malířská z PVC a UV odolná (7 dnů) do š 50mm</t>
  </si>
  <si>
    <t>32</t>
  </si>
  <si>
    <t>1611357319</t>
  </si>
  <si>
    <t>58,6666666666667*1,05 'Přepočtené koeficientem množství</t>
  </si>
  <si>
    <t>14</t>
  </si>
  <si>
    <t>783000125</t>
  </si>
  <si>
    <t>Zakrývání konstrukcí včetně pozdějšího odkrytí konstrukcí nebo prvků obalením fólií</t>
  </si>
  <si>
    <t>774483306</t>
  </si>
  <si>
    <t>5,0*(0,5*3)*2*2+1,0+0,9*1,1+0,9*1,4+1,3*2,8+0,9*2,3+0,8*0,9+1,0*1,2+1,1*1,3*2</t>
  </si>
  <si>
    <t>58124842</t>
  </si>
  <si>
    <t>fólie pro malířské potřeby zakrývací tl 7µ 4x5m</t>
  </si>
  <si>
    <t>1273619427</t>
  </si>
  <si>
    <t>41,6571428571429*1,05 'Přepočtené koeficientem množství</t>
  </si>
  <si>
    <t>8</t>
  </si>
  <si>
    <t>783801531</t>
  </si>
  <si>
    <t>Očištění omítek biocidními prostředky napadených mikroorganismy s oplachem, nátěrem jednonásobným, povrchů hladkých omítek hladkých, zrnitých tenkovrstvých nebo štukových stupně členitosti 1 a 2</t>
  </si>
  <si>
    <t>-725030228</t>
  </si>
  <si>
    <t>10</t>
  </si>
  <si>
    <t>783827523</t>
  </si>
  <si>
    <t>Krycí (ochranný ) nátěr omítek dvojnásobný hrubých betonových povrchů nebo omítek hrubých, rýhovaných tenkovrstvých nebo škrábaných (břízolitových) silikátový</t>
  </si>
  <si>
    <t>1270515990</t>
  </si>
  <si>
    <t>783833153</t>
  </si>
  <si>
    <t>Penetrační nátěr omítek hrubých betonových povrchů nebo omítek hrubých, rýhovaných tenkovrstvých nebo škrábaných (břízolitových) silikátový</t>
  </si>
  <si>
    <t>-775019489</t>
  </si>
  <si>
    <t>11</t>
  </si>
  <si>
    <t>783897607</t>
  </si>
  <si>
    <t>Krycí (ochranný ) nátěr omítek Příplatek k cenám za provádění barevného nátěru v odstínu světlém dvojnásobného</t>
  </si>
  <si>
    <t>-1621780775</t>
  </si>
  <si>
    <t>VRN</t>
  </si>
  <si>
    <t>Vedlejší rozpočtové náklady</t>
  </si>
  <si>
    <t>VRN9</t>
  </si>
  <si>
    <t>Ostatní náklady</t>
  </si>
  <si>
    <t>18</t>
  </si>
  <si>
    <t>094103100</t>
  </si>
  <si>
    <t>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</si>
  <si>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kpl</t>
  </si>
  <si>
    <t>1024</t>
  </si>
  <si>
    <t>-349634520</t>
  </si>
  <si>
    <t>20</t>
  </si>
  <si>
    <t>094103102</t>
  </si>
  <si>
    <t>VN - Dopravní opatření po dobu stavby -  vybavení povolení zvláštního užívání, návrh DIO a zajištění dopravních opatření po dobu stavby včetně průběžné kontroly a udržování</t>
  </si>
  <si>
    <t>-1817955651</t>
  </si>
  <si>
    <t>22</t>
  </si>
  <si>
    <t>094103104</t>
  </si>
  <si>
    <t>VN - Opatření pro zajištění bezpečnosti, ochrany zdraví a požární bezpečnosti</t>
  </si>
  <si>
    <t>-807080902</t>
  </si>
  <si>
    <t>33,55</t>
  </si>
  <si>
    <t>OTL</t>
  </si>
  <si>
    <t>6,3</t>
  </si>
  <si>
    <t>02 - Čp 71</t>
  </si>
  <si>
    <t xml:space="preserve">    997 - Přesun sutě</t>
  </si>
  <si>
    <t>-1870332725</t>
  </si>
  <si>
    <t>2,8*4,5/2</t>
  </si>
  <si>
    <t>-1344401757</t>
  </si>
  <si>
    <t>-1315659884</t>
  </si>
  <si>
    <t>3,1*8+2,5*3,5</t>
  </si>
  <si>
    <t>799774800</t>
  </si>
  <si>
    <t>-86739320</t>
  </si>
  <si>
    <t>19</t>
  </si>
  <si>
    <t>978015391</t>
  </si>
  <si>
    <t>Otlučení vápenných nebo vápenocementových omítek vnějších ploch s vyškrabáním spar a s očištěním zdiva stupně členitosti 1 a 2, v rozsahu přes 80 do 100 %</t>
  </si>
  <si>
    <t>-1467093701</t>
  </si>
  <si>
    <t>997</t>
  </si>
  <si>
    <t>Přesun sutě</t>
  </si>
  <si>
    <t>997013112</t>
  </si>
  <si>
    <t>Vnitrostaveništní doprava suti a vybouraných hmot  vodorovně do 50 m svisle s použitím mechanizace pro budovy a haly výšky přes 6 do 9 m</t>
  </si>
  <si>
    <t>-458558700</t>
  </si>
  <si>
    <t>997013501</t>
  </si>
  <si>
    <t>Odvoz suti a vybouraných hmot na skládku nebo meziskládku  se složením, na vzdálenost do 1 km</t>
  </si>
  <si>
    <t>1926144257</t>
  </si>
  <si>
    <t>997013509</t>
  </si>
  <si>
    <t>Odvoz suti a vybouraných hmot na skládku nebo meziskládku  se složením, na vzdálenost Příplatek k ceně za každý další i započatý 1 km přes 1 km</t>
  </si>
  <si>
    <t>-10944043</t>
  </si>
  <si>
    <t>0,372*17 'Přepočtené koeficientem množství</t>
  </si>
  <si>
    <t>23</t>
  </si>
  <si>
    <t>997013869</t>
  </si>
  <si>
    <t>Poplatek za uložení stavebního odpadu na recyklační skládce (skládkovné) ze směsí nebo oddělených frakcí betonu, cihel a keramických výrobků zatříděného do Katalogu odpadů pod kódem 17 01 07</t>
  </si>
  <si>
    <t>-271860121</t>
  </si>
  <si>
    <t>7</t>
  </si>
  <si>
    <t>1754433268</t>
  </si>
  <si>
    <t>1738748134</t>
  </si>
  <si>
    <t>0,9+2,5*2+4</t>
  </si>
  <si>
    <t>1143379496</t>
  </si>
  <si>
    <t>9,42857142857143*1,05 'Přepočtené koeficientem množství</t>
  </si>
  <si>
    <t>175616803</t>
  </si>
  <si>
    <t>0,9*2,5+3,0</t>
  </si>
  <si>
    <t>126782078</t>
  </si>
  <si>
    <t>5*1,05 'Přepočtené koeficientem množství</t>
  </si>
  <si>
    <t>-86281149</t>
  </si>
  <si>
    <t>-1455119379</t>
  </si>
  <si>
    <t>1705509080</t>
  </si>
  <si>
    <t>451252072</t>
  </si>
  <si>
    <t>-1345271407</t>
  </si>
  <si>
    <t>17</t>
  </si>
  <si>
    <t>853213579</t>
  </si>
  <si>
    <t>1858684314</t>
  </si>
  <si>
    <t>FASA</t>
  </si>
  <si>
    <t>321,165</t>
  </si>
  <si>
    <t>LESA</t>
  </si>
  <si>
    <t>406,325</t>
  </si>
  <si>
    <t>LESPROST</t>
  </si>
  <si>
    <t>99,263</t>
  </si>
  <si>
    <t>NAROZI</t>
  </si>
  <si>
    <t>26</t>
  </si>
  <si>
    <t>PDL</t>
  </si>
  <si>
    <t>59,761</t>
  </si>
  <si>
    <t>PTRUHL</t>
  </si>
  <si>
    <t>9,4</t>
  </si>
  <si>
    <t>SCH</t>
  </si>
  <si>
    <t>10,9</t>
  </si>
  <si>
    <t>03 - Oprava Červené brány</t>
  </si>
  <si>
    <t>STR</t>
  </si>
  <si>
    <t>66</t>
  </si>
  <si>
    <t>STRE</t>
  </si>
  <si>
    <t>73,92</t>
  </si>
  <si>
    <t>STUP</t>
  </si>
  <si>
    <t>26,6</t>
  </si>
  <si>
    <t>LESAB</t>
  </si>
  <si>
    <t>422,525</t>
  </si>
  <si>
    <t>FAS68</t>
  </si>
  <si>
    <t>103,96</t>
  </si>
  <si>
    <t xml:space="preserve">    9 - Ostatní konstrukce a práce-bourání</t>
  </si>
  <si>
    <t xml:space="preserve">      99 - Přesun hmot</t>
  </si>
  <si>
    <t xml:space="preserve">    762 - Konstrukce tesařské</t>
  </si>
  <si>
    <t xml:space="preserve">    764 - Konstrukce klempířské</t>
  </si>
  <si>
    <t xml:space="preserve">    765 - Konstrukce pokrývačské</t>
  </si>
  <si>
    <t xml:space="preserve">    767 - Konstrukce zámečnické</t>
  </si>
  <si>
    <t>629991011</t>
  </si>
  <si>
    <t>Zakrytí vnějších ploch před znečištěním včetně pozdějšího odkrytí výplní otvorů a svislých ploch fólií přilepenou lepící páskou</t>
  </si>
  <si>
    <t>-1404118377</t>
  </si>
  <si>
    <t>0,9*1,8*2+0,7*1,1*2*4</t>
  </si>
  <si>
    <t>2,2*2,2+1,7*2,3</t>
  </si>
  <si>
    <t>Součet</t>
  </si>
  <si>
    <t>R6-009</t>
  </si>
  <si>
    <t xml:space="preserve">Nátěr fasády - umrtvení mechů a plísní např. Keim Algicid plus   </t>
  </si>
  <si>
    <t>1954348203</t>
  </si>
  <si>
    <t>FASA*0,6+FAS68*0,3</t>
  </si>
  <si>
    <t>R6-010</t>
  </si>
  <si>
    <t>Nátěr vnějších omítaných ploch nanášený ručně trojnásobný odolný vůči povětrnostním vlivům a UV záření, jakéhokoliv odstínu s fungicidní přísadou např. Keim Soldalit Arte</t>
  </si>
  <si>
    <t>-1387928014</t>
  </si>
  <si>
    <t>FASA+FAS68</t>
  </si>
  <si>
    <t>R6-011</t>
  </si>
  <si>
    <t xml:space="preserve">Nátěr povrchů - hydrofobizace silně zatížených ploch např. Keim Lotexan N   </t>
  </si>
  <si>
    <t>-1369585675</t>
  </si>
  <si>
    <t>0,8*0,2*5+0,1*0,2*4+0,2*0,2*2+1,1*0,05*5</t>
  </si>
  <si>
    <t>R6-012</t>
  </si>
  <si>
    <t>Penetrační nátěr např. Keim Soldalit Fixativ</t>
  </si>
  <si>
    <t>-569732640</t>
  </si>
  <si>
    <t>R6-013</t>
  </si>
  <si>
    <t>Omítka vápenná hrubá 0-3 mm jednovrstvá zatřená např. Keim NHL Kalkputz fine nanášená ručně</t>
  </si>
  <si>
    <t>1895891922</t>
  </si>
  <si>
    <t>FASA*0,4+"cp68"9,2*1,5</t>
  </si>
  <si>
    <t>Ostatní konstrukce a práce-bourání</t>
  </si>
  <si>
    <t>941111122</t>
  </si>
  <si>
    <t>Montáž lešení řadového trubkového lehkého pracovního s podlahami s provozním zatížením tř. 3 do 200 kg/m2 šířky tř. W09 přes 0,9 do 1,2 m, výšky přes 10 do 25 m</t>
  </si>
  <si>
    <t>-1840711535</t>
  </si>
  <si>
    <t>"Oprava fasady cp68"(3,0-1,2)*(4,5*2)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</si>
  <si>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</si>
  <si>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</si>
  <si>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188782126</t>
  </si>
  <si>
    <t>LESAB*75</t>
  </si>
  <si>
    <t>941111822</t>
  </si>
  <si>
    <t>Demontáž lešení řadového trubkového lehkého pracovního s podlahami s provozním zatížením tř. 3 do 200 kg/m2 šířky tř. W09 přes 0,9 do 1,2 m, výšky přes 10 do 25 m</t>
  </si>
  <si>
    <t>-1175177321</t>
  </si>
  <si>
    <t>943211111</t>
  </si>
  <si>
    <t>Montáž lešení prostorového rámového lehkého pracovního s podlahami s provozním zatížením tř. 3 do 200 kg/m2, výšky do 10 m</t>
  </si>
  <si>
    <t>m3</t>
  </si>
  <si>
    <t>680108879</t>
  </si>
  <si>
    <t>(0,17+0,11+1,02+1,02)*3,0*4,0+(0,82+2,189+0,77)*3,5*5,4</t>
  </si>
  <si>
    <t>943211211</t>
  </si>
  <si>
    <t>Montáž lešení prostorového rámového lehkého pracovního s podlahami Příplatek za první a každý další den použití lešení k ceně -1111</t>
  </si>
  <si>
    <t>632557349</t>
  </si>
  <si>
    <t>LESPROST*90</t>
  </si>
  <si>
    <t>65</t>
  </si>
  <si>
    <t>943211811</t>
  </si>
  <si>
    <t>Demontáž lešení prostorového rámového lehkého pracovního s podlahami  s provozním zatížením tř. 3 do 200 kg/m2, výšky do 10 m</t>
  </si>
  <si>
    <t>-1830932950</t>
  </si>
  <si>
    <t>949101111</t>
  </si>
  <si>
    <t>Lešení pomocné pracovní pro objekty pozemních staveb pro zatížení do 150 kg/m2, o výšce lešeňové podlahy do 1,9 m</t>
  </si>
  <si>
    <t>-99875707</t>
  </si>
  <si>
    <t>(4,1+4,3)*2*1,2*4+3,8*3,8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</si>
  <si>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</si>
  <si>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</si>
  <si>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1976874582</t>
  </si>
  <si>
    <t>PDL+"puda"5,5*5,7</t>
  </si>
  <si>
    <t>24</t>
  </si>
  <si>
    <t>975073111</t>
  </si>
  <si>
    <t>Jednostranné podchycení střešních vazníků dřevěnou výztuhou v. podchycení do 3,5 m a při zatížení hmotností do 1000 kg/m</t>
  </si>
  <si>
    <t>1482838833</t>
  </si>
  <si>
    <t>2,0*2*5*4</t>
  </si>
  <si>
    <t>93</t>
  </si>
  <si>
    <t>978013191</t>
  </si>
  <si>
    <t>Otlučení vápenných nebo vápenocementových omítek vnitřních ploch stěn s vyškrabáním spar, s očištěním zdiva, v rozsahu přes 50 do 100 %</t>
  </si>
  <si>
    <t>-676771069</t>
  </si>
  <si>
    <t>"odhad"50</t>
  </si>
  <si>
    <t>25</t>
  </si>
  <si>
    <t>978015351</t>
  </si>
  <si>
    <t>Otlučení omítek vápenných nebo vápenocementových stěn, stropů vnějších, s vyškrabáním spár, s očištěním zdiva, v rozsahu do 40 %</t>
  </si>
  <si>
    <t>-348088729</t>
  </si>
  <si>
    <t>(6,009+6,222+5,799+6,156)*16,8</t>
  </si>
  <si>
    <t>(6,009*5,84-(8,625-5,84)*6,009/2+2,95*4,05*2)*-1</t>
  </si>
  <si>
    <t>((0,3+0,3)*(16,8-3,0)*3+2,0*2,5+PTRUHL/2)*-1</t>
  </si>
  <si>
    <t>99</t>
  </si>
  <si>
    <t>997013312</t>
  </si>
  <si>
    <t>Shoz suti montáž a demontáž shozu výšky přes 10 do 20 m</t>
  </si>
  <si>
    <t>2139791475</t>
  </si>
  <si>
    <t>27</t>
  </si>
  <si>
    <t>997013322</t>
  </si>
  <si>
    <t>Shoz suti montáž a demontáž shozu výšky Příplatek za první a každý další den použití shozu k ceně -3312</t>
  </si>
  <si>
    <t>780004379</t>
  </si>
  <si>
    <t>17*7</t>
  </si>
  <si>
    <t>28</t>
  </si>
  <si>
    <t>Odvoz suti a vybouraných hmot na skládku nebo meziskládku se složením, na vzdálenost do 1 km</t>
  </si>
  <si>
    <t>-41247725</t>
  </si>
  <si>
    <t>29</t>
  </si>
  <si>
    <t>Odvoz suti a vybouraných hmot na skládku nebo meziskládku se složením, na vzdálenost Příplatek k ceně za každý další i započatý 1 km přes 1 km</t>
  </si>
  <si>
    <t>-1299434423</t>
  </si>
  <si>
    <t>22,45*17 'Přepočtené koeficientem množství</t>
  </si>
  <si>
    <t>30</t>
  </si>
  <si>
    <t>997013801</t>
  </si>
  <si>
    <t>Poplatek za uložení stavebního odpadu na skládce (skládkovné) betonového</t>
  </si>
  <si>
    <t>-1026231583</t>
  </si>
  <si>
    <t>31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</si>
  <si>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</si>
  <si>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</si>
  <si>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-165931699</t>
  </si>
  <si>
    <t>762</t>
  </si>
  <si>
    <t>Konstrukce tesařské</t>
  </si>
  <si>
    <t>762211120</t>
  </si>
  <si>
    <t>Montáž schodiště přímočarého bez podstupnic, šířka ramene do 1,00 m, stupně z prken</t>
  </si>
  <si>
    <t>537971884</t>
  </si>
  <si>
    <t>33</t>
  </si>
  <si>
    <t>605110210</t>
  </si>
  <si>
    <t>řezivo jehličnaté deskové neopracované řezivo jehličnaté - středové fošny tl. 33-100 mm SM,  2 - 3,5 m fošna jakost II</t>
  </si>
  <si>
    <t>-1326985283</t>
  </si>
  <si>
    <t>SCH*0,3*0,04+STUP*0,25*0,032</t>
  </si>
  <si>
    <t>34</t>
  </si>
  <si>
    <t>762215812</t>
  </si>
  <si>
    <t>Demontáž schodiště se zábradlím žebříkových, se schodnicemi a zábradlím, šířky do 1,00 m z fošen</t>
  </si>
  <si>
    <t>-969566653</t>
  </si>
  <si>
    <t>3,2+3,8+3,9</t>
  </si>
  <si>
    <t>0,78*10+0,73*14+0,66*13</t>
  </si>
  <si>
    <t>35</t>
  </si>
  <si>
    <t>762331941</t>
  </si>
  <si>
    <t>Vázané konstrukce krovů vyřezání části střešní vazby průřezové plochy řeziva přes 288 do 450 cm2, délky vyřezané části krovového prvku do 3 m</t>
  </si>
  <si>
    <t>1862924503</t>
  </si>
  <si>
    <t>2,55*7*4</t>
  </si>
  <si>
    <t>762331951</t>
  </si>
  <si>
    <t>Vyřezání části střešní vazby vázané konstrukce krovů průřezové plochy řeziva přes 450 cm2, délky vyřezané části krovového prvku do 3 m</t>
  </si>
  <si>
    <t>-104432571</t>
  </si>
  <si>
    <t>5,9*(4+2)</t>
  </si>
  <si>
    <t>36</t>
  </si>
  <si>
    <t>762332924</t>
  </si>
  <si>
    <t>Vázané konstrukce krovů doplnění části střešní vazby z hranolů, nebo hranolků (materiál v ceně), průřezové plochy přes 288 do 450 cm2</t>
  </si>
  <si>
    <t>843110273</t>
  </si>
  <si>
    <t>67</t>
  </si>
  <si>
    <t>762332925</t>
  </si>
  <si>
    <t>Doplnění střešní vazby řezivem (materiál v ceně) průřezové plochy přes 450 do 600 cm2</t>
  </si>
  <si>
    <t>-501719390</t>
  </si>
  <si>
    <t>68</t>
  </si>
  <si>
    <t>60512140</t>
  </si>
  <si>
    <t>hranol stavební řezivo průřezu do 450cm2 do dl 6m</t>
  </si>
  <si>
    <t>210588968</t>
  </si>
  <si>
    <t>71,4*0,18*0,22</t>
  </si>
  <si>
    <t>69</t>
  </si>
  <si>
    <t>60512145</t>
  </si>
  <si>
    <t>hranol stavební řezivo průřezu nad 450cm2 do dl 6m</t>
  </si>
  <si>
    <t>-182347863</t>
  </si>
  <si>
    <t>35,4*0,24*0,3</t>
  </si>
  <si>
    <t>37</t>
  </si>
  <si>
    <t>762342314</t>
  </si>
  <si>
    <t>Bednění a laťování montáž laťování střech složitých sklonu do 60 st. při osové vzdálenosti latí přes 150 do 360 mm</t>
  </si>
  <si>
    <t>447878100</t>
  </si>
  <si>
    <t>6,6*5,6/2*4</t>
  </si>
  <si>
    <t>38</t>
  </si>
  <si>
    <t>605141130</t>
  </si>
  <si>
    <t>řezivo jehličnaté drobné, neopracované (lišty a latě), (ČSN 49 1503, ČSN 49 2100) řezivo jehličnaté - latě střešní latě délka 2 - 3,5 m latě impregnované</t>
  </si>
  <si>
    <t>58350874</t>
  </si>
  <si>
    <t>STRE*4*0,04*0,06</t>
  </si>
  <si>
    <t>39</t>
  </si>
  <si>
    <t>762342812</t>
  </si>
  <si>
    <t>Demontáž bednění a laťování laťování střech sklonu do 60 st. se všemi nadstřešními konstrukcemi, z latí průřezové plochy do 25 cm2 při osové vzdálenosti přes 0,22 do 0,50 m</t>
  </si>
  <si>
    <t>-1600226957</t>
  </si>
  <si>
    <t>stre</t>
  </si>
  <si>
    <t>40</t>
  </si>
  <si>
    <t>762395000</t>
  </si>
  <si>
    <t>Spojovací prostředky krovů, bednění a laťování, nadstřešních konstrukcí svory, prkna, hřebíky, pásová ocel, vruty</t>
  </si>
  <si>
    <t>1644104044</t>
  </si>
  <si>
    <t>2,827+2,549+0,71</t>
  </si>
  <si>
    <t>41</t>
  </si>
  <si>
    <t>762521812</t>
  </si>
  <si>
    <t>Demontáž podlah bez polštářů z prken nebo fošen tl. přes 32 mm</t>
  </si>
  <si>
    <t>1903987983</t>
  </si>
  <si>
    <t>3,865*4,022+3,780*3,886+3,77*4,010+4,185*4,345</t>
  </si>
  <si>
    <t>0,78*1,61*3*-1</t>
  </si>
  <si>
    <t>59,761*1</t>
  </si>
  <si>
    <t>42</t>
  </si>
  <si>
    <t>762523108</t>
  </si>
  <si>
    <t>Položení podlah hoblovaných na sraz z fošen</t>
  </si>
  <si>
    <t>2066235685</t>
  </si>
  <si>
    <t>43</t>
  </si>
  <si>
    <t>605110410</t>
  </si>
  <si>
    <t>řezivo jehličnaté deskové neopracované řezivo jehličnaté - středové fošny tl. 33-100 mm SM,  4 - 5 m fošna jakost II</t>
  </si>
  <si>
    <t>64774231</t>
  </si>
  <si>
    <t>PDL*0,032</t>
  </si>
  <si>
    <t>71</t>
  </si>
  <si>
    <t>762821942</t>
  </si>
  <si>
    <t>Vyřezání části stropního trámu průřezové plochy přes 288 do 450 cm2, délky vyřezané části trámu přes 3 do 5 m</t>
  </si>
  <si>
    <t>-1480004931</t>
  </si>
  <si>
    <t>4,4*15</t>
  </si>
  <si>
    <t>45</t>
  </si>
  <si>
    <t>762822130</t>
  </si>
  <si>
    <t>Montáž stropních trámů z hraněného a polohraněného řeziva s trámovými výměnami, průřezové plochy přes 288 do 450 cm2</t>
  </si>
  <si>
    <t>179803051</t>
  </si>
  <si>
    <t>46</t>
  </si>
  <si>
    <t>605121210</t>
  </si>
  <si>
    <t>řezivo jehličnaté hraněné, neopracované (hranolky, hranoly) řezivo jehličnaté - hranoly délka 4 - 5 m hranoly jakost I-II</t>
  </si>
  <si>
    <t>925884923</t>
  </si>
  <si>
    <t>0,2*0,16*4,4</t>
  </si>
  <si>
    <t>0,18*0,17*4,4</t>
  </si>
  <si>
    <t>0,195*0,17*4,4</t>
  </si>
  <si>
    <t>0,17*0,15*4,4*2</t>
  </si>
  <si>
    <t>0,19*0,17*4,4*2</t>
  </si>
  <si>
    <t>0,19*0,16*4,4*3</t>
  </si>
  <si>
    <t>0,195*0,165*4,4*2</t>
  </si>
  <si>
    <t>0,19*0,165*4,4</t>
  </si>
  <si>
    <t>0,19*0,185*4,4</t>
  </si>
  <si>
    <t>0,19*0,15*4,4</t>
  </si>
  <si>
    <t>47</t>
  </si>
  <si>
    <t>762822830</t>
  </si>
  <si>
    <t>Demontáž stropních trámů z hraněného řeziva, průřezové plochy přes 288 do 450 cm2</t>
  </si>
  <si>
    <t>1026410812</t>
  </si>
  <si>
    <t>48</t>
  </si>
  <si>
    <t>762822923</t>
  </si>
  <si>
    <t>Nosná konstrukce stropů doplnění části stropního trámu z hranolů, nebo hranolků (materiál v ceně), průřezové plochy přes 224 do 288 cm2</t>
  </si>
  <si>
    <t>502055484</t>
  </si>
  <si>
    <t>1,5*5</t>
  </si>
  <si>
    <t>72</t>
  </si>
  <si>
    <t>762822924</t>
  </si>
  <si>
    <t>Doplnění části stropního trámu (materiál v ceně) z hranolů, nebo hranolků, průřezové plochy přes 288 do 450 cm2</t>
  </si>
  <si>
    <t>-447397409</t>
  </si>
  <si>
    <t>49</t>
  </si>
  <si>
    <t>762823913</t>
  </si>
  <si>
    <t>Nosná konstrukce stropů otesání části stropního trámu z hranolů, nebo hranolků, průřezové plochy přes 224 do 288 cm2</t>
  </si>
  <si>
    <t>-1854797763</t>
  </si>
  <si>
    <t>"úprava do historického rpofilu a opracování"1,5*5</t>
  </si>
  <si>
    <t>73</t>
  </si>
  <si>
    <t>762823914</t>
  </si>
  <si>
    <t>Otesání části stropního trámu z hranolů, nebo hranolků, průřezové plochy přes 288 do 450 cm2</t>
  </si>
  <si>
    <t>-351817152</t>
  </si>
  <si>
    <t>STR+1,5*5</t>
  </si>
  <si>
    <t>50</t>
  </si>
  <si>
    <t>998762103</t>
  </si>
  <si>
    <t>Přesun hmot pro konstrukce tesařské stanovený z hmotnosti přesunovaného materiálu vodorovná dopravní vzdálenost do 50 m v objektech výšky přes 12 do 24 m</t>
  </si>
  <si>
    <t>137751863</t>
  </si>
  <si>
    <t>70</t>
  </si>
  <si>
    <t>R762-0002</t>
  </si>
  <si>
    <t>Příplatek za provedení spojů historickými postupy (bez ocel. svorníků apod.)</t>
  </si>
  <si>
    <t>kus</t>
  </si>
  <si>
    <t>191164551</t>
  </si>
  <si>
    <t>51</t>
  </si>
  <si>
    <t>R762-0001</t>
  </si>
  <si>
    <t>Průzkum biotického poškození dřeva</t>
  </si>
  <si>
    <t>1105483407</t>
  </si>
  <si>
    <t>764</t>
  </si>
  <si>
    <t>Konstrukce klempířské</t>
  </si>
  <si>
    <t>52</t>
  </si>
  <si>
    <t>764222240</t>
  </si>
  <si>
    <t>Oplechování z měděného Cu plechu včetně rohů, spojů a dilatací okapů na střechách s tvrdou krytinou a podkladním plechem rš 500 mm</t>
  </si>
  <si>
    <t>1239478151</t>
  </si>
  <si>
    <t>53</t>
  </si>
  <si>
    <t>998764103</t>
  </si>
  <si>
    <t>Přesun hmot pro konstrukce klempířské stanovený z hmotnosti přesunovaného materiálu vodorovná dopravní vzdálenost do 50 m v objektech výšky přes 12 do 24 m</t>
  </si>
  <si>
    <t>692029896</t>
  </si>
  <si>
    <t>765</t>
  </si>
  <si>
    <t>Konstrukce pokrývačské</t>
  </si>
  <si>
    <t>54</t>
  </si>
  <si>
    <t>765111141</t>
  </si>
  <si>
    <t>Montáž krytiny keramické sklonu do 30 st. prejzové na sucho, počet kusů 12 ks/m2</t>
  </si>
  <si>
    <t>-1248673800</t>
  </si>
  <si>
    <t>55</t>
  </si>
  <si>
    <t>765111231</t>
  </si>
  <si>
    <t>Montáž krytiny keramické nárožní hrany nevětrané do malty</t>
  </si>
  <si>
    <t>-1966367540</t>
  </si>
  <si>
    <t>6,5*4</t>
  </si>
  <si>
    <t>56</t>
  </si>
  <si>
    <t>765111843</t>
  </si>
  <si>
    <t>Demontáž krytiny keramické prejzové, sklonu do 30 st. na sucho k dalšímu použití</t>
  </si>
  <si>
    <t>1091171930</t>
  </si>
  <si>
    <t>57</t>
  </si>
  <si>
    <t>596601030</t>
  </si>
  <si>
    <t>krytina pálená krytina střešní pálená TONDACH Šlapanice (bT2), Hranice (bT1), Jirčany (bT4),Stod (bT3) taška dvoudílná ražená Velký prejz spotřeba 12/12 kusů na m2 hmotnost 54 kg na m2 min. sklon: 40° laťování = krycí délka: max. 350 mm krycí šířka: hák 240 mm kůrka 101 - 142 mm celková délka: 430/400 mm režná Velký prejz vrchní  10,1-14,2 x 40 cm</t>
  </si>
  <si>
    <t>460616697</t>
  </si>
  <si>
    <t>STRE*16*0,5</t>
  </si>
  <si>
    <t>58</t>
  </si>
  <si>
    <t>596601040</t>
  </si>
  <si>
    <t>krytina pálená krytina střešní pálená TONDACH Šlapanice (bT2), Hranice (bT1), Jirčany (bT4),Stod (bT3) taška dvoudílná ražená Velký prejz spotřeba 12/12 kusů na m2 hmotnost 54 kg na m2 min. sklon: 40° laťování = krycí délka: max. 350 mm krycí šířka: hák 240 mm kůrka 101 - 142 mm celková délka: 430/400 mm režná Velký prejz spodní  24 x 43 cm</t>
  </si>
  <si>
    <t>-1673456948</t>
  </si>
  <si>
    <t>(STRE*16+NAROZI*3)*0,5</t>
  </si>
  <si>
    <t>59</t>
  </si>
  <si>
    <t>998765103</t>
  </si>
  <si>
    <t>Přesun hmot pro krytiny skládané stanovený z hmotnosti přesunovaného materiálu vodorovná dopravní vzdálenost do 50 m na objektech výšky přes 12 do 24 m</t>
  </si>
  <si>
    <t>1151924948</t>
  </si>
  <si>
    <t>767</t>
  </si>
  <si>
    <t>Konstrukce zámečnické</t>
  </si>
  <si>
    <t>60</t>
  </si>
  <si>
    <t>767995115</t>
  </si>
  <si>
    <t>Montáž ostatních atypických zámečnických konstrukcí hmotnosti přes 50 do 100 kg</t>
  </si>
  <si>
    <t>kg</t>
  </si>
  <si>
    <t>1645116623</t>
  </si>
  <si>
    <t>61</t>
  </si>
  <si>
    <t>767996702</t>
  </si>
  <si>
    <t>Demontáž ostatních zámečnických konstrukcí o hmotnosti jednotlivých dílů řezáním přes 50 do 100 kg</t>
  </si>
  <si>
    <t>-1114929516</t>
  </si>
  <si>
    <t>74</t>
  </si>
  <si>
    <t>R767-0001</t>
  </si>
  <si>
    <t>Ochranný rám sousoší vč. pletiva - repase, obroušení, nátěr kovářskou černí</t>
  </si>
  <si>
    <t>-448421571</t>
  </si>
  <si>
    <t>75</t>
  </si>
  <si>
    <t>R767-0002</t>
  </si>
  <si>
    <t>Dmtž a opětovná mtž ochranného skla desky Sv. Gorazda</t>
  </si>
  <si>
    <t>-290882139</t>
  </si>
  <si>
    <t>62</t>
  </si>
  <si>
    <t>783601811</t>
  </si>
  <si>
    <t>Odstranění starých nátěrů z truhlářských výrobků oškrabáním s obroušením oken, portálů a výkladců</t>
  </si>
  <si>
    <t>-151050254</t>
  </si>
  <si>
    <t>PTRUHL*2</t>
  </si>
  <si>
    <t>63</t>
  </si>
  <si>
    <t>783621133</t>
  </si>
  <si>
    <t>Nátěry truhlářských výrobků syntetické na vzduchu schnoucí dražšími barvami (např. Düfa, …) lazurovacím lakem 3x lakování</t>
  </si>
  <si>
    <t>1647406495</t>
  </si>
  <si>
    <t>64</t>
  </si>
  <si>
    <t>783783321</t>
  </si>
  <si>
    <t>Nátěry tesařských konstrukcí protihnilobné, protiplísňové a protipožární proti dřevokazným houbám, hmyzu a plísním sanační</t>
  </si>
  <si>
    <t>809211978</t>
  </si>
  <si>
    <t>SCH*(0,25*2+0,032*2)+STUP*(0,25*2+0,032*2)</t>
  </si>
  <si>
    <t>71,4*(0,18+0,22)*2</t>
  </si>
  <si>
    <t>35,4*(0,24+0,3)*2</t>
  </si>
  <si>
    <t>STRE*4*(0,04+0,06)*2+106,0</t>
  </si>
  <si>
    <t>PDL*3*2</t>
  </si>
  <si>
    <t>(0,2+0,16)*2*4,4</t>
  </si>
  <si>
    <t>(0,18+0,17)*2*4,4</t>
  </si>
  <si>
    <t>(0,195+0,17)*2*4,4</t>
  </si>
  <si>
    <t>(0,17+0,15)*2*4,4*2</t>
  </si>
  <si>
    <t>(0,19+0,17)*2*4,4*2</t>
  </si>
  <si>
    <t>(0,19+0,16)*2*4,4*3</t>
  </si>
  <si>
    <t>(0,195+0,165)*2*4,4*2</t>
  </si>
  <si>
    <t>(0,19+0,165)*2*4,4</t>
  </si>
  <si>
    <t>(0,19+0,185)*4,4</t>
  </si>
  <si>
    <t>(0,19+0,15)*4,4</t>
  </si>
  <si>
    <t>(0,19+0,16)*4,4*5</t>
  </si>
  <si>
    <t>94</t>
  </si>
  <si>
    <t>783801503</t>
  </si>
  <si>
    <t>Příprava podkladu omítek před provedením nátěru omytí tlakovou vodou</t>
  </si>
  <si>
    <t>365733305</t>
  </si>
  <si>
    <t>"štít čp.68"9,2*(4,5*2)+(9,2*9,2/2)/2</t>
  </si>
  <si>
    <t>77</t>
  </si>
  <si>
    <t>-1919120807</t>
  </si>
  <si>
    <t>79</t>
  </si>
  <si>
    <t>-1913058396</t>
  </si>
  <si>
    <t>81</t>
  </si>
  <si>
    <t>-1666020453</t>
  </si>
  <si>
    <t>95</t>
  </si>
  <si>
    <t>094103110</t>
  </si>
  <si>
    <t xml:space="preserve">VN - Zajištění bezpečného průchodu chodců staveništěm </t>
  </si>
  <si>
    <t>-2127639493</t>
  </si>
  <si>
    <t>87</t>
  </si>
  <si>
    <t>094103150</t>
  </si>
  <si>
    <t xml:space="preserve">ON - Zpracování plánu bezpečnosti a ochrany zdraví při práci na staveništi dle § 15 zák. č. 309/2006 Sb. v platném znění. a určit osobu zodpovědnou ze bezpečnost a ochranu zdraví na staveništi. </t>
  </si>
  <si>
    <t>-1411667849</t>
  </si>
  <si>
    <t>92</t>
  </si>
  <si>
    <t>094103155</t>
  </si>
  <si>
    <t>ON - Pořízení kompletní dokladové části stavby dle podmínek smlouvy o dílo (zejména kontroly, zkoušky, revize, atesty, prohlášení atd. )</t>
  </si>
  <si>
    <t>458154557</t>
  </si>
  <si>
    <t>SEZNAM FIGUR</t>
  </si>
  <si>
    <t>Výměra</t>
  </si>
  <si>
    <t xml:space="preserve"> 01</t>
  </si>
  <si>
    <t>Použití figury:</t>
  </si>
  <si>
    <t>Očištění vnějších ploch tlakovou vodou</t>
  </si>
  <si>
    <t>Očištění 1x nátěrem biocidním přípravkem a opláchnutím omítek členitosti 1 a 2</t>
  </si>
  <si>
    <t>Krycí dvojnásobný silikátový nátěr hrubých betonových povrchů nebo hrubých omítek</t>
  </si>
  <si>
    <t>Penetrační silikátový nátěr hrubých betonových povrchů a hrubých, rýhovaných a škrábaných omítek</t>
  </si>
  <si>
    <t>Příplatek k cenám dvojnásobného krycího nátěru omítek za barevné provedení v odstínu světlém</t>
  </si>
  <si>
    <t>Montáž lešení řadového trubkového lehkého s podlahami zatížení do 200 kg/m2 š do 0,9 m v do 10 m</t>
  </si>
  <si>
    <t>Příplatek k lešení řadovému trubkovému lehkému s podlahami š 0,9 m v 10 m za první a ZKD den použití</t>
  </si>
  <si>
    <t>Demontáž lešení řadového trubkového lehkého s podlahami zatížení do 200 kg/m2 š do 0,9 m v do 10 m</t>
  </si>
  <si>
    <t xml:space="preserve"> 02</t>
  </si>
  <si>
    <t>Oprava vnější vápenné štukové omítky členitosti 1 stěn v rozsahu do 100%</t>
  </si>
  <si>
    <t>Otlučení (osekání) vnější vápenné nebo vápenocementové omítky stupně členitosti 1 a 2 do 100%</t>
  </si>
  <si>
    <t xml:space="preserve"> 03</t>
  </si>
  <si>
    <t>Omytí omítek tlakovou vodou před provedením nátěru</t>
  </si>
  <si>
    <t>Penetrační nátěr Keim Soldalit Fixativ</t>
  </si>
  <si>
    <t>Otlučení vnějších omítek MV nebo MVC  průčelí v rozsahu do 40 %</t>
  </si>
  <si>
    <t>Montáž lešení řadového trubkového lehkého s podlahami zatížení do 200 kg/m2 š do 1,2 m v do 25 m</t>
  </si>
  <si>
    <t>Příplatek k lešení řadovému trubkovému lehkému s podlahami š 1,2 m v 25 m za první a ZKD den použití</t>
  </si>
  <si>
    <t>Demontáž lešení řadového trubkového lehkého s podlahami zatížení do 200 kg/m2 š do 1,2 m v do 25 m</t>
  </si>
  <si>
    <t>Montáž lešení prostorového rámového lehkého s podlahami zatížení do 200 kg/m2 v do 10 m</t>
  </si>
  <si>
    <t>Příplatek k lešení prostorovému rámovému lehkému s podlahami v do 10 m za první a ZKD den použití</t>
  </si>
  <si>
    <t>Demontáž lešení prostorového rámového lehkého s podlahami zatížení do 200 kg/m2 v do 10 m</t>
  </si>
  <si>
    <t>Montáž krytiny keramické nároží do malty</t>
  </si>
  <si>
    <t>taška dvoudílná ražená režná Velký prejz spodní-hák 24 x 43 cm</t>
  </si>
  <si>
    <t>Demontáž podlah bez polštářů z prken nebo fošen tloušťky přes 32 mm</t>
  </si>
  <si>
    <t>Položení podlahy z hoblovaných fošen na sraz</t>
  </si>
  <si>
    <t>Nátěry tesařských konstrukcí proti dřevokazným houbám, hmyzu a plísním sanační</t>
  </si>
  <si>
    <t>Vyčištění ostatních objektů (kanálů, zásobníků, kůlen) při jakékoliv výšce podlaží</t>
  </si>
  <si>
    <t>řezivo jehličnaté - středové SM tl. 33-100 mm, jakost II, 4 - 5 m</t>
  </si>
  <si>
    <t>Zakrytí výplní otvorů a svislých ploch fólií přilepenou lepící páskou</t>
  </si>
  <si>
    <t>Odstranění nátěrů z dřevěných oken, portálů a výkladců oškrabáním s obroušením</t>
  </si>
  <si>
    <t>Nátěry syntetické truhlářských konstrukcí barva dražší lazurovacím lakem 3x lakování</t>
  </si>
  <si>
    <t>Demontáž schodiště žebříkového z fošen š do 1,0 m</t>
  </si>
  <si>
    <t>řezivo jehličnaté - středové SM tl. 33-100 mm, jakost II, 2 - 3,5 m</t>
  </si>
  <si>
    <t>Vyřezání části stropního trámu průřezové plochy řeziva do 450 cm2 délky do 5 m</t>
  </si>
  <si>
    <t>Montáž stropního trámu z hraněného řeziva průřezové plochy do 450 cm2 s výměnami</t>
  </si>
  <si>
    <t>Demontáž stropních trámů z hraněného řeziva průřezové plochy do 450 cm2</t>
  </si>
  <si>
    <t>Otesání části stropního trámu z hranolů průřezové plochy do 450 cm2</t>
  </si>
  <si>
    <t>Montáž laťování na střechách složitých sklonu do 60° osové vzdálenosti do 360 mm</t>
  </si>
  <si>
    <t>Demontáž laťování střech z latí osové vzdálenosti do 0,50 m</t>
  </si>
  <si>
    <t>Montáž krytiny keramické prejzové sklonu do 30° na sucho 12 ks/m2</t>
  </si>
  <si>
    <t>Demontáž krytiny keramické prejzové sklonu do 30° na sucho k dalšímu použití</t>
  </si>
  <si>
    <t>taška dvoudílná ražená režná Velký prejz vrchní-kůrka 10,1-14,2 x 40 cm</t>
  </si>
  <si>
    <t>řezivo jehličnaté,střešní latě impregnované dl 2 - 3,5 m</t>
  </si>
  <si>
    <t>Montáž schodiště přímočarého z prken bez podstupnice šířka ramene do 1m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</si>
</sst>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211018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fasády čp. 70-71 a Červené brány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Horažďovice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19. 10. 2021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>Pavel Matoušek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Čp 70'!J30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'01 - Čp 70'!P124</f>
        <v>0</v>
      </c>
      <c r="AV95" s="128">
        <f>'01 - Čp 70'!J33</f>
        <v>0</v>
      </c>
      <c r="AW95" s="128">
        <f>'01 - Čp 70'!J34</f>
        <v>0</v>
      </c>
      <c r="AX95" s="128">
        <f>'01 - Čp 70'!J35</f>
        <v>0</v>
      </c>
      <c r="AY95" s="128">
        <f>'01 - Čp 70'!J36</f>
        <v>0</v>
      </c>
      <c r="AZ95" s="128">
        <f>'01 - Čp 70'!F33</f>
        <v>0</v>
      </c>
      <c r="BA95" s="128">
        <f>'01 - Čp 70'!F34</f>
        <v>0</v>
      </c>
      <c r="BB95" s="128">
        <f>'01 - Čp 70'!F35</f>
        <v>0</v>
      </c>
      <c r="BC95" s="128">
        <f>'01 - Čp 70'!F36</f>
        <v>0</v>
      </c>
      <c r="BD95" s="130">
        <f>'01 - Čp 70'!F37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1" s="7" customFormat="1" ht="16.5" customHeight="1">
      <c r="A96" s="119" t="s">
        <v>79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Čp 71'!J30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82</v>
      </c>
      <c r="AR96" s="126"/>
      <c r="AS96" s="127">
        <v>0</v>
      </c>
      <c r="AT96" s="128">
        <f>ROUND(SUM(AV96:AW96),2)</f>
        <v>0</v>
      </c>
      <c r="AU96" s="129">
        <f>'02 - Čp 71'!P125</f>
        <v>0</v>
      </c>
      <c r="AV96" s="128">
        <f>'02 - Čp 71'!J33</f>
        <v>0</v>
      </c>
      <c r="AW96" s="128">
        <f>'02 - Čp 71'!J34</f>
        <v>0</v>
      </c>
      <c r="AX96" s="128">
        <f>'02 - Čp 71'!J35</f>
        <v>0</v>
      </c>
      <c r="AY96" s="128">
        <f>'02 - Čp 71'!J36</f>
        <v>0</v>
      </c>
      <c r="AZ96" s="128">
        <f>'02 - Čp 71'!F33</f>
        <v>0</v>
      </c>
      <c r="BA96" s="128">
        <f>'02 - Čp 71'!F34</f>
        <v>0</v>
      </c>
      <c r="BB96" s="128">
        <f>'02 - Čp 71'!F35</f>
        <v>0</v>
      </c>
      <c r="BC96" s="128">
        <f>'02 - Čp 71'!F36</f>
        <v>0</v>
      </c>
      <c r="BD96" s="130">
        <f>'02 - Čp 71'!F37</f>
        <v>0</v>
      </c>
      <c r="BE96" s="7"/>
      <c r="BT96" s="131" t="s">
        <v>83</v>
      </c>
      <c r="BV96" s="131" t="s">
        <v>77</v>
      </c>
      <c r="BW96" s="131" t="s">
        <v>88</v>
      </c>
      <c r="BX96" s="131" t="s">
        <v>5</v>
      </c>
      <c r="CL96" s="131" t="s">
        <v>1</v>
      </c>
      <c r="CM96" s="131" t="s">
        <v>85</v>
      </c>
    </row>
    <row r="97" spans="1:91" s="7" customFormat="1" ht="16.5" customHeight="1">
      <c r="A97" s="119" t="s">
        <v>79</v>
      </c>
      <c r="B97" s="120"/>
      <c r="C97" s="121"/>
      <c r="D97" s="122" t="s">
        <v>89</v>
      </c>
      <c r="E97" s="122"/>
      <c r="F97" s="122"/>
      <c r="G97" s="122"/>
      <c r="H97" s="122"/>
      <c r="I97" s="123"/>
      <c r="J97" s="122" t="s">
        <v>90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Oprava Červené brány'!J30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82</v>
      </c>
      <c r="AR97" s="126"/>
      <c r="AS97" s="132">
        <v>0</v>
      </c>
      <c r="AT97" s="133">
        <f>ROUND(SUM(AV97:AW97),2)</f>
        <v>0</v>
      </c>
      <c r="AU97" s="134">
        <f>'03 - Oprava Červené brány'!P128</f>
        <v>0</v>
      </c>
      <c r="AV97" s="133">
        <f>'03 - Oprava Červené brány'!J33</f>
        <v>0</v>
      </c>
      <c r="AW97" s="133">
        <f>'03 - Oprava Červené brány'!J34</f>
        <v>0</v>
      </c>
      <c r="AX97" s="133">
        <f>'03 - Oprava Červené brány'!J35</f>
        <v>0</v>
      </c>
      <c r="AY97" s="133">
        <f>'03 - Oprava Červené brány'!J36</f>
        <v>0</v>
      </c>
      <c r="AZ97" s="133">
        <f>'03 - Oprava Červené brány'!F33</f>
        <v>0</v>
      </c>
      <c r="BA97" s="133">
        <f>'03 - Oprava Červené brány'!F34</f>
        <v>0</v>
      </c>
      <c r="BB97" s="133">
        <f>'03 - Oprava Červené brány'!F35</f>
        <v>0</v>
      </c>
      <c r="BC97" s="133">
        <f>'03 - Oprava Červené brány'!F36</f>
        <v>0</v>
      </c>
      <c r="BD97" s="135">
        <f>'03 - Oprava Červené brány'!F37</f>
        <v>0</v>
      </c>
      <c r="BE97" s="7"/>
      <c r="BT97" s="131" t="s">
        <v>83</v>
      </c>
      <c r="BV97" s="131" t="s">
        <v>77</v>
      </c>
      <c r="BW97" s="131" t="s">
        <v>91</v>
      </c>
      <c r="BX97" s="131" t="s">
        <v>5</v>
      </c>
      <c r="CL97" s="131" t="s">
        <v>1</v>
      </c>
      <c r="CM97" s="131" t="s">
        <v>85</v>
      </c>
    </row>
    <row r="98" spans="1:57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1 - Čp 70'!C2" display="/"/>
    <hyperlink ref="A96" location="'02 - Čp 71'!C2" display="/"/>
    <hyperlink ref="A97" location="'03 - Oprava Červené brán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  <c r="AZ2" s="136" t="s">
        <v>92</v>
      </c>
      <c r="BA2" s="136" t="s">
        <v>93</v>
      </c>
      <c r="BB2" s="136" t="s">
        <v>1</v>
      </c>
      <c r="BC2" s="136" t="s">
        <v>94</v>
      </c>
      <c r="BD2" s="136" t="s">
        <v>85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85</v>
      </c>
      <c r="AZ3" s="136" t="s">
        <v>95</v>
      </c>
      <c r="BA3" s="136" t="s">
        <v>96</v>
      </c>
      <c r="BB3" s="136" t="s">
        <v>1</v>
      </c>
      <c r="BC3" s="136" t="s">
        <v>97</v>
      </c>
      <c r="BD3" s="136" t="s">
        <v>85</v>
      </c>
    </row>
    <row r="4" spans="2:46" s="1" customFormat="1" ht="24.95" customHeight="1">
      <c r="B4" s="20"/>
      <c r="D4" s="139" t="s">
        <v>98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Oprava fasády čp. 70-71 a Červené brány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100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19. 10. 2021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tr">
        <f>IF('Rekapitulace stavby'!E11="","",'Rekapitulace stavby'!E11)</f>
        <v xml:space="preserve"> </v>
      </c>
      <c r="F15" s="38"/>
      <c r="G15" s="38"/>
      <c r="H15" s="38"/>
      <c r="I15" s="141" t="s">
        <v>27</v>
      </c>
      <c r="J15" s="144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tr">
        <f>IF('Rekapitulace stavby'!E17="","",'Rekapitulace stavby'!E17)</f>
        <v xml:space="preserve"> </v>
      </c>
      <c r="F21" s="38"/>
      <c r="G21" s="38"/>
      <c r="H21" s="38"/>
      <c r="I21" s="141" t="s">
        <v>27</v>
      </c>
      <c r="J21" s="144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32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33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35</v>
      </c>
      <c r="E30" s="38"/>
      <c r="F30" s="38"/>
      <c r="G30" s="38"/>
      <c r="H30" s="38"/>
      <c r="I30" s="38"/>
      <c r="J30" s="152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37</v>
      </c>
      <c r="G32" s="38"/>
      <c r="H32" s="38"/>
      <c r="I32" s="153" t="s">
        <v>36</v>
      </c>
      <c r="J32" s="153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39</v>
      </c>
      <c r="E33" s="141" t="s">
        <v>40</v>
      </c>
      <c r="F33" s="155">
        <f>ROUND((SUM(BE124:BE171)),2)</f>
        <v>0</v>
      </c>
      <c r="G33" s="38"/>
      <c r="H33" s="38"/>
      <c r="I33" s="156">
        <v>0.21</v>
      </c>
      <c r="J33" s="155">
        <f>ROUND(((SUM(BE124:BE171))*I33),2)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41</v>
      </c>
      <c r="F34" s="155">
        <f>ROUND((SUM(BF124:BF171)),2)</f>
        <v>0</v>
      </c>
      <c r="G34" s="38"/>
      <c r="H34" s="38"/>
      <c r="I34" s="156">
        <v>0.15</v>
      </c>
      <c r="J34" s="155">
        <f>ROUND(((SUM(BF124:BF171))*I34),2)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42</v>
      </c>
      <c r="F35" s="155">
        <f>ROUND((SUM(BG124:BG171)),2)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43</v>
      </c>
      <c r="F36" s="155">
        <f>ROUND((SUM(BH124:BH171)),2)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44</v>
      </c>
      <c r="F37" s="155">
        <f>ROUND((SUM(BI124:BI171)),2)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48</v>
      </c>
      <c r="E50" s="165"/>
      <c r="F50" s="165"/>
      <c r="G50" s="164" t="s">
        <v>49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50</v>
      </c>
      <c r="E61" s="167"/>
      <c r="F61" s="168" t="s">
        <v>51</v>
      </c>
      <c r="G61" s="166" t="s">
        <v>50</v>
      </c>
      <c r="H61" s="167"/>
      <c r="I61" s="167"/>
      <c r="J61" s="169" t="s">
        <v>51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52</v>
      </c>
      <c r="E65" s="170"/>
      <c r="F65" s="170"/>
      <c r="G65" s="164" t="s">
        <v>53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50</v>
      </c>
      <c r="E76" s="167"/>
      <c r="F76" s="168" t="s">
        <v>51</v>
      </c>
      <c r="G76" s="166" t="s">
        <v>50</v>
      </c>
      <c r="H76" s="167"/>
      <c r="I76" s="167"/>
      <c r="J76" s="169" t="s">
        <v>51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Oprava fasády čp. 70-71 a Červené brány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Čp 70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19. 10. 2021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102</v>
      </c>
      <c r="D94" s="177"/>
      <c r="E94" s="177"/>
      <c r="F94" s="177"/>
      <c r="G94" s="177"/>
      <c r="H94" s="177"/>
      <c r="I94" s="177"/>
      <c r="J94" s="178" t="s">
        <v>103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104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80"/>
      <c r="C97" s="181"/>
      <c r="D97" s="182" t="s">
        <v>106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107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108</v>
      </c>
      <c r="E99" s="189"/>
      <c r="F99" s="189"/>
      <c r="G99" s="189"/>
      <c r="H99" s="189"/>
      <c r="I99" s="189"/>
      <c r="J99" s="190">
        <f>J136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109</v>
      </c>
      <c r="E100" s="189"/>
      <c r="F100" s="189"/>
      <c r="G100" s="189"/>
      <c r="H100" s="189"/>
      <c r="I100" s="189"/>
      <c r="J100" s="190">
        <f>J147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0"/>
      <c r="C101" s="181"/>
      <c r="D101" s="182" t="s">
        <v>110</v>
      </c>
      <c r="E101" s="183"/>
      <c r="F101" s="183"/>
      <c r="G101" s="183"/>
      <c r="H101" s="183"/>
      <c r="I101" s="183"/>
      <c r="J101" s="184">
        <f>J149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6"/>
      <c r="C102" s="187"/>
      <c r="D102" s="188" t="s">
        <v>111</v>
      </c>
      <c r="E102" s="189"/>
      <c r="F102" s="189"/>
      <c r="G102" s="189"/>
      <c r="H102" s="189"/>
      <c r="I102" s="189"/>
      <c r="J102" s="190">
        <f>J150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112</v>
      </c>
      <c r="E103" s="183"/>
      <c r="F103" s="183"/>
      <c r="G103" s="183"/>
      <c r="H103" s="183"/>
      <c r="I103" s="183"/>
      <c r="J103" s="184">
        <f>J167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113</v>
      </c>
      <c r="E104" s="189"/>
      <c r="F104" s="189"/>
      <c r="G104" s="189"/>
      <c r="H104" s="189"/>
      <c r="I104" s="189"/>
      <c r="J104" s="190">
        <f>J168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114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75" t="str">
        <f>E7</f>
        <v>Oprava fasády čp. 70-71 a Červené brány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99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01 - Čp 70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Horažďovice</v>
      </c>
      <c r="G118" s="40"/>
      <c r="H118" s="40"/>
      <c r="I118" s="32" t="s">
        <v>22</v>
      </c>
      <c r="J118" s="79" t="str">
        <f>IF(J12="","",J12)</f>
        <v>19. 10. 2021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 xml:space="preserve"> </v>
      </c>
      <c r="G120" s="40"/>
      <c r="H120" s="40"/>
      <c r="I120" s="32" t="s">
        <v>30</v>
      </c>
      <c r="J120" s="36" t="str">
        <f>E21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32" t="s">
        <v>32</v>
      </c>
      <c r="J121" s="36" t="str">
        <f>E24</f>
        <v>Pavel Matoušek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2"/>
      <c r="B123" s="193"/>
      <c r="C123" s="194" t="s">
        <v>115</v>
      </c>
      <c r="D123" s="195" t="s">
        <v>60</v>
      </c>
      <c r="E123" s="195" t="s">
        <v>56</v>
      </c>
      <c r="F123" s="195" t="s">
        <v>57</v>
      </c>
      <c r="G123" s="195" t="s">
        <v>116</v>
      </c>
      <c r="H123" s="195" t="s">
        <v>117</v>
      </c>
      <c r="I123" s="195" t="s">
        <v>118</v>
      </c>
      <c r="J123" s="196" t="s">
        <v>103</v>
      </c>
      <c r="K123" s="197" t="s">
        <v>119</v>
      </c>
      <c r="L123" s="198"/>
      <c r="M123" s="100" t="s">
        <v>1</v>
      </c>
      <c r="N123" s="101" t="s">
        <v>39</v>
      </c>
      <c r="O123" s="101" t="s">
        <v>120</v>
      </c>
      <c r="P123" s="101" t="s">
        <v>121</v>
      </c>
      <c r="Q123" s="101" t="s">
        <v>122</v>
      </c>
      <c r="R123" s="101" t="s">
        <v>123</v>
      </c>
      <c r="S123" s="101" t="s">
        <v>124</v>
      </c>
      <c r="T123" s="102" t="s">
        <v>125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8"/>
      <c r="B124" s="39"/>
      <c r="C124" s="107" t="s">
        <v>126</v>
      </c>
      <c r="D124" s="40"/>
      <c r="E124" s="40"/>
      <c r="F124" s="40"/>
      <c r="G124" s="40"/>
      <c r="H124" s="40"/>
      <c r="I124" s="40"/>
      <c r="J124" s="199">
        <f>BK124</f>
        <v>0</v>
      </c>
      <c r="K124" s="40"/>
      <c r="L124" s="44"/>
      <c r="M124" s="103"/>
      <c r="N124" s="200"/>
      <c r="O124" s="104"/>
      <c r="P124" s="201">
        <f>P125+P149+P167</f>
        <v>0</v>
      </c>
      <c r="Q124" s="104"/>
      <c r="R124" s="201">
        <f>R125+R149+R167</f>
        <v>0.8298947700000001</v>
      </c>
      <c r="S124" s="104"/>
      <c r="T124" s="202">
        <f>T125+T149+T167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74</v>
      </c>
      <c r="AU124" s="17" t="s">
        <v>105</v>
      </c>
      <c r="BK124" s="203">
        <f>BK125+BK149+BK167</f>
        <v>0</v>
      </c>
    </row>
    <row r="125" spans="1:63" s="12" customFormat="1" ht="25.9" customHeight="1">
      <c r="A125" s="12"/>
      <c r="B125" s="204"/>
      <c r="C125" s="205"/>
      <c r="D125" s="206" t="s">
        <v>74</v>
      </c>
      <c r="E125" s="207" t="s">
        <v>127</v>
      </c>
      <c r="F125" s="207" t="s">
        <v>128</v>
      </c>
      <c r="G125" s="205"/>
      <c r="H125" s="205"/>
      <c r="I125" s="208"/>
      <c r="J125" s="209">
        <f>BK125</f>
        <v>0</v>
      </c>
      <c r="K125" s="205"/>
      <c r="L125" s="210"/>
      <c r="M125" s="211"/>
      <c r="N125" s="212"/>
      <c r="O125" s="212"/>
      <c r="P125" s="213">
        <f>P126+P136+P147</f>
        <v>0</v>
      </c>
      <c r="Q125" s="212"/>
      <c r="R125" s="213">
        <f>R126+R136+R147</f>
        <v>0.5512838400000001</v>
      </c>
      <c r="S125" s="212"/>
      <c r="T125" s="214">
        <f>T126+T136+T147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83</v>
      </c>
      <c r="AT125" s="216" t="s">
        <v>74</v>
      </c>
      <c r="AU125" s="216" t="s">
        <v>75</v>
      </c>
      <c r="AY125" s="215" t="s">
        <v>129</v>
      </c>
      <c r="BK125" s="217">
        <f>BK126+BK136+BK147</f>
        <v>0</v>
      </c>
    </row>
    <row r="126" spans="1:63" s="12" customFormat="1" ht="22.8" customHeight="1">
      <c r="A126" s="12"/>
      <c r="B126" s="204"/>
      <c r="C126" s="205"/>
      <c r="D126" s="206" t="s">
        <v>74</v>
      </c>
      <c r="E126" s="218" t="s">
        <v>130</v>
      </c>
      <c r="F126" s="218" t="s">
        <v>131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SUM(P127:P135)</f>
        <v>0</v>
      </c>
      <c r="Q126" s="212"/>
      <c r="R126" s="213">
        <f>SUM(R127:R135)</f>
        <v>0.5512838400000001</v>
      </c>
      <c r="S126" s="212"/>
      <c r="T126" s="214">
        <f>SUM(T127:T135)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83</v>
      </c>
      <c r="AT126" s="216" t="s">
        <v>74</v>
      </c>
      <c r="AU126" s="216" t="s">
        <v>83</v>
      </c>
      <c r="AY126" s="215" t="s">
        <v>129</v>
      </c>
      <c r="BK126" s="217">
        <f>SUM(BK127:BK135)</f>
        <v>0</v>
      </c>
    </row>
    <row r="127" spans="1:65" s="2" customFormat="1" ht="37.8" customHeight="1">
      <c r="A127" s="38"/>
      <c r="B127" s="39"/>
      <c r="C127" s="220" t="s">
        <v>130</v>
      </c>
      <c r="D127" s="220" t="s">
        <v>132</v>
      </c>
      <c r="E127" s="221" t="s">
        <v>133</v>
      </c>
      <c r="F127" s="222" t="s">
        <v>134</v>
      </c>
      <c r="G127" s="223" t="s">
        <v>135</v>
      </c>
      <c r="H127" s="224">
        <v>20.202</v>
      </c>
      <c r="I127" s="225"/>
      <c r="J127" s="226">
        <f>ROUND(I127*H127,2)</f>
        <v>0</v>
      </c>
      <c r="K127" s="227"/>
      <c r="L127" s="44"/>
      <c r="M127" s="228" t="s">
        <v>1</v>
      </c>
      <c r="N127" s="229" t="s">
        <v>40</v>
      </c>
      <c r="O127" s="91"/>
      <c r="P127" s="230">
        <f>O127*H127</f>
        <v>0</v>
      </c>
      <c r="Q127" s="230">
        <v>0.01332</v>
      </c>
      <c r="R127" s="230">
        <f>Q127*H127</f>
        <v>0.26909064000000005</v>
      </c>
      <c r="S127" s="230">
        <v>0</v>
      </c>
      <c r="T127" s="231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2" t="s">
        <v>136</v>
      </c>
      <c r="AT127" s="232" t="s">
        <v>132</v>
      </c>
      <c r="AU127" s="232" t="s">
        <v>85</v>
      </c>
      <c r="AY127" s="17" t="s">
        <v>129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7" t="s">
        <v>83</v>
      </c>
      <c r="BK127" s="233">
        <f>ROUND(I127*H127,2)</f>
        <v>0</v>
      </c>
      <c r="BL127" s="17" t="s">
        <v>136</v>
      </c>
      <c r="BM127" s="232" t="s">
        <v>137</v>
      </c>
    </row>
    <row r="128" spans="1:51" s="13" customFormat="1" ht="12">
      <c r="A128" s="13"/>
      <c r="B128" s="234"/>
      <c r="C128" s="235"/>
      <c r="D128" s="236" t="s">
        <v>138</v>
      </c>
      <c r="E128" s="237" t="s">
        <v>1</v>
      </c>
      <c r="F128" s="238" t="s">
        <v>139</v>
      </c>
      <c r="G128" s="235"/>
      <c r="H128" s="239">
        <v>20.202</v>
      </c>
      <c r="I128" s="240"/>
      <c r="J128" s="235"/>
      <c r="K128" s="235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138</v>
      </c>
      <c r="AU128" s="245" t="s">
        <v>85</v>
      </c>
      <c r="AV128" s="13" t="s">
        <v>85</v>
      </c>
      <c r="AW128" s="13" t="s">
        <v>31</v>
      </c>
      <c r="AX128" s="13" t="s">
        <v>83</v>
      </c>
      <c r="AY128" s="245" t="s">
        <v>129</v>
      </c>
    </row>
    <row r="129" spans="1:65" s="2" customFormat="1" ht="37.8" customHeight="1">
      <c r="A129" s="38"/>
      <c r="B129" s="39"/>
      <c r="C129" s="220" t="s">
        <v>140</v>
      </c>
      <c r="D129" s="220" t="s">
        <v>132</v>
      </c>
      <c r="E129" s="221" t="s">
        <v>141</v>
      </c>
      <c r="F129" s="222" t="s">
        <v>142</v>
      </c>
      <c r="G129" s="223" t="s">
        <v>135</v>
      </c>
      <c r="H129" s="224">
        <v>6.36</v>
      </c>
      <c r="I129" s="225"/>
      <c r="J129" s="226">
        <f>ROUND(I129*H129,2)</f>
        <v>0</v>
      </c>
      <c r="K129" s="227"/>
      <c r="L129" s="44"/>
      <c r="M129" s="228" t="s">
        <v>1</v>
      </c>
      <c r="N129" s="229" t="s">
        <v>40</v>
      </c>
      <c r="O129" s="91"/>
      <c r="P129" s="230">
        <f>O129*H129</f>
        <v>0</v>
      </c>
      <c r="Q129" s="230">
        <v>0.04437</v>
      </c>
      <c r="R129" s="230">
        <f>Q129*H129</f>
        <v>0.28219320000000003</v>
      </c>
      <c r="S129" s="230">
        <v>0</v>
      </c>
      <c r="T129" s="231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2" t="s">
        <v>136</v>
      </c>
      <c r="AT129" s="232" t="s">
        <v>132</v>
      </c>
      <c r="AU129" s="232" t="s">
        <v>85</v>
      </c>
      <c r="AY129" s="17" t="s">
        <v>129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7" t="s">
        <v>83</v>
      </c>
      <c r="BK129" s="233">
        <f>ROUND(I129*H129,2)</f>
        <v>0</v>
      </c>
      <c r="BL129" s="17" t="s">
        <v>136</v>
      </c>
      <c r="BM129" s="232" t="s">
        <v>143</v>
      </c>
    </row>
    <row r="130" spans="1:51" s="13" customFormat="1" ht="12">
      <c r="A130" s="13"/>
      <c r="B130" s="234"/>
      <c r="C130" s="235"/>
      <c r="D130" s="236" t="s">
        <v>138</v>
      </c>
      <c r="E130" s="237" t="s">
        <v>1</v>
      </c>
      <c r="F130" s="238" t="s">
        <v>144</v>
      </c>
      <c r="G130" s="235"/>
      <c r="H130" s="239">
        <v>6.36</v>
      </c>
      <c r="I130" s="240"/>
      <c r="J130" s="235"/>
      <c r="K130" s="235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138</v>
      </c>
      <c r="AU130" s="245" t="s">
        <v>85</v>
      </c>
      <c r="AV130" s="13" t="s">
        <v>85</v>
      </c>
      <c r="AW130" s="13" t="s">
        <v>31</v>
      </c>
      <c r="AX130" s="13" t="s">
        <v>83</v>
      </c>
      <c r="AY130" s="245" t="s">
        <v>129</v>
      </c>
    </row>
    <row r="131" spans="1:65" s="2" customFormat="1" ht="16.5" customHeight="1">
      <c r="A131" s="38"/>
      <c r="B131" s="39"/>
      <c r="C131" s="220" t="s">
        <v>136</v>
      </c>
      <c r="D131" s="220" t="s">
        <v>132</v>
      </c>
      <c r="E131" s="221" t="s">
        <v>145</v>
      </c>
      <c r="F131" s="222" t="s">
        <v>146</v>
      </c>
      <c r="G131" s="223" t="s">
        <v>135</v>
      </c>
      <c r="H131" s="224">
        <v>175.227</v>
      </c>
      <c r="I131" s="225"/>
      <c r="J131" s="226">
        <f>ROUND(I131*H131,2)</f>
        <v>0</v>
      </c>
      <c r="K131" s="227"/>
      <c r="L131" s="44"/>
      <c r="M131" s="228" t="s">
        <v>1</v>
      </c>
      <c r="N131" s="229" t="s">
        <v>40</v>
      </c>
      <c r="O131" s="91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2" t="s">
        <v>136</v>
      </c>
      <c r="AT131" s="232" t="s">
        <v>132</v>
      </c>
      <c r="AU131" s="232" t="s">
        <v>85</v>
      </c>
      <c r="AY131" s="17" t="s">
        <v>129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7" t="s">
        <v>83</v>
      </c>
      <c r="BK131" s="233">
        <f>ROUND(I131*H131,2)</f>
        <v>0</v>
      </c>
      <c r="BL131" s="17" t="s">
        <v>136</v>
      </c>
      <c r="BM131" s="232" t="s">
        <v>147</v>
      </c>
    </row>
    <row r="132" spans="1:51" s="13" customFormat="1" ht="12">
      <c r="A132" s="13"/>
      <c r="B132" s="234"/>
      <c r="C132" s="235"/>
      <c r="D132" s="236" t="s">
        <v>138</v>
      </c>
      <c r="E132" s="237" t="s">
        <v>1</v>
      </c>
      <c r="F132" s="238" t="s">
        <v>148</v>
      </c>
      <c r="G132" s="235"/>
      <c r="H132" s="239">
        <v>185.704</v>
      </c>
      <c r="I132" s="240"/>
      <c r="J132" s="235"/>
      <c r="K132" s="235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138</v>
      </c>
      <c r="AU132" s="245" t="s">
        <v>85</v>
      </c>
      <c r="AV132" s="13" t="s">
        <v>85</v>
      </c>
      <c r="AW132" s="13" t="s">
        <v>31</v>
      </c>
      <c r="AX132" s="13" t="s">
        <v>75</v>
      </c>
      <c r="AY132" s="245" t="s">
        <v>129</v>
      </c>
    </row>
    <row r="133" spans="1:51" s="13" customFormat="1" ht="12">
      <c r="A133" s="13"/>
      <c r="B133" s="234"/>
      <c r="C133" s="235"/>
      <c r="D133" s="236" t="s">
        <v>138</v>
      </c>
      <c r="E133" s="237" t="s">
        <v>1</v>
      </c>
      <c r="F133" s="238" t="s">
        <v>149</v>
      </c>
      <c r="G133" s="235"/>
      <c r="H133" s="239">
        <v>-6.47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138</v>
      </c>
      <c r="AU133" s="245" t="s">
        <v>85</v>
      </c>
      <c r="AV133" s="13" t="s">
        <v>85</v>
      </c>
      <c r="AW133" s="13" t="s">
        <v>31</v>
      </c>
      <c r="AX133" s="13" t="s">
        <v>75</v>
      </c>
      <c r="AY133" s="245" t="s">
        <v>129</v>
      </c>
    </row>
    <row r="134" spans="1:51" s="13" customFormat="1" ht="12">
      <c r="A134" s="13"/>
      <c r="B134" s="234"/>
      <c r="C134" s="235"/>
      <c r="D134" s="236" t="s">
        <v>138</v>
      </c>
      <c r="E134" s="237" t="s">
        <v>1</v>
      </c>
      <c r="F134" s="238" t="s">
        <v>150</v>
      </c>
      <c r="G134" s="235"/>
      <c r="H134" s="239">
        <v>-4.007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138</v>
      </c>
      <c r="AU134" s="245" t="s">
        <v>85</v>
      </c>
      <c r="AV134" s="13" t="s">
        <v>85</v>
      </c>
      <c r="AW134" s="13" t="s">
        <v>31</v>
      </c>
      <c r="AX134" s="13" t="s">
        <v>75</v>
      </c>
      <c r="AY134" s="245" t="s">
        <v>129</v>
      </c>
    </row>
    <row r="135" spans="1:51" s="14" customFormat="1" ht="12">
      <c r="A135" s="14"/>
      <c r="B135" s="246"/>
      <c r="C135" s="247"/>
      <c r="D135" s="236" t="s">
        <v>138</v>
      </c>
      <c r="E135" s="248" t="s">
        <v>92</v>
      </c>
      <c r="F135" s="249" t="s">
        <v>151</v>
      </c>
      <c r="G135" s="247"/>
      <c r="H135" s="250">
        <v>175.227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138</v>
      </c>
      <c r="AU135" s="256" t="s">
        <v>85</v>
      </c>
      <c r="AV135" s="14" t="s">
        <v>152</v>
      </c>
      <c r="AW135" s="14" t="s">
        <v>31</v>
      </c>
      <c r="AX135" s="14" t="s">
        <v>83</v>
      </c>
      <c r="AY135" s="256" t="s">
        <v>129</v>
      </c>
    </row>
    <row r="136" spans="1:63" s="12" customFormat="1" ht="22.8" customHeight="1">
      <c r="A136" s="12"/>
      <c r="B136" s="204"/>
      <c r="C136" s="205"/>
      <c r="D136" s="206" t="s">
        <v>74</v>
      </c>
      <c r="E136" s="218" t="s">
        <v>153</v>
      </c>
      <c r="F136" s="218" t="s">
        <v>154</v>
      </c>
      <c r="G136" s="205"/>
      <c r="H136" s="205"/>
      <c r="I136" s="208"/>
      <c r="J136" s="219">
        <f>BK136</f>
        <v>0</v>
      </c>
      <c r="K136" s="205"/>
      <c r="L136" s="210"/>
      <c r="M136" s="211"/>
      <c r="N136" s="212"/>
      <c r="O136" s="212"/>
      <c r="P136" s="213">
        <f>SUM(P137:P146)</f>
        <v>0</v>
      </c>
      <c r="Q136" s="212"/>
      <c r="R136" s="213">
        <f>SUM(R137:R146)</f>
        <v>0</v>
      </c>
      <c r="S136" s="212"/>
      <c r="T136" s="214">
        <f>SUM(T137:T146)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83</v>
      </c>
      <c r="AT136" s="216" t="s">
        <v>74</v>
      </c>
      <c r="AU136" s="216" t="s">
        <v>83</v>
      </c>
      <c r="AY136" s="215" t="s">
        <v>129</v>
      </c>
      <c r="BK136" s="217">
        <f>SUM(BK137:BK146)</f>
        <v>0</v>
      </c>
    </row>
    <row r="137" spans="1:65" s="2" customFormat="1" ht="44.25" customHeight="1">
      <c r="A137" s="38"/>
      <c r="B137" s="39"/>
      <c r="C137" s="220" t="s">
        <v>83</v>
      </c>
      <c r="D137" s="220" t="s">
        <v>132</v>
      </c>
      <c r="E137" s="221" t="s">
        <v>155</v>
      </c>
      <c r="F137" s="222" t="s">
        <v>156</v>
      </c>
      <c r="G137" s="223" t="s">
        <v>135</v>
      </c>
      <c r="H137" s="224">
        <v>197.226</v>
      </c>
      <c r="I137" s="225"/>
      <c r="J137" s="226">
        <f>ROUND(I137*H137,2)</f>
        <v>0</v>
      </c>
      <c r="K137" s="227"/>
      <c r="L137" s="44"/>
      <c r="M137" s="228" t="s">
        <v>1</v>
      </c>
      <c r="N137" s="229" t="s">
        <v>40</v>
      </c>
      <c r="O137" s="91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2" t="s">
        <v>136</v>
      </c>
      <c r="AT137" s="232" t="s">
        <v>132</v>
      </c>
      <c r="AU137" s="232" t="s">
        <v>85</v>
      </c>
      <c r="AY137" s="17" t="s">
        <v>129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7" t="s">
        <v>83</v>
      </c>
      <c r="BK137" s="233">
        <f>ROUND(I137*H137,2)</f>
        <v>0</v>
      </c>
      <c r="BL137" s="17" t="s">
        <v>136</v>
      </c>
      <c r="BM137" s="232" t="s">
        <v>157</v>
      </c>
    </row>
    <row r="138" spans="1:51" s="13" customFormat="1" ht="12">
      <c r="A138" s="13"/>
      <c r="B138" s="234"/>
      <c r="C138" s="235"/>
      <c r="D138" s="236" t="s">
        <v>138</v>
      </c>
      <c r="E138" s="237" t="s">
        <v>1</v>
      </c>
      <c r="F138" s="238" t="s">
        <v>158</v>
      </c>
      <c r="G138" s="235"/>
      <c r="H138" s="239">
        <v>69.855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138</v>
      </c>
      <c r="AU138" s="245" t="s">
        <v>85</v>
      </c>
      <c r="AV138" s="13" t="s">
        <v>85</v>
      </c>
      <c r="AW138" s="13" t="s">
        <v>31</v>
      </c>
      <c r="AX138" s="13" t="s">
        <v>75</v>
      </c>
      <c r="AY138" s="245" t="s">
        <v>129</v>
      </c>
    </row>
    <row r="139" spans="1:51" s="13" customFormat="1" ht="12">
      <c r="A139" s="13"/>
      <c r="B139" s="234"/>
      <c r="C139" s="235"/>
      <c r="D139" s="236" t="s">
        <v>138</v>
      </c>
      <c r="E139" s="237" t="s">
        <v>1</v>
      </c>
      <c r="F139" s="238" t="s">
        <v>159</v>
      </c>
      <c r="G139" s="235"/>
      <c r="H139" s="239">
        <v>43.828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138</v>
      </c>
      <c r="AU139" s="245" t="s">
        <v>85</v>
      </c>
      <c r="AV139" s="13" t="s">
        <v>85</v>
      </c>
      <c r="AW139" s="13" t="s">
        <v>31</v>
      </c>
      <c r="AX139" s="13" t="s">
        <v>75</v>
      </c>
      <c r="AY139" s="245" t="s">
        <v>129</v>
      </c>
    </row>
    <row r="140" spans="1:51" s="13" customFormat="1" ht="12">
      <c r="A140" s="13"/>
      <c r="B140" s="234"/>
      <c r="C140" s="235"/>
      <c r="D140" s="236" t="s">
        <v>138</v>
      </c>
      <c r="E140" s="237" t="s">
        <v>1</v>
      </c>
      <c r="F140" s="238" t="s">
        <v>160</v>
      </c>
      <c r="G140" s="235"/>
      <c r="H140" s="239">
        <v>53.793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138</v>
      </c>
      <c r="AU140" s="245" t="s">
        <v>85</v>
      </c>
      <c r="AV140" s="13" t="s">
        <v>85</v>
      </c>
      <c r="AW140" s="13" t="s">
        <v>31</v>
      </c>
      <c r="AX140" s="13" t="s">
        <v>75</v>
      </c>
      <c r="AY140" s="245" t="s">
        <v>129</v>
      </c>
    </row>
    <row r="141" spans="1:51" s="13" customFormat="1" ht="12">
      <c r="A141" s="13"/>
      <c r="B141" s="234"/>
      <c r="C141" s="235"/>
      <c r="D141" s="236" t="s">
        <v>138</v>
      </c>
      <c r="E141" s="237" t="s">
        <v>1</v>
      </c>
      <c r="F141" s="238" t="s">
        <v>161</v>
      </c>
      <c r="G141" s="235"/>
      <c r="H141" s="239">
        <v>29.75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138</v>
      </c>
      <c r="AU141" s="245" t="s">
        <v>85</v>
      </c>
      <c r="AV141" s="13" t="s">
        <v>85</v>
      </c>
      <c r="AW141" s="13" t="s">
        <v>31</v>
      </c>
      <c r="AX141" s="13" t="s">
        <v>75</v>
      </c>
      <c r="AY141" s="245" t="s">
        <v>129</v>
      </c>
    </row>
    <row r="142" spans="1:51" s="14" customFormat="1" ht="12">
      <c r="A142" s="14"/>
      <c r="B142" s="246"/>
      <c r="C142" s="247"/>
      <c r="D142" s="236" t="s">
        <v>138</v>
      </c>
      <c r="E142" s="248" t="s">
        <v>95</v>
      </c>
      <c r="F142" s="249" t="s">
        <v>151</v>
      </c>
      <c r="G142" s="247"/>
      <c r="H142" s="250">
        <v>197.226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138</v>
      </c>
      <c r="AU142" s="256" t="s">
        <v>85</v>
      </c>
      <c r="AV142" s="14" t="s">
        <v>152</v>
      </c>
      <c r="AW142" s="14" t="s">
        <v>31</v>
      </c>
      <c r="AX142" s="14" t="s">
        <v>83</v>
      </c>
      <c r="AY142" s="256" t="s">
        <v>129</v>
      </c>
    </row>
    <row r="143" spans="1:65" s="2" customFormat="1" ht="49.05" customHeight="1">
      <c r="A143" s="38"/>
      <c r="B143" s="39"/>
      <c r="C143" s="220" t="s">
        <v>85</v>
      </c>
      <c r="D143" s="220" t="s">
        <v>132</v>
      </c>
      <c r="E143" s="221" t="s">
        <v>162</v>
      </c>
      <c r="F143" s="222" t="s">
        <v>163</v>
      </c>
      <c r="G143" s="223" t="s">
        <v>135</v>
      </c>
      <c r="H143" s="224">
        <v>3944.52</v>
      </c>
      <c r="I143" s="225"/>
      <c r="J143" s="226">
        <f>ROUND(I143*H143,2)</f>
        <v>0</v>
      </c>
      <c r="K143" s="227"/>
      <c r="L143" s="44"/>
      <c r="M143" s="228" t="s">
        <v>1</v>
      </c>
      <c r="N143" s="229" t="s">
        <v>40</v>
      </c>
      <c r="O143" s="91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2" t="s">
        <v>136</v>
      </c>
      <c r="AT143" s="232" t="s">
        <v>132</v>
      </c>
      <c r="AU143" s="232" t="s">
        <v>85</v>
      </c>
      <c r="AY143" s="17" t="s">
        <v>129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7" t="s">
        <v>83</v>
      </c>
      <c r="BK143" s="233">
        <f>ROUND(I143*H143,2)</f>
        <v>0</v>
      </c>
      <c r="BL143" s="17" t="s">
        <v>136</v>
      </c>
      <c r="BM143" s="232" t="s">
        <v>164</v>
      </c>
    </row>
    <row r="144" spans="1:51" s="13" customFormat="1" ht="12">
      <c r="A144" s="13"/>
      <c r="B144" s="234"/>
      <c r="C144" s="235"/>
      <c r="D144" s="236" t="s">
        <v>138</v>
      </c>
      <c r="E144" s="237" t="s">
        <v>1</v>
      </c>
      <c r="F144" s="238" t="s">
        <v>165</v>
      </c>
      <c r="G144" s="235"/>
      <c r="H144" s="239">
        <v>3944.52</v>
      </c>
      <c r="I144" s="240"/>
      <c r="J144" s="235"/>
      <c r="K144" s="235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138</v>
      </c>
      <c r="AU144" s="245" t="s">
        <v>85</v>
      </c>
      <c r="AV144" s="13" t="s">
        <v>85</v>
      </c>
      <c r="AW144" s="13" t="s">
        <v>31</v>
      </c>
      <c r="AX144" s="13" t="s">
        <v>83</v>
      </c>
      <c r="AY144" s="245" t="s">
        <v>129</v>
      </c>
    </row>
    <row r="145" spans="1:65" s="2" customFormat="1" ht="44.25" customHeight="1">
      <c r="A145" s="38"/>
      <c r="B145" s="39"/>
      <c r="C145" s="220" t="s">
        <v>152</v>
      </c>
      <c r="D145" s="220" t="s">
        <v>132</v>
      </c>
      <c r="E145" s="221" t="s">
        <v>166</v>
      </c>
      <c r="F145" s="222" t="s">
        <v>167</v>
      </c>
      <c r="G145" s="223" t="s">
        <v>135</v>
      </c>
      <c r="H145" s="224">
        <v>197.226</v>
      </c>
      <c r="I145" s="225"/>
      <c r="J145" s="226">
        <f>ROUND(I145*H145,2)</f>
        <v>0</v>
      </c>
      <c r="K145" s="227"/>
      <c r="L145" s="44"/>
      <c r="M145" s="228" t="s">
        <v>1</v>
      </c>
      <c r="N145" s="229" t="s">
        <v>40</v>
      </c>
      <c r="O145" s="91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2" t="s">
        <v>136</v>
      </c>
      <c r="AT145" s="232" t="s">
        <v>132</v>
      </c>
      <c r="AU145" s="232" t="s">
        <v>85</v>
      </c>
      <c r="AY145" s="17" t="s">
        <v>129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7" t="s">
        <v>83</v>
      </c>
      <c r="BK145" s="233">
        <f>ROUND(I145*H145,2)</f>
        <v>0</v>
      </c>
      <c r="BL145" s="17" t="s">
        <v>136</v>
      </c>
      <c r="BM145" s="232" t="s">
        <v>168</v>
      </c>
    </row>
    <row r="146" spans="1:51" s="13" customFormat="1" ht="12">
      <c r="A146" s="13"/>
      <c r="B146" s="234"/>
      <c r="C146" s="235"/>
      <c r="D146" s="236" t="s">
        <v>138</v>
      </c>
      <c r="E146" s="237" t="s">
        <v>1</v>
      </c>
      <c r="F146" s="238" t="s">
        <v>95</v>
      </c>
      <c r="G146" s="235"/>
      <c r="H146" s="239">
        <v>197.226</v>
      </c>
      <c r="I146" s="240"/>
      <c r="J146" s="235"/>
      <c r="K146" s="235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138</v>
      </c>
      <c r="AU146" s="245" t="s">
        <v>85</v>
      </c>
      <c r="AV146" s="13" t="s">
        <v>85</v>
      </c>
      <c r="AW146" s="13" t="s">
        <v>31</v>
      </c>
      <c r="AX146" s="13" t="s">
        <v>83</v>
      </c>
      <c r="AY146" s="245" t="s">
        <v>129</v>
      </c>
    </row>
    <row r="147" spans="1:63" s="12" customFormat="1" ht="22.8" customHeight="1">
      <c r="A147" s="12"/>
      <c r="B147" s="204"/>
      <c r="C147" s="205"/>
      <c r="D147" s="206" t="s">
        <v>74</v>
      </c>
      <c r="E147" s="218" t="s">
        <v>169</v>
      </c>
      <c r="F147" s="218" t="s">
        <v>170</v>
      </c>
      <c r="G147" s="205"/>
      <c r="H147" s="205"/>
      <c r="I147" s="208"/>
      <c r="J147" s="219">
        <f>BK147</f>
        <v>0</v>
      </c>
      <c r="K147" s="205"/>
      <c r="L147" s="210"/>
      <c r="M147" s="211"/>
      <c r="N147" s="212"/>
      <c r="O147" s="212"/>
      <c r="P147" s="213">
        <f>P148</f>
        <v>0</v>
      </c>
      <c r="Q147" s="212"/>
      <c r="R147" s="213">
        <f>R148</f>
        <v>0</v>
      </c>
      <c r="S147" s="212"/>
      <c r="T147" s="214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5" t="s">
        <v>83</v>
      </c>
      <c r="AT147" s="216" t="s">
        <v>74</v>
      </c>
      <c r="AU147" s="216" t="s">
        <v>83</v>
      </c>
      <c r="AY147" s="215" t="s">
        <v>129</v>
      </c>
      <c r="BK147" s="217">
        <f>BK148</f>
        <v>0</v>
      </c>
    </row>
    <row r="148" spans="1:65" s="2" customFormat="1" ht="55.5" customHeight="1">
      <c r="A148" s="38"/>
      <c r="B148" s="39"/>
      <c r="C148" s="220" t="s">
        <v>171</v>
      </c>
      <c r="D148" s="220" t="s">
        <v>132</v>
      </c>
      <c r="E148" s="221" t="s">
        <v>172</v>
      </c>
      <c r="F148" s="222" t="s">
        <v>173</v>
      </c>
      <c r="G148" s="223" t="s">
        <v>174</v>
      </c>
      <c r="H148" s="224">
        <v>0.551</v>
      </c>
      <c r="I148" s="225"/>
      <c r="J148" s="226">
        <f>ROUND(I148*H148,2)</f>
        <v>0</v>
      </c>
      <c r="K148" s="227"/>
      <c r="L148" s="44"/>
      <c r="M148" s="228" t="s">
        <v>1</v>
      </c>
      <c r="N148" s="229" t="s">
        <v>40</v>
      </c>
      <c r="O148" s="91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2" t="s">
        <v>136</v>
      </c>
      <c r="AT148" s="232" t="s">
        <v>132</v>
      </c>
      <c r="AU148" s="232" t="s">
        <v>85</v>
      </c>
      <c r="AY148" s="17" t="s">
        <v>129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7" t="s">
        <v>83</v>
      </c>
      <c r="BK148" s="233">
        <f>ROUND(I148*H148,2)</f>
        <v>0</v>
      </c>
      <c r="BL148" s="17" t="s">
        <v>136</v>
      </c>
      <c r="BM148" s="232" t="s">
        <v>175</v>
      </c>
    </row>
    <row r="149" spans="1:63" s="12" customFormat="1" ht="25.9" customHeight="1">
      <c r="A149" s="12"/>
      <c r="B149" s="204"/>
      <c r="C149" s="205"/>
      <c r="D149" s="206" t="s">
        <v>74</v>
      </c>
      <c r="E149" s="207" t="s">
        <v>176</v>
      </c>
      <c r="F149" s="207" t="s">
        <v>177</v>
      </c>
      <c r="G149" s="205"/>
      <c r="H149" s="205"/>
      <c r="I149" s="208"/>
      <c r="J149" s="209">
        <f>BK149</f>
        <v>0</v>
      </c>
      <c r="K149" s="205"/>
      <c r="L149" s="210"/>
      <c r="M149" s="211"/>
      <c r="N149" s="212"/>
      <c r="O149" s="212"/>
      <c r="P149" s="213">
        <f>P150</f>
        <v>0</v>
      </c>
      <c r="Q149" s="212"/>
      <c r="R149" s="213">
        <f>R150</f>
        <v>0.27861093000000003</v>
      </c>
      <c r="S149" s="212"/>
      <c r="T149" s="214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5" t="s">
        <v>85</v>
      </c>
      <c r="AT149" s="216" t="s">
        <v>74</v>
      </c>
      <c r="AU149" s="216" t="s">
        <v>75</v>
      </c>
      <c r="AY149" s="215" t="s">
        <v>129</v>
      </c>
      <c r="BK149" s="217">
        <f>BK150</f>
        <v>0</v>
      </c>
    </row>
    <row r="150" spans="1:63" s="12" customFormat="1" ht="22.8" customHeight="1">
      <c r="A150" s="12"/>
      <c r="B150" s="204"/>
      <c r="C150" s="205"/>
      <c r="D150" s="206" t="s">
        <v>74</v>
      </c>
      <c r="E150" s="218" t="s">
        <v>178</v>
      </c>
      <c r="F150" s="218" t="s">
        <v>179</v>
      </c>
      <c r="G150" s="205"/>
      <c r="H150" s="205"/>
      <c r="I150" s="208"/>
      <c r="J150" s="219">
        <f>BK150</f>
        <v>0</v>
      </c>
      <c r="K150" s="205"/>
      <c r="L150" s="210"/>
      <c r="M150" s="211"/>
      <c r="N150" s="212"/>
      <c r="O150" s="212"/>
      <c r="P150" s="213">
        <f>SUM(P151:P166)</f>
        <v>0</v>
      </c>
      <c r="Q150" s="212"/>
      <c r="R150" s="213">
        <f>SUM(R151:R166)</f>
        <v>0.27861093000000003</v>
      </c>
      <c r="S150" s="212"/>
      <c r="T150" s="214">
        <f>SUM(T151:T166)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5" t="s">
        <v>85</v>
      </c>
      <c r="AT150" s="216" t="s">
        <v>74</v>
      </c>
      <c r="AU150" s="216" t="s">
        <v>83</v>
      </c>
      <c r="AY150" s="215" t="s">
        <v>129</v>
      </c>
      <c r="BK150" s="217">
        <f>SUM(BK151:BK166)</f>
        <v>0</v>
      </c>
    </row>
    <row r="151" spans="1:65" s="2" customFormat="1" ht="33" customHeight="1">
      <c r="A151" s="38"/>
      <c r="B151" s="39"/>
      <c r="C151" s="220" t="s">
        <v>180</v>
      </c>
      <c r="D151" s="220" t="s">
        <v>132</v>
      </c>
      <c r="E151" s="221" t="s">
        <v>181</v>
      </c>
      <c r="F151" s="222" t="s">
        <v>182</v>
      </c>
      <c r="G151" s="223" t="s">
        <v>183</v>
      </c>
      <c r="H151" s="224">
        <v>61.6</v>
      </c>
      <c r="I151" s="225"/>
      <c r="J151" s="226">
        <f>ROUND(I151*H151,2)</f>
        <v>0</v>
      </c>
      <c r="K151" s="227"/>
      <c r="L151" s="44"/>
      <c r="M151" s="228" t="s">
        <v>1</v>
      </c>
      <c r="N151" s="229" t="s">
        <v>40</v>
      </c>
      <c r="O151" s="91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2" t="s">
        <v>171</v>
      </c>
      <c r="AT151" s="232" t="s">
        <v>132</v>
      </c>
      <c r="AU151" s="232" t="s">
        <v>85</v>
      </c>
      <c r="AY151" s="17" t="s">
        <v>129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7" t="s">
        <v>83</v>
      </c>
      <c r="BK151" s="233">
        <f>ROUND(I151*H151,2)</f>
        <v>0</v>
      </c>
      <c r="BL151" s="17" t="s">
        <v>171</v>
      </c>
      <c r="BM151" s="232" t="s">
        <v>184</v>
      </c>
    </row>
    <row r="152" spans="1:51" s="13" customFormat="1" ht="12">
      <c r="A152" s="13"/>
      <c r="B152" s="234"/>
      <c r="C152" s="235"/>
      <c r="D152" s="236" t="s">
        <v>138</v>
      </c>
      <c r="E152" s="237" t="s">
        <v>1</v>
      </c>
      <c r="F152" s="238" t="s">
        <v>185</v>
      </c>
      <c r="G152" s="235"/>
      <c r="H152" s="239">
        <v>61.6</v>
      </c>
      <c r="I152" s="240"/>
      <c r="J152" s="235"/>
      <c r="K152" s="235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138</v>
      </c>
      <c r="AU152" s="245" t="s">
        <v>85</v>
      </c>
      <c r="AV152" s="13" t="s">
        <v>85</v>
      </c>
      <c r="AW152" s="13" t="s">
        <v>31</v>
      </c>
      <c r="AX152" s="13" t="s">
        <v>83</v>
      </c>
      <c r="AY152" s="245" t="s">
        <v>129</v>
      </c>
    </row>
    <row r="153" spans="1:65" s="2" customFormat="1" ht="21.75" customHeight="1">
      <c r="A153" s="38"/>
      <c r="B153" s="39"/>
      <c r="C153" s="257" t="s">
        <v>186</v>
      </c>
      <c r="D153" s="257" t="s">
        <v>187</v>
      </c>
      <c r="E153" s="258" t="s">
        <v>188</v>
      </c>
      <c r="F153" s="259" t="s">
        <v>189</v>
      </c>
      <c r="G153" s="260" t="s">
        <v>183</v>
      </c>
      <c r="H153" s="261">
        <v>61.6</v>
      </c>
      <c r="I153" s="262"/>
      <c r="J153" s="263">
        <f>ROUND(I153*H153,2)</f>
        <v>0</v>
      </c>
      <c r="K153" s="264"/>
      <c r="L153" s="265"/>
      <c r="M153" s="266" t="s">
        <v>1</v>
      </c>
      <c r="N153" s="267" t="s">
        <v>40</v>
      </c>
      <c r="O153" s="91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2" t="s">
        <v>190</v>
      </c>
      <c r="AT153" s="232" t="s">
        <v>187</v>
      </c>
      <c r="AU153" s="232" t="s">
        <v>85</v>
      </c>
      <c r="AY153" s="17" t="s">
        <v>129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7" t="s">
        <v>83</v>
      </c>
      <c r="BK153" s="233">
        <f>ROUND(I153*H153,2)</f>
        <v>0</v>
      </c>
      <c r="BL153" s="17" t="s">
        <v>171</v>
      </c>
      <c r="BM153" s="232" t="s">
        <v>191</v>
      </c>
    </row>
    <row r="154" spans="1:51" s="13" customFormat="1" ht="12">
      <c r="A154" s="13"/>
      <c r="B154" s="234"/>
      <c r="C154" s="235"/>
      <c r="D154" s="236" t="s">
        <v>138</v>
      </c>
      <c r="E154" s="235"/>
      <c r="F154" s="238" t="s">
        <v>192</v>
      </c>
      <c r="G154" s="235"/>
      <c r="H154" s="239">
        <v>61.6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138</v>
      </c>
      <c r="AU154" s="245" t="s">
        <v>85</v>
      </c>
      <c r="AV154" s="13" t="s">
        <v>85</v>
      </c>
      <c r="AW154" s="13" t="s">
        <v>4</v>
      </c>
      <c r="AX154" s="13" t="s">
        <v>83</v>
      </c>
      <c r="AY154" s="245" t="s">
        <v>129</v>
      </c>
    </row>
    <row r="155" spans="1:65" s="2" customFormat="1" ht="24.15" customHeight="1">
      <c r="A155" s="38"/>
      <c r="B155" s="39"/>
      <c r="C155" s="220" t="s">
        <v>193</v>
      </c>
      <c r="D155" s="220" t="s">
        <v>132</v>
      </c>
      <c r="E155" s="221" t="s">
        <v>194</v>
      </c>
      <c r="F155" s="222" t="s">
        <v>195</v>
      </c>
      <c r="G155" s="223" t="s">
        <v>135</v>
      </c>
      <c r="H155" s="224">
        <v>43.74</v>
      </c>
      <c r="I155" s="225"/>
      <c r="J155" s="226">
        <f>ROUND(I155*H155,2)</f>
        <v>0</v>
      </c>
      <c r="K155" s="227"/>
      <c r="L155" s="44"/>
      <c r="M155" s="228" t="s">
        <v>1</v>
      </c>
      <c r="N155" s="229" t="s">
        <v>40</v>
      </c>
      <c r="O155" s="91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2" t="s">
        <v>171</v>
      </c>
      <c r="AT155" s="232" t="s">
        <v>132</v>
      </c>
      <c r="AU155" s="232" t="s">
        <v>85</v>
      </c>
      <c r="AY155" s="17" t="s">
        <v>129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7" t="s">
        <v>83</v>
      </c>
      <c r="BK155" s="233">
        <f>ROUND(I155*H155,2)</f>
        <v>0</v>
      </c>
      <c r="BL155" s="17" t="s">
        <v>171</v>
      </c>
      <c r="BM155" s="232" t="s">
        <v>196</v>
      </c>
    </row>
    <row r="156" spans="1:51" s="13" customFormat="1" ht="12">
      <c r="A156" s="13"/>
      <c r="B156" s="234"/>
      <c r="C156" s="235"/>
      <c r="D156" s="236" t="s">
        <v>138</v>
      </c>
      <c r="E156" s="237" t="s">
        <v>1</v>
      </c>
      <c r="F156" s="238" t="s">
        <v>197</v>
      </c>
      <c r="G156" s="235"/>
      <c r="H156" s="239">
        <v>43.74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138</v>
      </c>
      <c r="AU156" s="245" t="s">
        <v>85</v>
      </c>
      <c r="AV156" s="13" t="s">
        <v>85</v>
      </c>
      <c r="AW156" s="13" t="s">
        <v>31</v>
      </c>
      <c r="AX156" s="13" t="s">
        <v>83</v>
      </c>
      <c r="AY156" s="245" t="s">
        <v>129</v>
      </c>
    </row>
    <row r="157" spans="1:65" s="2" customFormat="1" ht="16.5" customHeight="1">
      <c r="A157" s="38"/>
      <c r="B157" s="39"/>
      <c r="C157" s="257" t="s">
        <v>8</v>
      </c>
      <c r="D157" s="257" t="s">
        <v>187</v>
      </c>
      <c r="E157" s="258" t="s">
        <v>198</v>
      </c>
      <c r="F157" s="259" t="s">
        <v>199</v>
      </c>
      <c r="G157" s="260" t="s">
        <v>135</v>
      </c>
      <c r="H157" s="261">
        <v>43.74</v>
      </c>
      <c r="I157" s="262"/>
      <c r="J157" s="263">
        <f>ROUND(I157*H157,2)</f>
        <v>0</v>
      </c>
      <c r="K157" s="264"/>
      <c r="L157" s="265"/>
      <c r="M157" s="266" t="s">
        <v>1</v>
      </c>
      <c r="N157" s="267" t="s">
        <v>40</v>
      </c>
      <c r="O157" s="91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2" t="s">
        <v>190</v>
      </c>
      <c r="AT157" s="232" t="s">
        <v>187</v>
      </c>
      <c r="AU157" s="232" t="s">
        <v>85</v>
      </c>
      <c r="AY157" s="17" t="s">
        <v>129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7" t="s">
        <v>83</v>
      </c>
      <c r="BK157" s="233">
        <f>ROUND(I157*H157,2)</f>
        <v>0</v>
      </c>
      <c r="BL157" s="17" t="s">
        <v>171</v>
      </c>
      <c r="BM157" s="232" t="s">
        <v>200</v>
      </c>
    </row>
    <row r="158" spans="1:51" s="13" customFormat="1" ht="12">
      <c r="A158" s="13"/>
      <c r="B158" s="234"/>
      <c r="C158" s="235"/>
      <c r="D158" s="236" t="s">
        <v>138</v>
      </c>
      <c r="E158" s="235"/>
      <c r="F158" s="238" t="s">
        <v>201</v>
      </c>
      <c r="G158" s="235"/>
      <c r="H158" s="239">
        <v>43.74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138</v>
      </c>
      <c r="AU158" s="245" t="s">
        <v>85</v>
      </c>
      <c r="AV158" s="13" t="s">
        <v>85</v>
      </c>
      <c r="AW158" s="13" t="s">
        <v>4</v>
      </c>
      <c r="AX158" s="13" t="s">
        <v>83</v>
      </c>
      <c r="AY158" s="245" t="s">
        <v>129</v>
      </c>
    </row>
    <row r="159" spans="1:65" s="2" customFormat="1" ht="62.7" customHeight="1">
      <c r="A159" s="38"/>
      <c r="B159" s="39"/>
      <c r="C159" s="220" t="s">
        <v>202</v>
      </c>
      <c r="D159" s="220" t="s">
        <v>132</v>
      </c>
      <c r="E159" s="221" t="s">
        <v>203</v>
      </c>
      <c r="F159" s="222" t="s">
        <v>204</v>
      </c>
      <c r="G159" s="223" t="s">
        <v>135</v>
      </c>
      <c r="H159" s="224">
        <v>175.227</v>
      </c>
      <c r="I159" s="225"/>
      <c r="J159" s="226">
        <f>ROUND(I159*H159,2)</f>
        <v>0</v>
      </c>
      <c r="K159" s="227"/>
      <c r="L159" s="44"/>
      <c r="M159" s="228" t="s">
        <v>1</v>
      </c>
      <c r="N159" s="229" t="s">
        <v>40</v>
      </c>
      <c r="O159" s="91"/>
      <c r="P159" s="230">
        <f>O159*H159</f>
        <v>0</v>
      </c>
      <c r="Q159" s="230">
        <v>0.00034</v>
      </c>
      <c r="R159" s="230">
        <f>Q159*H159</f>
        <v>0.05957718000000001</v>
      </c>
      <c r="S159" s="230">
        <v>0</v>
      </c>
      <c r="T159" s="231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2" t="s">
        <v>171</v>
      </c>
      <c r="AT159" s="232" t="s">
        <v>132</v>
      </c>
      <c r="AU159" s="232" t="s">
        <v>85</v>
      </c>
      <c r="AY159" s="17" t="s">
        <v>129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7" t="s">
        <v>83</v>
      </c>
      <c r="BK159" s="233">
        <f>ROUND(I159*H159,2)</f>
        <v>0</v>
      </c>
      <c r="BL159" s="17" t="s">
        <v>171</v>
      </c>
      <c r="BM159" s="232" t="s">
        <v>205</v>
      </c>
    </row>
    <row r="160" spans="1:51" s="13" customFormat="1" ht="12">
      <c r="A160" s="13"/>
      <c r="B160" s="234"/>
      <c r="C160" s="235"/>
      <c r="D160" s="236" t="s">
        <v>138</v>
      </c>
      <c r="E160" s="237" t="s">
        <v>1</v>
      </c>
      <c r="F160" s="238" t="s">
        <v>92</v>
      </c>
      <c r="G160" s="235"/>
      <c r="H160" s="239">
        <v>175.227</v>
      </c>
      <c r="I160" s="240"/>
      <c r="J160" s="235"/>
      <c r="K160" s="235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138</v>
      </c>
      <c r="AU160" s="245" t="s">
        <v>85</v>
      </c>
      <c r="AV160" s="13" t="s">
        <v>85</v>
      </c>
      <c r="AW160" s="13" t="s">
        <v>31</v>
      </c>
      <c r="AX160" s="13" t="s">
        <v>83</v>
      </c>
      <c r="AY160" s="245" t="s">
        <v>129</v>
      </c>
    </row>
    <row r="161" spans="1:65" s="2" customFormat="1" ht="44.25" customHeight="1">
      <c r="A161" s="38"/>
      <c r="B161" s="39"/>
      <c r="C161" s="220" t="s">
        <v>206</v>
      </c>
      <c r="D161" s="220" t="s">
        <v>132</v>
      </c>
      <c r="E161" s="221" t="s">
        <v>207</v>
      </c>
      <c r="F161" s="222" t="s">
        <v>208</v>
      </c>
      <c r="G161" s="223" t="s">
        <v>135</v>
      </c>
      <c r="H161" s="224">
        <v>175.227</v>
      </c>
      <c r="I161" s="225"/>
      <c r="J161" s="226">
        <f>ROUND(I161*H161,2)</f>
        <v>0</v>
      </c>
      <c r="K161" s="227"/>
      <c r="L161" s="44"/>
      <c r="M161" s="228" t="s">
        <v>1</v>
      </c>
      <c r="N161" s="229" t="s">
        <v>40</v>
      </c>
      <c r="O161" s="91"/>
      <c r="P161" s="230">
        <f>O161*H161</f>
        <v>0</v>
      </c>
      <c r="Q161" s="230">
        <v>0.00101</v>
      </c>
      <c r="R161" s="230">
        <f>Q161*H161</f>
        <v>0.17697927000000002</v>
      </c>
      <c r="S161" s="230">
        <v>0</v>
      </c>
      <c r="T161" s="231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2" t="s">
        <v>171</v>
      </c>
      <c r="AT161" s="232" t="s">
        <v>132</v>
      </c>
      <c r="AU161" s="232" t="s">
        <v>85</v>
      </c>
      <c r="AY161" s="17" t="s">
        <v>129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7" t="s">
        <v>83</v>
      </c>
      <c r="BK161" s="233">
        <f>ROUND(I161*H161,2)</f>
        <v>0</v>
      </c>
      <c r="BL161" s="17" t="s">
        <v>171</v>
      </c>
      <c r="BM161" s="232" t="s">
        <v>209</v>
      </c>
    </row>
    <row r="162" spans="1:51" s="13" customFormat="1" ht="12">
      <c r="A162" s="13"/>
      <c r="B162" s="234"/>
      <c r="C162" s="235"/>
      <c r="D162" s="236" t="s">
        <v>138</v>
      </c>
      <c r="E162" s="237" t="s">
        <v>1</v>
      </c>
      <c r="F162" s="238" t="s">
        <v>92</v>
      </c>
      <c r="G162" s="235"/>
      <c r="H162" s="239">
        <v>175.227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138</v>
      </c>
      <c r="AU162" s="245" t="s">
        <v>85</v>
      </c>
      <c r="AV162" s="13" t="s">
        <v>85</v>
      </c>
      <c r="AW162" s="13" t="s">
        <v>31</v>
      </c>
      <c r="AX162" s="13" t="s">
        <v>83</v>
      </c>
      <c r="AY162" s="245" t="s">
        <v>129</v>
      </c>
    </row>
    <row r="163" spans="1:65" s="2" customFormat="1" ht="44.25" customHeight="1">
      <c r="A163" s="38"/>
      <c r="B163" s="39"/>
      <c r="C163" s="220" t="s">
        <v>153</v>
      </c>
      <c r="D163" s="220" t="s">
        <v>132</v>
      </c>
      <c r="E163" s="221" t="s">
        <v>210</v>
      </c>
      <c r="F163" s="222" t="s">
        <v>211</v>
      </c>
      <c r="G163" s="223" t="s">
        <v>135</v>
      </c>
      <c r="H163" s="224">
        <v>175.227</v>
      </c>
      <c r="I163" s="225"/>
      <c r="J163" s="226">
        <f>ROUND(I163*H163,2)</f>
        <v>0</v>
      </c>
      <c r="K163" s="227"/>
      <c r="L163" s="44"/>
      <c r="M163" s="228" t="s">
        <v>1</v>
      </c>
      <c r="N163" s="229" t="s">
        <v>40</v>
      </c>
      <c r="O163" s="91"/>
      <c r="P163" s="230">
        <f>O163*H163</f>
        <v>0</v>
      </c>
      <c r="Q163" s="230">
        <v>0.00023</v>
      </c>
      <c r="R163" s="230">
        <f>Q163*H163</f>
        <v>0.040302210000000005</v>
      </c>
      <c r="S163" s="230">
        <v>0</v>
      </c>
      <c r="T163" s="23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2" t="s">
        <v>171</v>
      </c>
      <c r="AT163" s="232" t="s">
        <v>132</v>
      </c>
      <c r="AU163" s="232" t="s">
        <v>85</v>
      </c>
      <c r="AY163" s="17" t="s">
        <v>129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7" t="s">
        <v>83</v>
      </c>
      <c r="BK163" s="233">
        <f>ROUND(I163*H163,2)</f>
        <v>0</v>
      </c>
      <c r="BL163" s="17" t="s">
        <v>171</v>
      </c>
      <c r="BM163" s="232" t="s">
        <v>212</v>
      </c>
    </row>
    <row r="164" spans="1:51" s="13" customFormat="1" ht="12">
      <c r="A164" s="13"/>
      <c r="B164" s="234"/>
      <c r="C164" s="235"/>
      <c r="D164" s="236" t="s">
        <v>138</v>
      </c>
      <c r="E164" s="237" t="s">
        <v>1</v>
      </c>
      <c r="F164" s="238" t="s">
        <v>92</v>
      </c>
      <c r="G164" s="235"/>
      <c r="H164" s="239">
        <v>175.227</v>
      </c>
      <c r="I164" s="240"/>
      <c r="J164" s="235"/>
      <c r="K164" s="235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138</v>
      </c>
      <c r="AU164" s="245" t="s">
        <v>85</v>
      </c>
      <c r="AV164" s="13" t="s">
        <v>85</v>
      </c>
      <c r="AW164" s="13" t="s">
        <v>31</v>
      </c>
      <c r="AX164" s="13" t="s">
        <v>83</v>
      </c>
      <c r="AY164" s="245" t="s">
        <v>129</v>
      </c>
    </row>
    <row r="165" spans="1:65" s="2" customFormat="1" ht="37.8" customHeight="1">
      <c r="A165" s="38"/>
      <c r="B165" s="39"/>
      <c r="C165" s="220" t="s">
        <v>213</v>
      </c>
      <c r="D165" s="220" t="s">
        <v>132</v>
      </c>
      <c r="E165" s="221" t="s">
        <v>214</v>
      </c>
      <c r="F165" s="222" t="s">
        <v>215</v>
      </c>
      <c r="G165" s="223" t="s">
        <v>135</v>
      </c>
      <c r="H165" s="224">
        <v>175.227</v>
      </c>
      <c r="I165" s="225"/>
      <c r="J165" s="226">
        <f>ROUND(I165*H165,2)</f>
        <v>0</v>
      </c>
      <c r="K165" s="227"/>
      <c r="L165" s="44"/>
      <c r="M165" s="228" t="s">
        <v>1</v>
      </c>
      <c r="N165" s="229" t="s">
        <v>40</v>
      </c>
      <c r="O165" s="91"/>
      <c r="P165" s="230">
        <f>O165*H165</f>
        <v>0</v>
      </c>
      <c r="Q165" s="230">
        <v>1E-05</v>
      </c>
      <c r="R165" s="230">
        <f>Q165*H165</f>
        <v>0.0017522700000000002</v>
      </c>
      <c r="S165" s="230">
        <v>0</v>
      </c>
      <c r="T165" s="231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2" t="s">
        <v>171</v>
      </c>
      <c r="AT165" s="232" t="s">
        <v>132</v>
      </c>
      <c r="AU165" s="232" t="s">
        <v>85</v>
      </c>
      <c r="AY165" s="17" t="s">
        <v>129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7" t="s">
        <v>83</v>
      </c>
      <c r="BK165" s="233">
        <f>ROUND(I165*H165,2)</f>
        <v>0</v>
      </c>
      <c r="BL165" s="17" t="s">
        <v>171</v>
      </c>
      <c r="BM165" s="232" t="s">
        <v>216</v>
      </c>
    </row>
    <row r="166" spans="1:51" s="13" customFormat="1" ht="12">
      <c r="A166" s="13"/>
      <c r="B166" s="234"/>
      <c r="C166" s="235"/>
      <c r="D166" s="236" t="s">
        <v>138</v>
      </c>
      <c r="E166" s="237" t="s">
        <v>1</v>
      </c>
      <c r="F166" s="238" t="s">
        <v>92</v>
      </c>
      <c r="G166" s="235"/>
      <c r="H166" s="239">
        <v>175.227</v>
      </c>
      <c r="I166" s="240"/>
      <c r="J166" s="235"/>
      <c r="K166" s="235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138</v>
      </c>
      <c r="AU166" s="245" t="s">
        <v>85</v>
      </c>
      <c r="AV166" s="13" t="s">
        <v>85</v>
      </c>
      <c r="AW166" s="13" t="s">
        <v>31</v>
      </c>
      <c r="AX166" s="13" t="s">
        <v>83</v>
      </c>
      <c r="AY166" s="245" t="s">
        <v>129</v>
      </c>
    </row>
    <row r="167" spans="1:63" s="12" customFormat="1" ht="25.9" customHeight="1">
      <c r="A167" s="12"/>
      <c r="B167" s="204"/>
      <c r="C167" s="205"/>
      <c r="D167" s="206" t="s">
        <v>74</v>
      </c>
      <c r="E167" s="207" t="s">
        <v>217</v>
      </c>
      <c r="F167" s="207" t="s">
        <v>218</v>
      </c>
      <c r="G167" s="205"/>
      <c r="H167" s="205"/>
      <c r="I167" s="208"/>
      <c r="J167" s="209">
        <f>BK167</f>
        <v>0</v>
      </c>
      <c r="K167" s="205"/>
      <c r="L167" s="210"/>
      <c r="M167" s="211"/>
      <c r="N167" s="212"/>
      <c r="O167" s="212"/>
      <c r="P167" s="213">
        <f>P168</f>
        <v>0</v>
      </c>
      <c r="Q167" s="212"/>
      <c r="R167" s="213">
        <f>R168</f>
        <v>0</v>
      </c>
      <c r="S167" s="212"/>
      <c r="T167" s="214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5" t="s">
        <v>140</v>
      </c>
      <c r="AT167" s="216" t="s">
        <v>74</v>
      </c>
      <c r="AU167" s="216" t="s">
        <v>75</v>
      </c>
      <c r="AY167" s="215" t="s">
        <v>129</v>
      </c>
      <c r="BK167" s="217">
        <f>BK168</f>
        <v>0</v>
      </c>
    </row>
    <row r="168" spans="1:63" s="12" customFormat="1" ht="22.8" customHeight="1">
      <c r="A168" s="12"/>
      <c r="B168" s="204"/>
      <c r="C168" s="205"/>
      <c r="D168" s="206" t="s">
        <v>74</v>
      </c>
      <c r="E168" s="218" t="s">
        <v>219</v>
      </c>
      <c r="F168" s="218" t="s">
        <v>220</v>
      </c>
      <c r="G168" s="205"/>
      <c r="H168" s="205"/>
      <c r="I168" s="208"/>
      <c r="J168" s="219">
        <f>BK168</f>
        <v>0</v>
      </c>
      <c r="K168" s="205"/>
      <c r="L168" s="210"/>
      <c r="M168" s="211"/>
      <c r="N168" s="212"/>
      <c r="O168" s="212"/>
      <c r="P168" s="213">
        <f>SUM(P169:P171)</f>
        <v>0</v>
      </c>
      <c r="Q168" s="212"/>
      <c r="R168" s="213">
        <f>SUM(R169:R171)</f>
        <v>0</v>
      </c>
      <c r="S168" s="212"/>
      <c r="T168" s="214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5" t="s">
        <v>140</v>
      </c>
      <c r="AT168" s="216" t="s">
        <v>74</v>
      </c>
      <c r="AU168" s="216" t="s">
        <v>83</v>
      </c>
      <c r="AY168" s="215" t="s">
        <v>129</v>
      </c>
      <c r="BK168" s="217">
        <f>SUM(BK169:BK171)</f>
        <v>0</v>
      </c>
    </row>
    <row r="169" spans="1:65" s="2" customFormat="1" ht="62.7" customHeight="1">
      <c r="A169" s="38"/>
      <c r="B169" s="39"/>
      <c r="C169" s="220" t="s">
        <v>221</v>
      </c>
      <c r="D169" s="220" t="s">
        <v>132</v>
      </c>
      <c r="E169" s="221" t="s">
        <v>222</v>
      </c>
      <c r="F169" s="222" t="s">
        <v>223</v>
      </c>
      <c r="G169" s="223" t="s">
        <v>224</v>
      </c>
      <c r="H169" s="224">
        <v>1</v>
      </c>
      <c r="I169" s="225"/>
      <c r="J169" s="226">
        <f>ROUND(I169*H169,2)</f>
        <v>0</v>
      </c>
      <c r="K169" s="227"/>
      <c r="L169" s="44"/>
      <c r="M169" s="228" t="s">
        <v>1</v>
      </c>
      <c r="N169" s="229" t="s">
        <v>40</v>
      </c>
      <c r="O169" s="91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2" t="s">
        <v>225</v>
      </c>
      <c r="AT169" s="232" t="s">
        <v>132</v>
      </c>
      <c r="AU169" s="232" t="s">
        <v>85</v>
      </c>
      <c r="AY169" s="17" t="s">
        <v>129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7" t="s">
        <v>83</v>
      </c>
      <c r="BK169" s="233">
        <f>ROUND(I169*H169,2)</f>
        <v>0</v>
      </c>
      <c r="BL169" s="17" t="s">
        <v>225</v>
      </c>
      <c r="BM169" s="232" t="s">
        <v>226</v>
      </c>
    </row>
    <row r="170" spans="1:65" s="2" customFormat="1" ht="49.05" customHeight="1">
      <c r="A170" s="38"/>
      <c r="B170" s="39"/>
      <c r="C170" s="220" t="s">
        <v>227</v>
      </c>
      <c r="D170" s="220" t="s">
        <v>132</v>
      </c>
      <c r="E170" s="221" t="s">
        <v>228</v>
      </c>
      <c r="F170" s="222" t="s">
        <v>229</v>
      </c>
      <c r="G170" s="223" t="s">
        <v>224</v>
      </c>
      <c r="H170" s="224">
        <v>1</v>
      </c>
      <c r="I170" s="225"/>
      <c r="J170" s="226">
        <f>ROUND(I170*H170,2)</f>
        <v>0</v>
      </c>
      <c r="K170" s="227"/>
      <c r="L170" s="44"/>
      <c r="M170" s="228" t="s">
        <v>1</v>
      </c>
      <c r="N170" s="229" t="s">
        <v>40</v>
      </c>
      <c r="O170" s="91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2" t="s">
        <v>225</v>
      </c>
      <c r="AT170" s="232" t="s">
        <v>132</v>
      </c>
      <c r="AU170" s="232" t="s">
        <v>85</v>
      </c>
      <c r="AY170" s="17" t="s">
        <v>129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7" t="s">
        <v>83</v>
      </c>
      <c r="BK170" s="233">
        <f>ROUND(I170*H170,2)</f>
        <v>0</v>
      </c>
      <c r="BL170" s="17" t="s">
        <v>225</v>
      </c>
      <c r="BM170" s="232" t="s">
        <v>230</v>
      </c>
    </row>
    <row r="171" spans="1:65" s="2" customFormat="1" ht="24.15" customHeight="1">
      <c r="A171" s="38"/>
      <c r="B171" s="39"/>
      <c r="C171" s="220" t="s">
        <v>231</v>
      </c>
      <c r="D171" s="220" t="s">
        <v>132</v>
      </c>
      <c r="E171" s="221" t="s">
        <v>232</v>
      </c>
      <c r="F171" s="222" t="s">
        <v>233</v>
      </c>
      <c r="G171" s="223" t="s">
        <v>224</v>
      </c>
      <c r="H171" s="224">
        <v>1</v>
      </c>
      <c r="I171" s="225"/>
      <c r="J171" s="226">
        <f>ROUND(I171*H171,2)</f>
        <v>0</v>
      </c>
      <c r="K171" s="227"/>
      <c r="L171" s="44"/>
      <c r="M171" s="268" t="s">
        <v>1</v>
      </c>
      <c r="N171" s="269" t="s">
        <v>40</v>
      </c>
      <c r="O171" s="270"/>
      <c r="P171" s="271">
        <f>O171*H171</f>
        <v>0</v>
      </c>
      <c r="Q171" s="271">
        <v>0</v>
      </c>
      <c r="R171" s="271">
        <f>Q171*H171</f>
        <v>0</v>
      </c>
      <c r="S171" s="271">
        <v>0</v>
      </c>
      <c r="T171" s="27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2" t="s">
        <v>225</v>
      </c>
      <c r="AT171" s="232" t="s">
        <v>132</v>
      </c>
      <c r="AU171" s="232" t="s">
        <v>85</v>
      </c>
      <c r="AY171" s="17" t="s">
        <v>129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7" t="s">
        <v>83</v>
      </c>
      <c r="BK171" s="233">
        <f>ROUND(I171*H171,2)</f>
        <v>0</v>
      </c>
      <c r="BL171" s="17" t="s">
        <v>225</v>
      </c>
      <c r="BM171" s="232" t="s">
        <v>234</v>
      </c>
    </row>
    <row r="172" spans="1:31" s="2" customFormat="1" ht="6.95" customHeight="1">
      <c r="A172" s="38"/>
      <c r="B172" s="66"/>
      <c r="C172" s="67"/>
      <c r="D172" s="67"/>
      <c r="E172" s="67"/>
      <c r="F172" s="67"/>
      <c r="G172" s="67"/>
      <c r="H172" s="67"/>
      <c r="I172" s="67"/>
      <c r="J172" s="67"/>
      <c r="K172" s="67"/>
      <c r="L172" s="44"/>
      <c r="M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</sheetData>
  <sheetProtection password="CC35" sheet="1" objects="1" scenarios="1" formatColumns="0" formatRows="0" autoFilter="0"/>
  <autoFilter ref="C123:K171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  <c r="AZ2" s="136" t="s">
        <v>92</v>
      </c>
      <c r="BA2" s="136" t="s">
        <v>1</v>
      </c>
      <c r="BB2" s="136" t="s">
        <v>1</v>
      </c>
      <c r="BC2" s="136" t="s">
        <v>235</v>
      </c>
      <c r="BD2" s="136" t="s">
        <v>85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85</v>
      </c>
      <c r="AZ3" s="136" t="s">
        <v>95</v>
      </c>
      <c r="BA3" s="136" t="s">
        <v>96</v>
      </c>
      <c r="BB3" s="136" t="s">
        <v>1</v>
      </c>
      <c r="BC3" s="136" t="s">
        <v>235</v>
      </c>
      <c r="BD3" s="136" t="s">
        <v>85</v>
      </c>
    </row>
    <row r="4" spans="2:56" s="1" customFormat="1" ht="24.95" customHeight="1">
      <c r="B4" s="20"/>
      <c r="D4" s="139" t="s">
        <v>98</v>
      </c>
      <c r="L4" s="20"/>
      <c r="M4" s="140" t="s">
        <v>10</v>
      </c>
      <c r="AT4" s="17" t="s">
        <v>4</v>
      </c>
      <c r="AZ4" s="136" t="s">
        <v>236</v>
      </c>
      <c r="BA4" s="136" t="s">
        <v>1</v>
      </c>
      <c r="BB4" s="136" t="s">
        <v>1</v>
      </c>
      <c r="BC4" s="136" t="s">
        <v>237</v>
      </c>
      <c r="BD4" s="136" t="s">
        <v>85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Oprava fasády čp. 70-71 a Červené brány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238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19. 10. 2021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tr">
        <f>IF('Rekapitulace stavby'!E11="","",'Rekapitulace stavby'!E11)</f>
        <v xml:space="preserve"> </v>
      </c>
      <c r="F15" s="38"/>
      <c r="G15" s="38"/>
      <c r="H15" s="38"/>
      <c r="I15" s="141" t="s">
        <v>27</v>
      </c>
      <c r="J15" s="144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tr">
        <f>IF('Rekapitulace stavby'!E17="","",'Rekapitulace stavby'!E17)</f>
        <v xml:space="preserve"> </v>
      </c>
      <c r="F21" s="38"/>
      <c r="G21" s="38"/>
      <c r="H21" s="38"/>
      <c r="I21" s="141" t="s">
        <v>27</v>
      </c>
      <c r="J21" s="144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32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33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35</v>
      </c>
      <c r="E30" s="38"/>
      <c r="F30" s="38"/>
      <c r="G30" s="38"/>
      <c r="H30" s="38"/>
      <c r="I30" s="38"/>
      <c r="J30" s="152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37</v>
      </c>
      <c r="G32" s="38"/>
      <c r="H32" s="38"/>
      <c r="I32" s="153" t="s">
        <v>36</v>
      </c>
      <c r="J32" s="153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39</v>
      </c>
      <c r="E33" s="141" t="s">
        <v>40</v>
      </c>
      <c r="F33" s="155">
        <f>ROUND((SUM(BE125:BE177)),2)</f>
        <v>0</v>
      </c>
      <c r="G33" s="38"/>
      <c r="H33" s="38"/>
      <c r="I33" s="156">
        <v>0.21</v>
      </c>
      <c r="J33" s="155">
        <f>ROUND(((SUM(BE125:BE177))*I33),2)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41</v>
      </c>
      <c r="F34" s="155">
        <f>ROUND((SUM(BF125:BF177)),2)</f>
        <v>0</v>
      </c>
      <c r="G34" s="38"/>
      <c r="H34" s="38"/>
      <c r="I34" s="156">
        <v>0.15</v>
      </c>
      <c r="J34" s="155">
        <f>ROUND(((SUM(BF125:BF177))*I34),2)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42</v>
      </c>
      <c r="F35" s="155">
        <f>ROUND((SUM(BG125:BG177)),2)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43</v>
      </c>
      <c r="F36" s="155">
        <f>ROUND((SUM(BH125:BH177)),2)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44</v>
      </c>
      <c r="F37" s="155">
        <f>ROUND((SUM(BI125:BI177)),2)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48</v>
      </c>
      <c r="E50" s="165"/>
      <c r="F50" s="165"/>
      <c r="G50" s="164" t="s">
        <v>49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50</v>
      </c>
      <c r="E61" s="167"/>
      <c r="F61" s="168" t="s">
        <v>51</v>
      </c>
      <c r="G61" s="166" t="s">
        <v>50</v>
      </c>
      <c r="H61" s="167"/>
      <c r="I61" s="167"/>
      <c r="J61" s="169" t="s">
        <v>51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52</v>
      </c>
      <c r="E65" s="170"/>
      <c r="F65" s="170"/>
      <c r="G65" s="164" t="s">
        <v>53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50</v>
      </c>
      <c r="E76" s="167"/>
      <c r="F76" s="168" t="s">
        <v>51</v>
      </c>
      <c r="G76" s="166" t="s">
        <v>50</v>
      </c>
      <c r="H76" s="167"/>
      <c r="I76" s="167"/>
      <c r="J76" s="169" t="s">
        <v>51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Oprava fasády čp. 70-71 a Červené brány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Čp 71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19. 10. 2021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102</v>
      </c>
      <c r="D94" s="177"/>
      <c r="E94" s="177"/>
      <c r="F94" s="177"/>
      <c r="G94" s="177"/>
      <c r="H94" s="177"/>
      <c r="I94" s="177"/>
      <c r="J94" s="178" t="s">
        <v>103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104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80"/>
      <c r="C97" s="181"/>
      <c r="D97" s="182" t="s">
        <v>106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107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108</v>
      </c>
      <c r="E99" s="189"/>
      <c r="F99" s="189"/>
      <c r="G99" s="189"/>
      <c r="H99" s="189"/>
      <c r="I99" s="189"/>
      <c r="J99" s="190">
        <f>J136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239</v>
      </c>
      <c r="E100" s="189"/>
      <c r="F100" s="189"/>
      <c r="G100" s="189"/>
      <c r="H100" s="189"/>
      <c r="I100" s="189"/>
      <c r="J100" s="190">
        <f>J146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109</v>
      </c>
      <c r="E101" s="189"/>
      <c r="F101" s="189"/>
      <c r="G101" s="189"/>
      <c r="H101" s="189"/>
      <c r="I101" s="189"/>
      <c r="J101" s="190">
        <f>J152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0"/>
      <c r="C102" s="181"/>
      <c r="D102" s="182" t="s">
        <v>110</v>
      </c>
      <c r="E102" s="183"/>
      <c r="F102" s="183"/>
      <c r="G102" s="183"/>
      <c r="H102" s="183"/>
      <c r="I102" s="183"/>
      <c r="J102" s="184">
        <f>J154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6"/>
      <c r="C103" s="187"/>
      <c r="D103" s="188" t="s">
        <v>111</v>
      </c>
      <c r="E103" s="189"/>
      <c r="F103" s="189"/>
      <c r="G103" s="189"/>
      <c r="H103" s="189"/>
      <c r="I103" s="189"/>
      <c r="J103" s="190">
        <f>J155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112</v>
      </c>
      <c r="E104" s="183"/>
      <c r="F104" s="183"/>
      <c r="G104" s="183"/>
      <c r="H104" s="183"/>
      <c r="I104" s="183"/>
      <c r="J104" s="184">
        <f>J173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113</v>
      </c>
      <c r="E105" s="189"/>
      <c r="F105" s="189"/>
      <c r="G105" s="189"/>
      <c r="H105" s="189"/>
      <c r="I105" s="189"/>
      <c r="J105" s="190">
        <f>J174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114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5" t="str">
        <f>E7</f>
        <v>Oprava fasády čp. 70-71 a Červené brány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99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02 - Čp 71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Horažďovice</v>
      </c>
      <c r="G119" s="40"/>
      <c r="H119" s="40"/>
      <c r="I119" s="32" t="s">
        <v>22</v>
      </c>
      <c r="J119" s="79" t="str">
        <f>IF(J12="","",J12)</f>
        <v>19. 10. 2021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 xml:space="preserve"> </v>
      </c>
      <c r="G121" s="40"/>
      <c r="H121" s="40"/>
      <c r="I121" s="32" t="s">
        <v>30</v>
      </c>
      <c r="J121" s="36" t="str">
        <f>E21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28</v>
      </c>
      <c r="D122" s="40"/>
      <c r="E122" s="40"/>
      <c r="F122" s="27" t="str">
        <f>IF(E18="","",E18)</f>
        <v>Vyplň údaj</v>
      </c>
      <c r="G122" s="40"/>
      <c r="H122" s="40"/>
      <c r="I122" s="32" t="s">
        <v>32</v>
      </c>
      <c r="J122" s="36" t="str">
        <f>E24</f>
        <v>Pavel Matoušek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2"/>
      <c r="B124" s="193"/>
      <c r="C124" s="194" t="s">
        <v>115</v>
      </c>
      <c r="D124" s="195" t="s">
        <v>60</v>
      </c>
      <c r="E124" s="195" t="s">
        <v>56</v>
      </c>
      <c r="F124" s="195" t="s">
        <v>57</v>
      </c>
      <c r="G124" s="195" t="s">
        <v>116</v>
      </c>
      <c r="H124" s="195" t="s">
        <v>117</v>
      </c>
      <c r="I124" s="195" t="s">
        <v>118</v>
      </c>
      <c r="J124" s="196" t="s">
        <v>103</v>
      </c>
      <c r="K124" s="197" t="s">
        <v>119</v>
      </c>
      <c r="L124" s="198"/>
      <c r="M124" s="100" t="s">
        <v>1</v>
      </c>
      <c r="N124" s="101" t="s">
        <v>39</v>
      </c>
      <c r="O124" s="101" t="s">
        <v>120</v>
      </c>
      <c r="P124" s="101" t="s">
        <v>121</v>
      </c>
      <c r="Q124" s="101" t="s">
        <v>122</v>
      </c>
      <c r="R124" s="101" t="s">
        <v>123</v>
      </c>
      <c r="S124" s="101" t="s">
        <v>124</v>
      </c>
      <c r="T124" s="102" t="s">
        <v>125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8"/>
      <c r="B125" s="39"/>
      <c r="C125" s="107" t="s">
        <v>126</v>
      </c>
      <c r="D125" s="40"/>
      <c r="E125" s="40"/>
      <c r="F125" s="40"/>
      <c r="G125" s="40"/>
      <c r="H125" s="40"/>
      <c r="I125" s="40"/>
      <c r="J125" s="199">
        <f>BK125</f>
        <v>0</v>
      </c>
      <c r="K125" s="40"/>
      <c r="L125" s="44"/>
      <c r="M125" s="103"/>
      <c r="N125" s="200"/>
      <c r="O125" s="104"/>
      <c r="P125" s="201">
        <f>P126+P154+P173</f>
        <v>0</v>
      </c>
      <c r="Q125" s="104"/>
      <c r="R125" s="201">
        <f>R126+R154+R173</f>
        <v>0.3328755</v>
      </c>
      <c r="S125" s="104"/>
      <c r="T125" s="202">
        <f>T126+T154+T173</f>
        <v>0.3717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74</v>
      </c>
      <c r="AU125" s="17" t="s">
        <v>105</v>
      </c>
      <c r="BK125" s="203">
        <f>BK126+BK154+BK173</f>
        <v>0</v>
      </c>
    </row>
    <row r="126" spans="1:63" s="12" customFormat="1" ht="25.9" customHeight="1">
      <c r="A126" s="12"/>
      <c r="B126" s="204"/>
      <c r="C126" s="205"/>
      <c r="D126" s="206" t="s">
        <v>74</v>
      </c>
      <c r="E126" s="207" t="s">
        <v>127</v>
      </c>
      <c r="F126" s="207" t="s">
        <v>128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P127+P136+P146+P152</f>
        <v>0</v>
      </c>
      <c r="Q126" s="212"/>
      <c r="R126" s="213">
        <f>R127+R136+R146+R152</f>
        <v>0.279531</v>
      </c>
      <c r="S126" s="212"/>
      <c r="T126" s="214">
        <f>T127+T136+T146+T152</f>
        <v>0.3717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83</v>
      </c>
      <c r="AT126" s="216" t="s">
        <v>74</v>
      </c>
      <c r="AU126" s="216" t="s">
        <v>75</v>
      </c>
      <c r="AY126" s="215" t="s">
        <v>129</v>
      </c>
      <c r="BK126" s="217">
        <f>BK127+BK136+BK146+BK152</f>
        <v>0</v>
      </c>
    </row>
    <row r="127" spans="1:63" s="12" customFormat="1" ht="22.8" customHeight="1">
      <c r="A127" s="12"/>
      <c r="B127" s="204"/>
      <c r="C127" s="205"/>
      <c r="D127" s="206" t="s">
        <v>74</v>
      </c>
      <c r="E127" s="218" t="s">
        <v>130</v>
      </c>
      <c r="F127" s="218" t="s">
        <v>131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SUM(P128:P135)</f>
        <v>0</v>
      </c>
      <c r="Q127" s="212"/>
      <c r="R127" s="213">
        <f>SUM(R128:R135)</f>
        <v>0.279531</v>
      </c>
      <c r="S127" s="212"/>
      <c r="T127" s="214">
        <f>SUM(T128:T135)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83</v>
      </c>
      <c r="AT127" s="216" t="s">
        <v>74</v>
      </c>
      <c r="AU127" s="216" t="s">
        <v>83</v>
      </c>
      <c r="AY127" s="215" t="s">
        <v>129</v>
      </c>
      <c r="BK127" s="217">
        <f>SUM(BK128:BK135)</f>
        <v>0</v>
      </c>
    </row>
    <row r="128" spans="1:65" s="2" customFormat="1" ht="37.8" customHeight="1">
      <c r="A128" s="38"/>
      <c r="B128" s="39"/>
      <c r="C128" s="220" t="s">
        <v>85</v>
      </c>
      <c r="D128" s="220" t="s">
        <v>132</v>
      </c>
      <c r="E128" s="221" t="s">
        <v>141</v>
      </c>
      <c r="F128" s="222" t="s">
        <v>142</v>
      </c>
      <c r="G128" s="223" t="s">
        <v>135</v>
      </c>
      <c r="H128" s="224">
        <v>6.3</v>
      </c>
      <c r="I128" s="225"/>
      <c r="J128" s="226">
        <f>ROUND(I128*H128,2)</f>
        <v>0</v>
      </c>
      <c r="K128" s="227"/>
      <c r="L128" s="44"/>
      <c r="M128" s="228" t="s">
        <v>1</v>
      </c>
      <c r="N128" s="229" t="s">
        <v>40</v>
      </c>
      <c r="O128" s="91"/>
      <c r="P128" s="230">
        <f>O128*H128</f>
        <v>0</v>
      </c>
      <c r="Q128" s="230">
        <v>0.04437</v>
      </c>
      <c r="R128" s="230">
        <f>Q128*H128</f>
        <v>0.279531</v>
      </c>
      <c r="S128" s="230">
        <v>0</v>
      </c>
      <c r="T128" s="231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2" t="s">
        <v>136</v>
      </c>
      <c r="AT128" s="232" t="s">
        <v>132</v>
      </c>
      <c r="AU128" s="232" t="s">
        <v>85</v>
      </c>
      <c r="AY128" s="17" t="s">
        <v>129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7" t="s">
        <v>83</v>
      </c>
      <c r="BK128" s="233">
        <f>ROUND(I128*H128,2)</f>
        <v>0</v>
      </c>
      <c r="BL128" s="17" t="s">
        <v>136</v>
      </c>
      <c r="BM128" s="232" t="s">
        <v>240</v>
      </c>
    </row>
    <row r="129" spans="1:51" s="13" customFormat="1" ht="12">
      <c r="A129" s="13"/>
      <c r="B129" s="234"/>
      <c r="C129" s="235"/>
      <c r="D129" s="236" t="s">
        <v>138</v>
      </c>
      <c r="E129" s="237" t="s">
        <v>1</v>
      </c>
      <c r="F129" s="238" t="s">
        <v>241</v>
      </c>
      <c r="G129" s="235"/>
      <c r="H129" s="239">
        <v>6.3</v>
      </c>
      <c r="I129" s="240"/>
      <c r="J129" s="235"/>
      <c r="K129" s="235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138</v>
      </c>
      <c r="AU129" s="245" t="s">
        <v>85</v>
      </c>
      <c r="AV129" s="13" t="s">
        <v>85</v>
      </c>
      <c r="AW129" s="13" t="s">
        <v>31</v>
      </c>
      <c r="AX129" s="13" t="s">
        <v>75</v>
      </c>
      <c r="AY129" s="245" t="s">
        <v>129</v>
      </c>
    </row>
    <row r="130" spans="1:51" s="14" customFormat="1" ht="12">
      <c r="A130" s="14"/>
      <c r="B130" s="246"/>
      <c r="C130" s="247"/>
      <c r="D130" s="236" t="s">
        <v>138</v>
      </c>
      <c r="E130" s="248" t="s">
        <v>236</v>
      </c>
      <c r="F130" s="249" t="s">
        <v>151</v>
      </c>
      <c r="G130" s="247"/>
      <c r="H130" s="250">
        <v>6.3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6" t="s">
        <v>138</v>
      </c>
      <c r="AU130" s="256" t="s">
        <v>85</v>
      </c>
      <c r="AV130" s="14" t="s">
        <v>152</v>
      </c>
      <c r="AW130" s="14" t="s">
        <v>31</v>
      </c>
      <c r="AX130" s="14" t="s">
        <v>83</v>
      </c>
      <c r="AY130" s="256" t="s">
        <v>129</v>
      </c>
    </row>
    <row r="131" spans="1:65" s="2" customFormat="1" ht="16.5" customHeight="1">
      <c r="A131" s="38"/>
      <c r="B131" s="39"/>
      <c r="C131" s="220" t="s">
        <v>152</v>
      </c>
      <c r="D131" s="220" t="s">
        <v>132</v>
      </c>
      <c r="E131" s="221" t="s">
        <v>145</v>
      </c>
      <c r="F131" s="222" t="s">
        <v>146</v>
      </c>
      <c r="G131" s="223" t="s">
        <v>135</v>
      </c>
      <c r="H131" s="224">
        <v>11.551</v>
      </c>
      <c r="I131" s="225"/>
      <c r="J131" s="226">
        <f>ROUND(I131*H131,2)</f>
        <v>0</v>
      </c>
      <c r="K131" s="227"/>
      <c r="L131" s="44"/>
      <c r="M131" s="228" t="s">
        <v>1</v>
      </c>
      <c r="N131" s="229" t="s">
        <v>40</v>
      </c>
      <c r="O131" s="91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2" t="s">
        <v>136</v>
      </c>
      <c r="AT131" s="232" t="s">
        <v>132</v>
      </c>
      <c r="AU131" s="232" t="s">
        <v>85</v>
      </c>
      <c r="AY131" s="17" t="s">
        <v>129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7" t="s">
        <v>83</v>
      </c>
      <c r="BK131" s="233">
        <f>ROUND(I131*H131,2)</f>
        <v>0</v>
      </c>
      <c r="BL131" s="17" t="s">
        <v>136</v>
      </c>
      <c r="BM131" s="232" t="s">
        <v>242</v>
      </c>
    </row>
    <row r="132" spans="1:51" s="13" customFormat="1" ht="12">
      <c r="A132" s="13"/>
      <c r="B132" s="234"/>
      <c r="C132" s="235"/>
      <c r="D132" s="236" t="s">
        <v>138</v>
      </c>
      <c r="E132" s="237" t="s">
        <v>1</v>
      </c>
      <c r="F132" s="238" t="s">
        <v>148</v>
      </c>
      <c r="G132" s="235"/>
      <c r="H132" s="239">
        <v>22.028</v>
      </c>
      <c r="I132" s="240"/>
      <c r="J132" s="235"/>
      <c r="K132" s="235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138</v>
      </c>
      <c r="AU132" s="245" t="s">
        <v>85</v>
      </c>
      <c r="AV132" s="13" t="s">
        <v>85</v>
      </c>
      <c r="AW132" s="13" t="s">
        <v>31</v>
      </c>
      <c r="AX132" s="13" t="s">
        <v>75</v>
      </c>
      <c r="AY132" s="245" t="s">
        <v>129</v>
      </c>
    </row>
    <row r="133" spans="1:51" s="13" customFormat="1" ht="12">
      <c r="A133" s="13"/>
      <c r="B133" s="234"/>
      <c r="C133" s="235"/>
      <c r="D133" s="236" t="s">
        <v>138</v>
      </c>
      <c r="E133" s="237" t="s">
        <v>1</v>
      </c>
      <c r="F133" s="238" t="s">
        <v>149</v>
      </c>
      <c r="G133" s="235"/>
      <c r="H133" s="239">
        <v>-6.47</v>
      </c>
      <c r="I133" s="240"/>
      <c r="J133" s="235"/>
      <c r="K133" s="235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138</v>
      </c>
      <c r="AU133" s="245" t="s">
        <v>85</v>
      </c>
      <c r="AV133" s="13" t="s">
        <v>85</v>
      </c>
      <c r="AW133" s="13" t="s">
        <v>31</v>
      </c>
      <c r="AX133" s="13" t="s">
        <v>75</v>
      </c>
      <c r="AY133" s="245" t="s">
        <v>129</v>
      </c>
    </row>
    <row r="134" spans="1:51" s="13" customFormat="1" ht="12">
      <c r="A134" s="13"/>
      <c r="B134" s="234"/>
      <c r="C134" s="235"/>
      <c r="D134" s="236" t="s">
        <v>138</v>
      </c>
      <c r="E134" s="237" t="s">
        <v>1</v>
      </c>
      <c r="F134" s="238" t="s">
        <v>150</v>
      </c>
      <c r="G134" s="235"/>
      <c r="H134" s="239">
        <v>-4.007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138</v>
      </c>
      <c r="AU134" s="245" t="s">
        <v>85</v>
      </c>
      <c r="AV134" s="13" t="s">
        <v>85</v>
      </c>
      <c r="AW134" s="13" t="s">
        <v>31</v>
      </c>
      <c r="AX134" s="13" t="s">
        <v>75</v>
      </c>
      <c r="AY134" s="245" t="s">
        <v>129</v>
      </c>
    </row>
    <row r="135" spans="1:51" s="14" customFormat="1" ht="12">
      <c r="A135" s="14"/>
      <c r="B135" s="246"/>
      <c r="C135" s="247"/>
      <c r="D135" s="236" t="s">
        <v>138</v>
      </c>
      <c r="E135" s="248" t="s">
        <v>1</v>
      </c>
      <c r="F135" s="249" t="s">
        <v>151</v>
      </c>
      <c r="G135" s="247"/>
      <c r="H135" s="250">
        <v>11.551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138</v>
      </c>
      <c r="AU135" s="256" t="s">
        <v>85</v>
      </c>
      <c r="AV135" s="14" t="s">
        <v>152</v>
      </c>
      <c r="AW135" s="14" t="s">
        <v>31</v>
      </c>
      <c r="AX135" s="14" t="s">
        <v>83</v>
      </c>
      <c r="AY135" s="256" t="s">
        <v>129</v>
      </c>
    </row>
    <row r="136" spans="1:63" s="12" customFormat="1" ht="22.8" customHeight="1">
      <c r="A136" s="12"/>
      <c r="B136" s="204"/>
      <c r="C136" s="205"/>
      <c r="D136" s="206" t="s">
        <v>74</v>
      </c>
      <c r="E136" s="218" t="s">
        <v>153</v>
      </c>
      <c r="F136" s="218" t="s">
        <v>154</v>
      </c>
      <c r="G136" s="205"/>
      <c r="H136" s="205"/>
      <c r="I136" s="208"/>
      <c r="J136" s="219">
        <f>BK136</f>
        <v>0</v>
      </c>
      <c r="K136" s="205"/>
      <c r="L136" s="210"/>
      <c r="M136" s="211"/>
      <c r="N136" s="212"/>
      <c r="O136" s="212"/>
      <c r="P136" s="213">
        <f>SUM(P137:P145)</f>
        <v>0</v>
      </c>
      <c r="Q136" s="212"/>
      <c r="R136" s="213">
        <f>SUM(R137:R145)</f>
        <v>0</v>
      </c>
      <c r="S136" s="212"/>
      <c r="T136" s="214">
        <f>SUM(T137:T145)</f>
        <v>0.3717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83</v>
      </c>
      <c r="AT136" s="216" t="s">
        <v>74</v>
      </c>
      <c r="AU136" s="216" t="s">
        <v>83</v>
      </c>
      <c r="AY136" s="215" t="s">
        <v>129</v>
      </c>
      <c r="BK136" s="217">
        <f>SUM(BK137:BK145)</f>
        <v>0</v>
      </c>
    </row>
    <row r="137" spans="1:65" s="2" customFormat="1" ht="44.25" customHeight="1">
      <c r="A137" s="38"/>
      <c r="B137" s="39"/>
      <c r="C137" s="220" t="s">
        <v>136</v>
      </c>
      <c r="D137" s="220" t="s">
        <v>132</v>
      </c>
      <c r="E137" s="221" t="s">
        <v>155</v>
      </c>
      <c r="F137" s="222" t="s">
        <v>156</v>
      </c>
      <c r="G137" s="223" t="s">
        <v>135</v>
      </c>
      <c r="H137" s="224">
        <v>33.55</v>
      </c>
      <c r="I137" s="225"/>
      <c r="J137" s="226">
        <f>ROUND(I137*H137,2)</f>
        <v>0</v>
      </c>
      <c r="K137" s="227"/>
      <c r="L137" s="44"/>
      <c r="M137" s="228" t="s">
        <v>1</v>
      </c>
      <c r="N137" s="229" t="s">
        <v>40</v>
      </c>
      <c r="O137" s="91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2" t="s">
        <v>136</v>
      </c>
      <c r="AT137" s="232" t="s">
        <v>132</v>
      </c>
      <c r="AU137" s="232" t="s">
        <v>85</v>
      </c>
      <c r="AY137" s="17" t="s">
        <v>129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7" t="s">
        <v>83</v>
      </c>
      <c r="BK137" s="233">
        <f>ROUND(I137*H137,2)</f>
        <v>0</v>
      </c>
      <c r="BL137" s="17" t="s">
        <v>136</v>
      </c>
      <c r="BM137" s="232" t="s">
        <v>243</v>
      </c>
    </row>
    <row r="138" spans="1:51" s="13" customFormat="1" ht="12">
      <c r="A138" s="13"/>
      <c r="B138" s="234"/>
      <c r="C138" s="235"/>
      <c r="D138" s="236" t="s">
        <v>138</v>
      </c>
      <c r="E138" s="237" t="s">
        <v>1</v>
      </c>
      <c r="F138" s="238" t="s">
        <v>244</v>
      </c>
      <c r="G138" s="235"/>
      <c r="H138" s="239">
        <v>33.55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138</v>
      </c>
      <c r="AU138" s="245" t="s">
        <v>85</v>
      </c>
      <c r="AV138" s="13" t="s">
        <v>85</v>
      </c>
      <c r="AW138" s="13" t="s">
        <v>31</v>
      </c>
      <c r="AX138" s="13" t="s">
        <v>75</v>
      </c>
      <c r="AY138" s="245" t="s">
        <v>129</v>
      </c>
    </row>
    <row r="139" spans="1:51" s="14" customFormat="1" ht="12">
      <c r="A139" s="14"/>
      <c r="B139" s="246"/>
      <c r="C139" s="247"/>
      <c r="D139" s="236" t="s">
        <v>138</v>
      </c>
      <c r="E139" s="248" t="s">
        <v>95</v>
      </c>
      <c r="F139" s="249" t="s">
        <v>151</v>
      </c>
      <c r="G139" s="247"/>
      <c r="H139" s="250">
        <v>33.55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138</v>
      </c>
      <c r="AU139" s="256" t="s">
        <v>85</v>
      </c>
      <c r="AV139" s="14" t="s">
        <v>152</v>
      </c>
      <c r="AW139" s="14" t="s">
        <v>31</v>
      </c>
      <c r="AX139" s="14" t="s">
        <v>83</v>
      </c>
      <c r="AY139" s="256" t="s">
        <v>129</v>
      </c>
    </row>
    <row r="140" spans="1:65" s="2" customFormat="1" ht="49.05" customHeight="1">
      <c r="A140" s="38"/>
      <c r="B140" s="39"/>
      <c r="C140" s="220" t="s">
        <v>140</v>
      </c>
      <c r="D140" s="220" t="s">
        <v>132</v>
      </c>
      <c r="E140" s="221" t="s">
        <v>162</v>
      </c>
      <c r="F140" s="222" t="s">
        <v>163</v>
      </c>
      <c r="G140" s="223" t="s">
        <v>135</v>
      </c>
      <c r="H140" s="224">
        <v>671</v>
      </c>
      <c r="I140" s="225"/>
      <c r="J140" s="226">
        <f>ROUND(I140*H140,2)</f>
        <v>0</v>
      </c>
      <c r="K140" s="227"/>
      <c r="L140" s="44"/>
      <c r="M140" s="228" t="s">
        <v>1</v>
      </c>
      <c r="N140" s="229" t="s">
        <v>40</v>
      </c>
      <c r="O140" s="91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2" t="s">
        <v>136</v>
      </c>
      <c r="AT140" s="232" t="s">
        <v>132</v>
      </c>
      <c r="AU140" s="232" t="s">
        <v>85</v>
      </c>
      <c r="AY140" s="17" t="s">
        <v>129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7" t="s">
        <v>83</v>
      </c>
      <c r="BK140" s="233">
        <f>ROUND(I140*H140,2)</f>
        <v>0</v>
      </c>
      <c r="BL140" s="17" t="s">
        <v>136</v>
      </c>
      <c r="BM140" s="232" t="s">
        <v>245</v>
      </c>
    </row>
    <row r="141" spans="1:51" s="13" customFormat="1" ht="12">
      <c r="A141" s="13"/>
      <c r="B141" s="234"/>
      <c r="C141" s="235"/>
      <c r="D141" s="236" t="s">
        <v>138</v>
      </c>
      <c r="E141" s="237" t="s">
        <v>1</v>
      </c>
      <c r="F141" s="238" t="s">
        <v>165</v>
      </c>
      <c r="G141" s="235"/>
      <c r="H141" s="239">
        <v>671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138</v>
      </c>
      <c r="AU141" s="245" t="s">
        <v>85</v>
      </c>
      <c r="AV141" s="13" t="s">
        <v>85</v>
      </c>
      <c r="AW141" s="13" t="s">
        <v>31</v>
      </c>
      <c r="AX141" s="13" t="s">
        <v>83</v>
      </c>
      <c r="AY141" s="245" t="s">
        <v>129</v>
      </c>
    </row>
    <row r="142" spans="1:65" s="2" customFormat="1" ht="44.25" customHeight="1">
      <c r="A142" s="38"/>
      <c r="B142" s="39"/>
      <c r="C142" s="220" t="s">
        <v>130</v>
      </c>
      <c r="D142" s="220" t="s">
        <v>132</v>
      </c>
      <c r="E142" s="221" t="s">
        <v>166</v>
      </c>
      <c r="F142" s="222" t="s">
        <v>167</v>
      </c>
      <c r="G142" s="223" t="s">
        <v>135</v>
      </c>
      <c r="H142" s="224">
        <v>33.55</v>
      </c>
      <c r="I142" s="225"/>
      <c r="J142" s="226">
        <f>ROUND(I142*H142,2)</f>
        <v>0</v>
      </c>
      <c r="K142" s="227"/>
      <c r="L142" s="44"/>
      <c r="M142" s="228" t="s">
        <v>1</v>
      </c>
      <c r="N142" s="229" t="s">
        <v>40</v>
      </c>
      <c r="O142" s="91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2" t="s">
        <v>136</v>
      </c>
      <c r="AT142" s="232" t="s">
        <v>132</v>
      </c>
      <c r="AU142" s="232" t="s">
        <v>85</v>
      </c>
      <c r="AY142" s="17" t="s">
        <v>129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7" t="s">
        <v>83</v>
      </c>
      <c r="BK142" s="233">
        <f>ROUND(I142*H142,2)</f>
        <v>0</v>
      </c>
      <c r="BL142" s="17" t="s">
        <v>136</v>
      </c>
      <c r="BM142" s="232" t="s">
        <v>246</v>
      </c>
    </row>
    <row r="143" spans="1:51" s="13" customFormat="1" ht="12">
      <c r="A143" s="13"/>
      <c r="B143" s="234"/>
      <c r="C143" s="235"/>
      <c r="D143" s="236" t="s">
        <v>138</v>
      </c>
      <c r="E143" s="237" t="s">
        <v>1</v>
      </c>
      <c r="F143" s="238" t="s">
        <v>95</v>
      </c>
      <c r="G143" s="235"/>
      <c r="H143" s="239">
        <v>33.55</v>
      </c>
      <c r="I143" s="240"/>
      <c r="J143" s="235"/>
      <c r="K143" s="235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138</v>
      </c>
      <c r="AU143" s="245" t="s">
        <v>85</v>
      </c>
      <c r="AV143" s="13" t="s">
        <v>85</v>
      </c>
      <c r="AW143" s="13" t="s">
        <v>31</v>
      </c>
      <c r="AX143" s="13" t="s">
        <v>83</v>
      </c>
      <c r="AY143" s="245" t="s">
        <v>129</v>
      </c>
    </row>
    <row r="144" spans="1:65" s="2" customFormat="1" ht="44.25" customHeight="1">
      <c r="A144" s="38"/>
      <c r="B144" s="39"/>
      <c r="C144" s="220" t="s">
        <v>247</v>
      </c>
      <c r="D144" s="220" t="s">
        <v>132</v>
      </c>
      <c r="E144" s="221" t="s">
        <v>248</v>
      </c>
      <c r="F144" s="222" t="s">
        <v>249</v>
      </c>
      <c r="G144" s="223" t="s">
        <v>135</v>
      </c>
      <c r="H144" s="224">
        <v>6.3</v>
      </c>
      <c r="I144" s="225"/>
      <c r="J144" s="226">
        <f>ROUND(I144*H144,2)</f>
        <v>0</v>
      </c>
      <c r="K144" s="227"/>
      <c r="L144" s="44"/>
      <c r="M144" s="228" t="s">
        <v>1</v>
      </c>
      <c r="N144" s="229" t="s">
        <v>40</v>
      </c>
      <c r="O144" s="91"/>
      <c r="P144" s="230">
        <f>O144*H144</f>
        <v>0</v>
      </c>
      <c r="Q144" s="230">
        <v>0</v>
      </c>
      <c r="R144" s="230">
        <f>Q144*H144</f>
        <v>0</v>
      </c>
      <c r="S144" s="230">
        <v>0.059</v>
      </c>
      <c r="T144" s="231">
        <f>S144*H144</f>
        <v>0.3717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2" t="s">
        <v>136</v>
      </c>
      <c r="AT144" s="232" t="s">
        <v>132</v>
      </c>
      <c r="AU144" s="232" t="s">
        <v>85</v>
      </c>
      <c r="AY144" s="17" t="s">
        <v>129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7" t="s">
        <v>83</v>
      </c>
      <c r="BK144" s="233">
        <f>ROUND(I144*H144,2)</f>
        <v>0</v>
      </c>
      <c r="BL144" s="17" t="s">
        <v>136</v>
      </c>
      <c r="BM144" s="232" t="s">
        <v>250</v>
      </c>
    </row>
    <row r="145" spans="1:51" s="13" customFormat="1" ht="12">
      <c r="A145" s="13"/>
      <c r="B145" s="234"/>
      <c r="C145" s="235"/>
      <c r="D145" s="236" t="s">
        <v>138</v>
      </c>
      <c r="E145" s="237" t="s">
        <v>1</v>
      </c>
      <c r="F145" s="238" t="s">
        <v>236</v>
      </c>
      <c r="G145" s="235"/>
      <c r="H145" s="239">
        <v>6.3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138</v>
      </c>
      <c r="AU145" s="245" t="s">
        <v>85</v>
      </c>
      <c r="AV145" s="13" t="s">
        <v>85</v>
      </c>
      <c r="AW145" s="13" t="s">
        <v>31</v>
      </c>
      <c r="AX145" s="13" t="s">
        <v>83</v>
      </c>
      <c r="AY145" s="245" t="s">
        <v>129</v>
      </c>
    </row>
    <row r="146" spans="1:63" s="12" customFormat="1" ht="22.8" customHeight="1">
      <c r="A146" s="12"/>
      <c r="B146" s="204"/>
      <c r="C146" s="205"/>
      <c r="D146" s="206" t="s">
        <v>74</v>
      </c>
      <c r="E146" s="218" t="s">
        <v>251</v>
      </c>
      <c r="F146" s="218" t="s">
        <v>252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SUM(P147:P151)</f>
        <v>0</v>
      </c>
      <c r="Q146" s="212"/>
      <c r="R146" s="213">
        <f>SUM(R147:R151)</f>
        <v>0</v>
      </c>
      <c r="S146" s="212"/>
      <c r="T146" s="214">
        <f>SUM(T147:T151)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83</v>
      </c>
      <c r="AT146" s="216" t="s">
        <v>74</v>
      </c>
      <c r="AU146" s="216" t="s">
        <v>83</v>
      </c>
      <c r="AY146" s="215" t="s">
        <v>129</v>
      </c>
      <c r="BK146" s="217">
        <f>SUM(BK147:BK151)</f>
        <v>0</v>
      </c>
    </row>
    <row r="147" spans="1:65" s="2" customFormat="1" ht="44.25" customHeight="1">
      <c r="A147" s="38"/>
      <c r="B147" s="39"/>
      <c r="C147" s="220" t="s">
        <v>227</v>
      </c>
      <c r="D147" s="220" t="s">
        <v>132</v>
      </c>
      <c r="E147" s="221" t="s">
        <v>253</v>
      </c>
      <c r="F147" s="222" t="s">
        <v>254</v>
      </c>
      <c r="G147" s="223" t="s">
        <v>174</v>
      </c>
      <c r="H147" s="224">
        <v>0.372</v>
      </c>
      <c r="I147" s="225"/>
      <c r="J147" s="226">
        <f>ROUND(I147*H147,2)</f>
        <v>0</v>
      </c>
      <c r="K147" s="227"/>
      <c r="L147" s="44"/>
      <c r="M147" s="228" t="s">
        <v>1</v>
      </c>
      <c r="N147" s="229" t="s">
        <v>40</v>
      </c>
      <c r="O147" s="91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2" t="s">
        <v>136</v>
      </c>
      <c r="AT147" s="232" t="s">
        <v>132</v>
      </c>
      <c r="AU147" s="232" t="s">
        <v>85</v>
      </c>
      <c r="AY147" s="17" t="s">
        <v>129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7" t="s">
        <v>83</v>
      </c>
      <c r="BK147" s="233">
        <f>ROUND(I147*H147,2)</f>
        <v>0</v>
      </c>
      <c r="BL147" s="17" t="s">
        <v>136</v>
      </c>
      <c r="BM147" s="232" t="s">
        <v>255</v>
      </c>
    </row>
    <row r="148" spans="1:65" s="2" customFormat="1" ht="33" customHeight="1">
      <c r="A148" s="38"/>
      <c r="B148" s="39"/>
      <c r="C148" s="220" t="s">
        <v>7</v>
      </c>
      <c r="D148" s="220" t="s">
        <v>132</v>
      </c>
      <c r="E148" s="221" t="s">
        <v>256</v>
      </c>
      <c r="F148" s="222" t="s">
        <v>257</v>
      </c>
      <c r="G148" s="223" t="s">
        <v>174</v>
      </c>
      <c r="H148" s="224">
        <v>0.372</v>
      </c>
      <c r="I148" s="225"/>
      <c r="J148" s="226">
        <f>ROUND(I148*H148,2)</f>
        <v>0</v>
      </c>
      <c r="K148" s="227"/>
      <c r="L148" s="44"/>
      <c r="M148" s="228" t="s">
        <v>1</v>
      </c>
      <c r="N148" s="229" t="s">
        <v>40</v>
      </c>
      <c r="O148" s="91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2" t="s">
        <v>136</v>
      </c>
      <c r="AT148" s="232" t="s">
        <v>132</v>
      </c>
      <c r="AU148" s="232" t="s">
        <v>85</v>
      </c>
      <c r="AY148" s="17" t="s">
        <v>129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7" t="s">
        <v>83</v>
      </c>
      <c r="BK148" s="233">
        <f>ROUND(I148*H148,2)</f>
        <v>0</v>
      </c>
      <c r="BL148" s="17" t="s">
        <v>136</v>
      </c>
      <c r="BM148" s="232" t="s">
        <v>258</v>
      </c>
    </row>
    <row r="149" spans="1:65" s="2" customFormat="1" ht="44.25" customHeight="1">
      <c r="A149" s="38"/>
      <c r="B149" s="39"/>
      <c r="C149" s="220" t="s">
        <v>231</v>
      </c>
      <c r="D149" s="220" t="s">
        <v>132</v>
      </c>
      <c r="E149" s="221" t="s">
        <v>259</v>
      </c>
      <c r="F149" s="222" t="s">
        <v>260</v>
      </c>
      <c r="G149" s="223" t="s">
        <v>174</v>
      </c>
      <c r="H149" s="224">
        <v>6.324</v>
      </c>
      <c r="I149" s="225"/>
      <c r="J149" s="226">
        <f>ROUND(I149*H149,2)</f>
        <v>0</v>
      </c>
      <c r="K149" s="227"/>
      <c r="L149" s="44"/>
      <c r="M149" s="228" t="s">
        <v>1</v>
      </c>
      <c r="N149" s="229" t="s">
        <v>40</v>
      </c>
      <c r="O149" s="91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2" t="s">
        <v>136</v>
      </c>
      <c r="AT149" s="232" t="s">
        <v>132</v>
      </c>
      <c r="AU149" s="232" t="s">
        <v>85</v>
      </c>
      <c r="AY149" s="17" t="s">
        <v>129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7" t="s">
        <v>83</v>
      </c>
      <c r="BK149" s="233">
        <f>ROUND(I149*H149,2)</f>
        <v>0</v>
      </c>
      <c r="BL149" s="17" t="s">
        <v>136</v>
      </c>
      <c r="BM149" s="232" t="s">
        <v>261</v>
      </c>
    </row>
    <row r="150" spans="1:51" s="13" customFormat="1" ht="12">
      <c r="A150" s="13"/>
      <c r="B150" s="234"/>
      <c r="C150" s="235"/>
      <c r="D150" s="236" t="s">
        <v>138</v>
      </c>
      <c r="E150" s="235"/>
      <c r="F150" s="238" t="s">
        <v>262</v>
      </c>
      <c r="G150" s="235"/>
      <c r="H150" s="239">
        <v>6.324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138</v>
      </c>
      <c r="AU150" s="245" t="s">
        <v>85</v>
      </c>
      <c r="AV150" s="13" t="s">
        <v>85</v>
      </c>
      <c r="AW150" s="13" t="s">
        <v>4</v>
      </c>
      <c r="AX150" s="13" t="s">
        <v>83</v>
      </c>
      <c r="AY150" s="245" t="s">
        <v>129</v>
      </c>
    </row>
    <row r="151" spans="1:65" s="2" customFormat="1" ht="55.5" customHeight="1">
      <c r="A151" s="38"/>
      <c r="B151" s="39"/>
      <c r="C151" s="220" t="s">
        <v>263</v>
      </c>
      <c r="D151" s="220" t="s">
        <v>132</v>
      </c>
      <c r="E151" s="221" t="s">
        <v>264</v>
      </c>
      <c r="F151" s="222" t="s">
        <v>265</v>
      </c>
      <c r="G151" s="223" t="s">
        <v>174</v>
      </c>
      <c r="H151" s="224">
        <v>0.258</v>
      </c>
      <c r="I151" s="225"/>
      <c r="J151" s="226">
        <f>ROUND(I151*H151,2)</f>
        <v>0</v>
      </c>
      <c r="K151" s="227"/>
      <c r="L151" s="44"/>
      <c r="M151" s="228" t="s">
        <v>1</v>
      </c>
      <c r="N151" s="229" t="s">
        <v>40</v>
      </c>
      <c r="O151" s="91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2" t="s">
        <v>136</v>
      </c>
      <c r="AT151" s="232" t="s">
        <v>132</v>
      </c>
      <c r="AU151" s="232" t="s">
        <v>85</v>
      </c>
      <c r="AY151" s="17" t="s">
        <v>129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7" t="s">
        <v>83</v>
      </c>
      <c r="BK151" s="233">
        <f>ROUND(I151*H151,2)</f>
        <v>0</v>
      </c>
      <c r="BL151" s="17" t="s">
        <v>136</v>
      </c>
      <c r="BM151" s="232" t="s">
        <v>266</v>
      </c>
    </row>
    <row r="152" spans="1:63" s="12" customFormat="1" ht="22.8" customHeight="1">
      <c r="A152" s="12"/>
      <c r="B152" s="204"/>
      <c r="C152" s="205"/>
      <c r="D152" s="206" t="s">
        <v>74</v>
      </c>
      <c r="E152" s="218" t="s">
        <v>169</v>
      </c>
      <c r="F152" s="218" t="s">
        <v>170</v>
      </c>
      <c r="G152" s="205"/>
      <c r="H152" s="205"/>
      <c r="I152" s="208"/>
      <c r="J152" s="219">
        <f>BK152</f>
        <v>0</v>
      </c>
      <c r="K152" s="205"/>
      <c r="L152" s="210"/>
      <c r="M152" s="211"/>
      <c r="N152" s="212"/>
      <c r="O152" s="212"/>
      <c r="P152" s="213">
        <f>P153</f>
        <v>0</v>
      </c>
      <c r="Q152" s="212"/>
      <c r="R152" s="213">
        <f>R153</f>
        <v>0</v>
      </c>
      <c r="S152" s="212"/>
      <c r="T152" s="214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5" t="s">
        <v>83</v>
      </c>
      <c r="AT152" s="216" t="s">
        <v>74</v>
      </c>
      <c r="AU152" s="216" t="s">
        <v>83</v>
      </c>
      <c r="AY152" s="215" t="s">
        <v>129</v>
      </c>
      <c r="BK152" s="217">
        <f>BK153</f>
        <v>0</v>
      </c>
    </row>
    <row r="153" spans="1:65" s="2" customFormat="1" ht="55.5" customHeight="1">
      <c r="A153" s="38"/>
      <c r="B153" s="39"/>
      <c r="C153" s="220" t="s">
        <v>267</v>
      </c>
      <c r="D153" s="220" t="s">
        <v>132</v>
      </c>
      <c r="E153" s="221" t="s">
        <v>172</v>
      </c>
      <c r="F153" s="222" t="s">
        <v>173</v>
      </c>
      <c r="G153" s="223" t="s">
        <v>174</v>
      </c>
      <c r="H153" s="224">
        <v>0.28</v>
      </c>
      <c r="I153" s="225"/>
      <c r="J153" s="226">
        <f>ROUND(I153*H153,2)</f>
        <v>0</v>
      </c>
      <c r="K153" s="227"/>
      <c r="L153" s="44"/>
      <c r="M153" s="228" t="s">
        <v>1</v>
      </c>
      <c r="N153" s="229" t="s">
        <v>40</v>
      </c>
      <c r="O153" s="91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2" t="s">
        <v>136</v>
      </c>
      <c r="AT153" s="232" t="s">
        <v>132</v>
      </c>
      <c r="AU153" s="232" t="s">
        <v>85</v>
      </c>
      <c r="AY153" s="17" t="s">
        <v>129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7" t="s">
        <v>83</v>
      </c>
      <c r="BK153" s="233">
        <f>ROUND(I153*H153,2)</f>
        <v>0</v>
      </c>
      <c r="BL153" s="17" t="s">
        <v>136</v>
      </c>
      <c r="BM153" s="232" t="s">
        <v>268</v>
      </c>
    </row>
    <row r="154" spans="1:63" s="12" customFormat="1" ht="25.9" customHeight="1">
      <c r="A154" s="12"/>
      <c r="B154" s="204"/>
      <c r="C154" s="205"/>
      <c r="D154" s="206" t="s">
        <v>74</v>
      </c>
      <c r="E154" s="207" t="s">
        <v>176</v>
      </c>
      <c r="F154" s="207" t="s">
        <v>177</v>
      </c>
      <c r="G154" s="205"/>
      <c r="H154" s="205"/>
      <c r="I154" s="208"/>
      <c r="J154" s="209">
        <f>BK154</f>
        <v>0</v>
      </c>
      <c r="K154" s="205"/>
      <c r="L154" s="210"/>
      <c r="M154" s="211"/>
      <c r="N154" s="212"/>
      <c r="O154" s="212"/>
      <c r="P154" s="213">
        <f>P155</f>
        <v>0</v>
      </c>
      <c r="Q154" s="212"/>
      <c r="R154" s="213">
        <f>R155</f>
        <v>0.0533445</v>
      </c>
      <c r="S154" s="212"/>
      <c r="T154" s="214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5" t="s">
        <v>85</v>
      </c>
      <c r="AT154" s="216" t="s">
        <v>74</v>
      </c>
      <c r="AU154" s="216" t="s">
        <v>75</v>
      </c>
      <c r="AY154" s="215" t="s">
        <v>129</v>
      </c>
      <c r="BK154" s="217">
        <f>BK155</f>
        <v>0</v>
      </c>
    </row>
    <row r="155" spans="1:63" s="12" customFormat="1" ht="22.8" customHeight="1">
      <c r="A155" s="12"/>
      <c r="B155" s="204"/>
      <c r="C155" s="205"/>
      <c r="D155" s="206" t="s">
        <v>74</v>
      </c>
      <c r="E155" s="218" t="s">
        <v>178</v>
      </c>
      <c r="F155" s="218" t="s">
        <v>179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SUM(P156:P172)</f>
        <v>0</v>
      </c>
      <c r="Q155" s="212"/>
      <c r="R155" s="213">
        <f>SUM(R156:R172)</f>
        <v>0.0533445</v>
      </c>
      <c r="S155" s="212"/>
      <c r="T155" s="214">
        <f>SUM(T156:T172)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85</v>
      </c>
      <c r="AT155" s="216" t="s">
        <v>74</v>
      </c>
      <c r="AU155" s="216" t="s">
        <v>83</v>
      </c>
      <c r="AY155" s="215" t="s">
        <v>129</v>
      </c>
      <c r="BK155" s="217">
        <f>SUM(BK156:BK172)</f>
        <v>0</v>
      </c>
    </row>
    <row r="156" spans="1:65" s="2" customFormat="1" ht="33" customHeight="1">
      <c r="A156" s="38"/>
      <c r="B156" s="39"/>
      <c r="C156" s="220" t="s">
        <v>202</v>
      </c>
      <c r="D156" s="220" t="s">
        <v>132</v>
      </c>
      <c r="E156" s="221" t="s">
        <v>181</v>
      </c>
      <c r="F156" s="222" t="s">
        <v>182</v>
      </c>
      <c r="G156" s="223" t="s">
        <v>183</v>
      </c>
      <c r="H156" s="224">
        <v>9.9</v>
      </c>
      <c r="I156" s="225"/>
      <c r="J156" s="226">
        <f>ROUND(I156*H156,2)</f>
        <v>0</v>
      </c>
      <c r="K156" s="227"/>
      <c r="L156" s="44"/>
      <c r="M156" s="228" t="s">
        <v>1</v>
      </c>
      <c r="N156" s="229" t="s">
        <v>40</v>
      </c>
      <c r="O156" s="91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2" t="s">
        <v>171</v>
      </c>
      <c r="AT156" s="232" t="s">
        <v>132</v>
      </c>
      <c r="AU156" s="232" t="s">
        <v>85</v>
      </c>
      <c r="AY156" s="17" t="s">
        <v>129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7" t="s">
        <v>83</v>
      </c>
      <c r="BK156" s="233">
        <f>ROUND(I156*H156,2)</f>
        <v>0</v>
      </c>
      <c r="BL156" s="17" t="s">
        <v>171</v>
      </c>
      <c r="BM156" s="232" t="s">
        <v>269</v>
      </c>
    </row>
    <row r="157" spans="1:51" s="13" customFormat="1" ht="12">
      <c r="A157" s="13"/>
      <c r="B157" s="234"/>
      <c r="C157" s="235"/>
      <c r="D157" s="236" t="s">
        <v>138</v>
      </c>
      <c r="E157" s="237" t="s">
        <v>1</v>
      </c>
      <c r="F157" s="238" t="s">
        <v>270</v>
      </c>
      <c r="G157" s="235"/>
      <c r="H157" s="239">
        <v>9.9</v>
      </c>
      <c r="I157" s="240"/>
      <c r="J157" s="235"/>
      <c r="K157" s="235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138</v>
      </c>
      <c r="AU157" s="245" t="s">
        <v>85</v>
      </c>
      <c r="AV157" s="13" t="s">
        <v>85</v>
      </c>
      <c r="AW157" s="13" t="s">
        <v>31</v>
      </c>
      <c r="AX157" s="13" t="s">
        <v>83</v>
      </c>
      <c r="AY157" s="245" t="s">
        <v>129</v>
      </c>
    </row>
    <row r="158" spans="1:65" s="2" customFormat="1" ht="21.75" customHeight="1">
      <c r="A158" s="38"/>
      <c r="B158" s="39"/>
      <c r="C158" s="257" t="s">
        <v>153</v>
      </c>
      <c r="D158" s="257" t="s">
        <v>187</v>
      </c>
      <c r="E158" s="258" t="s">
        <v>188</v>
      </c>
      <c r="F158" s="259" t="s">
        <v>189</v>
      </c>
      <c r="G158" s="260" t="s">
        <v>183</v>
      </c>
      <c r="H158" s="261">
        <v>9.9</v>
      </c>
      <c r="I158" s="262"/>
      <c r="J158" s="263">
        <f>ROUND(I158*H158,2)</f>
        <v>0</v>
      </c>
      <c r="K158" s="264"/>
      <c r="L158" s="265"/>
      <c r="M158" s="266" t="s">
        <v>1</v>
      </c>
      <c r="N158" s="267" t="s">
        <v>40</v>
      </c>
      <c r="O158" s="91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2" t="s">
        <v>190</v>
      </c>
      <c r="AT158" s="232" t="s">
        <v>187</v>
      </c>
      <c r="AU158" s="232" t="s">
        <v>85</v>
      </c>
      <c r="AY158" s="17" t="s">
        <v>129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7" t="s">
        <v>83</v>
      </c>
      <c r="BK158" s="233">
        <f>ROUND(I158*H158,2)</f>
        <v>0</v>
      </c>
      <c r="BL158" s="17" t="s">
        <v>171</v>
      </c>
      <c r="BM158" s="232" t="s">
        <v>271</v>
      </c>
    </row>
    <row r="159" spans="1:51" s="13" customFormat="1" ht="12">
      <c r="A159" s="13"/>
      <c r="B159" s="234"/>
      <c r="C159" s="235"/>
      <c r="D159" s="236" t="s">
        <v>138</v>
      </c>
      <c r="E159" s="235"/>
      <c r="F159" s="238" t="s">
        <v>272</v>
      </c>
      <c r="G159" s="235"/>
      <c r="H159" s="239">
        <v>9.9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138</v>
      </c>
      <c r="AU159" s="245" t="s">
        <v>85</v>
      </c>
      <c r="AV159" s="13" t="s">
        <v>85</v>
      </c>
      <c r="AW159" s="13" t="s">
        <v>4</v>
      </c>
      <c r="AX159" s="13" t="s">
        <v>83</v>
      </c>
      <c r="AY159" s="245" t="s">
        <v>129</v>
      </c>
    </row>
    <row r="160" spans="1:65" s="2" customFormat="1" ht="24.15" customHeight="1">
      <c r="A160" s="38"/>
      <c r="B160" s="39"/>
      <c r="C160" s="220" t="s">
        <v>206</v>
      </c>
      <c r="D160" s="220" t="s">
        <v>132</v>
      </c>
      <c r="E160" s="221" t="s">
        <v>194</v>
      </c>
      <c r="F160" s="222" t="s">
        <v>195</v>
      </c>
      <c r="G160" s="223" t="s">
        <v>135</v>
      </c>
      <c r="H160" s="224">
        <v>5.25</v>
      </c>
      <c r="I160" s="225"/>
      <c r="J160" s="226">
        <f>ROUND(I160*H160,2)</f>
        <v>0</v>
      </c>
      <c r="K160" s="227"/>
      <c r="L160" s="44"/>
      <c r="M160" s="228" t="s">
        <v>1</v>
      </c>
      <c r="N160" s="229" t="s">
        <v>40</v>
      </c>
      <c r="O160" s="91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2" t="s">
        <v>171</v>
      </c>
      <c r="AT160" s="232" t="s">
        <v>132</v>
      </c>
      <c r="AU160" s="232" t="s">
        <v>85</v>
      </c>
      <c r="AY160" s="17" t="s">
        <v>129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7" t="s">
        <v>83</v>
      </c>
      <c r="BK160" s="233">
        <f>ROUND(I160*H160,2)</f>
        <v>0</v>
      </c>
      <c r="BL160" s="17" t="s">
        <v>171</v>
      </c>
      <c r="BM160" s="232" t="s">
        <v>273</v>
      </c>
    </row>
    <row r="161" spans="1:51" s="13" customFormat="1" ht="12">
      <c r="A161" s="13"/>
      <c r="B161" s="234"/>
      <c r="C161" s="235"/>
      <c r="D161" s="236" t="s">
        <v>138</v>
      </c>
      <c r="E161" s="237" t="s">
        <v>1</v>
      </c>
      <c r="F161" s="238" t="s">
        <v>274</v>
      </c>
      <c r="G161" s="235"/>
      <c r="H161" s="239">
        <v>5.25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138</v>
      </c>
      <c r="AU161" s="245" t="s">
        <v>85</v>
      </c>
      <c r="AV161" s="13" t="s">
        <v>85</v>
      </c>
      <c r="AW161" s="13" t="s">
        <v>31</v>
      </c>
      <c r="AX161" s="13" t="s">
        <v>83</v>
      </c>
      <c r="AY161" s="245" t="s">
        <v>129</v>
      </c>
    </row>
    <row r="162" spans="1:65" s="2" customFormat="1" ht="16.5" customHeight="1">
      <c r="A162" s="38"/>
      <c r="B162" s="39"/>
      <c r="C162" s="257" t="s">
        <v>213</v>
      </c>
      <c r="D162" s="257" t="s">
        <v>187</v>
      </c>
      <c r="E162" s="258" t="s">
        <v>198</v>
      </c>
      <c r="F162" s="259" t="s">
        <v>199</v>
      </c>
      <c r="G162" s="260" t="s">
        <v>135</v>
      </c>
      <c r="H162" s="261">
        <v>5.25</v>
      </c>
      <c r="I162" s="262"/>
      <c r="J162" s="263">
        <f>ROUND(I162*H162,2)</f>
        <v>0</v>
      </c>
      <c r="K162" s="264"/>
      <c r="L162" s="265"/>
      <c r="M162" s="266" t="s">
        <v>1</v>
      </c>
      <c r="N162" s="267" t="s">
        <v>40</v>
      </c>
      <c r="O162" s="91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2" t="s">
        <v>190</v>
      </c>
      <c r="AT162" s="232" t="s">
        <v>187</v>
      </c>
      <c r="AU162" s="232" t="s">
        <v>85</v>
      </c>
      <c r="AY162" s="17" t="s">
        <v>129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7" t="s">
        <v>83</v>
      </c>
      <c r="BK162" s="233">
        <f>ROUND(I162*H162,2)</f>
        <v>0</v>
      </c>
      <c r="BL162" s="17" t="s">
        <v>171</v>
      </c>
      <c r="BM162" s="232" t="s">
        <v>275</v>
      </c>
    </row>
    <row r="163" spans="1:51" s="13" customFormat="1" ht="12">
      <c r="A163" s="13"/>
      <c r="B163" s="234"/>
      <c r="C163" s="235"/>
      <c r="D163" s="236" t="s">
        <v>138</v>
      </c>
      <c r="E163" s="235"/>
      <c r="F163" s="238" t="s">
        <v>276</v>
      </c>
      <c r="G163" s="235"/>
      <c r="H163" s="239">
        <v>5.25</v>
      </c>
      <c r="I163" s="240"/>
      <c r="J163" s="235"/>
      <c r="K163" s="235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138</v>
      </c>
      <c r="AU163" s="245" t="s">
        <v>85</v>
      </c>
      <c r="AV163" s="13" t="s">
        <v>85</v>
      </c>
      <c r="AW163" s="13" t="s">
        <v>4</v>
      </c>
      <c r="AX163" s="13" t="s">
        <v>83</v>
      </c>
      <c r="AY163" s="245" t="s">
        <v>129</v>
      </c>
    </row>
    <row r="164" spans="1:65" s="2" customFormat="1" ht="62.7" customHeight="1">
      <c r="A164" s="38"/>
      <c r="B164" s="39"/>
      <c r="C164" s="220" t="s">
        <v>180</v>
      </c>
      <c r="D164" s="220" t="s">
        <v>132</v>
      </c>
      <c r="E164" s="221" t="s">
        <v>203</v>
      </c>
      <c r="F164" s="222" t="s">
        <v>204</v>
      </c>
      <c r="G164" s="223" t="s">
        <v>135</v>
      </c>
      <c r="H164" s="224">
        <v>33.55</v>
      </c>
      <c r="I164" s="225"/>
      <c r="J164" s="226">
        <f>ROUND(I164*H164,2)</f>
        <v>0</v>
      </c>
      <c r="K164" s="227"/>
      <c r="L164" s="44"/>
      <c r="M164" s="228" t="s">
        <v>1</v>
      </c>
      <c r="N164" s="229" t="s">
        <v>40</v>
      </c>
      <c r="O164" s="91"/>
      <c r="P164" s="230">
        <f>O164*H164</f>
        <v>0</v>
      </c>
      <c r="Q164" s="230">
        <v>0.00034</v>
      </c>
      <c r="R164" s="230">
        <f>Q164*H164</f>
        <v>0.011407</v>
      </c>
      <c r="S164" s="230">
        <v>0</v>
      </c>
      <c r="T164" s="23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2" t="s">
        <v>171</v>
      </c>
      <c r="AT164" s="232" t="s">
        <v>132</v>
      </c>
      <c r="AU164" s="232" t="s">
        <v>85</v>
      </c>
      <c r="AY164" s="17" t="s">
        <v>129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7" t="s">
        <v>83</v>
      </c>
      <c r="BK164" s="233">
        <f>ROUND(I164*H164,2)</f>
        <v>0</v>
      </c>
      <c r="BL164" s="17" t="s">
        <v>171</v>
      </c>
      <c r="BM164" s="232" t="s">
        <v>277</v>
      </c>
    </row>
    <row r="165" spans="1:51" s="13" customFormat="1" ht="12">
      <c r="A165" s="13"/>
      <c r="B165" s="234"/>
      <c r="C165" s="235"/>
      <c r="D165" s="236" t="s">
        <v>138</v>
      </c>
      <c r="E165" s="237" t="s">
        <v>1</v>
      </c>
      <c r="F165" s="238" t="s">
        <v>244</v>
      </c>
      <c r="G165" s="235"/>
      <c r="H165" s="239">
        <v>33.55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138</v>
      </c>
      <c r="AU165" s="245" t="s">
        <v>85</v>
      </c>
      <c r="AV165" s="13" t="s">
        <v>85</v>
      </c>
      <c r="AW165" s="13" t="s">
        <v>31</v>
      </c>
      <c r="AX165" s="13" t="s">
        <v>75</v>
      </c>
      <c r="AY165" s="245" t="s">
        <v>129</v>
      </c>
    </row>
    <row r="166" spans="1:51" s="14" customFormat="1" ht="12">
      <c r="A166" s="14"/>
      <c r="B166" s="246"/>
      <c r="C166" s="247"/>
      <c r="D166" s="236" t="s">
        <v>138</v>
      </c>
      <c r="E166" s="248" t="s">
        <v>92</v>
      </c>
      <c r="F166" s="249" t="s">
        <v>151</v>
      </c>
      <c r="G166" s="247"/>
      <c r="H166" s="250">
        <v>33.55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6" t="s">
        <v>138</v>
      </c>
      <c r="AU166" s="256" t="s">
        <v>85</v>
      </c>
      <c r="AV166" s="14" t="s">
        <v>152</v>
      </c>
      <c r="AW166" s="14" t="s">
        <v>31</v>
      </c>
      <c r="AX166" s="14" t="s">
        <v>83</v>
      </c>
      <c r="AY166" s="256" t="s">
        <v>129</v>
      </c>
    </row>
    <row r="167" spans="1:65" s="2" customFormat="1" ht="44.25" customHeight="1">
      <c r="A167" s="38"/>
      <c r="B167" s="39"/>
      <c r="C167" s="220" t="s">
        <v>186</v>
      </c>
      <c r="D167" s="220" t="s">
        <v>132</v>
      </c>
      <c r="E167" s="221" t="s">
        <v>207</v>
      </c>
      <c r="F167" s="222" t="s">
        <v>208</v>
      </c>
      <c r="G167" s="223" t="s">
        <v>135</v>
      </c>
      <c r="H167" s="224">
        <v>33.55</v>
      </c>
      <c r="I167" s="225"/>
      <c r="J167" s="226">
        <f>ROUND(I167*H167,2)</f>
        <v>0</v>
      </c>
      <c r="K167" s="227"/>
      <c r="L167" s="44"/>
      <c r="M167" s="228" t="s">
        <v>1</v>
      </c>
      <c r="N167" s="229" t="s">
        <v>40</v>
      </c>
      <c r="O167" s="91"/>
      <c r="P167" s="230">
        <f>O167*H167</f>
        <v>0</v>
      </c>
      <c r="Q167" s="230">
        <v>0.00101</v>
      </c>
      <c r="R167" s="230">
        <f>Q167*H167</f>
        <v>0.0338855</v>
      </c>
      <c r="S167" s="230">
        <v>0</v>
      </c>
      <c r="T167" s="23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2" t="s">
        <v>171</v>
      </c>
      <c r="AT167" s="232" t="s">
        <v>132</v>
      </c>
      <c r="AU167" s="232" t="s">
        <v>85</v>
      </c>
      <c r="AY167" s="17" t="s">
        <v>129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7" t="s">
        <v>83</v>
      </c>
      <c r="BK167" s="233">
        <f>ROUND(I167*H167,2)</f>
        <v>0</v>
      </c>
      <c r="BL167" s="17" t="s">
        <v>171</v>
      </c>
      <c r="BM167" s="232" t="s">
        <v>278</v>
      </c>
    </row>
    <row r="168" spans="1:51" s="13" customFormat="1" ht="12">
      <c r="A168" s="13"/>
      <c r="B168" s="234"/>
      <c r="C168" s="235"/>
      <c r="D168" s="236" t="s">
        <v>138</v>
      </c>
      <c r="E168" s="237" t="s">
        <v>1</v>
      </c>
      <c r="F168" s="238" t="s">
        <v>92</v>
      </c>
      <c r="G168" s="235"/>
      <c r="H168" s="239">
        <v>33.55</v>
      </c>
      <c r="I168" s="240"/>
      <c r="J168" s="235"/>
      <c r="K168" s="235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138</v>
      </c>
      <c r="AU168" s="245" t="s">
        <v>85</v>
      </c>
      <c r="AV168" s="13" t="s">
        <v>85</v>
      </c>
      <c r="AW168" s="13" t="s">
        <v>31</v>
      </c>
      <c r="AX168" s="13" t="s">
        <v>83</v>
      </c>
      <c r="AY168" s="245" t="s">
        <v>129</v>
      </c>
    </row>
    <row r="169" spans="1:65" s="2" customFormat="1" ht="44.25" customHeight="1">
      <c r="A169" s="38"/>
      <c r="B169" s="39"/>
      <c r="C169" s="220" t="s">
        <v>193</v>
      </c>
      <c r="D169" s="220" t="s">
        <v>132</v>
      </c>
      <c r="E169" s="221" t="s">
        <v>210</v>
      </c>
      <c r="F169" s="222" t="s">
        <v>211</v>
      </c>
      <c r="G169" s="223" t="s">
        <v>135</v>
      </c>
      <c r="H169" s="224">
        <v>33.55</v>
      </c>
      <c r="I169" s="225"/>
      <c r="J169" s="226">
        <f>ROUND(I169*H169,2)</f>
        <v>0</v>
      </c>
      <c r="K169" s="227"/>
      <c r="L169" s="44"/>
      <c r="M169" s="228" t="s">
        <v>1</v>
      </c>
      <c r="N169" s="229" t="s">
        <v>40</v>
      </c>
      <c r="O169" s="91"/>
      <c r="P169" s="230">
        <f>O169*H169</f>
        <v>0</v>
      </c>
      <c r="Q169" s="230">
        <v>0.00023</v>
      </c>
      <c r="R169" s="230">
        <f>Q169*H169</f>
        <v>0.007716499999999999</v>
      </c>
      <c r="S169" s="230">
        <v>0</v>
      </c>
      <c r="T169" s="23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2" t="s">
        <v>171</v>
      </c>
      <c r="AT169" s="232" t="s">
        <v>132</v>
      </c>
      <c r="AU169" s="232" t="s">
        <v>85</v>
      </c>
      <c r="AY169" s="17" t="s">
        <v>129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7" t="s">
        <v>83</v>
      </c>
      <c r="BK169" s="233">
        <f>ROUND(I169*H169,2)</f>
        <v>0</v>
      </c>
      <c r="BL169" s="17" t="s">
        <v>171</v>
      </c>
      <c r="BM169" s="232" t="s">
        <v>279</v>
      </c>
    </row>
    <row r="170" spans="1:51" s="13" customFormat="1" ht="12">
      <c r="A170" s="13"/>
      <c r="B170" s="234"/>
      <c r="C170" s="235"/>
      <c r="D170" s="236" t="s">
        <v>138</v>
      </c>
      <c r="E170" s="237" t="s">
        <v>1</v>
      </c>
      <c r="F170" s="238" t="s">
        <v>92</v>
      </c>
      <c r="G170" s="235"/>
      <c r="H170" s="239">
        <v>33.55</v>
      </c>
      <c r="I170" s="240"/>
      <c r="J170" s="235"/>
      <c r="K170" s="235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138</v>
      </c>
      <c r="AU170" s="245" t="s">
        <v>85</v>
      </c>
      <c r="AV170" s="13" t="s">
        <v>85</v>
      </c>
      <c r="AW170" s="13" t="s">
        <v>31</v>
      </c>
      <c r="AX170" s="13" t="s">
        <v>83</v>
      </c>
      <c r="AY170" s="245" t="s">
        <v>129</v>
      </c>
    </row>
    <row r="171" spans="1:65" s="2" customFormat="1" ht="37.8" customHeight="1">
      <c r="A171" s="38"/>
      <c r="B171" s="39"/>
      <c r="C171" s="220" t="s">
        <v>8</v>
      </c>
      <c r="D171" s="220" t="s">
        <v>132</v>
      </c>
      <c r="E171" s="221" t="s">
        <v>214</v>
      </c>
      <c r="F171" s="222" t="s">
        <v>215</v>
      </c>
      <c r="G171" s="223" t="s">
        <v>135</v>
      </c>
      <c r="H171" s="224">
        <v>33.55</v>
      </c>
      <c r="I171" s="225"/>
      <c r="J171" s="226">
        <f>ROUND(I171*H171,2)</f>
        <v>0</v>
      </c>
      <c r="K171" s="227"/>
      <c r="L171" s="44"/>
      <c r="M171" s="228" t="s">
        <v>1</v>
      </c>
      <c r="N171" s="229" t="s">
        <v>40</v>
      </c>
      <c r="O171" s="91"/>
      <c r="P171" s="230">
        <f>O171*H171</f>
        <v>0</v>
      </c>
      <c r="Q171" s="230">
        <v>1E-05</v>
      </c>
      <c r="R171" s="230">
        <f>Q171*H171</f>
        <v>0.0003355</v>
      </c>
      <c r="S171" s="230">
        <v>0</v>
      </c>
      <c r="T171" s="231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2" t="s">
        <v>171</v>
      </c>
      <c r="AT171" s="232" t="s">
        <v>132</v>
      </c>
      <c r="AU171" s="232" t="s">
        <v>85</v>
      </c>
      <c r="AY171" s="17" t="s">
        <v>129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7" t="s">
        <v>83</v>
      </c>
      <c r="BK171" s="233">
        <f>ROUND(I171*H171,2)</f>
        <v>0</v>
      </c>
      <c r="BL171" s="17" t="s">
        <v>171</v>
      </c>
      <c r="BM171" s="232" t="s">
        <v>280</v>
      </c>
    </row>
    <row r="172" spans="1:51" s="13" customFormat="1" ht="12">
      <c r="A172" s="13"/>
      <c r="B172" s="234"/>
      <c r="C172" s="235"/>
      <c r="D172" s="236" t="s">
        <v>138</v>
      </c>
      <c r="E172" s="237" t="s">
        <v>1</v>
      </c>
      <c r="F172" s="238" t="s">
        <v>92</v>
      </c>
      <c r="G172" s="235"/>
      <c r="H172" s="239">
        <v>33.55</v>
      </c>
      <c r="I172" s="240"/>
      <c r="J172" s="235"/>
      <c r="K172" s="235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138</v>
      </c>
      <c r="AU172" s="245" t="s">
        <v>85</v>
      </c>
      <c r="AV172" s="13" t="s">
        <v>85</v>
      </c>
      <c r="AW172" s="13" t="s">
        <v>31</v>
      </c>
      <c r="AX172" s="13" t="s">
        <v>83</v>
      </c>
      <c r="AY172" s="245" t="s">
        <v>129</v>
      </c>
    </row>
    <row r="173" spans="1:63" s="12" customFormat="1" ht="25.9" customHeight="1">
      <c r="A173" s="12"/>
      <c r="B173" s="204"/>
      <c r="C173" s="205"/>
      <c r="D173" s="206" t="s">
        <v>74</v>
      </c>
      <c r="E173" s="207" t="s">
        <v>217</v>
      </c>
      <c r="F173" s="207" t="s">
        <v>218</v>
      </c>
      <c r="G173" s="205"/>
      <c r="H173" s="205"/>
      <c r="I173" s="208"/>
      <c r="J173" s="209">
        <f>BK173</f>
        <v>0</v>
      </c>
      <c r="K173" s="205"/>
      <c r="L173" s="210"/>
      <c r="M173" s="211"/>
      <c r="N173" s="212"/>
      <c r="O173" s="212"/>
      <c r="P173" s="213">
        <f>P174</f>
        <v>0</v>
      </c>
      <c r="Q173" s="212"/>
      <c r="R173" s="213">
        <f>R174</f>
        <v>0</v>
      </c>
      <c r="S173" s="212"/>
      <c r="T173" s="214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5" t="s">
        <v>140</v>
      </c>
      <c r="AT173" s="216" t="s">
        <v>74</v>
      </c>
      <c r="AU173" s="216" t="s">
        <v>75</v>
      </c>
      <c r="AY173" s="215" t="s">
        <v>129</v>
      </c>
      <c r="BK173" s="217">
        <f>BK174</f>
        <v>0</v>
      </c>
    </row>
    <row r="174" spans="1:63" s="12" customFormat="1" ht="22.8" customHeight="1">
      <c r="A174" s="12"/>
      <c r="B174" s="204"/>
      <c r="C174" s="205"/>
      <c r="D174" s="206" t="s">
        <v>74</v>
      </c>
      <c r="E174" s="218" t="s">
        <v>219</v>
      </c>
      <c r="F174" s="218" t="s">
        <v>220</v>
      </c>
      <c r="G174" s="205"/>
      <c r="H174" s="205"/>
      <c r="I174" s="208"/>
      <c r="J174" s="219">
        <f>BK174</f>
        <v>0</v>
      </c>
      <c r="K174" s="205"/>
      <c r="L174" s="210"/>
      <c r="M174" s="211"/>
      <c r="N174" s="212"/>
      <c r="O174" s="212"/>
      <c r="P174" s="213">
        <f>SUM(P175:P177)</f>
        <v>0</v>
      </c>
      <c r="Q174" s="212"/>
      <c r="R174" s="213">
        <f>SUM(R175:R177)</f>
        <v>0</v>
      </c>
      <c r="S174" s="212"/>
      <c r="T174" s="214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5" t="s">
        <v>140</v>
      </c>
      <c r="AT174" s="216" t="s">
        <v>74</v>
      </c>
      <c r="AU174" s="216" t="s">
        <v>83</v>
      </c>
      <c r="AY174" s="215" t="s">
        <v>129</v>
      </c>
      <c r="BK174" s="217">
        <f>SUM(BK175:BK177)</f>
        <v>0</v>
      </c>
    </row>
    <row r="175" spans="1:65" s="2" customFormat="1" ht="62.7" customHeight="1">
      <c r="A175" s="38"/>
      <c r="B175" s="39"/>
      <c r="C175" s="220" t="s">
        <v>171</v>
      </c>
      <c r="D175" s="220" t="s">
        <v>132</v>
      </c>
      <c r="E175" s="221" t="s">
        <v>222</v>
      </c>
      <c r="F175" s="222" t="s">
        <v>223</v>
      </c>
      <c r="G175" s="223" t="s">
        <v>224</v>
      </c>
      <c r="H175" s="224">
        <v>1</v>
      </c>
      <c r="I175" s="225"/>
      <c r="J175" s="226">
        <f>ROUND(I175*H175,2)</f>
        <v>0</v>
      </c>
      <c r="K175" s="227"/>
      <c r="L175" s="44"/>
      <c r="M175" s="228" t="s">
        <v>1</v>
      </c>
      <c r="N175" s="229" t="s">
        <v>40</v>
      </c>
      <c r="O175" s="91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2" t="s">
        <v>225</v>
      </c>
      <c r="AT175" s="232" t="s">
        <v>132</v>
      </c>
      <c r="AU175" s="232" t="s">
        <v>85</v>
      </c>
      <c r="AY175" s="17" t="s">
        <v>129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7" t="s">
        <v>83</v>
      </c>
      <c r="BK175" s="233">
        <f>ROUND(I175*H175,2)</f>
        <v>0</v>
      </c>
      <c r="BL175" s="17" t="s">
        <v>225</v>
      </c>
      <c r="BM175" s="232" t="s">
        <v>281</v>
      </c>
    </row>
    <row r="176" spans="1:65" s="2" customFormat="1" ht="49.05" customHeight="1">
      <c r="A176" s="38"/>
      <c r="B176" s="39"/>
      <c r="C176" s="220" t="s">
        <v>282</v>
      </c>
      <c r="D176" s="220" t="s">
        <v>132</v>
      </c>
      <c r="E176" s="221" t="s">
        <v>228</v>
      </c>
      <c r="F176" s="222" t="s">
        <v>229</v>
      </c>
      <c r="G176" s="223" t="s">
        <v>224</v>
      </c>
      <c r="H176" s="224">
        <v>1</v>
      </c>
      <c r="I176" s="225"/>
      <c r="J176" s="226">
        <f>ROUND(I176*H176,2)</f>
        <v>0</v>
      </c>
      <c r="K176" s="227"/>
      <c r="L176" s="44"/>
      <c r="M176" s="228" t="s">
        <v>1</v>
      </c>
      <c r="N176" s="229" t="s">
        <v>40</v>
      </c>
      <c r="O176" s="91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2" t="s">
        <v>225</v>
      </c>
      <c r="AT176" s="232" t="s">
        <v>132</v>
      </c>
      <c r="AU176" s="232" t="s">
        <v>85</v>
      </c>
      <c r="AY176" s="17" t="s">
        <v>129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7" t="s">
        <v>83</v>
      </c>
      <c r="BK176" s="233">
        <f>ROUND(I176*H176,2)</f>
        <v>0</v>
      </c>
      <c r="BL176" s="17" t="s">
        <v>225</v>
      </c>
      <c r="BM176" s="232" t="s">
        <v>283</v>
      </c>
    </row>
    <row r="177" spans="1:65" s="2" customFormat="1" ht="24.15" customHeight="1">
      <c r="A177" s="38"/>
      <c r="B177" s="39"/>
      <c r="C177" s="220" t="s">
        <v>221</v>
      </c>
      <c r="D177" s="220" t="s">
        <v>132</v>
      </c>
      <c r="E177" s="221" t="s">
        <v>232</v>
      </c>
      <c r="F177" s="222" t="s">
        <v>233</v>
      </c>
      <c r="G177" s="223" t="s">
        <v>224</v>
      </c>
      <c r="H177" s="224">
        <v>1</v>
      </c>
      <c r="I177" s="225"/>
      <c r="J177" s="226">
        <f>ROUND(I177*H177,2)</f>
        <v>0</v>
      </c>
      <c r="K177" s="227"/>
      <c r="L177" s="44"/>
      <c r="M177" s="268" t="s">
        <v>1</v>
      </c>
      <c r="N177" s="269" t="s">
        <v>40</v>
      </c>
      <c r="O177" s="270"/>
      <c r="P177" s="271">
        <f>O177*H177</f>
        <v>0</v>
      </c>
      <c r="Q177" s="271">
        <v>0</v>
      </c>
      <c r="R177" s="271">
        <f>Q177*H177</f>
        <v>0</v>
      </c>
      <c r="S177" s="271">
        <v>0</v>
      </c>
      <c r="T177" s="27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2" t="s">
        <v>225</v>
      </c>
      <c r="AT177" s="232" t="s">
        <v>132</v>
      </c>
      <c r="AU177" s="232" t="s">
        <v>85</v>
      </c>
      <c r="AY177" s="17" t="s">
        <v>129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7" t="s">
        <v>83</v>
      </c>
      <c r="BK177" s="233">
        <f>ROUND(I177*H177,2)</f>
        <v>0</v>
      </c>
      <c r="BL177" s="17" t="s">
        <v>225</v>
      </c>
      <c r="BM177" s="232" t="s">
        <v>284</v>
      </c>
    </row>
    <row r="178" spans="1:31" s="2" customFormat="1" ht="6.95" customHeight="1">
      <c r="A178" s="38"/>
      <c r="B178" s="66"/>
      <c r="C178" s="67"/>
      <c r="D178" s="67"/>
      <c r="E178" s="67"/>
      <c r="F178" s="67"/>
      <c r="G178" s="67"/>
      <c r="H178" s="67"/>
      <c r="I178" s="67"/>
      <c r="J178" s="67"/>
      <c r="K178" s="67"/>
      <c r="L178" s="44"/>
      <c r="M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</sheetData>
  <sheetProtection password="CC35" sheet="1" objects="1" scenarios="1" formatColumns="0" formatRows="0" autoFilter="0"/>
  <autoFilter ref="C124:K177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  <c r="AZ2" s="136" t="s">
        <v>285</v>
      </c>
      <c r="BA2" s="136" t="s">
        <v>1</v>
      </c>
      <c r="BB2" s="136" t="s">
        <v>1</v>
      </c>
      <c r="BC2" s="136" t="s">
        <v>286</v>
      </c>
      <c r="BD2" s="136" t="s">
        <v>85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85</v>
      </c>
      <c r="AZ3" s="136" t="s">
        <v>287</v>
      </c>
      <c r="BA3" s="136" t="s">
        <v>1</v>
      </c>
      <c r="BB3" s="136" t="s">
        <v>1</v>
      </c>
      <c r="BC3" s="136" t="s">
        <v>288</v>
      </c>
      <c r="BD3" s="136" t="s">
        <v>85</v>
      </c>
    </row>
    <row r="4" spans="2:56" s="1" customFormat="1" ht="24.95" customHeight="1">
      <c r="B4" s="20"/>
      <c r="D4" s="139" t="s">
        <v>98</v>
      </c>
      <c r="L4" s="20"/>
      <c r="M4" s="140" t="s">
        <v>10</v>
      </c>
      <c r="AT4" s="17" t="s">
        <v>4</v>
      </c>
      <c r="AZ4" s="136" t="s">
        <v>289</v>
      </c>
      <c r="BA4" s="136" t="s">
        <v>1</v>
      </c>
      <c r="BB4" s="136" t="s">
        <v>1</v>
      </c>
      <c r="BC4" s="136" t="s">
        <v>290</v>
      </c>
      <c r="BD4" s="136" t="s">
        <v>85</v>
      </c>
    </row>
    <row r="5" spans="2:56" s="1" customFormat="1" ht="6.95" customHeight="1">
      <c r="B5" s="20"/>
      <c r="L5" s="20"/>
      <c r="AZ5" s="136" t="s">
        <v>291</v>
      </c>
      <c r="BA5" s="136" t="s">
        <v>1</v>
      </c>
      <c r="BB5" s="136" t="s">
        <v>1</v>
      </c>
      <c r="BC5" s="136" t="s">
        <v>292</v>
      </c>
      <c r="BD5" s="136" t="s">
        <v>85</v>
      </c>
    </row>
    <row r="6" spans="2:56" s="1" customFormat="1" ht="12" customHeight="1">
      <c r="B6" s="20"/>
      <c r="D6" s="141" t="s">
        <v>16</v>
      </c>
      <c r="L6" s="20"/>
      <c r="AZ6" s="136" t="s">
        <v>293</v>
      </c>
      <c r="BA6" s="136" t="s">
        <v>1</v>
      </c>
      <c r="BB6" s="136" t="s">
        <v>1</v>
      </c>
      <c r="BC6" s="136" t="s">
        <v>294</v>
      </c>
      <c r="BD6" s="136" t="s">
        <v>85</v>
      </c>
    </row>
    <row r="7" spans="2:56" s="1" customFormat="1" ht="16.5" customHeight="1">
      <c r="B7" s="20"/>
      <c r="E7" s="142" t="str">
        <f>'Rekapitulace stavby'!K6</f>
        <v>Oprava fasády čp. 70-71 a Červené brány</v>
      </c>
      <c r="F7" s="141"/>
      <c r="G7" s="141"/>
      <c r="H7" s="141"/>
      <c r="L7" s="20"/>
      <c r="AZ7" s="136" t="s">
        <v>295</v>
      </c>
      <c r="BA7" s="136" t="s">
        <v>1</v>
      </c>
      <c r="BB7" s="136" t="s">
        <v>1</v>
      </c>
      <c r="BC7" s="136" t="s">
        <v>296</v>
      </c>
      <c r="BD7" s="136" t="s">
        <v>85</v>
      </c>
    </row>
    <row r="8" spans="1:56" s="2" customFormat="1" ht="12" customHeight="1">
      <c r="A8" s="38"/>
      <c r="B8" s="44"/>
      <c r="C8" s="38"/>
      <c r="D8" s="141" t="s">
        <v>99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6" t="s">
        <v>297</v>
      </c>
      <c r="BA8" s="136" t="s">
        <v>1</v>
      </c>
      <c r="BB8" s="136" t="s">
        <v>1</v>
      </c>
      <c r="BC8" s="136" t="s">
        <v>298</v>
      </c>
      <c r="BD8" s="136" t="s">
        <v>85</v>
      </c>
    </row>
    <row r="9" spans="1:56" s="2" customFormat="1" ht="16.5" customHeight="1">
      <c r="A9" s="38"/>
      <c r="B9" s="44"/>
      <c r="C9" s="38"/>
      <c r="D9" s="38"/>
      <c r="E9" s="143" t="s">
        <v>299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6" t="s">
        <v>300</v>
      </c>
      <c r="BA9" s="136" t="s">
        <v>1</v>
      </c>
      <c r="BB9" s="136" t="s">
        <v>1</v>
      </c>
      <c r="BC9" s="136" t="s">
        <v>301</v>
      </c>
      <c r="BD9" s="136" t="s">
        <v>85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36" t="s">
        <v>302</v>
      </c>
      <c r="BA10" s="136" t="s">
        <v>1</v>
      </c>
      <c r="BB10" s="136" t="s">
        <v>1</v>
      </c>
      <c r="BC10" s="136" t="s">
        <v>303</v>
      </c>
      <c r="BD10" s="136" t="s">
        <v>85</v>
      </c>
    </row>
    <row r="11" spans="1:56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36" t="s">
        <v>304</v>
      </c>
      <c r="BA11" s="136" t="s">
        <v>1</v>
      </c>
      <c r="BB11" s="136" t="s">
        <v>1</v>
      </c>
      <c r="BC11" s="136" t="s">
        <v>305</v>
      </c>
      <c r="BD11" s="136" t="s">
        <v>85</v>
      </c>
    </row>
    <row r="12" spans="1:56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19. 10. 2021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36" t="s">
        <v>306</v>
      </c>
      <c r="BA12" s="136" t="s">
        <v>1</v>
      </c>
      <c r="BB12" s="136" t="s">
        <v>1</v>
      </c>
      <c r="BC12" s="136" t="s">
        <v>307</v>
      </c>
      <c r="BD12" s="136" t="s">
        <v>85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36" t="s">
        <v>308</v>
      </c>
      <c r="BA13" s="136" t="s">
        <v>1</v>
      </c>
      <c r="BB13" s="136" t="s">
        <v>1</v>
      </c>
      <c r="BC13" s="136" t="s">
        <v>309</v>
      </c>
      <c r="BD13" s="136" t="s">
        <v>85</v>
      </c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tr">
        <f>IF('Rekapitulace stavby'!E11="","",'Rekapitulace stavby'!E11)</f>
        <v xml:space="preserve"> </v>
      </c>
      <c r="F15" s="38"/>
      <c r="G15" s="38"/>
      <c r="H15" s="38"/>
      <c r="I15" s="141" t="s">
        <v>27</v>
      </c>
      <c r="J15" s="144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tr">
        <f>IF('Rekapitulace stavby'!E17="","",'Rekapitulace stavby'!E17)</f>
        <v xml:space="preserve"> </v>
      </c>
      <c r="F21" s="38"/>
      <c r="G21" s="38"/>
      <c r="H21" s="38"/>
      <c r="I21" s="141" t="s">
        <v>27</v>
      </c>
      <c r="J21" s="144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32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33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35</v>
      </c>
      <c r="E30" s="38"/>
      <c r="F30" s="38"/>
      <c r="G30" s="38"/>
      <c r="H30" s="38"/>
      <c r="I30" s="38"/>
      <c r="J30" s="152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37</v>
      </c>
      <c r="G32" s="38"/>
      <c r="H32" s="38"/>
      <c r="I32" s="153" t="s">
        <v>36</v>
      </c>
      <c r="J32" s="153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39</v>
      </c>
      <c r="E33" s="141" t="s">
        <v>40</v>
      </c>
      <c r="F33" s="155">
        <f>ROUND((SUM(BE128:BE309)),2)</f>
        <v>0</v>
      </c>
      <c r="G33" s="38"/>
      <c r="H33" s="38"/>
      <c r="I33" s="156">
        <v>0.21</v>
      </c>
      <c r="J33" s="155">
        <f>ROUND(((SUM(BE128:BE309))*I33),2)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41</v>
      </c>
      <c r="F34" s="155">
        <f>ROUND((SUM(BF128:BF309)),2)</f>
        <v>0</v>
      </c>
      <c r="G34" s="38"/>
      <c r="H34" s="38"/>
      <c r="I34" s="156">
        <v>0.15</v>
      </c>
      <c r="J34" s="155">
        <f>ROUND(((SUM(BF128:BF309))*I34),2)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42</v>
      </c>
      <c r="F35" s="155">
        <f>ROUND((SUM(BG128:BG309)),2)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43</v>
      </c>
      <c r="F36" s="155">
        <f>ROUND((SUM(BH128:BH309)),2)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44</v>
      </c>
      <c r="F37" s="155">
        <f>ROUND((SUM(BI128:BI309)),2)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48</v>
      </c>
      <c r="E50" s="165"/>
      <c r="F50" s="165"/>
      <c r="G50" s="164" t="s">
        <v>49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50</v>
      </c>
      <c r="E61" s="167"/>
      <c r="F61" s="168" t="s">
        <v>51</v>
      </c>
      <c r="G61" s="166" t="s">
        <v>50</v>
      </c>
      <c r="H61" s="167"/>
      <c r="I61" s="167"/>
      <c r="J61" s="169" t="s">
        <v>51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52</v>
      </c>
      <c r="E65" s="170"/>
      <c r="F65" s="170"/>
      <c r="G65" s="164" t="s">
        <v>53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50</v>
      </c>
      <c r="E76" s="167"/>
      <c r="F76" s="168" t="s">
        <v>51</v>
      </c>
      <c r="G76" s="166" t="s">
        <v>50</v>
      </c>
      <c r="H76" s="167"/>
      <c r="I76" s="167"/>
      <c r="J76" s="169" t="s">
        <v>51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5" t="str">
        <f>E7</f>
        <v>Oprava fasády čp. 70-71 a Červené brány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03 - Oprava Červené brány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Horažďovice</v>
      </c>
      <c r="G89" s="40"/>
      <c r="H89" s="40"/>
      <c r="I89" s="32" t="s">
        <v>22</v>
      </c>
      <c r="J89" s="79" t="str">
        <f>IF(J12="","",J12)</f>
        <v>19. 10. 2021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Pavel Matoušek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6" t="s">
        <v>102</v>
      </c>
      <c r="D94" s="177"/>
      <c r="E94" s="177"/>
      <c r="F94" s="177"/>
      <c r="G94" s="177"/>
      <c r="H94" s="177"/>
      <c r="I94" s="177"/>
      <c r="J94" s="178" t="s">
        <v>103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9" t="s">
        <v>104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80"/>
      <c r="C97" s="181"/>
      <c r="D97" s="182" t="s">
        <v>106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107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310</v>
      </c>
      <c r="E99" s="189"/>
      <c r="F99" s="189"/>
      <c r="G99" s="189"/>
      <c r="H99" s="189"/>
      <c r="I99" s="189"/>
      <c r="J99" s="190">
        <f>J146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86"/>
      <c r="C100" s="187"/>
      <c r="D100" s="188" t="s">
        <v>311</v>
      </c>
      <c r="E100" s="189"/>
      <c r="F100" s="189"/>
      <c r="G100" s="189"/>
      <c r="H100" s="189"/>
      <c r="I100" s="189"/>
      <c r="J100" s="190">
        <f>J175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0"/>
      <c r="C101" s="181"/>
      <c r="D101" s="182" t="s">
        <v>110</v>
      </c>
      <c r="E101" s="183"/>
      <c r="F101" s="183"/>
      <c r="G101" s="183"/>
      <c r="H101" s="183"/>
      <c r="I101" s="183"/>
      <c r="J101" s="184">
        <f>J184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6"/>
      <c r="C102" s="187"/>
      <c r="D102" s="188" t="s">
        <v>312</v>
      </c>
      <c r="E102" s="189"/>
      <c r="F102" s="189"/>
      <c r="G102" s="189"/>
      <c r="H102" s="189"/>
      <c r="I102" s="189"/>
      <c r="J102" s="190">
        <f>J185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313</v>
      </c>
      <c r="E103" s="189"/>
      <c r="F103" s="189"/>
      <c r="G103" s="189"/>
      <c r="H103" s="189"/>
      <c r="I103" s="189"/>
      <c r="J103" s="190">
        <f>J253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314</v>
      </c>
      <c r="E104" s="189"/>
      <c r="F104" s="189"/>
      <c r="G104" s="189"/>
      <c r="H104" s="189"/>
      <c r="I104" s="189"/>
      <c r="J104" s="190">
        <f>J256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315</v>
      </c>
      <c r="E105" s="189"/>
      <c r="F105" s="189"/>
      <c r="G105" s="189"/>
      <c r="H105" s="189"/>
      <c r="I105" s="189"/>
      <c r="J105" s="190">
        <f>J269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111</v>
      </c>
      <c r="E106" s="189"/>
      <c r="F106" s="189"/>
      <c r="G106" s="189"/>
      <c r="H106" s="189"/>
      <c r="I106" s="189"/>
      <c r="J106" s="190">
        <f>J274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112</v>
      </c>
      <c r="E107" s="183"/>
      <c r="F107" s="183"/>
      <c r="G107" s="183"/>
      <c r="H107" s="183"/>
      <c r="I107" s="183"/>
      <c r="J107" s="184">
        <f>J302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113</v>
      </c>
      <c r="E108" s="189"/>
      <c r="F108" s="189"/>
      <c r="G108" s="189"/>
      <c r="H108" s="189"/>
      <c r="I108" s="189"/>
      <c r="J108" s="190">
        <f>J303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114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75" t="str">
        <f>E7</f>
        <v>Oprava fasády čp. 70-71 a Červené brány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99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03 - Oprava Červené brány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>Horažďovice</v>
      </c>
      <c r="G122" s="40"/>
      <c r="H122" s="40"/>
      <c r="I122" s="32" t="s">
        <v>22</v>
      </c>
      <c r="J122" s="79" t="str">
        <f>IF(J12="","",J12)</f>
        <v>19. 10. 2021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E15</f>
        <v xml:space="preserve"> </v>
      </c>
      <c r="G124" s="40"/>
      <c r="H124" s="40"/>
      <c r="I124" s="32" t="s">
        <v>30</v>
      </c>
      <c r="J124" s="36" t="str">
        <f>E21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IF(E18="","",E18)</f>
        <v>Vyplň údaj</v>
      </c>
      <c r="G125" s="40"/>
      <c r="H125" s="40"/>
      <c r="I125" s="32" t="s">
        <v>32</v>
      </c>
      <c r="J125" s="36" t="str">
        <f>E24</f>
        <v>Pavel Matoušek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2"/>
      <c r="B127" s="193"/>
      <c r="C127" s="194" t="s">
        <v>115</v>
      </c>
      <c r="D127" s="195" t="s">
        <v>60</v>
      </c>
      <c r="E127" s="195" t="s">
        <v>56</v>
      </c>
      <c r="F127" s="195" t="s">
        <v>57</v>
      </c>
      <c r="G127" s="195" t="s">
        <v>116</v>
      </c>
      <c r="H127" s="195" t="s">
        <v>117</v>
      </c>
      <c r="I127" s="195" t="s">
        <v>118</v>
      </c>
      <c r="J127" s="196" t="s">
        <v>103</v>
      </c>
      <c r="K127" s="197" t="s">
        <v>119</v>
      </c>
      <c r="L127" s="198"/>
      <c r="M127" s="100" t="s">
        <v>1</v>
      </c>
      <c r="N127" s="101" t="s">
        <v>39</v>
      </c>
      <c r="O127" s="101" t="s">
        <v>120</v>
      </c>
      <c r="P127" s="101" t="s">
        <v>121</v>
      </c>
      <c r="Q127" s="101" t="s">
        <v>122</v>
      </c>
      <c r="R127" s="101" t="s">
        <v>123</v>
      </c>
      <c r="S127" s="101" t="s">
        <v>124</v>
      </c>
      <c r="T127" s="102" t="s">
        <v>125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8"/>
      <c r="B128" s="39"/>
      <c r="C128" s="107" t="s">
        <v>126</v>
      </c>
      <c r="D128" s="40"/>
      <c r="E128" s="40"/>
      <c r="F128" s="40"/>
      <c r="G128" s="40"/>
      <c r="H128" s="40"/>
      <c r="I128" s="40"/>
      <c r="J128" s="199">
        <f>BK128</f>
        <v>0</v>
      </c>
      <c r="K128" s="40"/>
      <c r="L128" s="44"/>
      <c r="M128" s="103"/>
      <c r="N128" s="200"/>
      <c r="O128" s="104"/>
      <c r="P128" s="201">
        <f>P129+P184+P302</f>
        <v>0</v>
      </c>
      <c r="Q128" s="104"/>
      <c r="R128" s="201">
        <f>R129+R184+R302</f>
        <v>13.704424560000001</v>
      </c>
      <c r="S128" s="104"/>
      <c r="T128" s="202">
        <f>T129+T184+T302</f>
        <v>22.449725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74</v>
      </c>
      <c r="AU128" s="17" t="s">
        <v>105</v>
      </c>
      <c r="BK128" s="203">
        <f>BK129+BK184+BK302</f>
        <v>0</v>
      </c>
    </row>
    <row r="129" spans="1:63" s="12" customFormat="1" ht="25.9" customHeight="1">
      <c r="A129" s="12"/>
      <c r="B129" s="204"/>
      <c r="C129" s="205"/>
      <c r="D129" s="206" t="s">
        <v>74</v>
      </c>
      <c r="E129" s="207" t="s">
        <v>127</v>
      </c>
      <c r="F129" s="207" t="s">
        <v>128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P130+P146</f>
        <v>0</v>
      </c>
      <c r="Q129" s="212"/>
      <c r="R129" s="213">
        <f>R130+R146</f>
        <v>1.0201384</v>
      </c>
      <c r="S129" s="212"/>
      <c r="T129" s="214">
        <f>T130+T146</f>
        <v>9.686795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83</v>
      </c>
      <c r="AT129" s="216" t="s">
        <v>74</v>
      </c>
      <c r="AU129" s="216" t="s">
        <v>75</v>
      </c>
      <c r="AY129" s="215" t="s">
        <v>129</v>
      </c>
      <c r="BK129" s="217">
        <f>BK130+BK146</f>
        <v>0</v>
      </c>
    </row>
    <row r="130" spans="1:63" s="12" customFormat="1" ht="22.8" customHeight="1">
      <c r="A130" s="12"/>
      <c r="B130" s="204"/>
      <c r="C130" s="205"/>
      <c r="D130" s="206" t="s">
        <v>74</v>
      </c>
      <c r="E130" s="218" t="s">
        <v>130</v>
      </c>
      <c r="F130" s="218" t="s">
        <v>131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SUM(P131:P145)</f>
        <v>0</v>
      </c>
      <c r="Q130" s="212"/>
      <c r="R130" s="213">
        <f>SUM(R131:R145)</f>
        <v>0.002178</v>
      </c>
      <c r="S130" s="212"/>
      <c r="T130" s="214">
        <f>SUM(T131:T145)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83</v>
      </c>
      <c r="AT130" s="216" t="s">
        <v>74</v>
      </c>
      <c r="AU130" s="216" t="s">
        <v>83</v>
      </c>
      <c r="AY130" s="215" t="s">
        <v>129</v>
      </c>
      <c r="BK130" s="217">
        <f>SUM(BK131:BK145)</f>
        <v>0</v>
      </c>
    </row>
    <row r="131" spans="1:65" s="2" customFormat="1" ht="37.8" customHeight="1">
      <c r="A131" s="38"/>
      <c r="B131" s="39"/>
      <c r="C131" s="220" t="s">
        <v>85</v>
      </c>
      <c r="D131" s="220" t="s">
        <v>132</v>
      </c>
      <c r="E131" s="221" t="s">
        <v>316</v>
      </c>
      <c r="F131" s="222" t="s">
        <v>317</v>
      </c>
      <c r="G131" s="223" t="s">
        <v>135</v>
      </c>
      <c r="H131" s="224">
        <v>18.15</v>
      </c>
      <c r="I131" s="225"/>
      <c r="J131" s="226">
        <f>ROUND(I131*H131,2)</f>
        <v>0</v>
      </c>
      <c r="K131" s="227"/>
      <c r="L131" s="44"/>
      <c r="M131" s="228" t="s">
        <v>1</v>
      </c>
      <c r="N131" s="229" t="s">
        <v>40</v>
      </c>
      <c r="O131" s="91"/>
      <c r="P131" s="230">
        <f>O131*H131</f>
        <v>0</v>
      </c>
      <c r="Q131" s="230">
        <v>0.00012</v>
      </c>
      <c r="R131" s="230">
        <f>Q131*H131</f>
        <v>0.002178</v>
      </c>
      <c r="S131" s="230">
        <v>0</v>
      </c>
      <c r="T131" s="23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2" t="s">
        <v>136</v>
      </c>
      <c r="AT131" s="232" t="s">
        <v>132</v>
      </c>
      <c r="AU131" s="232" t="s">
        <v>85</v>
      </c>
      <c r="AY131" s="17" t="s">
        <v>129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7" t="s">
        <v>83</v>
      </c>
      <c r="BK131" s="233">
        <f>ROUND(I131*H131,2)</f>
        <v>0</v>
      </c>
      <c r="BL131" s="17" t="s">
        <v>136</v>
      </c>
      <c r="BM131" s="232" t="s">
        <v>318</v>
      </c>
    </row>
    <row r="132" spans="1:51" s="13" customFormat="1" ht="12">
      <c r="A132" s="13"/>
      <c r="B132" s="234"/>
      <c r="C132" s="235"/>
      <c r="D132" s="236" t="s">
        <v>138</v>
      </c>
      <c r="E132" s="237" t="s">
        <v>1</v>
      </c>
      <c r="F132" s="238" t="s">
        <v>319</v>
      </c>
      <c r="G132" s="235"/>
      <c r="H132" s="239">
        <v>9.4</v>
      </c>
      <c r="I132" s="240"/>
      <c r="J132" s="235"/>
      <c r="K132" s="235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138</v>
      </c>
      <c r="AU132" s="245" t="s">
        <v>85</v>
      </c>
      <c r="AV132" s="13" t="s">
        <v>85</v>
      </c>
      <c r="AW132" s="13" t="s">
        <v>31</v>
      </c>
      <c r="AX132" s="13" t="s">
        <v>75</v>
      </c>
      <c r="AY132" s="245" t="s">
        <v>129</v>
      </c>
    </row>
    <row r="133" spans="1:51" s="14" customFormat="1" ht="12">
      <c r="A133" s="14"/>
      <c r="B133" s="246"/>
      <c r="C133" s="247"/>
      <c r="D133" s="236" t="s">
        <v>138</v>
      </c>
      <c r="E133" s="248" t="s">
        <v>295</v>
      </c>
      <c r="F133" s="249" t="s">
        <v>151</v>
      </c>
      <c r="G133" s="247"/>
      <c r="H133" s="250">
        <v>9.4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6" t="s">
        <v>138</v>
      </c>
      <c r="AU133" s="256" t="s">
        <v>85</v>
      </c>
      <c r="AV133" s="14" t="s">
        <v>152</v>
      </c>
      <c r="AW133" s="14" t="s">
        <v>31</v>
      </c>
      <c r="AX133" s="14" t="s">
        <v>75</v>
      </c>
      <c r="AY133" s="256" t="s">
        <v>129</v>
      </c>
    </row>
    <row r="134" spans="1:51" s="13" customFormat="1" ht="12">
      <c r="A134" s="13"/>
      <c r="B134" s="234"/>
      <c r="C134" s="235"/>
      <c r="D134" s="236" t="s">
        <v>138</v>
      </c>
      <c r="E134" s="237" t="s">
        <v>1</v>
      </c>
      <c r="F134" s="238" t="s">
        <v>320</v>
      </c>
      <c r="G134" s="235"/>
      <c r="H134" s="239">
        <v>8.75</v>
      </c>
      <c r="I134" s="240"/>
      <c r="J134" s="235"/>
      <c r="K134" s="235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138</v>
      </c>
      <c r="AU134" s="245" t="s">
        <v>85</v>
      </c>
      <c r="AV134" s="13" t="s">
        <v>85</v>
      </c>
      <c r="AW134" s="13" t="s">
        <v>31</v>
      </c>
      <c r="AX134" s="13" t="s">
        <v>75</v>
      </c>
      <c r="AY134" s="245" t="s">
        <v>129</v>
      </c>
    </row>
    <row r="135" spans="1:51" s="15" customFormat="1" ht="12">
      <c r="A135" s="15"/>
      <c r="B135" s="273"/>
      <c r="C135" s="274"/>
      <c r="D135" s="236" t="s">
        <v>138</v>
      </c>
      <c r="E135" s="275" t="s">
        <v>1</v>
      </c>
      <c r="F135" s="276" t="s">
        <v>321</v>
      </c>
      <c r="G135" s="274"/>
      <c r="H135" s="277">
        <v>18.15</v>
      </c>
      <c r="I135" s="278"/>
      <c r="J135" s="274"/>
      <c r="K135" s="274"/>
      <c r="L135" s="279"/>
      <c r="M135" s="280"/>
      <c r="N135" s="281"/>
      <c r="O135" s="281"/>
      <c r="P135" s="281"/>
      <c r="Q135" s="281"/>
      <c r="R135" s="281"/>
      <c r="S135" s="281"/>
      <c r="T135" s="282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83" t="s">
        <v>138</v>
      </c>
      <c r="AU135" s="283" t="s">
        <v>85</v>
      </c>
      <c r="AV135" s="15" t="s">
        <v>136</v>
      </c>
      <c r="AW135" s="15" t="s">
        <v>31</v>
      </c>
      <c r="AX135" s="15" t="s">
        <v>83</v>
      </c>
      <c r="AY135" s="283" t="s">
        <v>129</v>
      </c>
    </row>
    <row r="136" spans="1:65" s="2" customFormat="1" ht="24.15" customHeight="1">
      <c r="A136" s="38"/>
      <c r="B136" s="39"/>
      <c r="C136" s="220" t="s">
        <v>213</v>
      </c>
      <c r="D136" s="220" t="s">
        <v>132</v>
      </c>
      <c r="E136" s="221" t="s">
        <v>322</v>
      </c>
      <c r="F136" s="222" t="s">
        <v>323</v>
      </c>
      <c r="G136" s="223" t="s">
        <v>135</v>
      </c>
      <c r="H136" s="224">
        <v>223.887</v>
      </c>
      <c r="I136" s="225"/>
      <c r="J136" s="226">
        <f>ROUND(I136*H136,2)</f>
        <v>0</v>
      </c>
      <c r="K136" s="227"/>
      <c r="L136" s="44"/>
      <c r="M136" s="228" t="s">
        <v>1</v>
      </c>
      <c r="N136" s="229" t="s">
        <v>40</v>
      </c>
      <c r="O136" s="91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2" t="s">
        <v>136</v>
      </c>
      <c r="AT136" s="232" t="s">
        <v>132</v>
      </c>
      <c r="AU136" s="232" t="s">
        <v>85</v>
      </c>
      <c r="AY136" s="17" t="s">
        <v>129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7" t="s">
        <v>83</v>
      </c>
      <c r="BK136" s="233">
        <f>ROUND(I136*H136,2)</f>
        <v>0</v>
      </c>
      <c r="BL136" s="17" t="s">
        <v>136</v>
      </c>
      <c r="BM136" s="232" t="s">
        <v>324</v>
      </c>
    </row>
    <row r="137" spans="1:51" s="13" customFormat="1" ht="12">
      <c r="A137" s="13"/>
      <c r="B137" s="234"/>
      <c r="C137" s="235"/>
      <c r="D137" s="236" t="s">
        <v>138</v>
      </c>
      <c r="E137" s="237" t="s">
        <v>1</v>
      </c>
      <c r="F137" s="238" t="s">
        <v>325</v>
      </c>
      <c r="G137" s="235"/>
      <c r="H137" s="239">
        <v>223.887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138</v>
      </c>
      <c r="AU137" s="245" t="s">
        <v>85</v>
      </c>
      <c r="AV137" s="13" t="s">
        <v>85</v>
      </c>
      <c r="AW137" s="13" t="s">
        <v>31</v>
      </c>
      <c r="AX137" s="13" t="s">
        <v>83</v>
      </c>
      <c r="AY137" s="245" t="s">
        <v>129</v>
      </c>
    </row>
    <row r="138" spans="1:65" s="2" customFormat="1" ht="49.05" customHeight="1">
      <c r="A138" s="38"/>
      <c r="B138" s="39"/>
      <c r="C138" s="220" t="s">
        <v>180</v>
      </c>
      <c r="D138" s="220" t="s">
        <v>132</v>
      </c>
      <c r="E138" s="221" t="s">
        <v>326</v>
      </c>
      <c r="F138" s="222" t="s">
        <v>327</v>
      </c>
      <c r="G138" s="223" t="s">
        <v>135</v>
      </c>
      <c r="H138" s="224">
        <v>425.125</v>
      </c>
      <c r="I138" s="225"/>
      <c r="J138" s="226">
        <f>ROUND(I138*H138,2)</f>
        <v>0</v>
      </c>
      <c r="K138" s="227"/>
      <c r="L138" s="44"/>
      <c r="M138" s="228" t="s">
        <v>1</v>
      </c>
      <c r="N138" s="229" t="s">
        <v>40</v>
      </c>
      <c r="O138" s="91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2" t="s">
        <v>136</v>
      </c>
      <c r="AT138" s="232" t="s">
        <v>132</v>
      </c>
      <c r="AU138" s="232" t="s">
        <v>85</v>
      </c>
      <c r="AY138" s="17" t="s">
        <v>129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7" t="s">
        <v>83</v>
      </c>
      <c r="BK138" s="233">
        <f>ROUND(I138*H138,2)</f>
        <v>0</v>
      </c>
      <c r="BL138" s="17" t="s">
        <v>136</v>
      </c>
      <c r="BM138" s="232" t="s">
        <v>328</v>
      </c>
    </row>
    <row r="139" spans="1:51" s="13" customFormat="1" ht="12">
      <c r="A139" s="13"/>
      <c r="B139" s="234"/>
      <c r="C139" s="235"/>
      <c r="D139" s="236" t="s">
        <v>138</v>
      </c>
      <c r="E139" s="237" t="s">
        <v>1</v>
      </c>
      <c r="F139" s="238" t="s">
        <v>329</v>
      </c>
      <c r="G139" s="235"/>
      <c r="H139" s="239">
        <v>425.125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138</v>
      </c>
      <c r="AU139" s="245" t="s">
        <v>85</v>
      </c>
      <c r="AV139" s="13" t="s">
        <v>85</v>
      </c>
      <c r="AW139" s="13" t="s">
        <v>31</v>
      </c>
      <c r="AX139" s="13" t="s">
        <v>83</v>
      </c>
      <c r="AY139" s="245" t="s">
        <v>129</v>
      </c>
    </row>
    <row r="140" spans="1:65" s="2" customFormat="1" ht="24.15" customHeight="1">
      <c r="A140" s="38"/>
      <c r="B140" s="39"/>
      <c r="C140" s="220" t="s">
        <v>186</v>
      </c>
      <c r="D140" s="220" t="s">
        <v>132</v>
      </c>
      <c r="E140" s="221" t="s">
        <v>330</v>
      </c>
      <c r="F140" s="222" t="s">
        <v>331</v>
      </c>
      <c r="G140" s="223" t="s">
        <v>135</v>
      </c>
      <c r="H140" s="224">
        <v>1.235</v>
      </c>
      <c r="I140" s="225"/>
      <c r="J140" s="226">
        <f>ROUND(I140*H140,2)</f>
        <v>0</v>
      </c>
      <c r="K140" s="227"/>
      <c r="L140" s="44"/>
      <c r="M140" s="228" t="s">
        <v>1</v>
      </c>
      <c r="N140" s="229" t="s">
        <v>40</v>
      </c>
      <c r="O140" s="91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2" t="s">
        <v>136</v>
      </c>
      <c r="AT140" s="232" t="s">
        <v>132</v>
      </c>
      <c r="AU140" s="232" t="s">
        <v>85</v>
      </c>
      <c r="AY140" s="17" t="s">
        <v>129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7" t="s">
        <v>83</v>
      </c>
      <c r="BK140" s="233">
        <f>ROUND(I140*H140,2)</f>
        <v>0</v>
      </c>
      <c r="BL140" s="17" t="s">
        <v>136</v>
      </c>
      <c r="BM140" s="232" t="s">
        <v>332</v>
      </c>
    </row>
    <row r="141" spans="1:51" s="13" customFormat="1" ht="12">
      <c r="A141" s="13"/>
      <c r="B141" s="234"/>
      <c r="C141" s="235"/>
      <c r="D141" s="236" t="s">
        <v>138</v>
      </c>
      <c r="E141" s="237" t="s">
        <v>1</v>
      </c>
      <c r="F141" s="238" t="s">
        <v>333</v>
      </c>
      <c r="G141" s="235"/>
      <c r="H141" s="239">
        <v>1.235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138</v>
      </c>
      <c r="AU141" s="245" t="s">
        <v>85</v>
      </c>
      <c r="AV141" s="13" t="s">
        <v>85</v>
      </c>
      <c r="AW141" s="13" t="s">
        <v>31</v>
      </c>
      <c r="AX141" s="13" t="s">
        <v>83</v>
      </c>
      <c r="AY141" s="245" t="s">
        <v>129</v>
      </c>
    </row>
    <row r="142" spans="1:65" s="2" customFormat="1" ht="16.5" customHeight="1">
      <c r="A142" s="38"/>
      <c r="B142" s="39"/>
      <c r="C142" s="220" t="s">
        <v>193</v>
      </c>
      <c r="D142" s="220" t="s">
        <v>132</v>
      </c>
      <c r="E142" s="221" t="s">
        <v>334</v>
      </c>
      <c r="F142" s="222" t="s">
        <v>335</v>
      </c>
      <c r="G142" s="223" t="s">
        <v>135</v>
      </c>
      <c r="H142" s="224">
        <v>425.125</v>
      </c>
      <c r="I142" s="225"/>
      <c r="J142" s="226">
        <f>ROUND(I142*H142,2)</f>
        <v>0</v>
      </c>
      <c r="K142" s="227"/>
      <c r="L142" s="44"/>
      <c r="M142" s="228" t="s">
        <v>1</v>
      </c>
      <c r="N142" s="229" t="s">
        <v>40</v>
      </c>
      <c r="O142" s="91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2" t="s">
        <v>136</v>
      </c>
      <c r="AT142" s="232" t="s">
        <v>132</v>
      </c>
      <c r="AU142" s="232" t="s">
        <v>85</v>
      </c>
      <c r="AY142" s="17" t="s">
        <v>129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7" t="s">
        <v>83</v>
      </c>
      <c r="BK142" s="233">
        <f>ROUND(I142*H142,2)</f>
        <v>0</v>
      </c>
      <c r="BL142" s="17" t="s">
        <v>136</v>
      </c>
      <c r="BM142" s="232" t="s">
        <v>336</v>
      </c>
    </row>
    <row r="143" spans="1:51" s="13" customFormat="1" ht="12">
      <c r="A143" s="13"/>
      <c r="B143" s="234"/>
      <c r="C143" s="235"/>
      <c r="D143" s="236" t="s">
        <v>138</v>
      </c>
      <c r="E143" s="237" t="s">
        <v>1</v>
      </c>
      <c r="F143" s="238" t="s">
        <v>329</v>
      </c>
      <c r="G143" s="235"/>
      <c r="H143" s="239">
        <v>425.125</v>
      </c>
      <c r="I143" s="240"/>
      <c r="J143" s="235"/>
      <c r="K143" s="235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138</v>
      </c>
      <c r="AU143" s="245" t="s">
        <v>85</v>
      </c>
      <c r="AV143" s="13" t="s">
        <v>85</v>
      </c>
      <c r="AW143" s="13" t="s">
        <v>31</v>
      </c>
      <c r="AX143" s="13" t="s">
        <v>83</v>
      </c>
      <c r="AY143" s="245" t="s">
        <v>129</v>
      </c>
    </row>
    <row r="144" spans="1:65" s="2" customFormat="1" ht="33" customHeight="1">
      <c r="A144" s="38"/>
      <c r="B144" s="39"/>
      <c r="C144" s="220" t="s">
        <v>8</v>
      </c>
      <c r="D144" s="220" t="s">
        <v>132</v>
      </c>
      <c r="E144" s="221" t="s">
        <v>337</v>
      </c>
      <c r="F144" s="222" t="s">
        <v>338</v>
      </c>
      <c r="G144" s="223" t="s">
        <v>135</v>
      </c>
      <c r="H144" s="224">
        <v>142.266</v>
      </c>
      <c r="I144" s="225"/>
      <c r="J144" s="226">
        <f>ROUND(I144*H144,2)</f>
        <v>0</v>
      </c>
      <c r="K144" s="227"/>
      <c r="L144" s="44"/>
      <c r="M144" s="228" t="s">
        <v>1</v>
      </c>
      <c r="N144" s="229" t="s">
        <v>40</v>
      </c>
      <c r="O144" s="91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2" t="s">
        <v>136</v>
      </c>
      <c r="AT144" s="232" t="s">
        <v>132</v>
      </c>
      <c r="AU144" s="232" t="s">
        <v>85</v>
      </c>
      <c r="AY144" s="17" t="s">
        <v>129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7" t="s">
        <v>83</v>
      </c>
      <c r="BK144" s="233">
        <f>ROUND(I144*H144,2)</f>
        <v>0</v>
      </c>
      <c r="BL144" s="17" t="s">
        <v>136</v>
      </c>
      <c r="BM144" s="232" t="s">
        <v>339</v>
      </c>
    </row>
    <row r="145" spans="1:51" s="13" customFormat="1" ht="12">
      <c r="A145" s="13"/>
      <c r="B145" s="234"/>
      <c r="C145" s="235"/>
      <c r="D145" s="236" t="s">
        <v>138</v>
      </c>
      <c r="E145" s="237" t="s">
        <v>1</v>
      </c>
      <c r="F145" s="238" t="s">
        <v>340</v>
      </c>
      <c r="G145" s="235"/>
      <c r="H145" s="239">
        <v>142.266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138</v>
      </c>
      <c r="AU145" s="245" t="s">
        <v>85</v>
      </c>
      <c r="AV145" s="13" t="s">
        <v>85</v>
      </c>
      <c r="AW145" s="13" t="s">
        <v>31</v>
      </c>
      <c r="AX145" s="13" t="s">
        <v>83</v>
      </c>
      <c r="AY145" s="245" t="s">
        <v>129</v>
      </c>
    </row>
    <row r="146" spans="1:63" s="12" customFormat="1" ht="22.8" customHeight="1">
      <c r="A146" s="12"/>
      <c r="B146" s="204"/>
      <c r="C146" s="205"/>
      <c r="D146" s="206" t="s">
        <v>74</v>
      </c>
      <c r="E146" s="218" t="s">
        <v>153</v>
      </c>
      <c r="F146" s="218" t="s">
        <v>341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P147+SUM(P148:P175)</f>
        <v>0</v>
      </c>
      <c r="Q146" s="212"/>
      <c r="R146" s="213">
        <f>R147+SUM(R148:R175)</f>
        <v>1.0179604</v>
      </c>
      <c r="S146" s="212"/>
      <c r="T146" s="214">
        <f>T147+SUM(T148:T175)</f>
        <v>9.686795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83</v>
      </c>
      <c r="AT146" s="216" t="s">
        <v>74</v>
      </c>
      <c r="AU146" s="216" t="s">
        <v>83</v>
      </c>
      <c r="AY146" s="215" t="s">
        <v>129</v>
      </c>
      <c r="BK146" s="217">
        <f>BK147+SUM(BK148:BK175)</f>
        <v>0</v>
      </c>
    </row>
    <row r="147" spans="1:65" s="2" customFormat="1" ht="49.05" customHeight="1">
      <c r="A147" s="38"/>
      <c r="B147" s="39"/>
      <c r="C147" s="220" t="s">
        <v>282</v>
      </c>
      <c r="D147" s="220" t="s">
        <v>132</v>
      </c>
      <c r="E147" s="221" t="s">
        <v>342</v>
      </c>
      <c r="F147" s="222" t="s">
        <v>343</v>
      </c>
      <c r="G147" s="223" t="s">
        <v>135</v>
      </c>
      <c r="H147" s="224">
        <v>422.525</v>
      </c>
      <c r="I147" s="225"/>
      <c r="J147" s="226">
        <f>ROUND(I147*H147,2)</f>
        <v>0</v>
      </c>
      <c r="K147" s="227"/>
      <c r="L147" s="44"/>
      <c r="M147" s="228" t="s">
        <v>1</v>
      </c>
      <c r="N147" s="229" t="s">
        <v>40</v>
      </c>
      <c r="O147" s="91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2" t="s">
        <v>136</v>
      </c>
      <c r="AT147" s="232" t="s">
        <v>132</v>
      </c>
      <c r="AU147" s="232" t="s">
        <v>85</v>
      </c>
      <c r="AY147" s="17" t="s">
        <v>129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7" t="s">
        <v>83</v>
      </c>
      <c r="BK147" s="233">
        <f>ROUND(I147*H147,2)</f>
        <v>0</v>
      </c>
      <c r="BL147" s="17" t="s">
        <v>136</v>
      </c>
      <c r="BM147" s="232" t="s">
        <v>344</v>
      </c>
    </row>
    <row r="148" spans="1:51" s="13" customFormat="1" ht="12">
      <c r="A148" s="13"/>
      <c r="B148" s="234"/>
      <c r="C148" s="235"/>
      <c r="D148" s="236" t="s">
        <v>138</v>
      </c>
      <c r="E148" s="237" t="s">
        <v>1</v>
      </c>
      <c r="F148" s="238" t="s">
        <v>287</v>
      </c>
      <c r="G148" s="235"/>
      <c r="H148" s="239">
        <v>406.325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138</v>
      </c>
      <c r="AU148" s="245" t="s">
        <v>85</v>
      </c>
      <c r="AV148" s="13" t="s">
        <v>85</v>
      </c>
      <c r="AW148" s="13" t="s">
        <v>31</v>
      </c>
      <c r="AX148" s="13" t="s">
        <v>75</v>
      </c>
      <c r="AY148" s="245" t="s">
        <v>129</v>
      </c>
    </row>
    <row r="149" spans="1:51" s="13" customFormat="1" ht="12">
      <c r="A149" s="13"/>
      <c r="B149" s="234"/>
      <c r="C149" s="235"/>
      <c r="D149" s="236" t="s">
        <v>138</v>
      </c>
      <c r="E149" s="237" t="s">
        <v>1</v>
      </c>
      <c r="F149" s="238" t="s">
        <v>345</v>
      </c>
      <c r="G149" s="235"/>
      <c r="H149" s="239">
        <v>16.2</v>
      </c>
      <c r="I149" s="240"/>
      <c r="J149" s="235"/>
      <c r="K149" s="235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138</v>
      </c>
      <c r="AU149" s="245" t="s">
        <v>85</v>
      </c>
      <c r="AV149" s="13" t="s">
        <v>85</v>
      </c>
      <c r="AW149" s="13" t="s">
        <v>31</v>
      </c>
      <c r="AX149" s="13" t="s">
        <v>75</v>
      </c>
      <c r="AY149" s="245" t="s">
        <v>129</v>
      </c>
    </row>
    <row r="150" spans="1:51" s="14" customFormat="1" ht="12">
      <c r="A150" s="14"/>
      <c r="B150" s="246"/>
      <c r="C150" s="247"/>
      <c r="D150" s="236" t="s">
        <v>138</v>
      </c>
      <c r="E150" s="248" t="s">
        <v>306</v>
      </c>
      <c r="F150" s="249" t="s">
        <v>151</v>
      </c>
      <c r="G150" s="247"/>
      <c r="H150" s="250">
        <v>422.525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138</v>
      </c>
      <c r="AU150" s="256" t="s">
        <v>85</v>
      </c>
      <c r="AV150" s="14" t="s">
        <v>152</v>
      </c>
      <c r="AW150" s="14" t="s">
        <v>31</v>
      </c>
      <c r="AX150" s="14" t="s">
        <v>83</v>
      </c>
      <c r="AY150" s="256" t="s">
        <v>129</v>
      </c>
    </row>
    <row r="151" spans="1:65" s="2" customFormat="1" ht="49.05" customHeight="1">
      <c r="A151" s="38"/>
      <c r="B151" s="39"/>
      <c r="C151" s="220" t="s">
        <v>221</v>
      </c>
      <c r="D151" s="220" t="s">
        <v>132</v>
      </c>
      <c r="E151" s="221" t="s">
        <v>346</v>
      </c>
      <c r="F151" s="222" t="s">
        <v>347</v>
      </c>
      <c r="G151" s="223" t="s">
        <v>135</v>
      </c>
      <c r="H151" s="224">
        <v>31689.375</v>
      </c>
      <c r="I151" s="225"/>
      <c r="J151" s="226">
        <f>ROUND(I151*H151,2)</f>
        <v>0</v>
      </c>
      <c r="K151" s="227"/>
      <c r="L151" s="44"/>
      <c r="M151" s="228" t="s">
        <v>1</v>
      </c>
      <c r="N151" s="229" t="s">
        <v>40</v>
      </c>
      <c r="O151" s="91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2" t="s">
        <v>136</v>
      </c>
      <c r="AT151" s="232" t="s">
        <v>132</v>
      </c>
      <c r="AU151" s="232" t="s">
        <v>85</v>
      </c>
      <c r="AY151" s="17" t="s">
        <v>129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7" t="s">
        <v>83</v>
      </c>
      <c r="BK151" s="233">
        <f>ROUND(I151*H151,2)</f>
        <v>0</v>
      </c>
      <c r="BL151" s="17" t="s">
        <v>136</v>
      </c>
      <c r="BM151" s="232" t="s">
        <v>348</v>
      </c>
    </row>
    <row r="152" spans="1:51" s="13" customFormat="1" ht="12">
      <c r="A152" s="13"/>
      <c r="B152" s="234"/>
      <c r="C152" s="235"/>
      <c r="D152" s="236" t="s">
        <v>138</v>
      </c>
      <c r="E152" s="237" t="s">
        <v>1</v>
      </c>
      <c r="F152" s="238" t="s">
        <v>349</v>
      </c>
      <c r="G152" s="235"/>
      <c r="H152" s="239">
        <v>31689.375</v>
      </c>
      <c r="I152" s="240"/>
      <c r="J152" s="235"/>
      <c r="K152" s="235"/>
      <c r="L152" s="241"/>
      <c r="M152" s="242"/>
      <c r="N152" s="243"/>
      <c r="O152" s="243"/>
      <c r="P152" s="243"/>
      <c r="Q152" s="243"/>
      <c r="R152" s="243"/>
      <c r="S152" s="243"/>
      <c r="T152" s="24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5" t="s">
        <v>138</v>
      </c>
      <c r="AU152" s="245" t="s">
        <v>85</v>
      </c>
      <c r="AV152" s="13" t="s">
        <v>85</v>
      </c>
      <c r="AW152" s="13" t="s">
        <v>31</v>
      </c>
      <c r="AX152" s="13" t="s">
        <v>83</v>
      </c>
      <c r="AY152" s="245" t="s">
        <v>129</v>
      </c>
    </row>
    <row r="153" spans="1:65" s="2" customFormat="1" ht="49.05" customHeight="1">
      <c r="A153" s="38"/>
      <c r="B153" s="39"/>
      <c r="C153" s="220" t="s">
        <v>247</v>
      </c>
      <c r="D153" s="220" t="s">
        <v>132</v>
      </c>
      <c r="E153" s="221" t="s">
        <v>350</v>
      </c>
      <c r="F153" s="222" t="s">
        <v>351</v>
      </c>
      <c r="G153" s="223" t="s">
        <v>135</v>
      </c>
      <c r="H153" s="224">
        <v>422.525</v>
      </c>
      <c r="I153" s="225"/>
      <c r="J153" s="226">
        <f>ROUND(I153*H153,2)</f>
        <v>0</v>
      </c>
      <c r="K153" s="227"/>
      <c r="L153" s="44"/>
      <c r="M153" s="228" t="s">
        <v>1</v>
      </c>
      <c r="N153" s="229" t="s">
        <v>40</v>
      </c>
      <c r="O153" s="91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2" t="s">
        <v>136</v>
      </c>
      <c r="AT153" s="232" t="s">
        <v>132</v>
      </c>
      <c r="AU153" s="232" t="s">
        <v>85</v>
      </c>
      <c r="AY153" s="17" t="s">
        <v>129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7" t="s">
        <v>83</v>
      </c>
      <c r="BK153" s="233">
        <f>ROUND(I153*H153,2)</f>
        <v>0</v>
      </c>
      <c r="BL153" s="17" t="s">
        <v>136</v>
      </c>
      <c r="BM153" s="232" t="s">
        <v>352</v>
      </c>
    </row>
    <row r="154" spans="1:51" s="13" customFormat="1" ht="12">
      <c r="A154" s="13"/>
      <c r="B154" s="234"/>
      <c r="C154" s="235"/>
      <c r="D154" s="236" t="s">
        <v>138</v>
      </c>
      <c r="E154" s="237" t="s">
        <v>1</v>
      </c>
      <c r="F154" s="238" t="s">
        <v>306</v>
      </c>
      <c r="G154" s="235"/>
      <c r="H154" s="239">
        <v>422.525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138</v>
      </c>
      <c r="AU154" s="245" t="s">
        <v>85</v>
      </c>
      <c r="AV154" s="13" t="s">
        <v>85</v>
      </c>
      <c r="AW154" s="13" t="s">
        <v>31</v>
      </c>
      <c r="AX154" s="13" t="s">
        <v>83</v>
      </c>
      <c r="AY154" s="245" t="s">
        <v>129</v>
      </c>
    </row>
    <row r="155" spans="1:65" s="2" customFormat="1" ht="37.8" customHeight="1">
      <c r="A155" s="38"/>
      <c r="B155" s="39"/>
      <c r="C155" s="220" t="s">
        <v>227</v>
      </c>
      <c r="D155" s="220" t="s">
        <v>132</v>
      </c>
      <c r="E155" s="221" t="s">
        <v>353</v>
      </c>
      <c r="F155" s="222" t="s">
        <v>354</v>
      </c>
      <c r="G155" s="223" t="s">
        <v>355</v>
      </c>
      <c r="H155" s="224">
        <v>99.263</v>
      </c>
      <c r="I155" s="225"/>
      <c r="J155" s="226">
        <f>ROUND(I155*H155,2)</f>
        <v>0</v>
      </c>
      <c r="K155" s="227"/>
      <c r="L155" s="44"/>
      <c r="M155" s="228" t="s">
        <v>1</v>
      </c>
      <c r="N155" s="229" t="s">
        <v>40</v>
      </c>
      <c r="O155" s="91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2" t="s">
        <v>136</v>
      </c>
      <c r="AT155" s="232" t="s">
        <v>132</v>
      </c>
      <c r="AU155" s="232" t="s">
        <v>85</v>
      </c>
      <c r="AY155" s="17" t="s">
        <v>129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7" t="s">
        <v>83</v>
      </c>
      <c r="BK155" s="233">
        <f>ROUND(I155*H155,2)</f>
        <v>0</v>
      </c>
      <c r="BL155" s="17" t="s">
        <v>136</v>
      </c>
      <c r="BM155" s="232" t="s">
        <v>356</v>
      </c>
    </row>
    <row r="156" spans="1:51" s="13" customFormat="1" ht="12">
      <c r="A156" s="13"/>
      <c r="B156" s="234"/>
      <c r="C156" s="235"/>
      <c r="D156" s="236" t="s">
        <v>138</v>
      </c>
      <c r="E156" s="237" t="s">
        <v>1</v>
      </c>
      <c r="F156" s="238" t="s">
        <v>357</v>
      </c>
      <c r="G156" s="235"/>
      <c r="H156" s="239">
        <v>99.263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138</v>
      </c>
      <c r="AU156" s="245" t="s">
        <v>85</v>
      </c>
      <c r="AV156" s="13" t="s">
        <v>85</v>
      </c>
      <c r="AW156" s="13" t="s">
        <v>31</v>
      </c>
      <c r="AX156" s="13" t="s">
        <v>75</v>
      </c>
      <c r="AY156" s="245" t="s">
        <v>129</v>
      </c>
    </row>
    <row r="157" spans="1:51" s="14" customFormat="1" ht="12">
      <c r="A157" s="14"/>
      <c r="B157" s="246"/>
      <c r="C157" s="247"/>
      <c r="D157" s="236" t="s">
        <v>138</v>
      </c>
      <c r="E157" s="248" t="s">
        <v>289</v>
      </c>
      <c r="F157" s="249" t="s">
        <v>151</v>
      </c>
      <c r="G157" s="247"/>
      <c r="H157" s="250">
        <v>99.263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138</v>
      </c>
      <c r="AU157" s="256" t="s">
        <v>85</v>
      </c>
      <c r="AV157" s="14" t="s">
        <v>152</v>
      </c>
      <c r="AW157" s="14" t="s">
        <v>31</v>
      </c>
      <c r="AX157" s="14" t="s">
        <v>83</v>
      </c>
      <c r="AY157" s="256" t="s">
        <v>129</v>
      </c>
    </row>
    <row r="158" spans="1:65" s="2" customFormat="1" ht="37.8" customHeight="1">
      <c r="A158" s="38"/>
      <c r="B158" s="39"/>
      <c r="C158" s="220" t="s">
        <v>7</v>
      </c>
      <c r="D158" s="220" t="s">
        <v>132</v>
      </c>
      <c r="E158" s="221" t="s">
        <v>358</v>
      </c>
      <c r="F158" s="222" t="s">
        <v>359</v>
      </c>
      <c r="G158" s="223" t="s">
        <v>355</v>
      </c>
      <c r="H158" s="224">
        <v>8933.67</v>
      </c>
      <c r="I158" s="225"/>
      <c r="J158" s="226">
        <f>ROUND(I158*H158,2)</f>
        <v>0</v>
      </c>
      <c r="K158" s="227"/>
      <c r="L158" s="44"/>
      <c r="M158" s="228" t="s">
        <v>1</v>
      </c>
      <c r="N158" s="229" t="s">
        <v>40</v>
      </c>
      <c r="O158" s="91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2" t="s">
        <v>136</v>
      </c>
      <c r="AT158" s="232" t="s">
        <v>132</v>
      </c>
      <c r="AU158" s="232" t="s">
        <v>85</v>
      </c>
      <c r="AY158" s="17" t="s">
        <v>129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7" t="s">
        <v>83</v>
      </c>
      <c r="BK158" s="233">
        <f>ROUND(I158*H158,2)</f>
        <v>0</v>
      </c>
      <c r="BL158" s="17" t="s">
        <v>136</v>
      </c>
      <c r="BM158" s="232" t="s">
        <v>360</v>
      </c>
    </row>
    <row r="159" spans="1:51" s="13" customFormat="1" ht="12">
      <c r="A159" s="13"/>
      <c r="B159" s="234"/>
      <c r="C159" s="235"/>
      <c r="D159" s="236" t="s">
        <v>138</v>
      </c>
      <c r="E159" s="237" t="s">
        <v>1</v>
      </c>
      <c r="F159" s="238" t="s">
        <v>361</v>
      </c>
      <c r="G159" s="235"/>
      <c r="H159" s="239">
        <v>8933.67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138</v>
      </c>
      <c r="AU159" s="245" t="s">
        <v>85</v>
      </c>
      <c r="AV159" s="13" t="s">
        <v>85</v>
      </c>
      <c r="AW159" s="13" t="s">
        <v>31</v>
      </c>
      <c r="AX159" s="13" t="s">
        <v>83</v>
      </c>
      <c r="AY159" s="245" t="s">
        <v>129</v>
      </c>
    </row>
    <row r="160" spans="1:65" s="2" customFormat="1" ht="37.8" customHeight="1">
      <c r="A160" s="38"/>
      <c r="B160" s="39"/>
      <c r="C160" s="220" t="s">
        <v>362</v>
      </c>
      <c r="D160" s="220" t="s">
        <v>132</v>
      </c>
      <c r="E160" s="221" t="s">
        <v>363</v>
      </c>
      <c r="F160" s="222" t="s">
        <v>364</v>
      </c>
      <c r="G160" s="223" t="s">
        <v>355</v>
      </c>
      <c r="H160" s="224">
        <v>99.263</v>
      </c>
      <c r="I160" s="225"/>
      <c r="J160" s="226">
        <f>ROUND(I160*H160,2)</f>
        <v>0</v>
      </c>
      <c r="K160" s="227"/>
      <c r="L160" s="44"/>
      <c r="M160" s="228" t="s">
        <v>1</v>
      </c>
      <c r="N160" s="229" t="s">
        <v>40</v>
      </c>
      <c r="O160" s="91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2" t="s">
        <v>136</v>
      </c>
      <c r="AT160" s="232" t="s">
        <v>132</v>
      </c>
      <c r="AU160" s="232" t="s">
        <v>85</v>
      </c>
      <c r="AY160" s="17" t="s">
        <v>129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7" t="s">
        <v>83</v>
      </c>
      <c r="BK160" s="233">
        <f>ROUND(I160*H160,2)</f>
        <v>0</v>
      </c>
      <c r="BL160" s="17" t="s">
        <v>136</v>
      </c>
      <c r="BM160" s="232" t="s">
        <v>365</v>
      </c>
    </row>
    <row r="161" spans="1:51" s="13" customFormat="1" ht="12">
      <c r="A161" s="13"/>
      <c r="B161" s="234"/>
      <c r="C161" s="235"/>
      <c r="D161" s="236" t="s">
        <v>138</v>
      </c>
      <c r="E161" s="237" t="s">
        <v>1</v>
      </c>
      <c r="F161" s="238" t="s">
        <v>289</v>
      </c>
      <c r="G161" s="235"/>
      <c r="H161" s="239">
        <v>99.263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138</v>
      </c>
      <c r="AU161" s="245" t="s">
        <v>85</v>
      </c>
      <c r="AV161" s="13" t="s">
        <v>85</v>
      </c>
      <c r="AW161" s="13" t="s">
        <v>31</v>
      </c>
      <c r="AX161" s="13" t="s">
        <v>83</v>
      </c>
      <c r="AY161" s="245" t="s">
        <v>129</v>
      </c>
    </row>
    <row r="162" spans="1:65" s="2" customFormat="1" ht="37.8" customHeight="1">
      <c r="A162" s="38"/>
      <c r="B162" s="39"/>
      <c r="C162" s="220" t="s">
        <v>231</v>
      </c>
      <c r="D162" s="220" t="s">
        <v>132</v>
      </c>
      <c r="E162" s="221" t="s">
        <v>366</v>
      </c>
      <c r="F162" s="222" t="s">
        <v>367</v>
      </c>
      <c r="G162" s="223" t="s">
        <v>135</v>
      </c>
      <c r="H162" s="224">
        <v>95.08</v>
      </c>
      <c r="I162" s="225"/>
      <c r="J162" s="226">
        <f>ROUND(I162*H162,2)</f>
        <v>0</v>
      </c>
      <c r="K162" s="227"/>
      <c r="L162" s="44"/>
      <c r="M162" s="228" t="s">
        <v>1</v>
      </c>
      <c r="N162" s="229" t="s">
        <v>40</v>
      </c>
      <c r="O162" s="91"/>
      <c r="P162" s="230">
        <f>O162*H162</f>
        <v>0</v>
      </c>
      <c r="Q162" s="230">
        <v>0.00013</v>
      </c>
      <c r="R162" s="230">
        <f>Q162*H162</f>
        <v>0.012360399999999999</v>
      </c>
      <c r="S162" s="230">
        <v>0</v>
      </c>
      <c r="T162" s="231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2" t="s">
        <v>136</v>
      </c>
      <c r="AT162" s="232" t="s">
        <v>132</v>
      </c>
      <c r="AU162" s="232" t="s">
        <v>85</v>
      </c>
      <c r="AY162" s="17" t="s">
        <v>129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7" t="s">
        <v>83</v>
      </c>
      <c r="BK162" s="233">
        <f>ROUND(I162*H162,2)</f>
        <v>0</v>
      </c>
      <c r="BL162" s="17" t="s">
        <v>136</v>
      </c>
      <c r="BM162" s="232" t="s">
        <v>368</v>
      </c>
    </row>
    <row r="163" spans="1:51" s="13" customFormat="1" ht="12">
      <c r="A163" s="13"/>
      <c r="B163" s="234"/>
      <c r="C163" s="235"/>
      <c r="D163" s="236" t="s">
        <v>138</v>
      </c>
      <c r="E163" s="237" t="s">
        <v>1</v>
      </c>
      <c r="F163" s="238" t="s">
        <v>369</v>
      </c>
      <c r="G163" s="235"/>
      <c r="H163" s="239">
        <v>95.08</v>
      </c>
      <c r="I163" s="240"/>
      <c r="J163" s="235"/>
      <c r="K163" s="235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138</v>
      </c>
      <c r="AU163" s="245" t="s">
        <v>85</v>
      </c>
      <c r="AV163" s="13" t="s">
        <v>85</v>
      </c>
      <c r="AW163" s="13" t="s">
        <v>31</v>
      </c>
      <c r="AX163" s="13" t="s">
        <v>83</v>
      </c>
      <c r="AY163" s="245" t="s">
        <v>129</v>
      </c>
    </row>
    <row r="164" spans="1:65" s="2" customFormat="1" ht="66.75" customHeight="1">
      <c r="A164" s="38"/>
      <c r="B164" s="39"/>
      <c r="C164" s="220" t="s">
        <v>263</v>
      </c>
      <c r="D164" s="220" t="s">
        <v>132</v>
      </c>
      <c r="E164" s="221" t="s">
        <v>370</v>
      </c>
      <c r="F164" s="222" t="s">
        <v>371</v>
      </c>
      <c r="G164" s="223" t="s">
        <v>135</v>
      </c>
      <c r="H164" s="224">
        <v>91.111</v>
      </c>
      <c r="I164" s="225"/>
      <c r="J164" s="226">
        <f>ROUND(I164*H164,2)</f>
        <v>0</v>
      </c>
      <c r="K164" s="227"/>
      <c r="L164" s="44"/>
      <c r="M164" s="228" t="s">
        <v>1</v>
      </c>
      <c r="N164" s="229" t="s">
        <v>40</v>
      </c>
      <c r="O164" s="91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2" t="s">
        <v>171</v>
      </c>
      <c r="AT164" s="232" t="s">
        <v>132</v>
      </c>
      <c r="AU164" s="232" t="s">
        <v>85</v>
      </c>
      <c r="AY164" s="17" t="s">
        <v>129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7" t="s">
        <v>83</v>
      </c>
      <c r="BK164" s="233">
        <f>ROUND(I164*H164,2)</f>
        <v>0</v>
      </c>
      <c r="BL164" s="17" t="s">
        <v>171</v>
      </c>
      <c r="BM164" s="232" t="s">
        <v>372</v>
      </c>
    </row>
    <row r="165" spans="1:51" s="13" customFormat="1" ht="12">
      <c r="A165" s="13"/>
      <c r="B165" s="234"/>
      <c r="C165" s="235"/>
      <c r="D165" s="236" t="s">
        <v>138</v>
      </c>
      <c r="E165" s="237" t="s">
        <v>1</v>
      </c>
      <c r="F165" s="238" t="s">
        <v>373</v>
      </c>
      <c r="G165" s="235"/>
      <c r="H165" s="239">
        <v>91.111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138</v>
      </c>
      <c r="AU165" s="245" t="s">
        <v>85</v>
      </c>
      <c r="AV165" s="13" t="s">
        <v>85</v>
      </c>
      <c r="AW165" s="13" t="s">
        <v>31</v>
      </c>
      <c r="AX165" s="13" t="s">
        <v>83</v>
      </c>
      <c r="AY165" s="245" t="s">
        <v>129</v>
      </c>
    </row>
    <row r="166" spans="1:65" s="2" customFormat="1" ht="37.8" customHeight="1">
      <c r="A166" s="38"/>
      <c r="B166" s="39"/>
      <c r="C166" s="220" t="s">
        <v>374</v>
      </c>
      <c r="D166" s="220" t="s">
        <v>132</v>
      </c>
      <c r="E166" s="221" t="s">
        <v>375</v>
      </c>
      <c r="F166" s="222" t="s">
        <v>376</v>
      </c>
      <c r="G166" s="223" t="s">
        <v>183</v>
      </c>
      <c r="H166" s="224">
        <v>80</v>
      </c>
      <c r="I166" s="225"/>
      <c r="J166" s="226">
        <f>ROUND(I166*H166,2)</f>
        <v>0</v>
      </c>
      <c r="K166" s="227"/>
      <c r="L166" s="44"/>
      <c r="M166" s="228" t="s">
        <v>1</v>
      </c>
      <c r="N166" s="229" t="s">
        <v>40</v>
      </c>
      <c r="O166" s="91"/>
      <c r="P166" s="230">
        <f>O166*H166</f>
        <v>0</v>
      </c>
      <c r="Q166" s="230">
        <v>0.01257</v>
      </c>
      <c r="R166" s="230">
        <f>Q166*H166</f>
        <v>1.0056</v>
      </c>
      <c r="S166" s="230">
        <v>0</v>
      </c>
      <c r="T166" s="231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2" t="s">
        <v>136</v>
      </c>
      <c r="AT166" s="232" t="s">
        <v>132</v>
      </c>
      <c r="AU166" s="232" t="s">
        <v>85</v>
      </c>
      <c r="AY166" s="17" t="s">
        <v>129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7" t="s">
        <v>83</v>
      </c>
      <c r="BK166" s="233">
        <f>ROUND(I166*H166,2)</f>
        <v>0</v>
      </c>
      <c r="BL166" s="17" t="s">
        <v>136</v>
      </c>
      <c r="BM166" s="232" t="s">
        <v>377</v>
      </c>
    </row>
    <row r="167" spans="1:51" s="13" customFormat="1" ht="12">
      <c r="A167" s="13"/>
      <c r="B167" s="234"/>
      <c r="C167" s="235"/>
      <c r="D167" s="236" t="s">
        <v>138</v>
      </c>
      <c r="E167" s="237" t="s">
        <v>1</v>
      </c>
      <c r="F167" s="238" t="s">
        <v>378</v>
      </c>
      <c r="G167" s="235"/>
      <c r="H167" s="239">
        <v>80</v>
      </c>
      <c r="I167" s="240"/>
      <c r="J167" s="235"/>
      <c r="K167" s="235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138</v>
      </c>
      <c r="AU167" s="245" t="s">
        <v>85</v>
      </c>
      <c r="AV167" s="13" t="s">
        <v>85</v>
      </c>
      <c r="AW167" s="13" t="s">
        <v>31</v>
      </c>
      <c r="AX167" s="13" t="s">
        <v>83</v>
      </c>
      <c r="AY167" s="245" t="s">
        <v>129</v>
      </c>
    </row>
    <row r="168" spans="1:65" s="2" customFormat="1" ht="37.8" customHeight="1">
      <c r="A168" s="38"/>
      <c r="B168" s="39"/>
      <c r="C168" s="220" t="s">
        <v>379</v>
      </c>
      <c r="D168" s="220" t="s">
        <v>132</v>
      </c>
      <c r="E168" s="221" t="s">
        <v>380</v>
      </c>
      <c r="F168" s="222" t="s">
        <v>381</v>
      </c>
      <c r="G168" s="223" t="s">
        <v>135</v>
      </c>
      <c r="H168" s="224">
        <v>50</v>
      </c>
      <c r="I168" s="225"/>
      <c r="J168" s="226">
        <f>ROUND(I168*H168,2)</f>
        <v>0</v>
      </c>
      <c r="K168" s="227"/>
      <c r="L168" s="44"/>
      <c r="M168" s="228" t="s">
        <v>1</v>
      </c>
      <c r="N168" s="229" t="s">
        <v>40</v>
      </c>
      <c r="O168" s="91"/>
      <c r="P168" s="230">
        <f>O168*H168</f>
        <v>0</v>
      </c>
      <c r="Q168" s="230">
        <v>0</v>
      </c>
      <c r="R168" s="230">
        <f>Q168*H168</f>
        <v>0</v>
      </c>
      <c r="S168" s="230">
        <v>0.046</v>
      </c>
      <c r="T168" s="231">
        <f>S168*H168</f>
        <v>2.3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2" t="s">
        <v>136</v>
      </c>
      <c r="AT168" s="232" t="s">
        <v>132</v>
      </c>
      <c r="AU168" s="232" t="s">
        <v>85</v>
      </c>
      <c r="AY168" s="17" t="s">
        <v>129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7" t="s">
        <v>83</v>
      </c>
      <c r="BK168" s="233">
        <f>ROUND(I168*H168,2)</f>
        <v>0</v>
      </c>
      <c r="BL168" s="17" t="s">
        <v>136</v>
      </c>
      <c r="BM168" s="232" t="s">
        <v>382</v>
      </c>
    </row>
    <row r="169" spans="1:51" s="13" customFormat="1" ht="12">
      <c r="A169" s="13"/>
      <c r="B169" s="234"/>
      <c r="C169" s="235"/>
      <c r="D169" s="236" t="s">
        <v>138</v>
      </c>
      <c r="E169" s="237" t="s">
        <v>1</v>
      </c>
      <c r="F169" s="238" t="s">
        <v>383</v>
      </c>
      <c r="G169" s="235"/>
      <c r="H169" s="239">
        <v>50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138</v>
      </c>
      <c r="AU169" s="245" t="s">
        <v>85</v>
      </c>
      <c r="AV169" s="13" t="s">
        <v>85</v>
      </c>
      <c r="AW169" s="13" t="s">
        <v>31</v>
      </c>
      <c r="AX169" s="13" t="s">
        <v>83</v>
      </c>
      <c r="AY169" s="245" t="s">
        <v>129</v>
      </c>
    </row>
    <row r="170" spans="1:65" s="2" customFormat="1" ht="44.25" customHeight="1">
      <c r="A170" s="38"/>
      <c r="B170" s="39"/>
      <c r="C170" s="220" t="s">
        <v>384</v>
      </c>
      <c r="D170" s="220" t="s">
        <v>132</v>
      </c>
      <c r="E170" s="221" t="s">
        <v>385</v>
      </c>
      <c r="F170" s="222" t="s">
        <v>386</v>
      </c>
      <c r="G170" s="223" t="s">
        <v>135</v>
      </c>
      <c r="H170" s="224">
        <v>321.165</v>
      </c>
      <c r="I170" s="225"/>
      <c r="J170" s="226">
        <f>ROUND(I170*H170,2)</f>
        <v>0</v>
      </c>
      <c r="K170" s="227"/>
      <c r="L170" s="44"/>
      <c r="M170" s="228" t="s">
        <v>1</v>
      </c>
      <c r="N170" s="229" t="s">
        <v>40</v>
      </c>
      <c r="O170" s="91"/>
      <c r="P170" s="230">
        <f>O170*H170</f>
        <v>0</v>
      </c>
      <c r="Q170" s="230">
        <v>0</v>
      </c>
      <c r="R170" s="230">
        <f>Q170*H170</f>
        <v>0</v>
      </c>
      <c r="S170" s="230">
        <v>0.023</v>
      </c>
      <c r="T170" s="231">
        <f>S170*H170</f>
        <v>7.386795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2" t="s">
        <v>136</v>
      </c>
      <c r="AT170" s="232" t="s">
        <v>132</v>
      </c>
      <c r="AU170" s="232" t="s">
        <v>85</v>
      </c>
      <c r="AY170" s="17" t="s">
        <v>129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7" t="s">
        <v>83</v>
      </c>
      <c r="BK170" s="233">
        <f>ROUND(I170*H170,2)</f>
        <v>0</v>
      </c>
      <c r="BL170" s="17" t="s">
        <v>136</v>
      </c>
      <c r="BM170" s="232" t="s">
        <v>387</v>
      </c>
    </row>
    <row r="171" spans="1:51" s="13" customFormat="1" ht="12">
      <c r="A171" s="13"/>
      <c r="B171" s="234"/>
      <c r="C171" s="235"/>
      <c r="D171" s="236" t="s">
        <v>138</v>
      </c>
      <c r="E171" s="237" t="s">
        <v>287</v>
      </c>
      <c r="F171" s="238" t="s">
        <v>388</v>
      </c>
      <c r="G171" s="235"/>
      <c r="H171" s="239">
        <v>406.325</v>
      </c>
      <c r="I171" s="240"/>
      <c r="J171" s="235"/>
      <c r="K171" s="235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138</v>
      </c>
      <c r="AU171" s="245" t="s">
        <v>85</v>
      </c>
      <c r="AV171" s="13" t="s">
        <v>85</v>
      </c>
      <c r="AW171" s="13" t="s">
        <v>31</v>
      </c>
      <c r="AX171" s="13" t="s">
        <v>75</v>
      </c>
      <c r="AY171" s="245" t="s">
        <v>129</v>
      </c>
    </row>
    <row r="172" spans="1:51" s="13" customFormat="1" ht="12">
      <c r="A172" s="13"/>
      <c r="B172" s="234"/>
      <c r="C172" s="235"/>
      <c r="D172" s="236" t="s">
        <v>138</v>
      </c>
      <c r="E172" s="237" t="s">
        <v>1</v>
      </c>
      <c r="F172" s="238" t="s">
        <v>389</v>
      </c>
      <c r="G172" s="235"/>
      <c r="H172" s="239">
        <v>-50.62</v>
      </c>
      <c r="I172" s="240"/>
      <c r="J172" s="235"/>
      <c r="K172" s="235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138</v>
      </c>
      <c r="AU172" s="245" t="s">
        <v>85</v>
      </c>
      <c r="AV172" s="13" t="s">
        <v>85</v>
      </c>
      <c r="AW172" s="13" t="s">
        <v>31</v>
      </c>
      <c r="AX172" s="13" t="s">
        <v>75</v>
      </c>
      <c r="AY172" s="245" t="s">
        <v>129</v>
      </c>
    </row>
    <row r="173" spans="1:51" s="13" customFormat="1" ht="12">
      <c r="A173" s="13"/>
      <c r="B173" s="234"/>
      <c r="C173" s="235"/>
      <c r="D173" s="236" t="s">
        <v>138</v>
      </c>
      <c r="E173" s="237" t="s">
        <v>1</v>
      </c>
      <c r="F173" s="238" t="s">
        <v>390</v>
      </c>
      <c r="G173" s="235"/>
      <c r="H173" s="239">
        <v>-34.54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138</v>
      </c>
      <c r="AU173" s="245" t="s">
        <v>85</v>
      </c>
      <c r="AV173" s="13" t="s">
        <v>85</v>
      </c>
      <c r="AW173" s="13" t="s">
        <v>31</v>
      </c>
      <c r="AX173" s="13" t="s">
        <v>75</v>
      </c>
      <c r="AY173" s="245" t="s">
        <v>129</v>
      </c>
    </row>
    <row r="174" spans="1:51" s="14" customFormat="1" ht="12">
      <c r="A174" s="14"/>
      <c r="B174" s="246"/>
      <c r="C174" s="247"/>
      <c r="D174" s="236" t="s">
        <v>138</v>
      </c>
      <c r="E174" s="248" t="s">
        <v>285</v>
      </c>
      <c r="F174" s="249" t="s">
        <v>151</v>
      </c>
      <c r="G174" s="247"/>
      <c r="H174" s="250">
        <v>321.165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138</v>
      </c>
      <c r="AU174" s="256" t="s">
        <v>85</v>
      </c>
      <c r="AV174" s="14" t="s">
        <v>152</v>
      </c>
      <c r="AW174" s="14" t="s">
        <v>31</v>
      </c>
      <c r="AX174" s="14" t="s">
        <v>83</v>
      </c>
      <c r="AY174" s="256" t="s">
        <v>129</v>
      </c>
    </row>
    <row r="175" spans="1:63" s="12" customFormat="1" ht="20.85" customHeight="1">
      <c r="A175" s="12"/>
      <c r="B175" s="204"/>
      <c r="C175" s="205"/>
      <c r="D175" s="206" t="s">
        <v>74</v>
      </c>
      <c r="E175" s="218" t="s">
        <v>391</v>
      </c>
      <c r="F175" s="218" t="s">
        <v>170</v>
      </c>
      <c r="G175" s="205"/>
      <c r="H175" s="205"/>
      <c r="I175" s="208"/>
      <c r="J175" s="219">
        <f>BK175</f>
        <v>0</v>
      </c>
      <c r="K175" s="205"/>
      <c r="L175" s="210"/>
      <c r="M175" s="211"/>
      <c r="N175" s="212"/>
      <c r="O175" s="212"/>
      <c r="P175" s="213">
        <f>SUM(P176:P183)</f>
        <v>0</v>
      </c>
      <c r="Q175" s="212"/>
      <c r="R175" s="213">
        <f>SUM(R176:R183)</f>
        <v>0</v>
      </c>
      <c r="S175" s="212"/>
      <c r="T175" s="214">
        <f>SUM(T176:T183)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5" t="s">
        <v>83</v>
      </c>
      <c r="AT175" s="216" t="s">
        <v>74</v>
      </c>
      <c r="AU175" s="216" t="s">
        <v>85</v>
      </c>
      <c r="AY175" s="215" t="s">
        <v>129</v>
      </c>
      <c r="BK175" s="217">
        <f>SUM(BK176:BK183)</f>
        <v>0</v>
      </c>
    </row>
    <row r="176" spans="1:65" s="2" customFormat="1" ht="24.15" customHeight="1">
      <c r="A176" s="38"/>
      <c r="B176" s="39"/>
      <c r="C176" s="220" t="s">
        <v>292</v>
      </c>
      <c r="D176" s="220" t="s">
        <v>132</v>
      </c>
      <c r="E176" s="221" t="s">
        <v>392</v>
      </c>
      <c r="F176" s="222" t="s">
        <v>393</v>
      </c>
      <c r="G176" s="223" t="s">
        <v>183</v>
      </c>
      <c r="H176" s="224">
        <v>17</v>
      </c>
      <c r="I176" s="225"/>
      <c r="J176" s="226">
        <f>ROUND(I176*H176,2)</f>
        <v>0</v>
      </c>
      <c r="K176" s="227"/>
      <c r="L176" s="44"/>
      <c r="M176" s="228" t="s">
        <v>1</v>
      </c>
      <c r="N176" s="229" t="s">
        <v>40</v>
      </c>
      <c r="O176" s="91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2" t="s">
        <v>136</v>
      </c>
      <c r="AT176" s="232" t="s">
        <v>132</v>
      </c>
      <c r="AU176" s="232" t="s">
        <v>152</v>
      </c>
      <c r="AY176" s="17" t="s">
        <v>129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7" t="s">
        <v>83</v>
      </c>
      <c r="BK176" s="233">
        <f>ROUND(I176*H176,2)</f>
        <v>0</v>
      </c>
      <c r="BL176" s="17" t="s">
        <v>136</v>
      </c>
      <c r="BM176" s="232" t="s">
        <v>394</v>
      </c>
    </row>
    <row r="177" spans="1:65" s="2" customFormat="1" ht="33" customHeight="1">
      <c r="A177" s="38"/>
      <c r="B177" s="39"/>
      <c r="C177" s="220" t="s">
        <v>395</v>
      </c>
      <c r="D177" s="220" t="s">
        <v>132</v>
      </c>
      <c r="E177" s="221" t="s">
        <v>396</v>
      </c>
      <c r="F177" s="222" t="s">
        <v>397</v>
      </c>
      <c r="G177" s="223" t="s">
        <v>183</v>
      </c>
      <c r="H177" s="224">
        <v>119</v>
      </c>
      <c r="I177" s="225"/>
      <c r="J177" s="226">
        <f>ROUND(I177*H177,2)</f>
        <v>0</v>
      </c>
      <c r="K177" s="227"/>
      <c r="L177" s="44"/>
      <c r="M177" s="228" t="s">
        <v>1</v>
      </c>
      <c r="N177" s="229" t="s">
        <v>40</v>
      </c>
      <c r="O177" s="91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2" t="s">
        <v>136</v>
      </c>
      <c r="AT177" s="232" t="s">
        <v>132</v>
      </c>
      <c r="AU177" s="232" t="s">
        <v>152</v>
      </c>
      <c r="AY177" s="17" t="s">
        <v>129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7" t="s">
        <v>83</v>
      </c>
      <c r="BK177" s="233">
        <f>ROUND(I177*H177,2)</f>
        <v>0</v>
      </c>
      <c r="BL177" s="17" t="s">
        <v>136</v>
      </c>
      <c r="BM177" s="232" t="s">
        <v>398</v>
      </c>
    </row>
    <row r="178" spans="1:51" s="13" customFormat="1" ht="12">
      <c r="A178" s="13"/>
      <c r="B178" s="234"/>
      <c r="C178" s="235"/>
      <c r="D178" s="236" t="s">
        <v>138</v>
      </c>
      <c r="E178" s="237" t="s">
        <v>1</v>
      </c>
      <c r="F178" s="238" t="s">
        <v>399</v>
      </c>
      <c r="G178" s="235"/>
      <c r="H178" s="239">
        <v>119</v>
      </c>
      <c r="I178" s="240"/>
      <c r="J178" s="235"/>
      <c r="K178" s="235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138</v>
      </c>
      <c r="AU178" s="245" t="s">
        <v>152</v>
      </c>
      <c r="AV178" s="13" t="s">
        <v>85</v>
      </c>
      <c r="AW178" s="13" t="s">
        <v>31</v>
      </c>
      <c r="AX178" s="13" t="s">
        <v>83</v>
      </c>
      <c r="AY178" s="245" t="s">
        <v>129</v>
      </c>
    </row>
    <row r="179" spans="1:65" s="2" customFormat="1" ht="33" customHeight="1">
      <c r="A179" s="38"/>
      <c r="B179" s="39"/>
      <c r="C179" s="220" t="s">
        <v>400</v>
      </c>
      <c r="D179" s="220" t="s">
        <v>132</v>
      </c>
      <c r="E179" s="221" t="s">
        <v>256</v>
      </c>
      <c r="F179" s="222" t="s">
        <v>401</v>
      </c>
      <c r="G179" s="223" t="s">
        <v>174</v>
      </c>
      <c r="H179" s="224">
        <v>22.45</v>
      </c>
      <c r="I179" s="225"/>
      <c r="J179" s="226">
        <f>ROUND(I179*H179,2)</f>
        <v>0</v>
      </c>
      <c r="K179" s="227"/>
      <c r="L179" s="44"/>
      <c r="M179" s="228" t="s">
        <v>1</v>
      </c>
      <c r="N179" s="229" t="s">
        <v>40</v>
      </c>
      <c r="O179" s="91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2" t="s">
        <v>136</v>
      </c>
      <c r="AT179" s="232" t="s">
        <v>132</v>
      </c>
      <c r="AU179" s="232" t="s">
        <v>152</v>
      </c>
      <c r="AY179" s="17" t="s">
        <v>129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7" t="s">
        <v>83</v>
      </c>
      <c r="BK179" s="233">
        <f>ROUND(I179*H179,2)</f>
        <v>0</v>
      </c>
      <c r="BL179" s="17" t="s">
        <v>136</v>
      </c>
      <c r="BM179" s="232" t="s">
        <v>402</v>
      </c>
    </row>
    <row r="180" spans="1:65" s="2" customFormat="1" ht="44.25" customHeight="1">
      <c r="A180" s="38"/>
      <c r="B180" s="39"/>
      <c r="C180" s="220" t="s">
        <v>403</v>
      </c>
      <c r="D180" s="220" t="s">
        <v>132</v>
      </c>
      <c r="E180" s="221" t="s">
        <v>259</v>
      </c>
      <c r="F180" s="222" t="s">
        <v>404</v>
      </c>
      <c r="G180" s="223" t="s">
        <v>174</v>
      </c>
      <c r="H180" s="224">
        <v>381.65</v>
      </c>
      <c r="I180" s="225"/>
      <c r="J180" s="226">
        <f>ROUND(I180*H180,2)</f>
        <v>0</v>
      </c>
      <c r="K180" s="227"/>
      <c r="L180" s="44"/>
      <c r="M180" s="228" t="s">
        <v>1</v>
      </c>
      <c r="N180" s="229" t="s">
        <v>40</v>
      </c>
      <c r="O180" s="91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2" t="s">
        <v>136</v>
      </c>
      <c r="AT180" s="232" t="s">
        <v>132</v>
      </c>
      <c r="AU180" s="232" t="s">
        <v>152</v>
      </c>
      <c r="AY180" s="17" t="s">
        <v>129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7" t="s">
        <v>83</v>
      </c>
      <c r="BK180" s="233">
        <f>ROUND(I180*H180,2)</f>
        <v>0</v>
      </c>
      <c r="BL180" s="17" t="s">
        <v>136</v>
      </c>
      <c r="BM180" s="232" t="s">
        <v>405</v>
      </c>
    </row>
    <row r="181" spans="1:51" s="13" customFormat="1" ht="12">
      <c r="A181" s="13"/>
      <c r="B181" s="234"/>
      <c r="C181" s="235"/>
      <c r="D181" s="236" t="s">
        <v>138</v>
      </c>
      <c r="E181" s="235"/>
      <c r="F181" s="238" t="s">
        <v>406</v>
      </c>
      <c r="G181" s="235"/>
      <c r="H181" s="239">
        <v>381.65</v>
      </c>
      <c r="I181" s="240"/>
      <c r="J181" s="235"/>
      <c r="K181" s="235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138</v>
      </c>
      <c r="AU181" s="245" t="s">
        <v>152</v>
      </c>
      <c r="AV181" s="13" t="s">
        <v>85</v>
      </c>
      <c r="AW181" s="13" t="s">
        <v>4</v>
      </c>
      <c r="AX181" s="13" t="s">
        <v>83</v>
      </c>
      <c r="AY181" s="245" t="s">
        <v>129</v>
      </c>
    </row>
    <row r="182" spans="1:65" s="2" customFormat="1" ht="24.15" customHeight="1">
      <c r="A182" s="38"/>
      <c r="B182" s="39"/>
      <c r="C182" s="220" t="s">
        <v>407</v>
      </c>
      <c r="D182" s="220" t="s">
        <v>132</v>
      </c>
      <c r="E182" s="221" t="s">
        <v>408</v>
      </c>
      <c r="F182" s="222" t="s">
        <v>409</v>
      </c>
      <c r="G182" s="223" t="s">
        <v>174</v>
      </c>
      <c r="H182" s="224">
        <v>22.45</v>
      </c>
      <c r="I182" s="225"/>
      <c r="J182" s="226">
        <f>ROUND(I182*H182,2)</f>
        <v>0</v>
      </c>
      <c r="K182" s="227"/>
      <c r="L182" s="44"/>
      <c r="M182" s="228" t="s">
        <v>1</v>
      </c>
      <c r="N182" s="229" t="s">
        <v>40</v>
      </c>
      <c r="O182" s="91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2" t="s">
        <v>136</v>
      </c>
      <c r="AT182" s="232" t="s">
        <v>132</v>
      </c>
      <c r="AU182" s="232" t="s">
        <v>152</v>
      </c>
      <c r="AY182" s="17" t="s">
        <v>129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7" t="s">
        <v>83</v>
      </c>
      <c r="BK182" s="233">
        <f>ROUND(I182*H182,2)</f>
        <v>0</v>
      </c>
      <c r="BL182" s="17" t="s">
        <v>136</v>
      </c>
      <c r="BM182" s="232" t="s">
        <v>410</v>
      </c>
    </row>
    <row r="183" spans="1:65" s="2" customFormat="1" ht="55.5" customHeight="1">
      <c r="A183" s="38"/>
      <c r="B183" s="39"/>
      <c r="C183" s="220" t="s">
        <v>411</v>
      </c>
      <c r="D183" s="220" t="s">
        <v>132</v>
      </c>
      <c r="E183" s="221" t="s">
        <v>412</v>
      </c>
      <c r="F183" s="222" t="s">
        <v>413</v>
      </c>
      <c r="G183" s="223" t="s">
        <v>174</v>
      </c>
      <c r="H183" s="224">
        <v>1.02</v>
      </c>
      <c r="I183" s="225"/>
      <c r="J183" s="226">
        <f>ROUND(I183*H183,2)</f>
        <v>0</v>
      </c>
      <c r="K183" s="227"/>
      <c r="L183" s="44"/>
      <c r="M183" s="228" t="s">
        <v>1</v>
      </c>
      <c r="N183" s="229" t="s">
        <v>40</v>
      </c>
      <c r="O183" s="91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2" t="s">
        <v>136</v>
      </c>
      <c r="AT183" s="232" t="s">
        <v>132</v>
      </c>
      <c r="AU183" s="232" t="s">
        <v>152</v>
      </c>
      <c r="AY183" s="17" t="s">
        <v>129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7" t="s">
        <v>83</v>
      </c>
      <c r="BK183" s="233">
        <f>ROUND(I183*H183,2)</f>
        <v>0</v>
      </c>
      <c r="BL183" s="17" t="s">
        <v>136</v>
      </c>
      <c r="BM183" s="232" t="s">
        <v>414</v>
      </c>
    </row>
    <row r="184" spans="1:63" s="12" customFormat="1" ht="25.9" customHeight="1">
      <c r="A184" s="12"/>
      <c r="B184" s="204"/>
      <c r="C184" s="205"/>
      <c r="D184" s="206" t="s">
        <v>74</v>
      </c>
      <c r="E184" s="207" t="s">
        <v>176</v>
      </c>
      <c r="F184" s="207" t="s">
        <v>177</v>
      </c>
      <c r="G184" s="205"/>
      <c r="H184" s="205"/>
      <c r="I184" s="208"/>
      <c r="J184" s="209">
        <f>BK184</f>
        <v>0</v>
      </c>
      <c r="K184" s="205"/>
      <c r="L184" s="210"/>
      <c r="M184" s="211"/>
      <c r="N184" s="212"/>
      <c r="O184" s="212"/>
      <c r="P184" s="213">
        <f>P185+P253+P256+P269+P274</f>
        <v>0</v>
      </c>
      <c r="Q184" s="212"/>
      <c r="R184" s="213">
        <f>R185+R253+R256+R269+R274</f>
        <v>12.684286160000001</v>
      </c>
      <c r="S184" s="212"/>
      <c r="T184" s="214">
        <f>T185+T253+T256+T269+T274</f>
        <v>12.76293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5" t="s">
        <v>85</v>
      </c>
      <c r="AT184" s="216" t="s">
        <v>74</v>
      </c>
      <c r="AU184" s="216" t="s">
        <v>75</v>
      </c>
      <c r="AY184" s="215" t="s">
        <v>129</v>
      </c>
      <c r="BK184" s="217">
        <f>BK185+BK253+BK256+BK269+BK274</f>
        <v>0</v>
      </c>
    </row>
    <row r="185" spans="1:63" s="12" customFormat="1" ht="22.8" customHeight="1">
      <c r="A185" s="12"/>
      <c r="B185" s="204"/>
      <c r="C185" s="205"/>
      <c r="D185" s="206" t="s">
        <v>74</v>
      </c>
      <c r="E185" s="218" t="s">
        <v>415</v>
      </c>
      <c r="F185" s="218" t="s">
        <v>416</v>
      </c>
      <c r="G185" s="205"/>
      <c r="H185" s="205"/>
      <c r="I185" s="208"/>
      <c r="J185" s="219">
        <f>BK185</f>
        <v>0</v>
      </c>
      <c r="K185" s="205"/>
      <c r="L185" s="210"/>
      <c r="M185" s="211"/>
      <c r="N185" s="212"/>
      <c r="O185" s="212"/>
      <c r="P185" s="213">
        <f>SUM(P186:P252)</f>
        <v>0</v>
      </c>
      <c r="Q185" s="212"/>
      <c r="R185" s="213">
        <f>SUM(R186:R252)</f>
        <v>9.56560766</v>
      </c>
      <c r="S185" s="212"/>
      <c r="T185" s="214">
        <f>SUM(T186:T252)</f>
        <v>8.554714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5" t="s">
        <v>85</v>
      </c>
      <c r="AT185" s="216" t="s">
        <v>74</v>
      </c>
      <c r="AU185" s="216" t="s">
        <v>83</v>
      </c>
      <c r="AY185" s="215" t="s">
        <v>129</v>
      </c>
      <c r="BK185" s="217">
        <f>SUM(BK186:BK252)</f>
        <v>0</v>
      </c>
    </row>
    <row r="186" spans="1:65" s="2" customFormat="1" ht="24.15" customHeight="1">
      <c r="A186" s="38"/>
      <c r="B186" s="39"/>
      <c r="C186" s="220" t="s">
        <v>190</v>
      </c>
      <c r="D186" s="220" t="s">
        <v>132</v>
      </c>
      <c r="E186" s="221" t="s">
        <v>417</v>
      </c>
      <c r="F186" s="222" t="s">
        <v>418</v>
      </c>
      <c r="G186" s="223" t="s">
        <v>183</v>
      </c>
      <c r="H186" s="224">
        <v>26.6</v>
      </c>
      <c r="I186" s="225"/>
      <c r="J186" s="226">
        <f>ROUND(I186*H186,2)</f>
        <v>0</v>
      </c>
      <c r="K186" s="227"/>
      <c r="L186" s="44"/>
      <c r="M186" s="228" t="s">
        <v>1</v>
      </c>
      <c r="N186" s="229" t="s">
        <v>40</v>
      </c>
      <c r="O186" s="91"/>
      <c r="P186" s="230">
        <f>O186*H186</f>
        <v>0</v>
      </c>
      <c r="Q186" s="230">
        <v>0.0051</v>
      </c>
      <c r="R186" s="230">
        <f>Q186*H186</f>
        <v>0.13566000000000003</v>
      </c>
      <c r="S186" s="230">
        <v>0</v>
      </c>
      <c r="T186" s="231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2" t="s">
        <v>171</v>
      </c>
      <c r="AT186" s="232" t="s">
        <v>132</v>
      </c>
      <c r="AU186" s="232" t="s">
        <v>85</v>
      </c>
      <c r="AY186" s="17" t="s">
        <v>129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7" t="s">
        <v>83</v>
      </c>
      <c r="BK186" s="233">
        <f>ROUND(I186*H186,2)</f>
        <v>0</v>
      </c>
      <c r="BL186" s="17" t="s">
        <v>171</v>
      </c>
      <c r="BM186" s="232" t="s">
        <v>419</v>
      </c>
    </row>
    <row r="187" spans="1:51" s="13" customFormat="1" ht="12">
      <c r="A187" s="13"/>
      <c r="B187" s="234"/>
      <c r="C187" s="235"/>
      <c r="D187" s="236" t="s">
        <v>138</v>
      </c>
      <c r="E187" s="237" t="s">
        <v>1</v>
      </c>
      <c r="F187" s="238" t="s">
        <v>304</v>
      </c>
      <c r="G187" s="235"/>
      <c r="H187" s="239">
        <v>26.6</v>
      </c>
      <c r="I187" s="240"/>
      <c r="J187" s="235"/>
      <c r="K187" s="235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138</v>
      </c>
      <c r="AU187" s="245" t="s">
        <v>85</v>
      </c>
      <c r="AV187" s="13" t="s">
        <v>85</v>
      </c>
      <c r="AW187" s="13" t="s">
        <v>31</v>
      </c>
      <c r="AX187" s="13" t="s">
        <v>83</v>
      </c>
      <c r="AY187" s="245" t="s">
        <v>129</v>
      </c>
    </row>
    <row r="188" spans="1:65" s="2" customFormat="1" ht="37.8" customHeight="1">
      <c r="A188" s="38"/>
      <c r="B188" s="39"/>
      <c r="C188" s="257" t="s">
        <v>420</v>
      </c>
      <c r="D188" s="257" t="s">
        <v>187</v>
      </c>
      <c r="E188" s="258" t="s">
        <v>421</v>
      </c>
      <c r="F188" s="259" t="s">
        <v>422</v>
      </c>
      <c r="G188" s="260" t="s">
        <v>355</v>
      </c>
      <c r="H188" s="261">
        <v>0.344</v>
      </c>
      <c r="I188" s="262"/>
      <c r="J188" s="263">
        <f>ROUND(I188*H188,2)</f>
        <v>0</v>
      </c>
      <c r="K188" s="264"/>
      <c r="L188" s="265"/>
      <c r="M188" s="266" t="s">
        <v>1</v>
      </c>
      <c r="N188" s="267" t="s">
        <v>40</v>
      </c>
      <c r="O188" s="91"/>
      <c r="P188" s="230">
        <f>O188*H188</f>
        <v>0</v>
      </c>
      <c r="Q188" s="230">
        <v>0.55</v>
      </c>
      <c r="R188" s="230">
        <f>Q188*H188</f>
        <v>0.1892</v>
      </c>
      <c r="S188" s="230">
        <v>0</v>
      </c>
      <c r="T188" s="231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2" t="s">
        <v>190</v>
      </c>
      <c r="AT188" s="232" t="s">
        <v>187</v>
      </c>
      <c r="AU188" s="232" t="s">
        <v>85</v>
      </c>
      <c r="AY188" s="17" t="s">
        <v>129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7" t="s">
        <v>83</v>
      </c>
      <c r="BK188" s="233">
        <f>ROUND(I188*H188,2)</f>
        <v>0</v>
      </c>
      <c r="BL188" s="17" t="s">
        <v>171</v>
      </c>
      <c r="BM188" s="232" t="s">
        <v>423</v>
      </c>
    </row>
    <row r="189" spans="1:51" s="13" customFormat="1" ht="12">
      <c r="A189" s="13"/>
      <c r="B189" s="234"/>
      <c r="C189" s="235"/>
      <c r="D189" s="236" t="s">
        <v>138</v>
      </c>
      <c r="E189" s="237" t="s">
        <v>1</v>
      </c>
      <c r="F189" s="238" t="s">
        <v>424</v>
      </c>
      <c r="G189" s="235"/>
      <c r="H189" s="239">
        <v>0.344</v>
      </c>
      <c r="I189" s="240"/>
      <c r="J189" s="235"/>
      <c r="K189" s="235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138</v>
      </c>
      <c r="AU189" s="245" t="s">
        <v>85</v>
      </c>
      <c r="AV189" s="13" t="s">
        <v>85</v>
      </c>
      <c r="AW189" s="13" t="s">
        <v>31</v>
      </c>
      <c r="AX189" s="13" t="s">
        <v>83</v>
      </c>
      <c r="AY189" s="245" t="s">
        <v>129</v>
      </c>
    </row>
    <row r="190" spans="1:65" s="2" customFormat="1" ht="33" customHeight="1">
      <c r="A190" s="38"/>
      <c r="B190" s="39"/>
      <c r="C190" s="220" t="s">
        <v>425</v>
      </c>
      <c r="D190" s="220" t="s">
        <v>132</v>
      </c>
      <c r="E190" s="221" t="s">
        <v>426</v>
      </c>
      <c r="F190" s="222" t="s">
        <v>427</v>
      </c>
      <c r="G190" s="223" t="s">
        <v>183</v>
      </c>
      <c r="H190" s="224">
        <v>26.6</v>
      </c>
      <c r="I190" s="225"/>
      <c r="J190" s="226">
        <f>ROUND(I190*H190,2)</f>
        <v>0</v>
      </c>
      <c r="K190" s="227"/>
      <c r="L190" s="44"/>
      <c r="M190" s="228" t="s">
        <v>1</v>
      </c>
      <c r="N190" s="229" t="s">
        <v>40</v>
      </c>
      <c r="O190" s="91"/>
      <c r="P190" s="230">
        <f>O190*H190</f>
        <v>0</v>
      </c>
      <c r="Q190" s="230">
        <v>0</v>
      </c>
      <c r="R190" s="230">
        <f>Q190*H190</f>
        <v>0</v>
      </c>
      <c r="S190" s="230">
        <v>0.02</v>
      </c>
      <c r="T190" s="231">
        <f>S190*H190</f>
        <v>0.532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2" t="s">
        <v>171</v>
      </c>
      <c r="AT190" s="232" t="s">
        <v>132</v>
      </c>
      <c r="AU190" s="232" t="s">
        <v>85</v>
      </c>
      <c r="AY190" s="17" t="s">
        <v>129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7" t="s">
        <v>83</v>
      </c>
      <c r="BK190" s="233">
        <f>ROUND(I190*H190,2)</f>
        <v>0</v>
      </c>
      <c r="BL190" s="17" t="s">
        <v>171</v>
      </c>
      <c r="BM190" s="232" t="s">
        <v>428</v>
      </c>
    </row>
    <row r="191" spans="1:51" s="13" customFormat="1" ht="12">
      <c r="A191" s="13"/>
      <c r="B191" s="234"/>
      <c r="C191" s="235"/>
      <c r="D191" s="236" t="s">
        <v>138</v>
      </c>
      <c r="E191" s="237" t="s">
        <v>1</v>
      </c>
      <c r="F191" s="238" t="s">
        <v>429</v>
      </c>
      <c r="G191" s="235"/>
      <c r="H191" s="239">
        <v>10.9</v>
      </c>
      <c r="I191" s="240"/>
      <c r="J191" s="235"/>
      <c r="K191" s="235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138</v>
      </c>
      <c r="AU191" s="245" t="s">
        <v>85</v>
      </c>
      <c r="AV191" s="13" t="s">
        <v>85</v>
      </c>
      <c r="AW191" s="13" t="s">
        <v>31</v>
      </c>
      <c r="AX191" s="13" t="s">
        <v>75</v>
      </c>
      <c r="AY191" s="245" t="s">
        <v>129</v>
      </c>
    </row>
    <row r="192" spans="1:51" s="14" customFormat="1" ht="12">
      <c r="A192" s="14"/>
      <c r="B192" s="246"/>
      <c r="C192" s="247"/>
      <c r="D192" s="236" t="s">
        <v>138</v>
      </c>
      <c r="E192" s="248" t="s">
        <v>297</v>
      </c>
      <c r="F192" s="249" t="s">
        <v>151</v>
      </c>
      <c r="G192" s="247"/>
      <c r="H192" s="250">
        <v>10.9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138</v>
      </c>
      <c r="AU192" s="256" t="s">
        <v>85</v>
      </c>
      <c r="AV192" s="14" t="s">
        <v>152</v>
      </c>
      <c r="AW192" s="14" t="s">
        <v>31</v>
      </c>
      <c r="AX192" s="14" t="s">
        <v>75</v>
      </c>
      <c r="AY192" s="256" t="s">
        <v>129</v>
      </c>
    </row>
    <row r="193" spans="1:51" s="13" customFormat="1" ht="12">
      <c r="A193" s="13"/>
      <c r="B193" s="234"/>
      <c r="C193" s="235"/>
      <c r="D193" s="236" t="s">
        <v>138</v>
      </c>
      <c r="E193" s="237" t="s">
        <v>1</v>
      </c>
      <c r="F193" s="238" t="s">
        <v>430</v>
      </c>
      <c r="G193" s="235"/>
      <c r="H193" s="239">
        <v>26.6</v>
      </c>
      <c r="I193" s="240"/>
      <c r="J193" s="235"/>
      <c r="K193" s="235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138</v>
      </c>
      <c r="AU193" s="245" t="s">
        <v>85</v>
      </c>
      <c r="AV193" s="13" t="s">
        <v>85</v>
      </c>
      <c r="AW193" s="13" t="s">
        <v>31</v>
      </c>
      <c r="AX193" s="13" t="s">
        <v>75</v>
      </c>
      <c r="AY193" s="245" t="s">
        <v>129</v>
      </c>
    </row>
    <row r="194" spans="1:51" s="14" customFormat="1" ht="12">
      <c r="A194" s="14"/>
      <c r="B194" s="246"/>
      <c r="C194" s="247"/>
      <c r="D194" s="236" t="s">
        <v>138</v>
      </c>
      <c r="E194" s="248" t="s">
        <v>304</v>
      </c>
      <c r="F194" s="249" t="s">
        <v>151</v>
      </c>
      <c r="G194" s="247"/>
      <c r="H194" s="250">
        <v>26.6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6" t="s">
        <v>138</v>
      </c>
      <c r="AU194" s="256" t="s">
        <v>85</v>
      </c>
      <c r="AV194" s="14" t="s">
        <v>152</v>
      </c>
      <c r="AW194" s="14" t="s">
        <v>31</v>
      </c>
      <c r="AX194" s="14" t="s">
        <v>83</v>
      </c>
      <c r="AY194" s="256" t="s">
        <v>129</v>
      </c>
    </row>
    <row r="195" spans="1:65" s="2" customFormat="1" ht="44.25" customHeight="1">
      <c r="A195" s="38"/>
      <c r="B195" s="39"/>
      <c r="C195" s="220" t="s">
        <v>431</v>
      </c>
      <c r="D195" s="220" t="s">
        <v>132</v>
      </c>
      <c r="E195" s="221" t="s">
        <v>432</v>
      </c>
      <c r="F195" s="222" t="s">
        <v>433</v>
      </c>
      <c r="G195" s="223" t="s">
        <v>183</v>
      </c>
      <c r="H195" s="224">
        <v>71.4</v>
      </c>
      <c r="I195" s="225"/>
      <c r="J195" s="226">
        <f>ROUND(I195*H195,2)</f>
        <v>0</v>
      </c>
      <c r="K195" s="227"/>
      <c r="L195" s="44"/>
      <c r="M195" s="228" t="s">
        <v>1</v>
      </c>
      <c r="N195" s="229" t="s">
        <v>40</v>
      </c>
      <c r="O195" s="91"/>
      <c r="P195" s="230">
        <f>O195*H195</f>
        <v>0</v>
      </c>
      <c r="Q195" s="230">
        <v>0</v>
      </c>
      <c r="R195" s="230">
        <f>Q195*H195</f>
        <v>0</v>
      </c>
      <c r="S195" s="230">
        <v>0.02475</v>
      </c>
      <c r="T195" s="231">
        <f>S195*H195</f>
        <v>1.7671500000000002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2" t="s">
        <v>171</v>
      </c>
      <c r="AT195" s="232" t="s">
        <v>132</v>
      </c>
      <c r="AU195" s="232" t="s">
        <v>85</v>
      </c>
      <c r="AY195" s="17" t="s">
        <v>129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7" t="s">
        <v>83</v>
      </c>
      <c r="BK195" s="233">
        <f>ROUND(I195*H195,2)</f>
        <v>0</v>
      </c>
      <c r="BL195" s="17" t="s">
        <v>171</v>
      </c>
      <c r="BM195" s="232" t="s">
        <v>434</v>
      </c>
    </row>
    <row r="196" spans="1:51" s="13" customFormat="1" ht="12">
      <c r="A196" s="13"/>
      <c r="B196" s="234"/>
      <c r="C196" s="235"/>
      <c r="D196" s="236" t="s">
        <v>138</v>
      </c>
      <c r="E196" s="237" t="s">
        <v>1</v>
      </c>
      <c r="F196" s="238" t="s">
        <v>435</v>
      </c>
      <c r="G196" s="235"/>
      <c r="H196" s="239">
        <v>71.4</v>
      </c>
      <c r="I196" s="240"/>
      <c r="J196" s="235"/>
      <c r="K196" s="235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138</v>
      </c>
      <c r="AU196" s="245" t="s">
        <v>85</v>
      </c>
      <c r="AV196" s="13" t="s">
        <v>85</v>
      </c>
      <c r="AW196" s="13" t="s">
        <v>31</v>
      </c>
      <c r="AX196" s="13" t="s">
        <v>83</v>
      </c>
      <c r="AY196" s="245" t="s">
        <v>129</v>
      </c>
    </row>
    <row r="197" spans="1:65" s="2" customFormat="1" ht="37.8" customHeight="1">
      <c r="A197" s="38"/>
      <c r="B197" s="39"/>
      <c r="C197" s="220" t="s">
        <v>301</v>
      </c>
      <c r="D197" s="220" t="s">
        <v>132</v>
      </c>
      <c r="E197" s="221" t="s">
        <v>436</v>
      </c>
      <c r="F197" s="222" t="s">
        <v>437</v>
      </c>
      <c r="G197" s="223" t="s">
        <v>183</v>
      </c>
      <c r="H197" s="224">
        <v>35.4</v>
      </c>
      <c r="I197" s="225"/>
      <c r="J197" s="226">
        <f>ROUND(I197*H197,2)</f>
        <v>0</v>
      </c>
      <c r="K197" s="227"/>
      <c r="L197" s="44"/>
      <c r="M197" s="228" t="s">
        <v>1</v>
      </c>
      <c r="N197" s="229" t="s">
        <v>40</v>
      </c>
      <c r="O197" s="91"/>
      <c r="P197" s="230">
        <f>O197*H197</f>
        <v>0</v>
      </c>
      <c r="Q197" s="230">
        <v>0</v>
      </c>
      <c r="R197" s="230">
        <f>Q197*H197</f>
        <v>0</v>
      </c>
      <c r="S197" s="230">
        <v>0.033</v>
      </c>
      <c r="T197" s="231">
        <f>S197*H197</f>
        <v>1.1682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2" t="s">
        <v>171</v>
      </c>
      <c r="AT197" s="232" t="s">
        <v>132</v>
      </c>
      <c r="AU197" s="232" t="s">
        <v>85</v>
      </c>
      <c r="AY197" s="17" t="s">
        <v>129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7" t="s">
        <v>83</v>
      </c>
      <c r="BK197" s="233">
        <f>ROUND(I197*H197,2)</f>
        <v>0</v>
      </c>
      <c r="BL197" s="17" t="s">
        <v>171</v>
      </c>
      <c r="BM197" s="232" t="s">
        <v>438</v>
      </c>
    </row>
    <row r="198" spans="1:51" s="13" customFormat="1" ht="12">
      <c r="A198" s="13"/>
      <c r="B198" s="234"/>
      <c r="C198" s="235"/>
      <c r="D198" s="236" t="s">
        <v>138</v>
      </c>
      <c r="E198" s="237" t="s">
        <v>1</v>
      </c>
      <c r="F198" s="238" t="s">
        <v>439</v>
      </c>
      <c r="G198" s="235"/>
      <c r="H198" s="239">
        <v>35.4</v>
      </c>
      <c r="I198" s="240"/>
      <c r="J198" s="235"/>
      <c r="K198" s="235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138</v>
      </c>
      <c r="AU198" s="245" t="s">
        <v>85</v>
      </c>
      <c r="AV198" s="13" t="s">
        <v>85</v>
      </c>
      <c r="AW198" s="13" t="s">
        <v>31</v>
      </c>
      <c r="AX198" s="13" t="s">
        <v>83</v>
      </c>
      <c r="AY198" s="245" t="s">
        <v>129</v>
      </c>
    </row>
    <row r="199" spans="1:65" s="2" customFormat="1" ht="37.8" customHeight="1">
      <c r="A199" s="38"/>
      <c r="B199" s="39"/>
      <c r="C199" s="220" t="s">
        <v>440</v>
      </c>
      <c r="D199" s="220" t="s">
        <v>132</v>
      </c>
      <c r="E199" s="221" t="s">
        <v>441</v>
      </c>
      <c r="F199" s="222" t="s">
        <v>442</v>
      </c>
      <c r="G199" s="223" t="s">
        <v>183</v>
      </c>
      <c r="H199" s="224">
        <v>71.4</v>
      </c>
      <c r="I199" s="225"/>
      <c r="J199" s="226">
        <f>ROUND(I199*H199,2)</f>
        <v>0</v>
      </c>
      <c r="K199" s="227"/>
      <c r="L199" s="44"/>
      <c r="M199" s="228" t="s">
        <v>1</v>
      </c>
      <c r="N199" s="229" t="s">
        <v>40</v>
      </c>
      <c r="O199" s="91"/>
      <c r="P199" s="230">
        <f>O199*H199</f>
        <v>0</v>
      </c>
      <c r="Q199" s="230">
        <v>0.02733</v>
      </c>
      <c r="R199" s="230">
        <f>Q199*H199</f>
        <v>1.9513620000000003</v>
      </c>
      <c r="S199" s="230">
        <v>0</v>
      </c>
      <c r="T199" s="231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2" t="s">
        <v>171</v>
      </c>
      <c r="AT199" s="232" t="s">
        <v>132</v>
      </c>
      <c r="AU199" s="232" t="s">
        <v>85</v>
      </c>
      <c r="AY199" s="17" t="s">
        <v>129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7" t="s">
        <v>83</v>
      </c>
      <c r="BK199" s="233">
        <f>ROUND(I199*H199,2)</f>
        <v>0</v>
      </c>
      <c r="BL199" s="17" t="s">
        <v>171</v>
      </c>
      <c r="BM199" s="232" t="s">
        <v>443</v>
      </c>
    </row>
    <row r="200" spans="1:65" s="2" customFormat="1" ht="24.15" customHeight="1">
      <c r="A200" s="38"/>
      <c r="B200" s="39"/>
      <c r="C200" s="220" t="s">
        <v>444</v>
      </c>
      <c r="D200" s="220" t="s">
        <v>132</v>
      </c>
      <c r="E200" s="221" t="s">
        <v>445</v>
      </c>
      <c r="F200" s="222" t="s">
        <v>446</v>
      </c>
      <c r="G200" s="223" t="s">
        <v>183</v>
      </c>
      <c r="H200" s="224">
        <v>35.4</v>
      </c>
      <c r="I200" s="225"/>
      <c r="J200" s="226">
        <f>ROUND(I200*H200,2)</f>
        <v>0</v>
      </c>
      <c r="K200" s="227"/>
      <c r="L200" s="44"/>
      <c r="M200" s="228" t="s">
        <v>1</v>
      </c>
      <c r="N200" s="229" t="s">
        <v>40</v>
      </c>
      <c r="O200" s="91"/>
      <c r="P200" s="230">
        <f>O200*H200</f>
        <v>0</v>
      </c>
      <c r="Q200" s="230">
        <v>0.0364</v>
      </c>
      <c r="R200" s="230">
        <f>Q200*H200</f>
        <v>1.28856</v>
      </c>
      <c r="S200" s="230">
        <v>0</v>
      </c>
      <c r="T200" s="231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2" t="s">
        <v>171</v>
      </c>
      <c r="AT200" s="232" t="s">
        <v>132</v>
      </c>
      <c r="AU200" s="232" t="s">
        <v>85</v>
      </c>
      <c r="AY200" s="17" t="s">
        <v>129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7" t="s">
        <v>83</v>
      </c>
      <c r="BK200" s="233">
        <f>ROUND(I200*H200,2)</f>
        <v>0</v>
      </c>
      <c r="BL200" s="17" t="s">
        <v>171</v>
      </c>
      <c r="BM200" s="232" t="s">
        <v>447</v>
      </c>
    </row>
    <row r="201" spans="1:65" s="2" customFormat="1" ht="21.75" customHeight="1">
      <c r="A201" s="38"/>
      <c r="B201" s="39"/>
      <c r="C201" s="257" t="s">
        <v>448</v>
      </c>
      <c r="D201" s="257" t="s">
        <v>187</v>
      </c>
      <c r="E201" s="258" t="s">
        <v>449</v>
      </c>
      <c r="F201" s="259" t="s">
        <v>450</v>
      </c>
      <c r="G201" s="260" t="s">
        <v>355</v>
      </c>
      <c r="H201" s="261">
        <v>2.827</v>
      </c>
      <c r="I201" s="262"/>
      <c r="J201" s="263">
        <f>ROUND(I201*H201,2)</f>
        <v>0</v>
      </c>
      <c r="K201" s="264"/>
      <c r="L201" s="265"/>
      <c r="M201" s="266" t="s">
        <v>1</v>
      </c>
      <c r="N201" s="267" t="s">
        <v>40</v>
      </c>
      <c r="O201" s="91"/>
      <c r="P201" s="230">
        <f>O201*H201</f>
        <v>0</v>
      </c>
      <c r="Q201" s="230">
        <v>0.55</v>
      </c>
      <c r="R201" s="230">
        <f>Q201*H201</f>
        <v>1.55485</v>
      </c>
      <c r="S201" s="230">
        <v>0</v>
      </c>
      <c r="T201" s="23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2" t="s">
        <v>190</v>
      </c>
      <c r="AT201" s="232" t="s">
        <v>187</v>
      </c>
      <c r="AU201" s="232" t="s">
        <v>85</v>
      </c>
      <c r="AY201" s="17" t="s">
        <v>129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7" t="s">
        <v>83</v>
      </c>
      <c r="BK201" s="233">
        <f>ROUND(I201*H201,2)</f>
        <v>0</v>
      </c>
      <c r="BL201" s="17" t="s">
        <v>171</v>
      </c>
      <c r="BM201" s="232" t="s">
        <v>451</v>
      </c>
    </row>
    <row r="202" spans="1:51" s="13" customFormat="1" ht="12">
      <c r="A202" s="13"/>
      <c r="B202" s="234"/>
      <c r="C202" s="235"/>
      <c r="D202" s="236" t="s">
        <v>138</v>
      </c>
      <c r="E202" s="237" t="s">
        <v>1</v>
      </c>
      <c r="F202" s="238" t="s">
        <v>452</v>
      </c>
      <c r="G202" s="235"/>
      <c r="H202" s="239">
        <v>2.827</v>
      </c>
      <c r="I202" s="240"/>
      <c r="J202" s="235"/>
      <c r="K202" s="235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138</v>
      </c>
      <c r="AU202" s="245" t="s">
        <v>85</v>
      </c>
      <c r="AV202" s="13" t="s">
        <v>85</v>
      </c>
      <c r="AW202" s="13" t="s">
        <v>31</v>
      </c>
      <c r="AX202" s="13" t="s">
        <v>83</v>
      </c>
      <c r="AY202" s="245" t="s">
        <v>129</v>
      </c>
    </row>
    <row r="203" spans="1:65" s="2" customFormat="1" ht="21.75" customHeight="1">
      <c r="A203" s="38"/>
      <c r="B203" s="39"/>
      <c r="C203" s="257" t="s">
        <v>453</v>
      </c>
      <c r="D203" s="257" t="s">
        <v>187</v>
      </c>
      <c r="E203" s="258" t="s">
        <v>454</v>
      </c>
      <c r="F203" s="259" t="s">
        <v>455</v>
      </c>
      <c r="G203" s="260" t="s">
        <v>355</v>
      </c>
      <c r="H203" s="261">
        <v>2.549</v>
      </c>
      <c r="I203" s="262"/>
      <c r="J203" s="263">
        <f>ROUND(I203*H203,2)</f>
        <v>0</v>
      </c>
      <c r="K203" s="264"/>
      <c r="L203" s="265"/>
      <c r="M203" s="266" t="s">
        <v>1</v>
      </c>
      <c r="N203" s="267" t="s">
        <v>40</v>
      </c>
      <c r="O203" s="91"/>
      <c r="P203" s="230">
        <f>O203*H203</f>
        <v>0</v>
      </c>
      <c r="Q203" s="230">
        <v>0.55</v>
      </c>
      <c r="R203" s="230">
        <f>Q203*H203</f>
        <v>1.40195</v>
      </c>
      <c r="S203" s="230">
        <v>0</v>
      </c>
      <c r="T203" s="23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2" t="s">
        <v>190</v>
      </c>
      <c r="AT203" s="232" t="s">
        <v>187</v>
      </c>
      <c r="AU203" s="232" t="s">
        <v>85</v>
      </c>
      <c r="AY203" s="17" t="s">
        <v>129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7" t="s">
        <v>83</v>
      </c>
      <c r="BK203" s="233">
        <f>ROUND(I203*H203,2)</f>
        <v>0</v>
      </c>
      <c r="BL203" s="17" t="s">
        <v>171</v>
      </c>
      <c r="BM203" s="232" t="s">
        <v>456</v>
      </c>
    </row>
    <row r="204" spans="1:51" s="13" customFormat="1" ht="12">
      <c r="A204" s="13"/>
      <c r="B204" s="234"/>
      <c r="C204" s="235"/>
      <c r="D204" s="236" t="s">
        <v>138</v>
      </c>
      <c r="E204" s="237" t="s">
        <v>1</v>
      </c>
      <c r="F204" s="238" t="s">
        <v>457</v>
      </c>
      <c r="G204" s="235"/>
      <c r="H204" s="239">
        <v>2.549</v>
      </c>
      <c r="I204" s="240"/>
      <c r="J204" s="235"/>
      <c r="K204" s="235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138</v>
      </c>
      <c r="AU204" s="245" t="s">
        <v>85</v>
      </c>
      <c r="AV204" s="13" t="s">
        <v>85</v>
      </c>
      <c r="AW204" s="13" t="s">
        <v>31</v>
      </c>
      <c r="AX204" s="13" t="s">
        <v>83</v>
      </c>
      <c r="AY204" s="245" t="s">
        <v>129</v>
      </c>
    </row>
    <row r="205" spans="1:65" s="2" customFormat="1" ht="37.8" customHeight="1">
      <c r="A205" s="38"/>
      <c r="B205" s="39"/>
      <c r="C205" s="220" t="s">
        <v>458</v>
      </c>
      <c r="D205" s="220" t="s">
        <v>132</v>
      </c>
      <c r="E205" s="221" t="s">
        <v>459</v>
      </c>
      <c r="F205" s="222" t="s">
        <v>460</v>
      </c>
      <c r="G205" s="223" t="s">
        <v>135</v>
      </c>
      <c r="H205" s="224">
        <v>73.92</v>
      </c>
      <c r="I205" s="225"/>
      <c r="J205" s="226">
        <f>ROUND(I205*H205,2)</f>
        <v>0</v>
      </c>
      <c r="K205" s="227"/>
      <c r="L205" s="44"/>
      <c r="M205" s="228" t="s">
        <v>1</v>
      </c>
      <c r="N205" s="229" t="s">
        <v>40</v>
      </c>
      <c r="O205" s="91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2" t="s">
        <v>171</v>
      </c>
      <c r="AT205" s="232" t="s">
        <v>132</v>
      </c>
      <c r="AU205" s="232" t="s">
        <v>85</v>
      </c>
      <c r="AY205" s="17" t="s">
        <v>129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7" t="s">
        <v>83</v>
      </c>
      <c r="BK205" s="233">
        <f>ROUND(I205*H205,2)</f>
        <v>0</v>
      </c>
      <c r="BL205" s="17" t="s">
        <v>171</v>
      </c>
      <c r="BM205" s="232" t="s">
        <v>461</v>
      </c>
    </row>
    <row r="206" spans="1:51" s="13" customFormat="1" ht="12">
      <c r="A206" s="13"/>
      <c r="B206" s="234"/>
      <c r="C206" s="235"/>
      <c r="D206" s="236" t="s">
        <v>138</v>
      </c>
      <c r="E206" s="237" t="s">
        <v>1</v>
      </c>
      <c r="F206" s="238" t="s">
        <v>462</v>
      </c>
      <c r="G206" s="235"/>
      <c r="H206" s="239">
        <v>73.92</v>
      </c>
      <c r="I206" s="240"/>
      <c r="J206" s="235"/>
      <c r="K206" s="235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138</v>
      </c>
      <c r="AU206" s="245" t="s">
        <v>85</v>
      </c>
      <c r="AV206" s="13" t="s">
        <v>85</v>
      </c>
      <c r="AW206" s="13" t="s">
        <v>31</v>
      </c>
      <c r="AX206" s="13" t="s">
        <v>75</v>
      </c>
      <c r="AY206" s="245" t="s">
        <v>129</v>
      </c>
    </row>
    <row r="207" spans="1:51" s="14" customFormat="1" ht="12">
      <c r="A207" s="14"/>
      <c r="B207" s="246"/>
      <c r="C207" s="247"/>
      <c r="D207" s="236" t="s">
        <v>138</v>
      </c>
      <c r="E207" s="248" t="s">
        <v>302</v>
      </c>
      <c r="F207" s="249" t="s">
        <v>151</v>
      </c>
      <c r="G207" s="247"/>
      <c r="H207" s="250">
        <v>73.92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6" t="s">
        <v>138</v>
      </c>
      <c r="AU207" s="256" t="s">
        <v>85</v>
      </c>
      <c r="AV207" s="14" t="s">
        <v>152</v>
      </c>
      <c r="AW207" s="14" t="s">
        <v>31</v>
      </c>
      <c r="AX207" s="14" t="s">
        <v>83</v>
      </c>
      <c r="AY207" s="256" t="s">
        <v>129</v>
      </c>
    </row>
    <row r="208" spans="1:65" s="2" customFormat="1" ht="44.25" customHeight="1">
      <c r="A208" s="38"/>
      <c r="B208" s="39"/>
      <c r="C208" s="257" t="s">
        <v>463</v>
      </c>
      <c r="D208" s="257" t="s">
        <v>187</v>
      </c>
      <c r="E208" s="258" t="s">
        <v>464</v>
      </c>
      <c r="F208" s="259" t="s">
        <v>465</v>
      </c>
      <c r="G208" s="260" t="s">
        <v>355</v>
      </c>
      <c r="H208" s="261">
        <v>0.71</v>
      </c>
      <c r="I208" s="262"/>
      <c r="J208" s="263">
        <f>ROUND(I208*H208,2)</f>
        <v>0</v>
      </c>
      <c r="K208" s="264"/>
      <c r="L208" s="265"/>
      <c r="M208" s="266" t="s">
        <v>1</v>
      </c>
      <c r="N208" s="267" t="s">
        <v>40</v>
      </c>
      <c r="O208" s="91"/>
      <c r="P208" s="230">
        <f>O208*H208</f>
        <v>0</v>
      </c>
      <c r="Q208" s="230">
        <v>0.55</v>
      </c>
      <c r="R208" s="230">
        <f>Q208*H208</f>
        <v>0.3905</v>
      </c>
      <c r="S208" s="230">
        <v>0</v>
      </c>
      <c r="T208" s="23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2" t="s">
        <v>190</v>
      </c>
      <c r="AT208" s="232" t="s">
        <v>187</v>
      </c>
      <c r="AU208" s="232" t="s">
        <v>85</v>
      </c>
      <c r="AY208" s="17" t="s">
        <v>129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7" t="s">
        <v>83</v>
      </c>
      <c r="BK208" s="233">
        <f>ROUND(I208*H208,2)</f>
        <v>0</v>
      </c>
      <c r="BL208" s="17" t="s">
        <v>171</v>
      </c>
      <c r="BM208" s="232" t="s">
        <v>466</v>
      </c>
    </row>
    <row r="209" spans="1:51" s="13" customFormat="1" ht="12">
      <c r="A209" s="13"/>
      <c r="B209" s="234"/>
      <c r="C209" s="235"/>
      <c r="D209" s="236" t="s">
        <v>138</v>
      </c>
      <c r="E209" s="237" t="s">
        <v>1</v>
      </c>
      <c r="F209" s="238" t="s">
        <v>467</v>
      </c>
      <c r="G209" s="235"/>
      <c r="H209" s="239">
        <v>0.71</v>
      </c>
      <c r="I209" s="240"/>
      <c r="J209" s="235"/>
      <c r="K209" s="235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138</v>
      </c>
      <c r="AU209" s="245" t="s">
        <v>85</v>
      </c>
      <c r="AV209" s="13" t="s">
        <v>85</v>
      </c>
      <c r="AW209" s="13" t="s">
        <v>31</v>
      </c>
      <c r="AX209" s="13" t="s">
        <v>83</v>
      </c>
      <c r="AY209" s="245" t="s">
        <v>129</v>
      </c>
    </row>
    <row r="210" spans="1:65" s="2" customFormat="1" ht="49.05" customHeight="1">
      <c r="A210" s="38"/>
      <c r="B210" s="39"/>
      <c r="C210" s="220" t="s">
        <v>468</v>
      </c>
      <c r="D210" s="220" t="s">
        <v>132</v>
      </c>
      <c r="E210" s="221" t="s">
        <v>469</v>
      </c>
      <c r="F210" s="222" t="s">
        <v>470</v>
      </c>
      <c r="G210" s="223" t="s">
        <v>135</v>
      </c>
      <c r="H210" s="224">
        <v>73.92</v>
      </c>
      <c r="I210" s="225"/>
      <c r="J210" s="226">
        <f>ROUND(I210*H210,2)</f>
        <v>0</v>
      </c>
      <c r="K210" s="227"/>
      <c r="L210" s="44"/>
      <c r="M210" s="228" t="s">
        <v>1</v>
      </c>
      <c r="N210" s="229" t="s">
        <v>40</v>
      </c>
      <c r="O210" s="91"/>
      <c r="P210" s="230">
        <f>O210*H210</f>
        <v>0</v>
      </c>
      <c r="Q210" s="230">
        <v>0</v>
      </c>
      <c r="R210" s="230">
        <f>Q210*H210</f>
        <v>0</v>
      </c>
      <c r="S210" s="230">
        <v>0.005</v>
      </c>
      <c r="T210" s="231">
        <f>S210*H210</f>
        <v>0.36960000000000004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2" t="s">
        <v>171</v>
      </c>
      <c r="AT210" s="232" t="s">
        <v>132</v>
      </c>
      <c r="AU210" s="232" t="s">
        <v>85</v>
      </c>
      <c r="AY210" s="17" t="s">
        <v>129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7" t="s">
        <v>83</v>
      </c>
      <c r="BK210" s="233">
        <f>ROUND(I210*H210,2)</f>
        <v>0</v>
      </c>
      <c r="BL210" s="17" t="s">
        <v>171</v>
      </c>
      <c r="BM210" s="232" t="s">
        <v>471</v>
      </c>
    </row>
    <row r="211" spans="1:51" s="13" customFormat="1" ht="12">
      <c r="A211" s="13"/>
      <c r="B211" s="234"/>
      <c r="C211" s="235"/>
      <c r="D211" s="236" t="s">
        <v>138</v>
      </c>
      <c r="E211" s="237" t="s">
        <v>1</v>
      </c>
      <c r="F211" s="238" t="s">
        <v>472</v>
      </c>
      <c r="G211" s="235"/>
      <c r="H211" s="239">
        <v>73.92</v>
      </c>
      <c r="I211" s="240"/>
      <c r="J211" s="235"/>
      <c r="K211" s="235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138</v>
      </c>
      <c r="AU211" s="245" t="s">
        <v>85</v>
      </c>
      <c r="AV211" s="13" t="s">
        <v>85</v>
      </c>
      <c r="AW211" s="13" t="s">
        <v>31</v>
      </c>
      <c r="AX211" s="13" t="s">
        <v>83</v>
      </c>
      <c r="AY211" s="245" t="s">
        <v>129</v>
      </c>
    </row>
    <row r="212" spans="1:65" s="2" customFormat="1" ht="37.8" customHeight="1">
      <c r="A212" s="38"/>
      <c r="B212" s="39"/>
      <c r="C212" s="220" t="s">
        <v>473</v>
      </c>
      <c r="D212" s="220" t="s">
        <v>132</v>
      </c>
      <c r="E212" s="221" t="s">
        <v>474</v>
      </c>
      <c r="F212" s="222" t="s">
        <v>475</v>
      </c>
      <c r="G212" s="223" t="s">
        <v>355</v>
      </c>
      <c r="H212" s="224">
        <v>6.086</v>
      </c>
      <c r="I212" s="225"/>
      <c r="J212" s="226">
        <f>ROUND(I212*H212,2)</f>
        <v>0</v>
      </c>
      <c r="K212" s="227"/>
      <c r="L212" s="44"/>
      <c r="M212" s="228" t="s">
        <v>1</v>
      </c>
      <c r="N212" s="229" t="s">
        <v>40</v>
      </c>
      <c r="O212" s="91"/>
      <c r="P212" s="230">
        <f>O212*H212</f>
        <v>0</v>
      </c>
      <c r="Q212" s="230">
        <v>0.02431</v>
      </c>
      <c r="R212" s="230">
        <f>Q212*H212</f>
        <v>0.14795065999999998</v>
      </c>
      <c r="S212" s="230">
        <v>0</v>
      </c>
      <c r="T212" s="231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2" t="s">
        <v>171</v>
      </c>
      <c r="AT212" s="232" t="s">
        <v>132</v>
      </c>
      <c r="AU212" s="232" t="s">
        <v>85</v>
      </c>
      <c r="AY212" s="17" t="s">
        <v>129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7" t="s">
        <v>83</v>
      </c>
      <c r="BK212" s="233">
        <f>ROUND(I212*H212,2)</f>
        <v>0</v>
      </c>
      <c r="BL212" s="17" t="s">
        <v>171</v>
      </c>
      <c r="BM212" s="232" t="s">
        <v>476</v>
      </c>
    </row>
    <row r="213" spans="1:51" s="13" customFormat="1" ht="12">
      <c r="A213" s="13"/>
      <c r="B213" s="234"/>
      <c r="C213" s="235"/>
      <c r="D213" s="236" t="s">
        <v>138</v>
      </c>
      <c r="E213" s="237" t="s">
        <v>1</v>
      </c>
      <c r="F213" s="238" t="s">
        <v>477</v>
      </c>
      <c r="G213" s="235"/>
      <c r="H213" s="239">
        <v>6.086</v>
      </c>
      <c r="I213" s="240"/>
      <c r="J213" s="235"/>
      <c r="K213" s="235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138</v>
      </c>
      <c r="AU213" s="245" t="s">
        <v>85</v>
      </c>
      <c r="AV213" s="13" t="s">
        <v>85</v>
      </c>
      <c r="AW213" s="13" t="s">
        <v>31</v>
      </c>
      <c r="AX213" s="13" t="s">
        <v>83</v>
      </c>
      <c r="AY213" s="245" t="s">
        <v>129</v>
      </c>
    </row>
    <row r="214" spans="1:65" s="2" customFormat="1" ht="24.15" customHeight="1">
      <c r="A214" s="38"/>
      <c r="B214" s="39"/>
      <c r="C214" s="220" t="s">
        <v>478</v>
      </c>
      <c r="D214" s="220" t="s">
        <v>132</v>
      </c>
      <c r="E214" s="221" t="s">
        <v>479</v>
      </c>
      <c r="F214" s="222" t="s">
        <v>480</v>
      </c>
      <c r="G214" s="223" t="s">
        <v>135</v>
      </c>
      <c r="H214" s="224">
        <v>59.761</v>
      </c>
      <c r="I214" s="225"/>
      <c r="J214" s="226">
        <f>ROUND(I214*H214,2)</f>
        <v>0</v>
      </c>
      <c r="K214" s="227"/>
      <c r="L214" s="44"/>
      <c r="M214" s="228" t="s">
        <v>1</v>
      </c>
      <c r="N214" s="229" t="s">
        <v>40</v>
      </c>
      <c r="O214" s="91"/>
      <c r="P214" s="230">
        <f>O214*H214</f>
        <v>0</v>
      </c>
      <c r="Q214" s="230">
        <v>0</v>
      </c>
      <c r="R214" s="230">
        <f>Q214*H214</f>
        <v>0</v>
      </c>
      <c r="S214" s="230">
        <v>0.024</v>
      </c>
      <c r="T214" s="231">
        <f>S214*H214</f>
        <v>1.4342640000000002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2" t="s">
        <v>171</v>
      </c>
      <c r="AT214" s="232" t="s">
        <v>132</v>
      </c>
      <c r="AU214" s="232" t="s">
        <v>85</v>
      </c>
      <c r="AY214" s="17" t="s">
        <v>129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7" t="s">
        <v>83</v>
      </c>
      <c r="BK214" s="233">
        <f>ROUND(I214*H214,2)</f>
        <v>0</v>
      </c>
      <c r="BL214" s="17" t="s">
        <v>171</v>
      </c>
      <c r="BM214" s="232" t="s">
        <v>481</v>
      </c>
    </row>
    <row r="215" spans="1:51" s="13" customFormat="1" ht="12">
      <c r="A215" s="13"/>
      <c r="B215" s="234"/>
      <c r="C215" s="235"/>
      <c r="D215" s="236" t="s">
        <v>138</v>
      </c>
      <c r="E215" s="237" t="s">
        <v>1</v>
      </c>
      <c r="F215" s="238" t="s">
        <v>482</v>
      </c>
      <c r="G215" s="235"/>
      <c r="H215" s="239">
        <v>63.536</v>
      </c>
      <c r="I215" s="240"/>
      <c r="J215" s="235"/>
      <c r="K215" s="235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138</v>
      </c>
      <c r="AU215" s="245" t="s">
        <v>85</v>
      </c>
      <c r="AV215" s="13" t="s">
        <v>85</v>
      </c>
      <c r="AW215" s="13" t="s">
        <v>31</v>
      </c>
      <c r="AX215" s="13" t="s">
        <v>75</v>
      </c>
      <c r="AY215" s="245" t="s">
        <v>129</v>
      </c>
    </row>
    <row r="216" spans="1:51" s="13" customFormat="1" ht="12">
      <c r="A216" s="13"/>
      <c r="B216" s="234"/>
      <c r="C216" s="235"/>
      <c r="D216" s="236" t="s">
        <v>138</v>
      </c>
      <c r="E216" s="237" t="s">
        <v>1</v>
      </c>
      <c r="F216" s="238" t="s">
        <v>483</v>
      </c>
      <c r="G216" s="235"/>
      <c r="H216" s="239">
        <v>-3.767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138</v>
      </c>
      <c r="AU216" s="245" t="s">
        <v>85</v>
      </c>
      <c r="AV216" s="13" t="s">
        <v>85</v>
      </c>
      <c r="AW216" s="13" t="s">
        <v>31</v>
      </c>
      <c r="AX216" s="13" t="s">
        <v>75</v>
      </c>
      <c r="AY216" s="245" t="s">
        <v>129</v>
      </c>
    </row>
    <row r="217" spans="1:51" s="14" customFormat="1" ht="12">
      <c r="A217" s="14"/>
      <c r="B217" s="246"/>
      <c r="C217" s="247"/>
      <c r="D217" s="236" t="s">
        <v>138</v>
      </c>
      <c r="E217" s="248" t="s">
        <v>1</v>
      </c>
      <c r="F217" s="249" t="s">
        <v>151</v>
      </c>
      <c r="G217" s="247"/>
      <c r="H217" s="250">
        <v>59.769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6" t="s">
        <v>138</v>
      </c>
      <c r="AU217" s="256" t="s">
        <v>85</v>
      </c>
      <c r="AV217" s="14" t="s">
        <v>152</v>
      </c>
      <c r="AW217" s="14" t="s">
        <v>31</v>
      </c>
      <c r="AX217" s="14" t="s">
        <v>75</v>
      </c>
      <c r="AY217" s="256" t="s">
        <v>129</v>
      </c>
    </row>
    <row r="218" spans="1:51" s="13" customFormat="1" ht="12">
      <c r="A218" s="13"/>
      <c r="B218" s="234"/>
      <c r="C218" s="235"/>
      <c r="D218" s="236" t="s">
        <v>138</v>
      </c>
      <c r="E218" s="237" t="s">
        <v>293</v>
      </c>
      <c r="F218" s="238" t="s">
        <v>484</v>
      </c>
      <c r="G218" s="235"/>
      <c r="H218" s="239">
        <v>59.761</v>
      </c>
      <c r="I218" s="240"/>
      <c r="J218" s="235"/>
      <c r="K218" s="235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138</v>
      </c>
      <c r="AU218" s="245" t="s">
        <v>85</v>
      </c>
      <c r="AV218" s="13" t="s">
        <v>85</v>
      </c>
      <c r="AW218" s="13" t="s">
        <v>31</v>
      </c>
      <c r="AX218" s="13" t="s">
        <v>83</v>
      </c>
      <c r="AY218" s="245" t="s">
        <v>129</v>
      </c>
    </row>
    <row r="219" spans="1:65" s="2" customFormat="1" ht="16.5" customHeight="1">
      <c r="A219" s="38"/>
      <c r="B219" s="39"/>
      <c r="C219" s="220" t="s">
        <v>485</v>
      </c>
      <c r="D219" s="220" t="s">
        <v>132</v>
      </c>
      <c r="E219" s="221" t="s">
        <v>486</v>
      </c>
      <c r="F219" s="222" t="s">
        <v>487</v>
      </c>
      <c r="G219" s="223" t="s">
        <v>135</v>
      </c>
      <c r="H219" s="224">
        <v>59.761</v>
      </c>
      <c r="I219" s="225"/>
      <c r="J219" s="226">
        <f>ROUND(I219*H219,2)</f>
        <v>0</v>
      </c>
      <c r="K219" s="227"/>
      <c r="L219" s="44"/>
      <c r="M219" s="228" t="s">
        <v>1</v>
      </c>
      <c r="N219" s="229" t="s">
        <v>40</v>
      </c>
      <c r="O219" s="91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2" t="s">
        <v>171</v>
      </c>
      <c r="AT219" s="232" t="s">
        <v>132</v>
      </c>
      <c r="AU219" s="232" t="s">
        <v>85</v>
      </c>
      <c r="AY219" s="17" t="s">
        <v>129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7" t="s">
        <v>83</v>
      </c>
      <c r="BK219" s="233">
        <f>ROUND(I219*H219,2)</f>
        <v>0</v>
      </c>
      <c r="BL219" s="17" t="s">
        <v>171</v>
      </c>
      <c r="BM219" s="232" t="s">
        <v>488</v>
      </c>
    </row>
    <row r="220" spans="1:51" s="13" customFormat="1" ht="12">
      <c r="A220" s="13"/>
      <c r="B220" s="234"/>
      <c r="C220" s="235"/>
      <c r="D220" s="236" t="s">
        <v>138</v>
      </c>
      <c r="E220" s="237" t="s">
        <v>1</v>
      </c>
      <c r="F220" s="238" t="s">
        <v>293</v>
      </c>
      <c r="G220" s="235"/>
      <c r="H220" s="239">
        <v>59.761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138</v>
      </c>
      <c r="AU220" s="245" t="s">
        <v>85</v>
      </c>
      <c r="AV220" s="13" t="s">
        <v>85</v>
      </c>
      <c r="AW220" s="13" t="s">
        <v>31</v>
      </c>
      <c r="AX220" s="13" t="s">
        <v>83</v>
      </c>
      <c r="AY220" s="245" t="s">
        <v>129</v>
      </c>
    </row>
    <row r="221" spans="1:65" s="2" customFormat="1" ht="37.8" customHeight="1">
      <c r="A221" s="38"/>
      <c r="B221" s="39"/>
      <c r="C221" s="257" t="s">
        <v>489</v>
      </c>
      <c r="D221" s="257" t="s">
        <v>187</v>
      </c>
      <c r="E221" s="258" t="s">
        <v>490</v>
      </c>
      <c r="F221" s="259" t="s">
        <v>491</v>
      </c>
      <c r="G221" s="260" t="s">
        <v>355</v>
      </c>
      <c r="H221" s="261">
        <v>1.912</v>
      </c>
      <c r="I221" s="262"/>
      <c r="J221" s="263">
        <f>ROUND(I221*H221,2)</f>
        <v>0</v>
      </c>
      <c r="K221" s="264"/>
      <c r="L221" s="265"/>
      <c r="M221" s="266" t="s">
        <v>1</v>
      </c>
      <c r="N221" s="267" t="s">
        <v>40</v>
      </c>
      <c r="O221" s="91"/>
      <c r="P221" s="230">
        <f>O221*H221</f>
        <v>0</v>
      </c>
      <c r="Q221" s="230">
        <v>0.55</v>
      </c>
      <c r="R221" s="230">
        <f>Q221*H221</f>
        <v>1.0516</v>
      </c>
      <c r="S221" s="230">
        <v>0</v>
      </c>
      <c r="T221" s="231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2" t="s">
        <v>190</v>
      </c>
      <c r="AT221" s="232" t="s">
        <v>187</v>
      </c>
      <c r="AU221" s="232" t="s">
        <v>85</v>
      </c>
      <c r="AY221" s="17" t="s">
        <v>129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7" t="s">
        <v>83</v>
      </c>
      <c r="BK221" s="233">
        <f>ROUND(I221*H221,2)</f>
        <v>0</v>
      </c>
      <c r="BL221" s="17" t="s">
        <v>171</v>
      </c>
      <c r="BM221" s="232" t="s">
        <v>492</v>
      </c>
    </row>
    <row r="222" spans="1:51" s="13" customFormat="1" ht="12">
      <c r="A222" s="13"/>
      <c r="B222" s="234"/>
      <c r="C222" s="235"/>
      <c r="D222" s="236" t="s">
        <v>138</v>
      </c>
      <c r="E222" s="237" t="s">
        <v>1</v>
      </c>
      <c r="F222" s="238" t="s">
        <v>493</v>
      </c>
      <c r="G222" s="235"/>
      <c r="H222" s="239">
        <v>1.912</v>
      </c>
      <c r="I222" s="240"/>
      <c r="J222" s="235"/>
      <c r="K222" s="235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138</v>
      </c>
      <c r="AU222" s="245" t="s">
        <v>85</v>
      </c>
      <c r="AV222" s="13" t="s">
        <v>85</v>
      </c>
      <c r="AW222" s="13" t="s">
        <v>31</v>
      </c>
      <c r="AX222" s="13" t="s">
        <v>83</v>
      </c>
      <c r="AY222" s="245" t="s">
        <v>129</v>
      </c>
    </row>
    <row r="223" spans="1:65" s="2" customFormat="1" ht="37.8" customHeight="1">
      <c r="A223" s="38"/>
      <c r="B223" s="39"/>
      <c r="C223" s="220" t="s">
        <v>494</v>
      </c>
      <c r="D223" s="220" t="s">
        <v>132</v>
      </c>
      <c r="E223" s="221" t="s">
        <v>495</v>
      </c>
      <c r="F223" s="222" t="s">
        <v>496</v>
      </c>
      <c r="G223" s="223" t="s">
        <v>183</v>
      </c>
      <c r="H223" s="224">
        <v>66</v>
      </c>
      <c r="I223" s="225"/>
      <c r="J223" s="226">
        <f>ROUND(I223*H223,2)</f>
        <v>0</v>
      </c>
      <c r="K223" s="227"/>
      <c r="L223" s="44"/>
      <c r="M223" s="228" t="s">
        <v>1</v>
      </c>
      <c r="N223" s="229" t="s">
        <v>40</v>
      </c>
      <c r="O223" s="91"/>
      <c r="P223" s="230">
        <f>O223*H223</f>
        <v>0</v>
      </c>
      <c r="Q223" s="230">
        <v>0</v>
      </c>
      <c r="R223" s="230">
        <f>Q223*H223</f>
        <v>0</v>
      </c>
      <c r="S223" s="230">
        <v>0.02475</v>
      </c>
      <c r="T223" s="231">
        <f>S223*H223</f>
        <v>1.6335000000000002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2" t="s">
        <v>171</v>
      </c>
      <c r="AT223" s="232" t="s">
        <v>132</v>
      </c>
      <c r="AU223" s="232" t="s">
        <v>85</v>
      </c>
      <c r="AY223" s="17" t="s">
        <v>129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7" t="s">
        <v>83</v>
      </c>
      <c r="BK223" s="233">
        <f>ROUND(I223*H223,2)</f>
        <v>0</v>
      </c>
      <c r="BL223" s="17" t="s">
        <v>171</v>
      </c>
      <c r="BM223" s="232" t="s">
        <v>497</v>
      </c>
    </row>
    <row r="224" spans="1:51" s="13" customFormat="1" ht="12">
      <c r="A224" s="13"/>
      <c r="B224" s="234"/>
      <c r="C224" s="235"/>
      <c r="D224" s="236" t="s">
        <v>138</v>
      </c>
      <c r="E224" s="237" t="s">
        <v>1</v>
      </c>
      <c r="F224" s="238" t="s">
        <v>498</v>
      </c>
      <c r="G224" s="235"/>
      <c r="H224" s="239">
        <v>66</v>
      </c>
      <c r="I224" s="240"/>
      <c r="J224" s="235"/>
      <c r="K224" s="235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138</v>
      </c>
      <c r="AU224" s="245" t="s">
        <v>85</v>
      </c>
      <c r="AV224" s="13" t="s">
        <v>85</v>
      </c>
      <c r="AW224" s="13" t="s">
        <v>31</v>
      </c>
      <c r="AX224" s="13" t="s">
        <v>75</v>
      </c>
      <c r="AY224" s="245" t="s">
        <v>129</v>
      </c>
    </row>
    <row r="225" spans="1:51" s="14" customFormat="1" ht="12">
      <c r="A225" s="14"/>
      <c r="B225" s="246"/>
      <c r="C225" s="247"/>
      <c r="D225" s="236" t="s">
        <v>138</v>
      </c>
      <c r="E225" s="248" t="s">
        <v>300</v>
      </c>
      <c r="F225" s="249" t="s">
        <v>151</v>
      </c>
      <c r="G225" s="247"/>
      <c r="H225" s="250">
        <v>66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6" t="s">
        <v>138</v>
      </c>
      <c r="AU225" s="256" t="s">
        <v>85</v>
      </c>
      <c r="AV225" s="14" t="s">
        <v>152</v>
      </c>
      <c r="AW225" s="14" t="s">
        <v>31</v>
      </c>
      <c r="AX225" s="14" t="s">
        <v>83</v>
      </c>
      <c r="AY225" s="256" t="s">
        <v>129</v>
      </c>
    </row>
    <row r="226" spans="1:65" s="2" customFormat="1" ht="37.8" customHeight="1">
      <c r="A226" s="38"/>
      <c r="B226" s="39"/>
      <c r="C226" s="220" t="s">
        <v>499</v>
      </c>
      <c r="D226" s="220" t="s">
        <v>132</v>
      </c>
      <c r="E226" s="221" t="s">
        <v>500</v>
      </c>
      <c r="F226" s="222" t="s">
        <v>501</v>
      </c>
      <c r="G226" s="223" t="s">
        <v>183</v>
      </c>
      <c r="H226" s="224">
        <v>66</v>
      </c>
      <c r="I226" s="225"/>
      <c r="J226" s="226">
        <f>ROUND(I226*H226,2)</f>
        <v>0</v>
      </c>
      <c r="K226" s="227"/>
      <c r="L226" s="44"/>
      <c r="M226" s="228" t="s">
        <v>1</v>
      </c>
      <c r="N226" s="229" t="s">
        <v>40</v>
      </c>
      <c r="O226" s="91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2" t="s">
        <v>171</v>
      </c>
      <c r="AT226" s="232" t="s">
        <v>132</v>
      </c>
      <c r="AU226" s="232" t="s">
        <v>85</v>
      </c>
      <c r="AY226" s="17" t="s">
        <v>129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7" t="s">
        <v>83</v>
      </c>
      <c r="BK226" s="233">
        <f>ROUND(I226*H226,2)</f>
        <v>0</v>
      </c>
      <c r="BL226" s="17" t="s">
        <v>171</v>
      </c>
      <c r="BM226" s="232" t="s">
        <v>502</v>
      </c>
    </row>
    <row r="227" spans="1:51" s="13" customFormat="1" ht="12">
      <c r="A227" s="13"/>
      <c r="B227" s="234"/>
      <c r="C227" s="235"/>
      <c r="D227" s="236" t="s">
        <v>138</v>
      </c>
      <c r="E227" s="237" t="s">
        <v>1</v>
      </c>
      <c r="F227" s="238" t="s">
        <v>300</v>
      </c>
      <c r="G227" s="235"/>
      <c r="H227" s="239">
        <v>66</v>
      </c>
      <c r="I227" s="240"/>
      <c r="J227" s="235"/>
      <c r="K227" s="235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138</v>
      </c>
      <c r="AU227" s="245" t="s">
        <v>85</v>
      </c>
      <c r="AV227" s="13" t="s">
        <v>85</v>
      </c>
      <c r="AW227" s="13" t="s">
        <v>31</v>
      </c>
      <c r="AX227" s="13" t="s">
        <v>83</v>
      </c>
      <c r="AY227" s="245" t="s">
        <v>129</v>
      </c>
    </row>
    <row r="228" spans="1:65" s="2" customFormat="1" ht="37.8" customHeight="1">
      <c r="A228" s="38"/>
      <c r="B228" s="39"/>
      <c r="C228" s="257" t="s">
        <v>503</v>
      </c>
      <c r="D228" s="257" t="s">
        <v>187</v>
      </c>
      <c r="E228" s="258" t="s">
        <v>504</v>
      </c>
      <c r="F228" s="259" t="s">
        <v>505</v>
      </c>
      <c r="G228" s="260" t="s">
        <v>355</v>
      </c>
      <c r="H228" s="261">
        <v>2.032</v>
      </c>
      <c r="I228" s="262"/>
      <c r="J228" s="263">
        <f>ROUND(I228*H228,2)</f>
        <v>0</v>
      </c>
      <c r="K228" s="264"/>
      <c r="L228" s="265"/>
      <c r="M228" s="266" t="s">
        <v>1</v>
      </c>
      <c r="N228" s="267" t="s">
        <v>40</v>
      </c>
      <c r="O228" s="91"/>
      <c r="P228" s="230">
        <f>O228*H228</f>
        <v>0</v>
      </c>
      <c r="Q228" s="230">
        <v>0.55</v>
      </c>
      <c r="R228" s="230">
        <f>Q228*H228</f>
        <v>1.1176000000000001</v>
      </c>
      <c r="S228" s="230">
        <v>0</v>
      </c>
      <c r="T228" s="231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2" t="s">
        <v>190</v>
      </c>
      <c r="AT228" s="232" t="s">
        <v>187</v>
      </c>
      <c r="AU228" s="232" t="s">
        <v>85</v>
      </c>
      <c r="AY228" s="17" t="s">
        <v>129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7" t="s">
        <v>83</v>
      </c>
      <c r="BK228" s="233">
        <f>ROUND(I228*H228,2)</f>
        <v>0</v>
      </c>
      <c r="BL228" s="17" t="s">
        <v>171</v>
      </c>
      <c r="BM228" s="232" t="s">
        <v>506</v>
      </c>
    </row>
    <row r="229" spans="1:51" s="13" customFormat="1" ht="12">
      <c r="A229" s="13"/>
      <c r="B229" s="234"/>
      <c r="C229" s="235"/>
      <c r="D229" s="236" t="s">
        <v>138</v>
      </c>
      <c r="E229" s="237" t="s">
        <v>1</v>
      </c>
      <c r="F229" s="238" t="s">
        <v>507</v>
      </c>
      <c r="G229" s="235"/>
      <c r="H229" s="239">
        <v>0.141</v>
      </c>
      <c r="I229" s="240"/>
      <c r="J229" s="235"/>
      <c r="K229" s="235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138</v>
      </c>
      <c r="AU229" s="245" t="s">
        <v>85</v>
      </c>
      <c r="AV229" s="13" t="s">
        <v>85</v>
      </c>
      <c r="AW229" s="13" t="s">
        <v>31</v>
      </c>
      <c r="AX229" s="13" t="s">
        <v>75</v>
      </c>
      <c r="AY229" s="245" t="s">
        <v>129</v>
      </c>
    </row>
    <row r="230" spans="1:51" s="13" customFormat="1" ht="12">
      <c r="A230" s="13"/>
      <c r="B230" s="234"/>
      <c r="C230" s="235"/>
      <c r="D230" s="236" t="s">
        <v>138</v>
      </c>
      <c r="E230" s="237" t="s">
        <v>1</v>
      </c>
      <c r="F230" s="238" t="s">
        <v>508</v>
      </c>
      <c r="G230" s="235"/>
      <c r="H230" s="239">
        <v>0.135</v>
      </c>
      <c r="I230" s="240"/>
      <c r="J230" s="235"/>
      <c r="K230" s="235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138</v>
      </c>
      <c r="AU230" s="245" t="s">
        <v>85</v>
      </c>
      <c r="AV230" s="13" t="s">
        <v>85</v>
      </c>
      <c r="AW230" s="13" t="s">
        <v>31</v>
      </c>
      <c r="AX230" s="13" t="s">
        <v>75</v>
      </c>
      <c r="AY230" s="245" t="s">
        <v>129</v>
      </c>
    </row>
    <row r="231" spans="1:51" s="13" customFormat="1" ht="12">
      <c r="A231" s="13"/>
      <c r="B231" s="234"/>
      <c r="C231" s="235"/>
      <c r="D231" s="236" t="s">
        <v>138</v>
      </c>
      <c r="E231" s="237" t="s">
        <v>1</v>
      </c>
      <c r="F231" s="238" t="s">
        <v>509</v>
      </c>
      <c r="G231" s="235"/>
      <c r="H231" s="239">
        <v>0.146</v>
      </c>
      <c r="I231" s="240"/>
      <c r="J231" s="235"/>
      <c r="K231" s="235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138</v>
      </c>
      <c r="AU231" s="245" t="s">
        <v>85</v>
      </c>
      <c r="AV231" s="13" t="s">
        <v>85</v>
      </c>
      <c r="AW231" s="13" t="s">
        <v>31</v>
      </c>
      <c r="AX231" s="13" t="s">
        <v>75</v>
      </c>
      <c r="AY231" s="245" t="s">
        <v>129</v>
      </c>
    </row>
    <row r="232" spans="1:51" s="13" customFormat="1" ht="12">
      <c r="A232" s="13"/>
      <c r="B232" s="234"/>
      <c r="C232" s="235"/>
      <c r="D232" s="236" t="s">
        <v>138</v>
      </c>
      <c r="E232" s="237" t="s">
        <v>1</v>
      </c>
      <c r="F232" s="238" t="s">
        <v>510</v>
      </c>
      <c r="G232" s="235"/>
      <c r="H232" s="239">
        <v>0.224</v>
      </c>
      <c r="I232" s="240"/>
      <c r="J232" s="235"/>
      <c r="K232" s="235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138</v>
      </c>
      <c r="AU232" s="245" t="s">
        <v>85</v>
      </c>
      <c r="AV232" s="13" t="s">
        <v>85</v>
      </c>
      <c r="AW232" s="13" t="s">
        <v>31</v>
      </c>
      <c r="AX232" s="13" t="s">
        <v>75</v>
      </c>
      <c r="AY232" s="245" t="s">
        <v>129</v>
      </c>
    </row>
    <row r="233" spans="1:51" s="13" customFormat="1" ht="12">
      <c r="A233" s="13"/>
      <c r="B233" s="234"/>
      <c r="C233" s="235"/>
      <c r="D233" s="236" t="s">
        <v>138</v>
      </c>
      <c r="E233" s="237" t="s">
        <v>1</v>
      </c>
      <c r="F233" s="238" t="s">
        <v>511</v>
      </c>
      <c r="G233" s="235"/>
      <c r="H233" s="239">
        <v>0.284</v>
      </c>
      <c r="I233" s="240"/>
      <c r="J233" s="235"/>
      <c r="K233" s="235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138</v>
      </c>
      <c r="AU233" s="245" t="s">
        <v>85</v>
      </c>
      <c r="AV233" s="13" t="s">
        <v>85</v>
      </c>
      <c r="AW233" s="13" t="s">
        <v>31</v>
      </c>
      <c r="AX233" s="13" t="s">
        <v>75</v>
      </c>
      <c r="AY233" s="245" t="s">
        <v>129</v>
      </c>
    </row>
    <row r="234" spans="1:51" s="13" customFormat="1" ht="12">
      <c r="A234" s="13"/>
      <c r="B234" s="234"/>
      <c r="C234" s="235"/>
      <c r="D234" s="236" t="s">
        <v>138</v>
      </c>
      <c r="E234" s="237" t="s">
        <v>1</v>
      </c>
      <c r="F234" s="238" t="s">
        <v>512</v>
      </c>
      <c r="G234" s="235"/>
      <c r="H234" s="239">
        <v>0.401</v>
      </c>
      <c r="I234" s="240"/>
      <c r="J234" s="235"/>
      <c r="K234" s="235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138</v>
      </c>
      <c r="AU234" s="245" t="s">
        <v>85</v>
      </c>
      <c r="AV234" s="13" t="s">
        <v>85</v>
      </c>
      <c r="AW234" s="13" t="s">
        <v>31</v>
      </c>
      <c r="AX234" s="13" t="s">
        <v>75</v>
      </c>
      <c r="AY234" s="245" t="s">
        <v>129</v>
      </c>
    </row>
    <row r="235" spans="1:51" s="13" customFormat="1" ht="12">
      <c r="A235" s="13"/>
      <c r="B235" s="234"/>
      <c r="C235" s="235"/>
      <c r="D235" s="236" t="s">
        <v>138</v>
      </c>
      <c r="E235" s="237" t="s">
        <v>1</v>
      </c>
      <c r="F235" s="238" t="s">
        <v>513</v>
      </c>
      <c r="G235" s="235"/>
      <c r="H235" s="239">
        <v>0.283</v>
      </c>
      <c r="I235" s="240"/>
      <c r="J235" s="235"/>
      <c r="K235" s="235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138</v>
      </c>
      <c r="AU235" s="245" t="s">
        <v>85</v>
      </c>
      <c r="AV235" s="13" t="s">
        <v>85</v>
      </c>
      <c r="AW235" s="13" t="s">
        <v>31</v>
      </c>
      <c r="AX235" s="13" t="s">
        <v>75</v>
      </c>
      <c r="AY235" s="245" t="s">
        <v>129</v>
      </c>
    </row>
    <row r="236" spans="1:51" s="13" customFormat="1" ht="12">
      <c r="A236" s="13"/>
      <c r="B236" s="234"/>
      <c r="C236" s="235"/>
      <c r="D236" s="236" t="s">
        <v>138</v>
      </c>
      <c r="E236" s="237" t="s">
        <v>1</v>
      </c>
      <c r="F236" s="238" t="s">
        <v>514</v>
      </c>
      <c r="G236" s="235"/>
      <c r="H236" s="239">
        <v>0.138</v>
      </c>
      <c r="I236" s="240"/>
      <c r="J236" s="235"/>
      <c r="K236" s="235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138</v>
      </c>
      <c r="AU236" s="245" t="s">
        <v>85</v>
      </c>
      <c r="AV236" s="13" t="s">
        <v>85</v>
      </c>
      <c r="AW236" s="13" t="s">
        <v>31</v>
      </c>
      <c r="AX236" s="13" t="s">
        <v>75</v>
      </c>
      <c r="AY236" s="245" t="s">
        <v>129</v>
      </c>
    </row>
    <row r="237" spans="1:51" s="13" customFormat="1" ht="12">
      <c r="A237" s="13"/>
      <c r="B237" s="234"/>
      <c r="C237" s="235"/>
      <c r="D237" s="236" t="s">
        <v>138</v>
      </c>
      <c r="E237" s="237" t="s">
        <v>1</v>
      </c>
      <c r="F237" s="238" t="s">
        <v>515</v>
      </c>
      <c r="G237" s="235"/>
      <c r="H237" s="239">
        <v>0.155</v>
      </c>
      <c r="I237" s="240"/>
      <c r="J237" s="235"/>
      <c r="K237" s="235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138</v>
      </c>
      <c r="AU237" s="245" t="s">
        <v>85</v>
      </c>
      <c r="AV237" s="13" t="s">
        <v>85</v>
      </c>
      <c r="AW237" s="13" t="s">
        <v>31</v>
      </c>
      <c r="AX237" s="13" t="s">
        <v>75</v>
      </c>
      <c r="AY237" s="245" t="s">
        <v>129</v>
      </c>
    </row>
    <row r="238" spans="1:51" s="13" customFormat="1" ht="12">
      <c r="A238" s="13"/>
      <c r="B238" s="234"/>
      <c r="C238" s="235"/>
      <c r="D238" s="236" t="s">
        <v>138</v>
      </c>
      <c r="E238" s="237" t="s">
        <v>1</v>
      </c>
      <c r="F238" s="238" t="s">
        <v>516</v>
      </c>
      <c r="G238" s="235"/>
      <c r="H238" s="239">
        <v>0.125</v>
      </c>
      <c r="I238" s="240"/>
      <c r="J238" s="235"/>
      <c r="K238" s="235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138</v>
      </c>
      <c r="AU238" s="245" t="s">
        <v>85</v>
      </c>
      <c r="AV238" s="13" t="s">
        <v>85</v>
      </c>
      <c r="AW238" s="13" t="s">
        <v>31</v>
      </c>
      <c r="AX238" s="13" t="s">
        <v>75</v>
      </c>
      <c r="AY238" s="245" t="s">
        <v>129</v>
      </c>
    </row>
    <row r="239" spans="1:51" s="14" customFormat="1" ht="12">
      <c r="A239" s="14"/>
      <c r="B239" s="246"/>
      <c r="C239" s="247"/>
      <c r="D239" s="236" t="s">
        <v>138</v>
      </c>
      <c r="E239" s="248" t="s">
        <v>1</v>
      </c>
      <c r="F239" s="249" t="s">
        <v>151</v>
      </c>
      <c r="G239" s="247"/>
      <c r="H239" s="250">
        <v>2.032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6" t="s">
        <v>138</v>
      </c>
      <c r="AU239" s="256" t="s">
        <v>85</v>
      </c>
      <c r="AV239" s="14" t="s">
        <v>152</v>
      </c>
      <c r="AW239" s="14" t="s">
        <v>31</v>
      </c>
      <c r="AX239" s="14" t="s">
        <v>83</v>
      </c>
      <c r="AY239" s="256" t="s">
        <v>129</v>
      </c>
    </row>
    <row r="240" spans="1:65" s="2" customFormat="1" ht="24.15" customHeight="1">
      <c r="A240" s="38"/>
      <c r="B240" s="39"/>
      <c r="C240" s="220" t="s">
        <v>517</v>
      </c>
      <c r="D240" s="220" t="s">
        <v>132</v>
      </c>
      <c r="E240" s="221" t="s">
        <v>518</v>
      </c>
      <c r="F240" s="222" t="s">
        <v>519</v>
      </c>
      <c r="G240" s="223" t="s">
        <v>183</v>
      </c>
      <c r="H240" s="224">
        <v>66</v>
      </c>
      <c r="I240" s="225"/>
      <c r="J240" s="226">
        <f>ROUND(I240*H240,2)</f>
        <v>0</v>
      </c>
      <c r="K240" s="227"/>
      <c r="L240" s="44"/>
      <c r="M240" s="228" t="s">
        <v>1</v>
      </c>
      <c r="N240" s="229" t="s">
        <v>40</v>
      </c>
      <c r="O240" s="91"/>
      <c r="P240" s="230">
        <f>O240*H240</f>
        <v>0</v>
      </c>
      <c r="Q240" s="230">
        <v>0</v>
      </c>
      <c r="R240" s="230">
        <f>Q240*H240</f>
        <v>0</v>
      </c>
      <c r="S240" s="230">
        <v>0.025</v>
      </c>
      <c r="T240" s="231">
        <f>S240*H240</f>
        <v>1.6500000000000001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2" t="s">
        <v>171</v>
      </c>
      <c r="AT240" s="232" t="s">
        <v>132</v>
      </c>
      <c r="AU240" s="232" t="s">
        <v>85</v>
      </c>
      <c r="AY240" s="17" t="s">
        <v>129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7" t="s">
        <v>83</v>
      </c>
      <c r="BK240" s="233">
        <f>ROUND(I240*H240,2)</f>
        <v>0</v>
      </c>
      <c r="BL240" s="17" t="s">
        <v>171</v>
      </c>
      <c r="BM240" s="232" t="s">
        <v>520</v>
      </c>
    </row>
    <row r="241" spans="1:51" s="13" customFormat="1" ht="12">
      <c r="A241" s="13"/>
      <c r="B241" s="234"/>
      <c r="C241" s="235"/>
      <c r="D241" s="236" t="s">
        <v>138</v>
      </c>
      <c r="E241" s="237" t="s">
        <v>1</v>
      </c>
      <c r="F241" s="238" t="s">
        <v>300</v>
      </c>
      <c r="G241" s="235"/>
      <c r="H241" s="239">
        <v>66</v>
      </c>
      <c r="I241" s="240"/>
      <c r="J241" s="235"/>
      <c r="K241" s="235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138</v>
      </c>
      <c r="AU241" s="245" t="s">
        <v>85</v>
      </c>
      <c r="AV241" s="13" t="s">
        <v>85</v>
      </c>
      <c r="AW241" s="13" t="s">
        <v>31</v>
      </c>
      <c r="AX241" s="13" t="s">
        <v>83</v>
      </c>
      <c r="AY241" s="245" t="s">
        <v>129</v>
      </c>
    </row>
    <row r="242" spans="1:65" s="2" customFormat="1" ht="37.8" customHeight="1">
      <c r="A242" s="38"/>
      <c r="B242" s="39"/>
      <c r="C242" s="220" t="s">
        <v>521</v>
      </c>
      <c r="D242" s="220" t="s">
        <v>132</v>
      </c>
      <c r="E242" s="221" t="s">
        <v>522</v>
      </c>
      <c r="F242" s="222" t="s">
        <v>523</v>
      </c>
      <c r="G242" s="223" t="s">
        <v>183</v>
      </c>
      <c r="H242" s="224">
        <v>7.5</v>
      </c>
      <c r="I242" s="225"/>
      <c r="J242" s="226">
        <f>ROUND(I242*H242,2)</f>
        <v>0</v>
      </c>
      <c r="K242" s="227"/>
      <c r="L242" s="44"/>
      <c r="M242" s="228" t="s">
        <v>1</v>
      </c>
      <c r="N242" s="229" t="s">
        <v>40</v>
      </c>
      <c r="O242" s="91"/>
      <c r="P242" s="230">
        <f>O242*H242</f>
        <v>0</v>
      </c>
      <c r="Q242" s="230">
        <v>0.01752</v>
      </c>
      <c r="R242" s="230">
        <f>Q242*H242</f>
        <v>0.13140000000000002</v>
      </c>
      <c r="S242" s="230">
        <v>0</v>
      </c>
      <c r="T242" s="231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2" t="s">
        <v>171</v>
      </c>
      <c r="AT242" s="232" t="s">
        <v>132</v>
      </c>
      <c r="AU242" s="232" t="s">
        <v>85</v>
      </c>
      <c r="AY242" s="17" t="s">
        <v>129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7" t="s">
        <v>83</v>
      </c>
      <c r="BK242" s="233">
        <f>ROUND(I242*H242,2)</f>
        <v>0</v>
      </c>
      <c r="BL242" s="17" t="s">
        <v>171</v>
      </c>
      <c r="BM242" s="232" t="s">
        <v>524</v>
      </c>
    </row>
    <row r="243" spans="1:51" s="13" customFormat="1" ht="12">
      <c r="A243" s="13"/>
      <c r="B243" s="234"/>
      <c r="C243" s="235"/>
      <c r="D243" s="236" t="s">
        <v>138</v>
      </c>
      <c r="E243" s="237" t="s">
        <v>1</v>
      </c>
      <c r="F243" s="238" t="s">
        <v>525</v>
      </c>
      <c r="G243" s="235"/>
      <c r="H243" s="239">
        <v>7.5</v>
      </c>
      <c r="I243" s="240"/>
      <c r="J243" s="235"/>
      <c r="K243" s="235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138</v>
      </c>
      <c r="AU243" s="245" t="s">
        <v>85</v>
      </c>
      <c r="AV243" s="13" t="s">
        <v>85</v>
      </c>
      <c r="AW243" s="13" t="s">
        <v>31</v>
      </c>
      <c r="AX243" s="13" t="s">
        <v>83</v>
      </c>
      <c r="AY243" s="245" t="s">
        <v>129</v>
      </c>
    </row>
    <row r="244" spans="1:65" s="2" customFormat="1" ht="37.8" customHeight="1">
      <c r="A244" s="38"/>
      <c r="B244" s="39"/>
      <c r="C244" s="220" t="s">
        <v>526</v>
      </c>
      <c r="D244" s="220" t="s">
        <v>132</v>
      </c>
      <c r="E244" s="221" t="s">
        <v>527</v>
      </c>
      <c r="F244" s="222" t="s">
        <v>528</v>
      </c>
      <c r="G244" s="223" t="s">
        <v>183</v>
      </c>
      <c r="H244" s="224">
        <v>7.5</v>
      </c>
      <c r="I244" s="225"/>
      <c r="J244" s="226">
        <f>ROUND(I244*H244,2)</f>
        <v>0</v>
      </c>
      <c r="K244" s="227"/>
      <c r="L244" s="44"/>
      <c r="M244" s="228" t="s">
        <v>1</v>
      </c>
      <c r="N244" s="229" t="s">
        <v>40</v>
      </c>
      <c r="O244" s="91"/>
      <c r="P244" s="230">
        <f>O244*H244</f>
        <v>0</v>
      </c>
      <c r="Q244" s="230">
        <v>0.02733</v>
      </c>
      <c r="R244" s="230">
        <f>Q244*H244</f>
        <v>0.204975</v>
      </c>
      <c r="S244" s="230">
        <v>0</v>
      </c>
      <c r="T244" s="231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2" t="s">
        <v>171</v>
      </c>
      <c r="AT244" s="232" t="s">
        <v>132</v>
      </c>
      <c r="AU244" s="232" t="s">
        <v>85</v>
      </c>
      <c r="AY244" s="17" t="s">
        <v>129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7" t="s">
        <v>83</v>
      </c>
      <c r="BK244" s="233">
        <f>ROUND(I244*H244,2)</f>
        <v>0</v>
      </c>
      <c r="BL244" s="17" t="s">
        <v>171</v>
      </c>
      <c r="BM244" s="232" t="s">
        <v>529</v>
      </c>
    </row>
    <row r="245" spans="1:51" s="13" customFormat="1" ht="12">
      <c r="A245" s="13"/>
      <c r="B245" s="234"/>
      <c r="C245" s="235"/>
      <c r="D245" s="236" t="s">
        <v>138</v>
      </c>
      <c r="E245" s="237" t="s">
        <v>1</v>
      </c>
      <c r="F245" s="238" t="s">
        <v>525</v>
      </c>
      <c r="G245" s="235"/>
      <c r="H245" s="239">
        <v>7.5</v>
      </c>
      <c r="I245" s="240"/>
      <c r="J245" s="235"/>
      <c r="K245" s="235"/>
      <c r="L245" s="241"/>
      <c r="M245" s="242"/>
      <c r="N245" s="243"/>
      <c r="O245" s="243"/>
      <c r="P245" s="243"/>
      <c r="Q245" s="243"/>
      <c r="R245" s="243"/>
      <c r="S245" s="243"/>
      <c r="T245" s="24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5" t="s">
        <v>138</v>
      </c>
      <c r="AU245" s="245" t="s">
        <v>85</v>
      </c>
      <c r="AV245" s="13" t="s">
        <v>85</v>
      </c>
      <c r="AW245" s="13" t="s">
        <v>31</v>
      </c>
      <c r="AX245" s="13" t="s">
        <v>83</v>
      </c>
      <c r="AY245" s="245" t="s">
        <v>129</v>
      </c>
    </row>
    <row r="246" spans="1:65" s="2" customFormat="1" ht="37.8" customHeight="1">
      <c r="A246" s="38"/>
      <c r="B246" s="39"/>
      <c r="C246" s="220" t="s">
        <v>530</v>
      </c>
      <c r="D246" s="220" t="s">
        <v>132</v>
      </c>
      <c r="E246" s="221" t="s">
        <v>531</v>
      </c>
      <c r="F246" s="222" t="s">
        <v>532</v>
      </c>
      <c r="G246" s="223" t="s">
        <v>183</v>
      </c>
      <c r="H246" s="224">
        <v>7.5</v>
      </c>
      <c r="I246" s="225"/>
      <c r="J246" s="226">
        <f>ROUND(I246*H246,2)</f>
        <v>0</v>
      </c>
      <c r="K246" s="227"/>
      <c r="L246" s="44"/>
      <c r="M246" s="228" t="s">
        <v>1</v>
      </c>
      <c r="N246" s="229" t="s">
        <v>40</v>
      </c>
      <c r="O246" s="91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2" t="s">
        <v>171</v>
      </c>
      <c r="AT246" s="232" t="s">
        <v>132</v>
      </c>
      <c r="AU246" s="232" t="s">
        <v>85</v>
      </c>
      <c r="AY246" s="17" t="s">
        <v>129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7" t="s">
        <v>83</v>
      </c>
      <c r="BK246" s="233">
        <f>ROUND(I246*H246,2)</f>
        <v>0</v>
      </c>
      <c r="BL246" s="17" t="s">
        <v>171</v>
      </c>
      <c r="BM246" s="232" t="s">
        <v>533</v>
      </c>
    </row>
    <row r="247" spans="1:51" s="13" customFormat="1" ht="12">
      <c r="A247" s="13"/>
      <c r="B247" s="234"/>
      <c r="C247" s="235"/>
      <c r="D247" s="236" t="s">
        <v>138</v>
      </c>
      <c r="E247" s="237" t="s">
        <v>1</v>
      </c>
      <c r="F247" s="238" t="s">
        <v>534</v>
      </c>
      <c r="G247" s="235"/>
      <c r="H247" s="239">
        <v>7.5</v>
      </c>
      <c r="I247" s="240"/>
      <c r="J247" s="235"/>
      <c r="K247" s="235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138</v>
      </c>
      <c r="AU247" s="245" t="s">
        <v>85</v>
      </c>
      <c r="AV247" s="13" t="s">
        <v>85</v>
      </c>
      <c r="AW247" s="13" t="s">
        <v>31</v>
      </c>
      <c r="AX247" s="13" t="s">
        <v>83</v>
      </c>
      <c r="AY247" s="245" t="s">
        <v>129</v>
      </c>
    </row>
    <row r="248" spans="1:65" s="2" customFormat="1" ht="33" customHeight="1">
      <c r="A248" s="38"/>
      <c r="B248" s="39"/>
      <c r="C248" s="220" t="s">
        <v>535</v>
      </c>
      <c r="D248" s="220" t="s">
        <v>132</v>
      </c>
      <c r="E248" s="221" t="s">
        <v>536</v>
      </c>
      <c r="F248" s="222" t="s">
        <v>537</v>
      </c>
      <c r="G248" s="223" t="s">
        <v>183</v>
      </c>
      <c r="H248" s="224">
        <v>73.5</v>
      </c>
      <c r="I248" s="225"/>
      <c r="J248" s="226">
        <f>ROUND(I248*H248,2)</f>
        <v>0</v>
      </c>
      <c r="K248" s="227"/>
      <c r="L248" s="44"/>
      <c r="M248" s="228" t="s">
        <v>1</v>
      </c>
      <c r="N248" s="229" t="s">
        <v>40</v>
      </c>
      <c r="O248" s="91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2" t="s">
        <v>171</v>
      </c>
      <c r="AT248" s="232" t="s">
        <v>132</v>
      </c>
      <c r="AU248" s="232" t="s">
        <v>85</v>
      </c>
      <c r="AY248" s="17" t="s">
        <v>129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7" t="s">
        <v>83</v>
      </c>
      <c r="BK248" s="233">
        <f>ROUND(I248*H248,2)</f>
        <v>0</v>
      </c>
      <c r="BL248" s="17" t="s">
        <v>171</v>
      </c>
      <c r="BM248" s="232" t="s">
        <v>538</v>
      </c>
    </row>
    <row r="249" spans="1:51" s="13" customFormat="1" ht="12">
      <c r="A249" s="13"/>
      <c r="B249" s="234"/>
      <c r="C249" s="235"/>
      <c r="D249" s="236" t="s">
        <v>138</v>
      </c>
      <c r="E249" s="237" t="s">
        <v>1</v>
      </c>
      <c r="F249" s="238" t="s">
        <v>539</v>
      </c>
      <c r="G249" s="235"/>
      <c r="H249" s="239">
        <v>73.5</v>
      </c>
      <c r="I249" s="240"/>
      <c r="J249" s="235"/>
      <c r="K249" s="235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138</v>
      </c>
      <c r="AU249" s="245" t="s">
        <v>85</v>
      </c>
      <c r="AV249" s="13" t="s">
        <v>85</v>
      </c>
      <c r="AW249" s="13" t="s">
        <v>31</v>
      </c>
      <c r="AX249" s="13" t="s">
        <v>83</v>
      </c>
      <c r="AY249" s="245" t="s">
        <v>129</v>
      </c>
    </row>
    <row r="250" spans="1:65" s="2" customFormat="1" ht="49.05" customHeight="1">
      <c r="A250" s="38"/>
      <c r="B250" s="39"/>
      <c r="C250" s="220" t="s">
        <v>540</v>
      </c>
      <c r="D250" s="220" t="s">
        <v>132</v>
      </c>
      <c r="E250" s="221" t="s">
        <v>541</v>
      </c>
      <c r="F250" s="222" t="s">
        <v>542</v>
      </c>
      <c r="G250" s="223" t="s">
        <v>174</v>
      </c>
      <c r="H250" s="224">
        <v>9.566</v>
      </c>
      <c r="I250" s="225"/>
      <c r="J250" s="226">
        <f>ROUND(I250*H250,2)</f>
        <v>0</v>
      </c>
      <c r="K250" s="227"/>
      <c r="L250" s="44"/>
      <c r="M250" s="228" t="s">
        <v>1</v>
      </c>
      <c r="N250" s="229" t="s">
        <v>40</v>
      </c>
      <c r="O250" s="91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2" t="s">
        <v>171</v>
      </c>
      <c r="AT250" s="232" t="s">
        <v>132</v>
      </c>
      <c r="AU250" s="232" t="s">
        <v>85</v>
      </c>
      <c r="AY250" s="17" t="s">
        <v>129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7" t="s">
        <v>83</v>
      </c>
      <c r="BK250" s="233">
        <f>ROUND(I250*H250,2)</f>
        <v>0</v>
      </c>
      <c r="BL250" s="17" t="s">
        <v>171</v>
      </c>
      <c r="BM250" s="232" t="s">
        <v>543</v>
      </c>
    </row>
    <row r="251" spans="1:65" s="2" customFormat="1" ht="24.15" customHeight="1">
      <c r="A251" s="38"/>
      <c r="B251" s="39"/>
      <c r="C251" s="220" t="s">
        <v>544</v>
      </c>
      <c r="D251" s="220" t="s">
        <v>132</v>
      </c>
      <c r="E251" s="221" t="s">
        <v>545</v>
      </c>
      <c r="F251" s="222" t="s">
        <v>546</v>
      </c>
      <c r="G251" s="223" t="s">
        <v>547</v>
      </c>
      <c r="H251" s="224">
        <v>1</v>
      </c>
      <c r="I251" s="225"/>
      <c r="J251" s="226">
        <f>ROUND(I251*H251,2)</f>
        <v>0</v>
      </c>
      <c r="K251" s="227"/>
      <c r="L251" s="44"/>
      <c r="M251" s="228" t="s">
        <v>1</v>
      </c>
      <c r="N251" s="229" t="s">
        <v>40</v>
      </c>
      <c r="O251" s="91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2" t="s">
        <v>171</v>
      </c>
      <c r="AT251" s="232" t="s">
        <v>132</v>
      </c>
      <c r="AU251" s="232" t="s">
        <v>85</v>
      </c>
      <c r="AY251" s="17" t="s">
        <v>129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7" t="s">
        <v>83</v>
      </c>
      <c r="BK251" s="233">
        <f>ROUND(I251*H251,2)</f>
        <v>0</v>
      </c>
      <c r="BL251" s="17" t="s">
        <v>171</v>
      </c>
      <c r="BM251" s="232" t="s">
        <v>548</v>
      </c>
    </row>
    <row r="252" spans="1:65" s="2" customFormat="1" ht="16.5" customHeight="1">
      <c r="A252" s="38"/>
      <c r="B252" s="39"/>
      <c r="C252" s="220" t="s">
        <v>549</v>
      </c>
      <c r="D252" s="220" t="s">
        <v>132</v>
      </c>
      <c r="E252" s="221" t="s">
        <v>550</v>
      </c>
      <c r="F252" s="222" t="s">
        <v>551</v>
      </c>
      <c r="G252" s="223" t="s">
        <v>224</v>
      </c>
      <c r="H252" s="224">
        <v>1</v>
      </c>
      <c r="I252" s="225"/>
      <c r="J252" s="226">
        <f>ROUND(I252*H252,2)</f>
        <v>0</v>
      </c>
      <c r="K252" s="227"/>
      <c r="L252" s="44"/>
      <c r="M252" s="228" t="s">
        <v>1</v>
      </c>
      <c r="N252" s="229" t="s">
        <v>40</v>
      </c>
      <c r="O252" s="91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2" t="s">
        <v>171</v>
      </c>
      <c r="AT252" s="232" t="s">
        <v>132</v>
      </c>
      <c r="AU252" s="232" t="s">
        <v>85</v>
      </c>
      <c r="AY252" s="17" t="s">
        <v>129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7" t="s">
        <v>83</v>
      </c>
      <c r="BK252" s="233">
        <f>ROUND(I252*H252,2)</f>
        <v>0</v>
      </c>
      <c r="BL252" s="17" t="s">
        <v>171</v>
      </c>
      <c r="BM252" s="232" t="s">
        <v>552</v>
      </c>
    </row>
    <row r="253" spans="1:63" s="12" customFormat="1" ht="22.8" customHeight="1">
      <c r="A253" s="12"/>
      <c r="B253" s="204"/>
      <c r="C253" s="205"/>
      <c r="D253" s="206" t="s">
        <v>74</v>
      </c>
      <c r="E253" s="218" t="s">
        <v>553</v>
      </c>
      <c r="F253" s="218" t="s">
        <v>554</v>
      </c>
      <c r="G253" s="205"/>
      <c r="H253" s="205"/>
      <c r="I253" s="208"/>
      <c r="J253" s="219">
        <f>BK253</f>
        <v>0</v>
      </c>
      <c r="K253" s="205"/>
      <c r="L253" s="210"/>
      <c r="M253" s="211"/>
      <c r="N253" s="212"/>
      <c r="O253" s="212"/>
      <c r="P253" s="213">
        <f>SUM(P254:P255)</f>
        <v>0</v>
      </c>
      <c r="Q253" s="212"/>
      <c r="R253" s="213">
        <f>SUM(R254:R255)</f>
        <v>0.061739999999999996</v>
      </c>
      <c r="S253" s="212"/>
      <c r="T253" s="214">
        <f>SUM(T254:T255)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5" t="s">
        <v>85</v>
      </c>
      <c r="AT253" s="216" t="s">
        <v>74</v>
      </c>
      <c r="AU253" s="216" t="s">
        <v>83</v>
      </c>
      <c r="AY253" s="215" t="s">
        <v>129</v>
      </c>
      <c r="BK253" s="217">
        <f>SUM(BK254:BK255)</f>
        <v>0</v>
      </c>
    </row>
    <row r="254" spans="1:65" s="2" customFormat="1" ht="44.25" customHeight="1">
      <c r="A254" s="38"/>
      <c r="B254" s="39"/>
      <c r="C254" s="220" t="s">
        <v>555</v>
      </c>
      <c r="D254" s="220" t="s">
        <v>132</v>
      </c>
      <c r="E254" s="221" t="s">
        <v>556</v>
      </c>
      <c r="F254" s="222" t="s">
        <v>557</v>
      </c>
      <c r="G254" s="223" t="s">
        <v>183</v>
      </c>
      <c r="H254" s="224">
        <v>13.72</v>
      </c>
      <c r="I254" s="225"/>
      <c r="J254" s="226">
        <f>ROUND(I254*H254,2)</f>
        <v>0</v>
      </c>
      <c r="K254" s="227"/>
      <c r="L254" s="44"/>
      <c r="M254" s="228" t="s">
        <v>1</v>
      </c>
      <c r="N254" s="229" t="s">
        <v>40</v>
      </c>
      <c r="O254" s="91"/>
      <c r="P254" s="230">
        <f>O254*H254</f>
        <v>0</v>
      </c>
      <c r="Q254" s="230">
        <v>0.0045</v>
      </c>
      <c r="R254" s="230">
        <f>Q254*H254</f>
        <v>0.061739999999999996</v>
      </c>
      <c r="S254" s="230">
        <v>0</v>
      </c>
      <c r="T254" s="231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2" t="s">
        <v>171</v>
      </c>
      <c r="AT254" s="232" t="s">
        <v>132</v>
      </c>
      <c r="AU254" s="232" t="s">
        <v>85</v>
      </c>
      <c r="AY254" s="17" t="s">
        <v>129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7" t="s">
        <v>83</v>
      </c>
      <c r="BK254" s="233">
        <f>ROUND(I254*H254,2)</f>
        <v>0</v>
      </c>
      <c r="BL254" s="17" t="s">
        <v>171</v>
      </c>
      <c r="BM254" s="232" t="s">
        <v>558</v>
      </c>
    </row>
    <row r="255" spans="1:65" s="2" customFormat="1" ht="49.05" customHeight="1">
      <c r="A255" s="38"/>
      <c r="B255" s="39"/>
      <c r="C255" s="220" t="s">
        <v>559</v>
      </c>
      <c r="D255" s="220" t="s">
        <v>132</v>
      </c>
      <c r="E255" s="221" t="s">
        <v>560</v>
      </c>
      <c r="F255" s="222" t="s">
        <v>561</v>
      </c>
      <c r="G255" s="223" t="s">
        <v>174</v>
      </c>
      <c r="H255" s="224">
        <v>0.062</v>
      </c>
      <c r="I255" s="225"/>
      <c r="J255" s="226">
        <f>ROUND(I255*H255,2)</f>
        <v>0</v>
      </c>
      <c r="K255" s="227"/>
      <c r="L255" s="44"/>
      <c r="M255" s="228" t="s">
        <v>1</v>
      </c>
      <c r="N255" s="229" t="s">
        <v>40</v>
      </c>
      <c r="O255" s="91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2" t="s">
        <v>171</v>
      </c>
      <c r="AT255" s="232" t="s">
        <v>132</v>
      </c>
      <c r="AU255" s="232" t="s">
        <v>85</v>
      </c>
      <c r="AY255" s="17" t="s">
        <v>129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7" t="s">
        <v>83</v>
      </c>
      <c r="BK255" s="233">
        <f>ROUND(I255*H255,2)</f>
        <v>0</v>
      </c>
      <c r="BL255" s="17" t="s">
        <v>171</v>
      </c>
      <c r="BM255" s="232" t="s">
        <v>562</v>
      </c>
    </row>
    <row r="256" spans="1:63" s="12" customFormat="1" ht="22.8" customHeight="1">
      <c r="A256" s="12"/>
      <c r="B256" s="204"/>
      <c r="C256" s="205"/>
      <c r="D256" s="206" t="s">
        <v>74</v>
      </c>
      <c r="E256" s="218" t="s">
        <v>563</v>
      </c>
      <c r="F256" s="218" t="s">
        <v>564</v>
      </c>
      <c r="G256" s="205"/>
      <c r="H256" s="205"/>
      <c r="I256" s="208"/>
      <c r="J256" s="219">
        <f>BK256</f>
        <v>0</v>
      </c>
      <c r="K256" s="205"/>
      <c r="L256" s="210"/>
      <c r="M256" s="211"/>
      <c r="N256" s="212"/>
      <c r="O256" s="212"/>
      <c r="P256" s="213">
        <f>SUM(P257:P268)</f>
        <v>0</v>
      </c>
      <c r="Q256" s="212"/>
      <c r="R256" s="213">
        <f>SUM(R257:R268)</f>
        <v>3.0101056</v>
      </c>
      <c r="S256" s="212"/>
      <c r="T256" s="214">
        <f>SUM(T257:T268)</f>
        <v>4.143216000000001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5" t="s">
        <v>85</v>
      </c>
      <c r="AT256" s="216" t="s">
        <v>74</v>
      </c>
      <c r="AU256" s="216" t="s">
        <v>83</v>
      </c>
      <c r="AY256" s="215" t="s">
        <v>129</v>
      </c>
      <c r="BK256" s="217">
        <f>SUM(BK257:BK268)</f>
        <v>0</v>
      </c>
    </row>
    <row r="257" spans="1:65" s="2" customFormat="1" ht="24.15" customHeight="1">
      <c r="A257" s="38"/>
      <c r="B257" s="39"/>
      <c r="C257" s="220" t="s">
        <v>565</v>
      </c>
      <c r="D257" s="220" t="s">
        <v>132</v>
      </c>
      <c r="E257" s="221" t="s">
        <v>566</v>
      </c>
      <c r="F257" s="222" t="s">
        <v>567</v>
      </c>
      <c r="G257" s="223" t="s">
        <v>135</v>
      </c>
      <c r="H257" s="224">
        <v>73.92</v>
      </c>
      <c r="I257" s="225"/>
      <c r="J257" s="226">
        <f>ROUND(I257*H257,2)</f>
        <v>0</v>
      </c>
      <c r="K257" s="227"/>
      <c r="L257" s="44"/>
      <c r="M257" s="228" t="s">
        <v>1</v>
      </c>
      <c r="N257" s="229" t="s">
        <v>40</v>
      </c>
      <c r="O257" s="91"/>
      <c r="P257" s="230">
        <f>O257*H257</f>
        <v>0</v>
      </c>
      <c r="Q257" s="230">
        <v>0.00043</v>
      </c>
      <c r="R257" s="230">
        <f>Q257*H257</f>
        <v>0.0317856</v>
      </c>
      <c r="S257" s="230">
        <v>0</v>
      </c>
      <c r="T257" s="231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2" t="s">
        <v>171</v>
      </c>
      <c r="AT257" s="232" t="s">
        <v>132</v>
      </c>
      <c r="AU257" s="232" t="s">
        <v>85</v>
      </c>
      <c r="AY257" s="17" t="s">
        <v>129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7" t="s">
        <v>83</v>
      </c>
      <c r="BK257" s="233">
        <f>ROUND(I257*H257,2)</f>
        <v>0</v>
      </c>
      <c r="BL257" s="17" t="s">
        <v>171</v>
      </c>
      <c r="BM257" s="232" t="s">
        <v>568</v>
      </c>
    </row>
    <row r="258" spans="1:51" s="13" customFormat="1" ht="12">
      <c r="A258" s="13"/>
      <c r="B258" s="234"/>
      <c r="C258" s="235"/>
      <c r="D258" s="236" t="s">
        <v>138</v>
      </c>
      <c r="E258" s="237" t="s">
        <v>1</v>
      </c>
      <c r="F258" s="238" t="s">
        <v>302</v>
      </c>
      <c r="G258" s="235"/>
      <c r="H258" s="239">
        <v>73.92</v>
      </c>
      <c r="I258" s="240"/>
      <c r="J258" s="235"/>
      <c r="K258" s="235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138</v>
      </c>
      <c r="AU258" s="245" t="s">
        <v>85</v>
      </c>
      <c r="AV258" s="13" t="s">
        <v>85</v>
      </c>
      <c r="AW258" s="13" t="s">
        <v>31</v>
      </c>
      <c r="AX258" s="13" t="s">
        <v>83</v>
      </c>
      <c r="AY258" s="245" t="s">
        <v>129</v>
      </c>
    </row>
    <row r="259" spans="1:65" s="2" customFormat="1" ht="24.15" customHeight="1">
      <c r="A259" s="38"/>
      <c r="B259" s="39"/>
      <c r="C259" s="220" t="s">
        <v>569</v>
      </c>
      <c r="D259" s="220" t="s">
        <v>132</v>
      </c>
      <c r="E259" s="221" t="s">
        <v>570</v>
      </c>
      <c r="F259" s="222" t="s">
        <v>571</v>
      </c>
      <c r="G259" s="223" t="s">
        <v>183</v>
      </c>
      <c r="H259" s="224">
        <v>26</v>
      </c>
      <c r="I259" s="225"/>
      <c r="J259" s="226">
        <f>ROUND(I259*H259,2)</f>
        <v>0</v>
      </c>
      <c r="K259" s="227"/>
      <c r="L259" s="44"/>
      <c r="M259" s="228" t="s">
        <v>1</v>
      </c>
      <c r="N259" s="229" t="s">
        <v>40</v>
      </c>
      <c r="O259" s="91"/>
      <c r="P259" s="230">
        <f>O259*H259</f>
        <v>0</v>
      </c>
      <c r="Q259" s="230">
        <v>0.008</v>
      </c>
      <c r="R259" s="230">
        <f>Q259*H259</f>
        <v>0.20800000000000002</v>
      </c>
      <c r="S259" s="230">
        <v>0</v>
      </c>
      <c r="T259" s="23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2" t="s">
        <v>171</v>
      </c>
      <c r="AT259" s="232" t="s">
        <v>132</v>
      </c>
      <c r="AU259" s="232" t="s">
        <v>85</v>
      </c>
      <c r="AY259" s="17" t="s">
        <v>129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7" t="s">
        <v>83</v>
      </c>
      <c r="BK259" s="233">
        <f>ROUND(I259*H259,2)</f>
        <v>0</v>
      </c>
      <c r="BL259" s="17" t="s">
        <v>171</v>
      </c>
      <c r="BM259" s="232" t="s">
        <v>572</v>
      </c>
    </row>
    <row r="260" spans="1:51" s="13" customFormat="1" ht="12">
      <c r="A260" s="13"/>
      <c r="B260" s="234"/>
      <c r="C260" s="235"/>
      <c r="D260" s="236" t="s">
        <v>138</v>
      </c>
      <c r="E260" s="237" t="s">
        <v>1</v>
      </c>
      <c r="F260" s="238" t="s">
        <v>573</v>
      </c>
      <c r="G260" s="235"/>
      <c r="H260" s="239">
        <v>26</v>
      </c>
      <c r="I260" s="240"/>
      <c r="J260" s="235"/>
      <c r="K260" s="235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138</v>
      </c>
      <c r="AU260" s="245" t="s">
        <v>85</v>
      </c>
      <c r="AV260" s="13" t="s">
        <v>85</v>
      </c>
      <c r="AW260" s="13" t="s">
        <v>31</v>
      </c>
      <c r="AX260" s="13" t="s">
        <v>75</v>
      </c>
      <c r="AY260" s="245" t="s">
        <v>129</v>
      </c>
    </row>
    <row r="261" spans="1:51" s="14" customFormat="1" ht="12">
      <c r="A261" s="14"/>
      <c r="B261" s="246"/>
      <c r="C261" s="247"/>
      <c r="D261" s="236" t="s">
        <v>138</v>
      </c>
      <c r="E261" s="248" t="s">
        <v>291</v>
      </c>
      <c r="F261" s="249" t="s">
        <v>151</v>
      </c>
      <c r="G261" s="247"/>
      <c r="H261" s="250">
        <v>26</v>
      </c>
      <c r="I261" s="251"/>
      <c r="J261" s="247"/>
      <c r="K261" s="247"/>
      <c r="L261" s="252"/>
      <c r="M261" s="253"/>
      <c r="N261" s="254"/>
      <c r="O261" s="254"/>
      <c r="P261" s="254"/>
      <c r="Q261" s="254"/>
      <c r="R261" s="254"/>
      <c r="S261" s="254"/>
      <c r="T261" s="25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6" t="s">
        <v>138</v>
      </c>
      <c r="AU261" s="256" t="s">
        <v>85</v>
      </c>
      <c r="AV261" s="14" t="s">
        <v>152</v>
      </c>
      <c r="AW261" s="14" t="s">
        <v>31</v>
      </c>
      <c r="AX261" s="14" t="s">
        <v>83</v>
      </c>
      <c r="AY261" s="256" t="s">
        <v>129</v>
      </c>
    </row>
    <row r="262" spans="1:65" s="2" customFormat="1" ht="24.15" customHeight="1">
      <c r="A262" s="38"/>
      <c r="B262" s="39"/>
      <c r="C262" s="220" t="s">
        <v>574</v>
      </c>
      <c r="D262" s="220" t="s">
        <v>132</v>
      </c>
      <c r="E262" s="221" t="s">
        <v>575</v>
      </c>
      <c r="F262" s="222" t="s">
        <v>576</v>
      </c>
      <c r="G262" s="223" t="s">
        <v>135</v>
      </c>
      <c r="H262" s="224">
        <v>73.92</v>
      </c>
      <c r="I262" s="225"/>
      <c r="J262" s="226">
        <f>ROUND(I262*H262,2)</f>
        <v>0</v>
      </c>
      <c r="K262" s="227"/>
      <c r="L262" s="44"/>
      <c r="M262" s="228" t="s">
        <v>1</v>
      </c>
      <c r="N262" s="229" t="s">
        <v>40</v>
      </c>
      <c r="O262" s="91"/>
      <c r="P262" s="230">
        <f>O262*H262</f>
        <v>0</v>
      </c>
      <c r="Q262" s="230">
        <v>0</v>
      </c>
      <c r="R262" s="230">
        <f>Q262*H262</f>
        <v>0</v>
      </c>
      <c r="S262" s="230">
        <v>0.05605</v>
      </c>
      <c r="T262" s="231">
        <f>S262*H262</f>
        <v>4.143216000000001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2" t="s">
        <v>171</v>
      </c>
      <c r="AT262" s="232" t="s">
        <v>132</v>
      </c>
      <c r="AU262" s="232" t="s">
        <v>85</v>
      </c>
      <c r="AY262" s="17" t="s">
        <v>129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7" t="s">
        <v>83</v>
      </c>
      <c r="BK262" s="233">
        <f>ROUND(I262*H262,2)</f>
        <v>0</v>
      </c>
      <c r="BL262" s="17" t="s">
        <v>171</v>
      </c>
      <c r="BM262" s="232" t="s">
        <v>577</v>
      </c>
    </row>
    <row r="263" spans="1:51" s="13" customFormat="1" ht="12">
      <c r="A263" s="13"/>
      <c r="B263" s="234"/>
      <c r="C263" s="235"/>
      <c r="D263" s="236" t="s">
        <v>138</v>
      </c>
      <c r="E263" s="237" t="s">
        <v>1</v>
      </c>
      <c r="F263" s="238" t="s">
        <v>302</v>
      </c>
      <c r="G263" s="235"/>
      <c r="H263" s="239">
        <v>73.92</v>
      </c>
      <c r="I263" s="240"/>
      <c r="J263" s="235"/>
      <c r="K263" s="235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138</v>
      </c>
      <c r="AU263" s="245" t="s">
        <v>85</v>
      </c>
      <c r="AV263" s="13" t="s">
        <v>85</v>
      </c>
      <c r="AW263" s="13" t="s">
        <v>31</v>
      </c>
      <c r="AX263" s="13" t="s">
        <v>83</v>
      </c>
      <c r="AY263" s="245" t="s">
        <v>129</v>
      </c>
    </row>
    <row r="264" spans="1:65" s="2" customFormat="1" ht="100.5" customHeight="1">
      <c r="A264" s="38"/>
      <c r="B264" s="39"/>
      <c r="C264" s="257" t="s">
        <v>578</v>
      </c>
      <c r="D264" s="257" t="s">
        <v>187</v>
      </c>
      <c r="E264" s="258" t="s">
        <v>579</v>
      </c>
      <c r="F264" s="259" t="s">
        <v>580</v>
      </c>
      <c r="G264" s="260" t="s">
        <v>547</v>
      </c>
      <c r="H264" s="261">
        <v>591.36</v>
      </c>
      <c r="I264" s="262"/>
      <c r="J264" s="263">
        <f>ROUND(I264*H264,2)</f>
        <v>0</v>
      </c>
      <c r="K264" s="264"/>
      <c r="L264" s="265"/>
      <c r="M264" s="266" t="s">
        <v>1</v>
      </c>
      <c r="N264" s="267" t="s">
        <v>40</v>
      </c>
      <c r="O264" s="91"/>
      <c r="P264" s="230">
        <f>O264*H264</f>
        <v>0</v>
      </c>
      <c r="Q264" s="230">
        <v>0.0017</v>
      </c>
      <c r="R264" s="230">
        <f>Q264*H264</f>
        <v>1.005312</v>
      </c>
      <c r="S264" s="230">
        <v>0</v>
      </c>
      <c r="T264" s="231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2" t="s">
        <v>190</v>
      </c>
      <c r="AT264" s="232" t="s">
        <v>187</v>
      </c>
      <c r="AU264" s="232" t="s">
        <v>85</v>
      </c>
      <c r="AY264" s="17" t="s">
        <v>129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7" t="s">
        <v>83</v>
      </c>
      <c r="BK264" s="233">
        <f>ROUND(I264*H264,2)</f>
        <v>0</v>
      </c>
      <c r="BL264" s="17" t="s">
        <v>171</v>
      </c>
      <c r="BM264" s="232" t="s">
        <v>581</v>
      </c>
    </row>
    <row r="265" spans="1:51" s="13" customFormat="1" ht="12">
      <c r="A265" s="13"/>
      <c r="B265" s="234"/>
      <c r="C265" s="235"/>
      <c r="D265" s="236" t="s">
        <v>138</v>
      </c>
      <c r="E265" s="237" t="s">
        <v>1</v>
      </c>
      <c r="F265" s="238" t="s">
        <v>582</v>
      </c>
      <c r="G265" s="235"/>
      <c r="H265" s="239">
        <v>591.36</v>
      </c>
      <c r="I265" s="240"/>
      <c r="J265" s="235"/>
      <c r="K265" s="235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138</v>
      </c>
      <c r="AU265" s="245" t="s">
        <v>85</v>
      </c>
      <c r="AV265" s="13" t="s">
        <v>85</v>
      </c>
      <c r="AW265" s="13" t="s">
        <v>31</v>
      </c>
      <c r="AX265" s="13" t="s">
        <v>83</v>
      </c>
      <c r="AY265" s="245" t="s">
        <v>129</v>
      </c>
    </row>
    <row r="266" spans="1:65" s="2" customFormat="1" ht="90" customHeight="1">
      <c r="A266" s="38"/>
      <c r="B266" s="39"/>
      <c r="C266" s="257" t="s">
        <v>583</v>
      </c>
      <c r="D266" s="257" t="s">
        <v>187</v>
      </c>
      <c r="E266" s="258" t="s">
        <v>584</v>
      </c>
      <c r="F266" s="259" t="s">
        <v>585</v>
      </c>
      <c r="G266" s="260" t="s">
        <v>547</v>
      </c>
      <c r="H266" s="261">
        <v>630.36</v>
      </c>
      <c r="I266" s="262"/>
      <c r="J266" s="263">
        <f>ROUND(I266*H266,2)</f>
        <v>0</v>
      </c>
      <c r="K266" s="264"/>
      <c r="L266" s="265"/>
      <c r="M266" s="266" t="s">
        <v>1</v>
      </c>
      <c r="N266" s="267" t="s">
        <v>40</v>
      </c>
      <c r="O266" s="91"/>
      <c r="P266" s="230">
        <f>O266*H266</f>
        <v>0</v>
      </c>
      <c r="Q266" s="230">
        <v>0.0028</v>
      </c>
      <c r="R266" s="230">
        <f>Q266*H266</f>
        <v>1.765008</v>
      </c>
      <c r="S266" s="230">
        <v>0</v>
      </c>
      <c r="T266" s="231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2" t="s">
        <v>190</v>
      </c>
      <c r="AT266" s="232" t="s">
        <v>187</v>
      </c>
      <c r="AU266" s="232" t="s">
        <v>85</v>
      </c>
      <c r="AY266" s="17" t="s">
        <v>129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7" t="s">
        <v>83</v>
      </c>
      <c r="BK266" s="233">
        <f>ROUND(I266*H266,2)</f>
        <v>0</v>
      </c>
      <c r="BL266" s="17" t="s">
        <v>171</v>
      </c>
      <c r="BM266" s="232" t="s">
        <v>586</v>
      </c>
    </row>
    <row r="267" spans="1:51" s="13" customFormat="1" ht="12">
      <c r="A267" s="13"/>
      <c r="B267" s="234"/>
      <c r="C267" s="235"/>
      <c r="D267" s="236" t="s">
        <v>138</v>
      </c>
      <c r="E267" s="237" t="s">
        <v>1</v>
      </c>
      <c r="F267" s="238" t="s">
        <v>587</v>
      </c>
      <c r="G267" s="235"/>
      <c r="H267" s="239">
        <v>630.36</v>
      </c>
      <c r="I267" s="240"/>
      <c r="J267" s="235"/>
      <c r="K267" s="235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138</v>
      </c>
      <c r="AU267" s="245" t="s">
        <v>85</v>
      </c>
      <c r="AV267" s="13" t="s">
        <v>85</v>
      </c>
      <c r="AW267" s="13" t="s">
        <v>31</v>
      </c>
      <c r="AX267" s="13" t="s">
        <v>83</v>
      </c>
      <c r="AY267" s="245" t="s">
        <v>129</v>
      </c>
    </row>
    <row r="268" spans="1:65" s="2" customFormat="1" ht="49.05" customHeight="1">
      <c r="A268" s="38"/>
      <c r="B268" s="39"/>
      <c r="C268" s="220" t="s">
        <v>588</v>
      </c>
      <c r="D268" s="220" t="s">
        <v>132</v>
      </c>
      <c r="E268" s="221" t="s">
        <v>589</v>
      </c>
      <c r="F268" s="222" t="s">
        <v>590</v>
      </c>
      <c r="G268" s="223" t="s">
        <v>174</v>
      </c>
      <c r="H268" s="224">
        <v>3.01</v>
      </c>
      <c r="I268" s="225"/>
      <c r="J268" s="226">
        <f>ROUND(I268*H268,2)</f>
        <v>0</v>
      </c>
      <c r="K268" s="227"/>
      <c r="L268" s="44"/>
      <c r="M268" s="228" t="s">
        <v>1</v>
      </c>
      <c r="N268" s="229" t="s">
        <v>40</v>
      </c>
      <c r="O268" s="91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2" t="s">
        <v>171</v>
      </c>
      <c r="AT268" s="232" t="s">
        <v>132</v>
      </c>
      <c r="AU268" s="232" t="s">
        <v>85</v>
      </c>
      <c r="AY268" s="17" t="s">
        <v>129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7" t="s">
        <v>83</v>
      </c>
      <c r="BK268" s="233">
        <f>ROUND(I268*H268,2)</f>
        <v>0</v>
      </c>
      <c r="BL268" s="17" t="s">
        <v>171</v>
      </c>
      <c r="BM268" s="232" t="s">
        <v>591</v>
      </c>
    </row>
    <row r="269" spans="1:63" s="12" customFormat="1" ht="22.8" customHeight="1">
      <c r="A269" s="12"/>
      <c r="B269" s="204"/>
      <c r="C269" s="205"/>
      <c r="D269" s="206" t="s">
        <v>74</v>
      </c>
      <c r="E269" s="218" t="s">
        <v>592</v>
      </c>
      <c r="F269" s="218" t="s">
        <v>593</v>
      </c>
      <c r="G269" s="205"/>
      <c r="H269" s="205"/>
      <c r="I269" s="208"/>
      <c r="J269" s="219">
        <f>BK269</f>
        <v>0</v>
      </c>
      <c r="K269" s="205"/>
      <c r="L269" s="210"/>
      <c r="M269" s="211"/>
      <c r="N269" s="212"/>
      <c r="O269" s="212"/>
      <c r="P269" s="213">
        <f>SUM(P270:P273)</f>
        <v>0</v>
      </c>
      <c r="Q269" s="212"/>
      <c r="R269" s="213">
        <f>SUM(R270:R273)</f>
        <v>0.0032500000000000003</v>
      </c>
      <c r="S269" s="212"/>
      <c r="T269" s="214">
        <f>SUM(T270:T273)</f>
        <v>0.065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5" t="s">
        <v>85</v>
      </c>
      <c r="AT269" s="216" t="s">
        <v>74</v>
      </c>
      <c r="AU269" s="216" t="s">
        <v>83</v>
      </c>
      <c r="AY269" s="215" t="s">
        <v>129</v>
      </c>
      <c r="BK269" s="217">
        <f>SUM(BK270:BK273)</f>
        <v>0</v>
      </c>
    </row>
    <row r="270" spans="1:65" s="2" customFormat="1" ht="24.15" customHeight="1">
      <c r="A270" s="38"/>
      <c r="B270" s="39"/>
      <c r="C270" s="220" t="s">
        <v>594</v>
      </c>
      <c r="D270" s="220" t="s">
        <v>132</v>
      </c>
      <c r="E270" s="221" t="s">
        <v>595</v>
      </c>
      <c r="F270" s="222" t="s">
        <v>596</v>
      </c>
      <c r="G270" s="223" t="s">
        <v>597</v>
      </c>
      <c r="H270" s="224">
        <v>65</v>
      </c>
      <c r="I270" s="225"/>
      <c r="J270" s="226">
        <f>ROUND(I270*H270,2)</f>
        <v>0</v>
      </c>
      <c r="K270" s="227"/>
      <c r="L270" s="44"/>
      <c r="M270" s="228" t="s">
        <v>1</v>
      </c>
      <c r="N270" s="229" t="s">
        <v>40</v>
      </c>
      <c r="O270" s="91"/>
      <c r="P270" s="230">
        <f>O270*H270</f>
        <v>0</v>
      </c>
      <c r="Q270" s="230">
        <v>5E-05</v>
      </c>
      <c r="R270" s="230">
        <f>Q270*H270</f>
        <v>0.0032500000000000003</v>
      </c>
      <c r="S270" s="230">
        <v>0</v>
      </c>
      <c r="T270" s="231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2" t="s">
        <v>171</v>
      </c>
      <c r="AT270" s="232" t="s">
        <v>132</v>
      </c>
      <c r="AU270" s="232" t="s">
        <v>85</v>
      </c>
      <c r="AY270" s="17" t="s">
        <v>129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7" t="s">
        <v>83</v>
      </c>
      <c r="BK270" s="233">
        <f>ROUND(I270*H270,2)</f>
        <v>0</v>
      </c>
      <c r="BL270" s="17" t="s">
        <v>171</v>
      </c>
      <c r="BM270" s="232" t="s">
        <v>598</v>
      </c>
    </row>
    <row r="271" spans="1:65" s="2" customFormat="1" ht="33" customHeight="1">
      <c r="A271" s="38"/>
      <c r="B271" s="39"/>
      <c r="C271" s="220" t="s">
        <v>599</v>
      </c>
      <c r="D271" s="220" t="s">
        <v>132</v>
      </c>
      <c r="E271" s="221" t="s">
        <v>600</v>
      </c>
      <c r="F271" s="222" t="s">
        <v>601</v>
      </c>
      <c r="G271" s="223" t="s">
        <v>597</v>
      </c>
      <c r="H271" s="224">
        <v>65</v>
      </c>
      <c r="I271" s="225"/>
      <c r="J271" s="226">
        <f>ROUND(I271*H271,2)</f>
        <v>0</v>
      </c>
      <c r="K271" s="227"/>
      <c r="L271" s="44"/>
      <c r="M271" s="228" t="s">
        <v>1</v>
      </c>
      <c r="N271" s="229" t="s">
        <v>40</v>
      </c>
      <c r="O271" s="91"/>
      <c r="P271" s="230">
        <f>O271*H271</f>
        <v>0</v>
      </c>
      <c r="Q271" s="230">
        <v>0</v>
      </c>
      <c r="R271" s="230">
        <f>Q271*H271</f>
        <v>0</v>
      </c>
      <c r="S271" s="230">
        <v>0.001</v>
      </c>
      <c r="T271" s="231">
        <f>S271*H271</f>
        <v>0.065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2" t="s">
        <v>171</v>
      </c>
      <c r="AT271" s="232" t="s">
        <v>132</v>
      </c>
      <c r="AU271" s="232" t="s">
        <v>85</v>
      </c>
      <c r="AY271" s="17" t="s">
        <v>129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7" t="s">
        <v>83</v>
      </c>
      <c r="BK271" s="233">
        <f>ROUND(I271*H271,2)</f>
        <v>0</v>
      </c>
      <c r="BL271" s="17" t="s">
        <v>171</v>
      </c>
      <c r="BM271" s="232" t="s">
        <v>602</v>
      </c>
    </row>
    <row r="272" spans="1:65" s="2" customFormat="1" ht="24.15" customHeight="1">
      <c r="A272" s="38"/>
      <c r="B272" s="39"/>
      <c r="C272" s="220" t="s">
        <v>603</v>
      </c>
      <c r="D272" s="220" t="s">
        <v>132</v>
      </c>
      <c r="E272" s="221" t="s">
        <v>604</v>
      </c>
      <c r="F272" s="222" t="s">
        <v>605</v>
      </c>
      <c r="G272" s="223" t="s">
        <v>547</v>
      </c>
      <c r="H272" s="224">
        <v>1</v>
      </c>
      <c r="I272" s="225"/>
      <c r="J272" s="226">
        <f>ROUND(I272*H272,2)</f>
        <v>0</v>
      </c>
      <c r="K272" s="227"/>
      <c r="L272" s="44"/>
      <c r="M272" s="228" t="s">
        <v>1</v>
      </c>
      <c r="N272" s="229" t="s">
        <v>40</v>
      </c>
      <c r="O272" s="91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2" t="s">
        <v>171</v>
      </c>
      <c r="AT272" s="232" t="s">
        <v>132</v>
      </c>
      <c r="AU272" s="232" t="s">
        <v>85</v>
      </c>
      <c r="AY272" s="17" t="s">
        <v>129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7" t="s">
        <v>83</v>
      </c>
      <c r="BK272" s="233">
        <f>ROUND(I272*H272,2)</f>
        <v>0</v>
      </c>
      <c r="BL272" s="17" t="s">
        <v>171</v>
      </c>
      <c r="BM272" s="232" t="s">
        <v>606</v>
      </c>
    </row>
    <row r="273" spans="1:65" s="2" customFormat="1" ht="24.15" customHeight="1">
      <c r="A273" s="38"/>
      <c r="B273" s="39"/>
      <c r="C273" s="220" t="s">
        <v>607</v>
      </c>
      <c r="D273" s="220" t="s">
        <v>132</v>
      </c>
      <c r="E273" s="221" t="s">
        <v>608</v>
      </c>
      <c r="F273" s="222" t="s">
        <v>609</v>
      </c>
      <c r="G273" s="223" t="s">
        <v>547</v>
      </c>
      <c r="H273" s="224">
        <v>1</v>
      </c>
      <c r="I273" s="225"/>
      <c r="J273" s="226">
        <f>ROUND(I273*H273,2)</f>
        <v>0</v>
      </c>
      <c r="K273" s="227"/>
      <c r="L273" s="44"/>
      <c r="M273" s="228" t="s">
        <v>1</v>
      </c>
      <c r="N273" s="229" t="s">
        <v>40</v>
      </c>
      <c r="O273" s="91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2" t="s">
        <v>171</v>
      </c>
      <c r="AT273" s="232" t="s">
        <v>132</v>
      </c>
      <c r="AU273" s="232" t="s">
        <v>85</v>
      </c>
      <c r="AY273" s="17" t="s">
        <v>129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7" t="s">
        <v>83</v>
      </c>
      <c r="BK273" s="233">
        <f>ROUND(I273*H273,2)</f>
        <v>0</v>
      </c>
      <c r="BL273" s="17" t="s">
        <v>171</v>
      </c>
      <c r="BM273" s="232" t="s">
        <v>610</v>
      </c>
    </row>
    <row r="274" spans="1:63" s="12" customFormat="1" ht="22.8" customHeight="1">
      <c r="A274" s="12"/>
      <c r="B274" s="204"/>
      <c r="C274" s="205"/>
      <c r="D274" s="206" t="s">
        <v>74</v>
      </c>
      <c r="E274" s="218" t="s">
        <v>178</v>
      </c>
      <c r="F274" s="218" t="s">
        <v>179</v>
      </c>
      <c r="G274" s="205"/>
      <c r="H274" s="205"/>
      <c r="I274" s="208"/>
      <c r="J274" s="219">
        <f>BK274</f>
        <v>0</v>
      </c>
      <c r="K274" s="205"/>
      <c r="L274" s="210"/>
      <c r="M274" s="211"/>
      <c r="N274" s="212"/>
      <c r="O274" s="212"/>
      <c r="P274" s="213">
        <f>SUM(P275:P301)</f>
        <v>0</v>
      </c>
      <c r="Q274" s="212"/>
      <c r="R274" s="213">
        <f>SUM(R275:R301)</f>
        <v>0.04358290000000001</v>
      </c>
      <c r="S274" s="212"/>
      <c r="T274" s="214">
        <f>SUM(T275:T301)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5" t="s">
        <v>85</v>
      </c>
      <c r="AT274" s="216" t="s">
        <v>74</v>
      </c>
      <c r="AU274" s="216" t="s">
        <v>83</v>
      </c>
      <c r="AY274" s="215" t="s">
        <v>129</v>
      </c>
      <c r="BK274" s="217">
        <f>SUM(BK275:BK301)</f>
        <v>0</v>
      </c>
    </row>
    <row r="275" spans="1:65" s="2" customFormat="1" ht="33" customHeight="1">
      <c r="A275" s="38"/>
      <c r="B275" s="39"/>
      <c r="C275" s="220" t="s">
        <v>611</v>
      </c>
      <c r="D275" s="220" t="s">
        <v>132</v>
      </c>
      <c r="E275" s="221" t="s">
        <v>612</v>
      </c>
      <c r="F275" s="222" t="s">
        <v>613</v>
      </c>
      <c r="G275" s="223" t="s">
        <v>135</v>
      </c>
      <c r="H275" s="224">
        <v>18.8</v>
      </c>
      <c r="I275" s="225"/>
      <c r="J275" s="226">
        <f>ROUND(I275*H275,2)</f>
        <v>0</v>
      </c>
      <c r="K275" s="227"/>
      <c r="L275" s="44"/>
      <c r="M275" s="228" t="s">
        <v>1</v>
      </c>
      <c r="N275" s="229" t="s">
        <v>40</v>
      </c>
      <c r="O275" s="91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2" t="s">
        <v>171</v>
      </c>
      <c r="AT275" s="232" t="s">
        <v>132</v>
      </c>
      <c r="AU275" s="232" t="s">
        <v>85</v>
      </c>
      <c r="AY275" s="17" t="s">
        <v>129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7" t="s">
        <v>83</v>
      </c>
      <c r="BK275" s="233">
        <f>ROUND(I275*H275,2)</f>
        <v>0</v>
      </c>
      <c r="BL275" s="17" t="s">
        <v>171</v>
      </c>
      <c r="BM275" s="232" t="s">
        <v>614</v>
      </c>
    </row>
    <row r="276" spans="1:51" s="13" customFormat="1" ht="12">
      <c r="A276" s="13"/>
      <c r="B276" s="234"/>
      <c r="C276" s="235"/>
      <c r="D276" s="236" t="s">
        <v>138</v>
      </c>
      <c r="E276" s="237" t="s">
        <v>1</v>
      </c>
      <c r="F276" s="238" t="s">
        <v>615</v>
      </c>
      <c r="G276" s="235"/>
      <c r="H276" s="239">
        <v>18.8</v>
      </c>
      <c r="I276" s="240"/>
      <c r="J276" s="235"/>
      <c r="K276" s="235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138</v>
      </c>
      <c r="AU276" s="245" t="s">
        <v>85</v>
      </c>
      <c r="AV276" s="13" t="s">
        <v>85</v>
      </c>
      <c r="AW276" s="13" t="s">
        <v>31</v>
      </c>
      <c r="AX276" s="13" t="s">
        <v>83</v>
      </c>
      <c r="AY276" s="245" t="s">
        <v>129</v>
      </c>
    </row>
    <row r="277" spans="1:65" s="2" customFormat="1" ht="37.8" customHeight="1">
      <c r="A277" s="38"/>
      <c r="B277" s="39"/>
      <c r="C277" s="220" t="s">
        <v>616</v>
      </c>
      <c r="D277" s="220" t="s">
        <v>132</v>
      </c>
      <c r="E277" s="221" t="s">
        <v>617</v>
      </c>
      <c r="F277" s="222" t="s">
        <v>618</v>
      </c>
      <c r="G277" s="223" t="s">
        <v>135</v>
      </c>
      <c r="H277" s="224">
        <v>18.8</v>
      </c>
      <c r="I277" s="225"/>
      <c r="J277" s="226">
        <f>ROUND(I277*H277,2)</f>
        <v>0</v>
      </c>
      <c r="K277" s="227"/>
      <c r="L277" s="44"/>
      <c r="M277" s="228" t="s">
        <v>1</v>
      </c>
      <c r="N277" s="229" t="s">
        <v>40</v>
      </c>
      <c r="O277" s="91"/>
      <c r="P277" s="230">
        <f>O277*H277</f>
        <v>0</v>
      </c>
      <c r="Q277" s="230">
        <v>0.00048</v>
      </c>
      <c r="R277" s="230">
        <f>Q277*H277</f>
        <v>0.009024</v>
      </c>
      <c r="S277" s="230">
        <v>0</v>
      </c>
      <c r="T277" s="231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2" t="s">
        <v>171</v>
      </c>
      <c r="AT277" s="232" t="s">
        <v>132</v>
      </c>
      <c r="AU277" s="232" t="s">
        <v>85</v>
      </c>
      <c r="AY277" s="17" t="s">
        <v>129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7" t="s">
        <v>83</v>
      </c>
      <c r="BK277" s="233">
        <f>ROUND(I277*H277,2)</f>
        <v>0</v>
      </c>
      <c r="BL277" s="17" t="s">
        <v>171</v>
      </c>
      <c r="BM277" s="232" t="s">
        <v>619</v>
      </c>
    </row>
    <row r="278" spans="1:51" s="13" customFormat="1" ht="12">
      <c r="A278" s="13"/>
      <c r="B278" s="234"/>
      <c r="C278" s="235"/>
      <c r="D278" s="236" t="s">
        <v>138</v>
      </c>
      <c r="E278" s="237" t="s">
        <v>1</v>
      </c>
      <c r="F278" s="238" t="s">
        <v>615</v>
      </c>
      <c r="G278" s="235"/>
      <c r="H278" s="239">
        <v>18.8</v>
      </c>
      <c r="I278" s="240"/>
      <c r="J278" s="235"/>
      <c r="K278" s="235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138</v>
      </c>
      <c r="AU278" s="245" t="s">
        <v>85</v>
      </c>
      <c r="AV278" s="13" t="s">
        <v>85</v>
      </c>
      <c r="AW278" s="13" t="s">
        <v>31</v>
      </c>
      <c r="AX278" s="13" t="s">
        <v>83</v>
      </c>
      <c r="AY278" s="245" t="s">
        <v>129</v>
      </c>
    </row>
    <row r="279" spans="1:65" s="2" customFormat="1" ht="37.8" customHeight="1">
      <c r="A279" s="38"/>
      <c r="B279" s="39"/>
      <c r="C279" s="220" t="s">
        <v>620</v>
      </c>
      <c r="D279" s="220" t="s">
        <v>132</v>
      </c>
      <c r="E279" s="221" t="s">
        <v>621</v>
      </c>
      <c r="F279" s="222" t="s">
        <v>622</v>
      </c>
      <c r="G279" s="223" t="s">
        <v>135</v>
      </c>
      <c r="H279" s="224">
        <v>691.178</v>
      </c>
      <c r="I279" s="225"/>
      <c r="J279" s="226">
        <f>ROUND(I279*H279,2)</f>
        <v>0</v>
      </c>
      <c r="K279" s="227"/>
      <c r="L279" s="44"/>
      <c r="M279" s="228" t="s">
        <v>1</v>
      </c>
      <c r="N279" s="229" t="s">
        <v>40</v>
      </c>
      <c r="O279" s="91"/>
      <c r="P279" s="230">
        <f>O279*H279</f>
        <v>0</v>
      </c>
      <c r="Q279" s="230">
        <v>5E-05</v>
      </c>
      <c r="R279" s="230">
        <f>Q279*H279</f>
        <v>0.034558900000000004</v>
      </c>
      <c r="S279" s="230">
        <v>0</v>
      </c>
      <c r="T279" s="231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2" t="s">
        <v>171</v>
      </c>
      <c r="AT279" s="232" t="s">
        <v>132</v>
      </c>
      <c r="AU279" s="232" t="s">
        <v>85</v>
      </c>
      <c r="AY279" s="17" t="s">
        <v>129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7" t="s">
        <v>83</v>
      </c>
      <c r="BK279" s="233">
        <f>ROUND(I279*H279,2)</f>
        <v>0</v>
      </c>
      <c r="BL279" s="17" t="s">
        <v>171</v>
      </c>
      <c r="BM279" s="232" t="s">
        <v>623</v>
      </c>
    </row>
    <row r="280" spans="1:51" s="13" customFormat="1" ht="12">
      <c r="A280" s="13"/>
      <c r="B280" s="234"/>
      <c r="C280" s="235"/>
      <c r="D280" s="236" t="s">
        <v>138</v>
      </c>
      <c r="E280" s="237" t="s">
        <v>1</v>
      </c>
      <c r="F280" s="238" t="s">
        <v>624</v>
      </c>
      <c r="G280" s="235"/>
      <c r="H280" s="239">
        <v>21.15</v>
      </c>
      <c r="I280" s="240"/>
      <c r="J280" s="235"/>
      <c r="K280" s="235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138</v>
      </c>
      <c r="AU280" s="245" t="s">
        <v>85</v>
      </c>
      <c r="AV280" s="13" t="s">
        <v>85</v>
      </c>
      <c r="AW280" s="13" t="s">
        <v>31</v>
      </c>
      <c r="AX280" s="13" t="s">
        <v>75</v>
      </c>
      <c r="AY280" s="245" t="s">
        <v>129</v>
      </c>
    </row>
    <row r="281" spans="1:51" s="13" customFormat="1" ht="12">
      <c r="A281" s="13"/>
      <c r="B281" s="234"/>
      <c r="C281" s="235"/>
      <c r="D281" s="236" t="s">
        <v>138</v>
      </c>
      <c r="E281" s="237" t="s">
        <v>1</v>
      </c>
      <c r="F281" s="238" t="s">
        <v>625</v>
      </c>
      <c r="G281" s="235"/>
      <c r="H281" s="239">
        <v>57.12</v>
      </c>
      <c r="I281" s="240"/>
      <c r="J281" s="235"/>
      <c r="K281" s="235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138</v>
      </c>
      <c r="AU281" s="245" t="s">
        <v>85</v>
      </c>
      <c r="AV281" s="13" t="s">
        <v>85</v>
      </c>
      <c r="AW281" s="13" t="s">
        <v>31</v>
      </c>
      <c r="AX281" s="13" t="s">
        <v>75</v>
      </c>
      <c r="AY281" s="245" t="s">
        <v>129</v>
      </c>
    </row>
    <row r="282" spans="1:51" s="13" customFormat="1" ht="12">
      <c r="A282" s="13"/>
      <c r="B282" s="234"/>
      <c r="C282" s="235"/>
      <c r="D282" s="236" t="s">
        <v>138</v>
      </c>
      <c r="E282" s="237" t="s">
        <v>1</v>
      </c>
      <c r="F282" s="238" t="s">
        <v>626</v>
      </c>
      <c r="G282" s="235"/>
      <c r="H282" s="239">
        <v>38.232</v>
      </c>
      <c r="I282" s="240"/>
      <c r="J282" s="235"/>
      <c r="K282" s="235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138</v>
      </c>
      <c r="AU282" s="245" t="s">
        <v>85</v>
      </c>
      <c r="AV282" s="13" t="s">
        <v>85</v>
      </c>
      <c r="AW282" s="13" t="s">
        <v>31</v>
      </c>
      <c r="AX282" s="13" t="s">
        <v>75</v>
      </c>
      <c r="AY282" s="245" t="s">
        <v>129</v>
      </c>
    </row>
    <row r="283" spans="1:51" s="13" customFormat="1" ht="12">
      <c r="A283" s="13"/>
      <c r="B283" s="234"/>
      <c r="C283" s="235"/>
      <c r="D283" s="236" t="s">
        <v>138</v>
      </c>
      <c r="E283" s="237" t="s">
        <v>1</v>
      </c>
      <c r="F283" s="238" t="s">
        <v>627</v>
      </c>
      <c r="G283" s="235"/>
      <c r="H283" s="239">
        <v>165.136</v>
      </c>
      <c r="I283" s="240"/>
      <c r="J283" s="235"/>
      <c r="K283" s="235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138</v>
      </c>
      <c r="AU283" s="245" t="s">
        <v>85</v>
      </c>
      <c r="AV283" s="13" t="s">
        <v>85</v>
      </c>
      <c r="AW283" s="13" t="s">
        <v>31</v>
      </c>
      <c r="AX283" s="13" t="s">
        <v>75</v>
      </c>
      <c r="AY283" s="245" t="s">
        <v>129</v>
      </c>
    </row>
    <row r="284" spans="1:51" s="13" customFormat="1" ht="12">
      <c r="A284" s="13"/>
      <c r="B284" s="234"/>
      <c r="C284" s="235"/>
      <c r="D284" s="236" t="s">
        <v>138</v>
      </c>
      <c r="E284" s="237" t="s">
        <v>1</v>
      </c>
      <c r="F284" s="238" t="s">
        <v>628</v>
      </c>
      <c r="G284" s="235"/>
      <c r="H284" s="239">
        <v>358.566</v>
      </c>
      <c r="I284" s="240"/>
      <c r="J284" s="235"/>
      <c r="K284" s="235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138</v>
      </c>
      <c r="AU284" s="245" t="s">
        <v>85</v>
      </c>
      <c r="AV284" s="13" t="s">
        <v>85</v>
      </c>
      <c r="AW284" s="13" t="s">
        <v>31</v>
      </c>
      <c r="AX284" s="13" t="s">
        <v>75</v>
      </c>
      <c r="AY284" s="245" t="s">
        <v>129</v>
      </c>
    </row>
    <row r="285" spans="1:51" s="13" customFormat="1" ht="12">
      <c r="A285" s="13"/>
      <c r="B285" s="234"/>
      <c r="C285" s="235"/>
      <c r="D285" s="236" t="s">
        <v>138</v>
      </c>
      <c r="E285" s="237" t="s">
        <v>1</v>
      </c>
      <c r="F285" s="238" t="s">
        <v>629</v>
      </c>
      <c r="G285" s="235"/>
      <c r="H285" s="239">
        <v>3.168</v>
      </c>
      <c r="I285" s="240"/>
      <c r="J285" s="235"/>
      <c r="K285" s="235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138</v>
      </c>
      <c r="AU285" s="245" t="s">
        <v>85</v>
      </c>
      <c r="AV285" s="13" t="s">
        <v>85</v>
      </c>
      <c r="AW285" s="13" t="s">
        <v>31</v>
      </c>
      <c r="AX285" s="13" t="s">
        <v>75</v>
      </c>
      <c r="AY285" s="245" t="s">
        <v>129</v>
      </c>
    </row>
    <row r="286" spans="1:51" s="13" customFormat="1" ht="12">
      <c r="A286" s="13"/>
      <c r="B286" s="234"/>
      <c r="C286" s="235"/>
      <c r="D286" s="236" t="s">
        <v>138</v>
      </c>
      <c r="E286" s="237" t="s">
        <v>1</v>
      </c>
      <c r="F286" s="238" t="s">
        <v>630</v>
      </c>
      <c r="G286" s="235"/>
      <c r="H286" s="239">
        <v>3.08</v>
      </c>
      <c r="I286" s="240"/>
      <c r="J286" s="235"/>
      <c r="K286" s="235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138</v>
      </c>
      <c r="AU286" s="245" t="s">
        <v>85</v>
      </c>
      <c r="AV286" s="13" t="s">
        <v>85</v>
      </c>
      <c r="AW286" s="13" t="s">
        <v>31</v>
      </c>
      <c r="AX286" s="13" t="s">
        <v>75</v>
      </c>
      <c r="AY286" s="245" t="s">
        <v>129</v>
      </c>
    </row>
    <row r="287" spans="1:51" s="13" customFormat="1" ht="12">
      <c r="A287" s="13"/>
      <c r="B287" s="234"/>
      <c r="C287" s="235"/>
      <c r="D287" s="236" t="s">
        <v>138</v>
      </c>
      <c r="E287" s="237" t="s">
        <v>1</v>
      </c>
      <c r="F287" s="238" t="s">
        <v>631</v>
      </c>
      <c r="G287" s="235"/>
      <c r="H287" s="239">
        <v>3.212</v>
      </c>
      <c r="I287" s="240"/>
      <c r="J287" s="235"/>
      <c r="K287" s="235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138</v>
      </c>
      <c r="AU287" s="245" t="s">
        <v>85</v>
      </c>
      <c r="AV287" s="13" t="s">
        <v>85</v>
      </c>
      <c r="AW287" s="13" t="s">
        <v>31</v>
      </c>
      <c r="AX287" s="13" t="s">
        <v>75</v>
      </c>
      <c r="AY287" s="245" t="s">
        <v>129</v>
      </c>
    </row>
    <row r="288" spans="1:51" s="13" customFormat="1" ht="12">
      <c r="A288" s="13"/>
      <c r="B288" s="234"/>
      <c r="C288" s="235"/>
      <c r="D288" s="236" t="s">
        <v>138</v>
      </c>
      <c r="E288" s="237" t="s">
        <v>1</v>
      </c>
      <c r="F288" s="238" t="s">
        <v>632</v>
      </c>
      <c r="G288" s="235"/>
      <c r="H288" s="239">
        <v>5.632</v>
      </c>
      <c r="I288" s="240"/>
      <c r="J288" s="235"/>
      <c r="K288" s="235"/>
      <c r="L288" s="241"/>
      <c r="M288" s="242"/>
      <c r="N288" s="243"/>
      <c r="O288" s="243"/>
      <c r="P288" s="243"/>
      <c r="Q288" s="243"/>
      <c r="R288" s="243"/>
      <c r="S288" s="243"/>
      <c r="T288" s="24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138</v>
      </c>
      <c r="AU288" s="245" t="s">
        <v>85</v>
      </c>
      <c r="AV288" s="13" t="s">
        <v>85</v>
      </c>
      <c r="AW288" s="13" t="s">
        <v>31</v>
      </c>
      <c r="AX288" s="13" t="s">
        <v>75</v>
      </c>
      <c r="AY288" s="245" t="s">
        <v>129</v>
      </c>
    </row>
    <row r="289" spans="1:51" s="13" customFormat="1" ht="12">
      <c r="A289" s="13"/>
      <c r="B289" s="234"/>
      <c r="C289" s="235"/>
      <c r="D289" s="236" t="s">
        <v>138</v>
      </c>
      <c r="E289" s="237" t="s">
        <v>1</v>
      </c>
      <c r="F289" s="238" t="s">
        <v>633</v>
      </c>
      <c r="G289" s="235"/>
      <c r="H289" s="239">
        <v>6.336</v>
      </c>
      <c r="I289" s="240"/>
      <c r="J289" s="235"/>
      <c r="K289" s="235"/>
      <c r="L289" s="241"/>
      <c r="M289" s="242"/>
      <c r="N289" s="243"/>
      <c r="O289" s="243"/>
      <c r="P289" s="243"/>
      <c r="Q289" s="243"/>
      <c r="R289" s="243"/>
      <c r="S289" s="243"/>
      <c r="T289" s="24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5" t="s">
        <v>138</v>
      </c>
      <c r="AU289" s="245" t="s">
        <v>85</v>
      </c>
      <c r="AV289" s="13" t="s">
        <v>85</v>
      </c>
      <c r="AW289" s="13" t="s">
        <v>31</v>
      </c>
      <c r="AX289" s="13" t="s">
        <v>75</v>
      </c>
      <c r="AY289" s="245" t="s">
        <v>129</v>
      </c>
    </row>
    <row r="290" spans="1:51" s="13" customFormat="1" ht="12">
      <c r="A290" s="13"/>
      <c r="B290" s="234"/>
      <c r="C290" s="235"/>
      <c r="D290" s="236" t="s">
        <v>138</v>
      </c>
      <c r="E290" s="237" t="s">
        <v>1</v>
      </c>
      <c r="F290" s="238" t="s">
        <v>634</v>
      </c>
      <c r="G290" s="235"/>
      <c r="H290" s="239">
        <v>9.24</v>
      </c>
      <c r="I290" s="240"/>
      <c r="J290" s="235"/>
      <c r="K290" s="235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138</v>
      </c>
      <c r="AU290" s="245" t="s">
        <v>85</v>
      </c>
      <c r="AV290" s="13" t="s">
        <v>85</v>
      </c>
      <c r="AW290" s="13" t="s">
        <v>31</v>
      </c>
      <c r="AX290" s="13" t="s">
        <v>75</v>
      </c>
      <c r="AY290" s="245" t="s">
        <v>129</v>
      </c>
    </row>
    <row r="291" spans="1:51" s="13" customFormat="1" ht="12">
      <c r="A291" s="13"/>
      <c r="B291" s="234"/>
      <c r="C291" s="235"/>
      <c r="D291" s="236" t="s">
        <v>138</v>
      </c>
      <c r="E291" s="237" t="s">
        <v>1</v>
      </c>
      <c r="F291" s="238" t="s">
        <v>635</v>
      </c>
      <c r="G291" s="235"/>
      <c r="H291" s="239">
        <v>6.336</v>
      </c>
      <c r="I291" s="240"/>
      <c r="J291" s="235"/>
      <c r="K291" s="235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138</v>
      </c>
      <c r="AU291" s="245" t="s">
        <v>85</v>
      </c>
      <c r="AV291" s="13" t="s">
        <v>85</v>
      </c>
      <c r="AW291" s="13" t="s">
        <v>31</v>
      </c>
      <c r="AX291" s="13" t="s">
        <v>75</v>
      </c>
      <c r="AY291" s="245" t="s">
        <v>129</v>
      </c>
    </row>
    <row r="292" spans="1:51" s="13" customFormat="1" ht="12">
      <c r="A292" s="13"/>
      <c r="B292" s="234"/>
      <c r="C292" s="235"/>
      <c r="D292" s="236" t="s">
        <v>138</v>
      </c>
      <c r="E292" s="237" t="s">
        <v>1</v>
      </c>
      <c r="F292" s="238" t="s">
        <v>636</v>
      </c>
      <c r="G292" s="235"/>
      <c r="H292" s="239">
        <v>3.124</v>
      </c>
      <c r="I292" s="240"/>
      <c r="J292" s="235"/>
      <c r="K292" s="235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138</v>
      </c>
      <c r="AU292" s="245" t="s">
        <v>85</v>
      </c>
      <c r="AV292" s="13" t="s">
        <v>85</v>
      </c>
      <c r="AW292" s="13" t="s">
        <v>31</v>
      </c>
      <c r="AX292" s="13" t="s">
        <v>75</v>
      </c>
      <c r="AY292" s="245" t="s">
        <v>129</v>
      </c>
    </row>
    <row r="293" spans="1:51" s="13" customFormat="1" ht="12">
      <c r="A293" s="13"/>
      <c r="B293" s="234"/>
      <c r="C293" s="235"/>
      <c r="D293" s="236" t="s">
        <v>138</v>
      </c>
      <c r="E293" s="237" t="s">
        <v>1</v>
      </c>
      <c r="F293" s="238" t="s">
        <v>637</v>
      </c>
      <c r="G293" s="235"/>
      <c r="H293" s="239">
        <v>1.65</v>
      </c>
      <c r="I293" s="240"/>
      <c r="J293" s="235"/>
      <c r="K293" s="235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138</v>
      </c>
      <c r="AU293" s="245" t="s">
        <v>85</v>
      </c>
      <c r="AV293" s="13" t="s">
        <v>85</v>
      </c>
      <c r="AW293" s="13" t="s">
        <v>31</v>
      </c>
      <c r="AX293" s="13" t="s">
        <v>75</v>
      </c>
      <c r="AY293" s="245" t="s">
        <v>129</v>
      </c>
    </row>
    <row r="294" spans="1:51" s="13" customFormat="1" ht="12">
      <c r="A294" s="13"/>
      <c r="B294" s="234"/>
      <c r="C294" s="235"/>
      <c r="D294" s="236" t="s">
        <v>138</v>
      </c>
      <c r="E294" s="237" t="s">
        <v>1</v>
      </c>
      <c r="F294" s="238" t="s">
        <v>638</v>
      </c>
      <c r="G294" s="235"/>
      <c r="H294" s="239">
        <v>1.496</v>
      </c>
      <c r="I294" s="240"/>
      <c r="J294" s="235"/>
      <c r="K294" s="235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138</v>
      </c>
      <c r="AU294" s="245" t="s">
        <v>85</v>
      </c>
      <c r="AV294" s="13" t="s">
        <v>85</v>
      </c>
      <c r="AW294" s="13" t="s">
        <v>31</v>
      </c>
      <c r="AX294" s="13" t="s">
        <v>75</v>
      </c>
      <c r="AY294" s="245" t="s">
        <v>129</v>
      </c>
    </row>
    <row r="295" spans="1:51" s="13" customFormat="1" ht="12">
      <c r="A295" s="13"/>
      <c r="B295" s="234"/>
      <c r="C295" s="235"/>
      <c r="D295" s="236" t="s">
        <v>138</v>
      </c>
      <c r="E295" s="237" t="s">
        <v>1</v>
      </c>
      <c r="F295" s="238" t="s">
        <v>639</v>
      </c>
      <c r="G295" s="235"/>
      <c r="H295" s="239">
        <v>7.7</v>
      </c>
      <c r="I295" s="240"/>
      <c r="J295" s="235"/>
      <c r="K295" s="235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138</v>
      </c>
      <c r="AU295" s="245" t="s">
        <v>85</v>
      </c>
      <c r="AV295" s="13" t="s">
        <v>85</v>
      </c>
      <c r="AW295" s="13" t="s">
        <v>31</v>
      </c>
      <c r="AX295" s="13" t="s">
        <v>75</v>
      </c>
      <c r="AY295" s="245" t="s">
        <v>129</v>
      </c>
    </row>
    <row r="296" spans="1:51" s="14" customFormat="1" ht="12">
      <c r="A296" s="14"/>
      <c r="B296" s="246"/>
      <c r="C296" s="247"/>
      <c r="D296" s="236" t="s">
        <v>138</v>
      </c>
      <c r="E296" s="248" t="s">
        <v>1</v>
      </c>
      <c r="F296" s="249" t="s">
        <v>151</v>
      </c>
      <c r="G296" s="247"/>
      <c r="H296" s="250">
        <v>691.178</v>
      </c>
      <c r="I296" s="251"/>
      <c r="J296" s="247"/>
      <c r="K296" s="247"/>
      <c r="L296" s="252"/>
      <c r="M296" s="253"/>
      <c r="N296" s="254"/>
      <c r="O296" s="254"/>
      <c r="P296" s="254"/>
      <c r="Q296" s="254"/>
      <c r="R296" s="254"/>
      <c r="S296" s="254"/>
      <c r="T296" s="25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6" t="s">
        <v>138</v>
      </c>
      <c r="AU296" s="256" t="s">
        <v>85</v>
      </c>
      <c r="AV296" s="14" t="s">
        <v>152</v>
      </c>
      <c r="AW296" s="14" t="s">
        <v>31</v>
      </c>
      <c r="AX296" s="14" t="s">
        <v>83</v>
      </c>
      <c r="AY296" s="256" t="s">
        <v>129</v>
      </c>
    </row>
    <row r="297" spans="1:51" s="14" customFormat="1" ht="12">
      <c r="A297" s="14"/>
      <c r="B297" s="246"/>
      <c r="C297" s="247"/>
      <c r="D297" s="236" t="s">
        <v>138</v>
      </c>
      <c r="E297" s="248" t="s">
        <v>1</v>
      </c>
      <c r="F297" s="249" t="s">
        <v>151</v>
      </c>
      <c r="G297" s="247"/>
      <c r="H297" s="250">
        <v>0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6" t="s">
        <v>138</v>
      </c>
      <c r="AU297" s="256" t="s">
        <v>85</v>
      </c>
      <c r="AV297" s="14" t="s">
        <v>152</v>
      </c>
      <c r="AW297" s="14" t="s">
        <v>31</v>
      </c>
      <c r="AX297" s="14" t="s">
        <v>75</v>
      </c>
      <c r="AY297" s="256" t="s">
        <v>129</v>
      </c>
    </row>
    <row r="298" spans="1:65" s="2" customFormat="1" ht="24.15" customHeight="1">
      <c r="A298" s="38"/>
      <c r="B298" s="39"/>
      <c r="C298" s="220" t="s">
        <v>640</v>
      </c>
      <c r="D298" s="220" t="s">
        <v>132</v>
      </c>
      <c r="E298" s="221" t="s">
        <v>641</v>
      </c>
      <c r="F298" s="222" t="s">
        <v>642</v>
      </c>
      <c r="G298" s="223" t="s">
        <v>135</v>
      </c>
      <c r="H298" s="224">
        <v>510.285</v>
      </c>
      <c r="I298" s="225"/>
      <c r="J298" s="226">
        <f>ROUND(I298*H298,2)</f>
        <v>0</v>
      </c>
      <c r="K298" s="227"/>
      <c r="L298" s="44"/>
      <c r="M298" s="228" t="s">
        <v>1</v>
      </c>
      <c r="N298" s="229" t="s">
        <v>40</v>
      </c>
      <c r="O298" s="91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2" t="s">
        <v>136</v>
      </c>
      <c r="AT298" s="232" t="s">
        <v>132</v>
      </c>
      <c r="AU298" s="232" t="s">
        <v>85</v>
      </c>
      <c r="AY298" s="17" t="s">
        <v>129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7" t="s">
        <v>83</v>
      </c>
      <c r="BK298" s="233">
        <f>ROUND(I298*H298,2)</f>
        <v>0</v>
      </c>
      <c r="BL298" s="17" t="s">
        <v>136</v>
      </c>
      <c r="BM298" s="232" t="s">
        <v>643</v>
      </c>
    </row>
    <row r="299" spans="1:51" s="13" customFormat="1" ht="12">
      <c r="A299" s="13"/>
      <c r="B299" s="234"/>
      <c r="C299" s="235"/>
      <c r="D299" s="236" t="s">
        <v>138</v>
      </c>
      <c r="E299" s="237" t="s">
        <v>1</v>
      </c>
      <c r="F299" s="238" t="s">
        <v>287</v>
      </c>
      <c r="G299" s="235"/>
      <c r="H299" s="239">
        <v>406.325</v>
      </c>
      <c r="I299" s="240"/>
      <c r="J299" s="235"/>
      <c r="K299" s="235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138</v>
      </c>
      <c r="AU299" s="245" t="s">
        <v>85</v>
      </c>
      <c r="AV299" s="13" t="s">
        <v>85</v>
      </c>
      <c r="AW299" s="13" t="s">
        <v>31</v>
      </c>
      <c r="AX299" s="13" t="s">
        <v>75</v>
      </c>
      <c r="AY299" s="245" t="s">
        <v>129</v>
      </c>
    </row>
    <row r="300" spans="1:51" s="13" customFormat="1" ht="12">
      <c r="A300" s="13"/>
      <c r="B300" s="234"/>
      <c r="C300" s="235"/>
      <c r="D300" s="236" t="s">
        <v>138</v>
      </c>
      <c r="E300" s="237" t="s">
        <v>308</v>
      </c>
      <c r="F300" s="238" t="s">
        <v>644</v>
      </c>
      <c r="G300" s="235"/>
      <c r="H300" s="239">
        <v>103.96</v>
      </c>
      <c r="I300" s="240"/>
      <c r="J300" s="235"/>
      <c r="K300" s="235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138</v>
      </c>
      <c r="AU300" s="245" t="s">
        <v>85</v>
      </c>
      <c r="AV300" s="13" t="s">
        <v>85</v>
      </c>
      <c r="AW300" s="13" t="s">
        <v>31</v>
      </c>
      <c r="AX300" s="13" t="s">
        <v>75</v>
      </c>
      <c r="AY300" s="245" t="s">
        <v>129</v>
      </c>
    </row>
    <row r="301" spans="1:51" s="14" customFormat="1" ht="12">
      <c r="A301" s="14"/>
      <c r="B301" s="246"/>
      <c r="C301" s="247"/>
      <c r="D301" s="236" t="s">
        <v>138</v>
      </c>
      <c r="E301" s="248" t="s">
        <v>1</v>
      </c>
      <c r="F301" s="249" t="s">
        <v>151</v>
      </c>
      <c r="G301" s="247"/>
      <c r="H301" s="250">
        <v>510.285</v>
      </c>
      <c r="I301" s="251"/>
      <c r="J301" s="247"/>
      <c r="K301" s="247"/>
      <c r="L301" s="252"/>
      <c r="M301" s="253"/>
      <c r="N301" s="254"/>
      <c r="O301" s="254"/>
      <c r="P301" s="254"/>
      <c r="Q301" s="254"/>
      <c r="R301" s="254"/>
      <c r="S301" s="254"/>
      <c r="T301" s="25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6" t="s">
        <v>138</v>
      </c>
      <c r="AU301" s="256" t="s">
        <v>85</v>
      </c>
      <c r="AV301" s="14" t="s">
        <v>152</v>
      </c>
      <c r="AW301" s="14" t="s">
        <v>31</v>
      </c>
      <c r="AX301" s="14" t="s">
        <v>83</v>
      </c>
      <c r="AY301" s="256" t="s">
        <v>129</v>
      </c>
    </row>
    <row r="302" spans="1:63" s="12" customFormat="1" ht="25.9" customHeight="1">
      <c r="A302" s="12"/>
      <c r="B302" s="204"/>
      <c r="C302" s="205"/>
      <c r="D302" s="206" t="s">
        <v>74</v>
      </c>
      <c r="E302" s="207" t="s">
        <v>217</v>
      </c>
      <c r="F302" s="207" t="s">
        <v>218</v>
      </c>
      <c r="G302" s="205"/>
      <c r="H302" s="205"/>
      <c r="I302" s="208"/>
      <c r="J302" s="209">
        <f>BK302</f>
        <v>0</v>
      </c>
      <c r="K302" s="205"/>
      <c r="L302" s="210"/>
      <c r="M302" s="211"/>
      <c r="N302" s="212"/>
      <c r="O302" s="212"/>
      <c r="P302" s="213">
        <f>P303</f>
        <v>0</v>
      </c>
      <c r="Q302" s="212"/>
      <c r="R302" s="213">
        <f>R303</f>
        <v>0</v>
      </c>
      <c r="S302" s="212"/>
      <c r="T302" s="214">
        <f>T303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5" t="s">
        <v>140</v>
      </c>
      <c r="AT302" s="216" t="s">
        <v>74</v>
      </c>
      <c r="AU302" s="216" t="s">
        <v>75</v>
      </c>
      <c r="AY302" s="215" t="s">
        <v>129</v>
      </c>
      <c r="BK302" s="217">
        <f>BK303</f>
        <v>0</v>
      </c>
    </row>
    <row r="303" spans="1:63" s="12" customFormat="1" ht="22.8" customHeight="1">
      <c r="A303" s="12"/>
      <c r="B303" s="204"/>
      <c r="C303" s="205"/>
      <c r="D303" s="206" t="s">
        <v>74</v>
      </c>
      <c r="E303" s="218" t="s">
        <v>219</v>
      </c>
      <c r="F303" s="218" t="s">
        <v>220</v>
      </c>
      <c r="G303" s="205"/>
      <c r="H303" s="205"/>
      <c r="I303" s="208"/>
      <c r="J303" s="219">
        <f>BK303</f>
        <v>0</v>
      </c>
      <c r="K303" s="205"/>
      <c r="L303" s="210"/>
      <c r="M303" s="211"/>
      <c r="N303" s="212"/>
      <c r="O303" s="212"/>
      <c r="P303" s="213">
        <f>SUM(P304:P309)</f>
        <v>0</v>
      </c>
      <c r="Q303" s="212"/>
      <c r="R303" s="213">
        <f>SUM(R304:R309)</f>
        <v>0</v>
      </c>
      <c r="S303" s="212"/>
      <c r="T303" s="214">
        <f>SUM(T304:T309)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5" t="s">
        <v>140</v>
      </c>
      <c r="AT303" s="216" t="s">
        <v>74</v>
      </c>
      <c r="AU303" s="216" t="s">
        <v>83</v>
      </c>
      <c r="AY303" s="215" t="s">
        <v>129</v>
      </c>
      <c r="BK303" s="217">
        <f>SUM(BK304:BK309)</f>
        <v>0</v>
      </c>
    </row>
    <row r="304" spans="1:65" s="2" customFormat="1" ht="62.7" customHeight="1">
      <c r="A304" s="38"/>
      <c r="B304" s="39"/>
      <c r="C304" s="220" t="s">
        <v>645</v>
      </c>
      <c r="D304" s="220" t="s">
        <v>132</v>
      </c>
      <c r="E304" s="221" t="s">
        <v>222</v>
      </c>
      <c r="F304" s="222" t="s">
        <v>223</v>
      </c>
      <c r="G304" s="223" t="s">
        <v>224</v>
      </c>
      <c r="H304" s="224">
        <v>1</v>
      </c>
      <c r="I304" s="225"/>
      <c r="J304" s="226">
        <f>ROUND(I304*H304,2)</f>
        <v>0</v>
      </c>
      <c r="K304" s="227"/>
      <c r="L304" s="44"/>
      <c r="M304" s="228" t="s">
        <v>1</v>
      </c>
      <c r="N304" s="229" t="s">
        <v>40</v>
      </c>
      <c r="O304" s="91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2" t="s">
        <v>225</v>
      </c>
      <c r="AT304" s="232" t="s">
        <v>132</v>
      </c>
      <c r="AU304" s="232" t="s">
        <v>85</v>
      </c>
      <c r="AY304" s="17" t="s">
        <v>129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17" t="s">
        <v>83</v>
      </c>
      <c r="BK304" s="233">
        <f>ROUND(I304*H304,2)</f>
        <v>0</v>
      </c>
      <c r="BL304" s="17" t="s">
        <v>225</v>
      </c>
      <c r="BM304" s="232" t="s">
        <v>646</v>
      </c>
    </row>
    <row r="305" spans="1:65" s="2" customFormat="1" ht="49.05" customHeight="1">
      <c r="A305" s="38"/>
      <c r="B305" s="39"/>
      <c r="C305" s="220" t="s">
        <v>647</v>
      </c>
      <c r="D305" s="220" t="s">
        <v>132</v>
      </c>
      <c r="E305" s="221" t="s">
        <v>228</v>
      </c>
      <c r="F305" s="222" t="s">
        <v>229</v>
      </c>
      <c r="G305" s="223" t="s">
        <v>224</v>
      </c>
      <c r="H305" s="224">
        <v>1</v>
      </c>
      <c r="I305" s="225"/>
      <c r="J305" s="226">
        <f>ROUND(I305*H305,2)</f>
        <v>0</v>
      </c>
      <c r="K305" s="227"/>
      <c r="L305" s="44"/>
      <c r="M305" s="228" t="s">
        <v>1</v>
      </c>
      <c r="N305" s="229" t="s">
        <v>40</v>
      </c>
      <c r="O305" s="91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2" t="s">
        <v>225</v>
      </c>
      <c r="AT305" s="232" t="s">
        <v>132</v>
      </c>
      <c r="AU305" s="232" t="s">
        <v>85</v>
      </c>
      <c r="AY305" s="17" t="s">
        <v>129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7" t="s">
        <v>83</v>
      </c>
      <c r="BK305" s="233">
        <f>ROUND(I305*H305,2)</f>
        <v>0</v>
      </c>
      <c r="BL305" s="17" t="s">
        <v>225</v>
      </c>
      <c r="BM305" s="232" t="s">
        <v>648</v>
      </c>
    </row>
    <row r="306" spans="1:65" s="2" customFormat="1" ht="24.15" customHeight="1">
      <c r="A306" s="38"/>
      <c r="B306" s="39"/>
      <c r="C306" s="220" t="s">
        <v>649</v>
      </c>
      <c r="D306" s="220" t="s">
        <v>132</v>
      </c>
      <c r="E306" s="221" t="s">
        <v>232</v>
      </c>
      <c r="F306" s="222" t="s">
        <v>233</v>
      </c>
      <c r="G306" s="223" t="s">
        <v>224</v>
      </c>
      <c r="H306" s="224">
        <v>1</v>
      </c>
      <c r="I306" s="225"/>
      <c r="J306" s="226">
        <f>ROUND(I306*H306,2)</f>
        <v>0</v>
      </c>
      <c r="K306" s="227"/>
      <c r="L306" s="44"/>
      <c r="M306" s="228" t="s">
        <v>1</v>
      </c>
      <c r="N306" s="229" t="s">
        <v>40</v>
      </c>
      <c r="O306" s="91"/>
      <c r="P306" s="230">
        <f>O306*H306</f>
        <v>0</v>
      </c>
      <c r="Q306" s="230">
        <v>0</v>
      </c>
      <c r="R306" s="230">
        <f>Q306*H306</f>
        <v>0</v>
      </c>
      <c r="S306" s="230">
        <v>0</v>
      </c>
      <c r="T306" s="231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2" t="s">
        <v>225</v>
      </c>
      <c r="AT306" s="232" t="s">
        <v>132</v>
      </c>
      <c r="AU306" s="232" t="s">
        <v>85</v>
      </c>
      <c r="AY306" s="17" t="s">
        <v>129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7" t="s">
        <v>83</v>
      </c>
      <c r="BK306" s="233">
        <f>ROUND(I306*H306,2)</f>
        <v>0</v>
      </c>
      <c r="BL306" s="17" t="s">
        <v>225</v>
      </c>
      <c r="BM306" s="232" t="s">
        <v>650</v>
      </c>
    </row>
    <row r="307" spans="1:65" s="2" customFormat="1" ht="24.15" customHeight="1">
      <c r="A307" s="38"/>
      <c r="B307" s="39"/>
      <c r="C307" s="220" t="s">
        <v>651</v>
      </c>
      <c r="D307" s="220" t="s">
        <v>132</v>
      </c>
      <c r="E307" s="221" t="s">
        <v>652</v>
      </c>
      <c r="F307" s="222" t="s">
        <v>653</v>
      </c>
      <c r="G307" s="223" t="s">
        <v>224</v>
      </c>
      <c r="H307" s="224">
        <v>1</v>
      </c>
      <c r="I307" s="225"/>
      <c r="J307" s="226">
        <f>ROUND(I307*H307,2)</f>
        <v>0</v>
      </c>
      <c r="K307" s="227"/>
      <c r="L307" s="44"/>
      <c r="M307" s="228" t="s">
        <v>1</v>
      </c>
      <c r="N307" s="229" t="s">
        <v>40</v>
      </c>
      <c r="O307" s="91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2" t="s">
        <v>225</v>
      </c>
      <c r="AT307" s="232" t="s">
        <v>132</v>
      </c>
      <c r="AU307" s="232" t="s">
        <v>85</v>
      </c>
      <c r="AY307" s="17" t="s">
        <v>129</v>
      </c>
      <c r="BE307" s="233">
        <f>IF(N307="základní",J307,0)</f>
        <v>0</v>
      </c>
      <c r="BF307" s="233">
        <f>IF(N307="snížená",J307,0)</f>
        <v>0</v>
      </c>
      <c r="BG307" s="233">
        <f>IF(N307="zákl. přenesená",J307,0)</f>
        <v>0</v>
      </c>
      <c r="BH307" s="233">
        <f>IF(N307="sníž. přenesená",J307,0)</f>
        <v>0</v>
      </c>
      <c r="BI307" s="233">
        <f>IF(N307="nulová",J307,0)</f>
        <v>0</v>
      </c>
      <c r="BJ307" s="17" t="s">
        <v>83</v>
      </c>
      <c r="BK307" s="233">
        <f>ROUND(I307*H307,2)</f>
        <v>0</v>
      </c>
      <c r="BL307" s="17" t="s">
        <v>225</v>
      </c>
      <c r="BM307" s="232" t="s">
        <v>654</v>
      </c>
    </row>
    <row r="308" spans="1:65" s="2" customFormat="1" ht="55.5" customHeight="1">
      <c r="A308" s="38"/>
      <c r="B308" s="39"/>
      <c r="C308" s="220" t="s">
        <v>655</v>
      </c>
      <c r="D308" s="220" t="s">
        <v>132</v>
      </c>
      <c r="E308" s="221" t="s">
        <v>656</v>
      </c>
      <c r="F308" s="222" t="s">
        <v>657</v>
      </c>
      <c r="G308" s="223" t="s">
        <v>224</v>
      </c>
      <c r="H308" s="224">
        <v>1</v>
      </c>
      <c r="I308" s="225"/>
      <c r="J308" s="226">
        <f>ROUND(I308*H308,2)</f>
        <v>0</v>
      </c>
      <c r="K308" s="227"/>
      <c r="L308" s="44"/>
      <c r="M308" s="228" t="s">
        <v>1</v>
      </c>
      <c r="N308" s="229" t="s">
        <v>40</v>
      </c>
      <c r="O308" s="91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2" t="s">
        <v>225</v>
      </c>
      <c r="AT308" s="232" t="s">
        <v>132</v>
      </c>
      <c r="AU308" s="232" t="s">
        <v>85</v>
      </c>
      <c r="AY308" s="17" t="s">
        <v>129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7" t="s">
        <v>83</v>
      </c>
      <c r="BK308" s="233">
        <f>ROUND(I308*H308,2)</f>
        <v>0</v>
      </c>
      <c r="BL308" s="17" t="s">
        <v>225</v>
      </c>
      <c r="BM308" s="232" t="s">
        <v>658</v>
      </c>
    </row>
    <row r="309" spans="1:65" s="2" customFormat="1" ht="37.8" customHeight="1">
      <c r="A309" s="38"/>
      <c r="B309" s="39"/>
      <c r="C309" s="220" t="s">
        <v>659</v>
      </c>
      <c r="D309" s="220" t="s">
        <v>132</v>
      </c>
      <c r="E309" s="221" t="s">
        <v>660</v>
      </c>
      <c r="F309" s="222" t="s">
        <v>661</v>
      </c>
      <c r="G309" s="223" t="s">
        <v>224</v>
      </c>
      <c r="H309" s="224">
        <v>1</v>
      </c>
      <c r="I309" s="225"/>
      <c r="J309" s="226">
        <f>ROUND(I309*H309,2)</f>
        <v>0</v>
      </c>
      <c r="K309" s="227"/>
      <c r="L309" s="44"/>
      <c r="M309" s="268" t="s">
        <v>1</v>
      </c>
      <c r="N309" s="269" t="s">
        <v>40</v>
      </c>
      <c r="O309" s="270"/>
      <c r="P309" s="271">
        <f>O309*H309</f>
        <v>0</v>
      </c>
      <c r="Q309" s="271">
        <v>0</v>
      </c>
      <c r="R309" s="271">
        <f>Q309*H309</f>
        <v>0</v>
      </c>
      <c r="S309" s="271">
        <v>0</v>
      </c>
      <c r="T309" s="272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2" t="s">
        <v>225</v>
      </c>
      <c r="AT309" s="232" t="s">
        <v>132</v>
      </c>
      <c r="AU309" s="232" t="s">
        <v>85</v>
      </c>
      <c r="AY309" s="17" t="s">
        <v>129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7" t="s">
        <v>83</v>
      </c>
      <c r="BK309" s="233">
        <f>ROUND(I309*H309,2)</f>
        <v>0</v>
      </c>
      <c r="BL309" s="17" t="s">
        <v>225</v>
      </c>
      <c r="BM309" s="232" t="s">
        <v>662</v>
      </c>
    </row>
    <row r="310" spans="1:31" s="2" customFormat="1" ht="6.95" customHeight="1">
      <c r="A310" s="38"/>
      <c r="B310" s="66"/>
      <c r="C310" s="67"/>
      <c r="D310" s="67"/>
      <c r="E310" s="67"/>
      <c r="F310" s="67"/>
      <c r="G310" s="67"/>
      <c r="H310" s="67"/>
      <c r="I310" s="67"/>
      <c r="J310" s="67"/>
      <c r="K310" s="67"/>
      <c r="L310" s="44"/>
      <c r="M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</row>
  </sheetData>
  <sheetProtection password="CC35" sheet="1" objects="1" scenarios="1" formatColumns="0" formatRows="0" autoFilter="0"/>
  <autoFilter ref="C127:K309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0"/>
    </row>
    <row r="4" spans="2:8" s="1" customFormat="1" ht="24.95" customHeight="1">
      <c r="B4" s="20"/>
      <c r="C4" s="139" t="s">
        <v>663</v>
      </c>
      <c r="H4" s="20"/>
    </row>
    <row r="5" spans="2:8" s="1" customFormat="1" ht="12" customHeight="1">
      <c r="B5" s="20"/>
      <c r="C5" s="284" t="s">
        <v>13</v>
      </c>
      <c r="D5" s="148" t="s">
        <v>14</v>
      </c>
      <c r="E5" s="1"/>
      <c r="F5" s="1"/>
      <c r="H5" s="20"/>
    </row>
    <row r="6" spans="2:8" s="1" customFormat="1" ht="36.95" customHeight="1">
      <c r="B6" s="20"/>
      <c r="C6" s="285" t="s">
        <v>16</v>
      </c>
      <c r="D6" s="286" t="s">
        <v>17</v>
      </c>
      <c r="E6" s="1"/>
      <c r="F6" s="1"/>
      <c r="H6" s="20"/>
    </row>
    <row r="7" spans="2:8" s="1" customFormat="1" ht="16.5" customHeight="1">
      <c r="B7" s="20"/>
      <c r="C7" s="141" t="s">
        <v>22</v>
      </c>
      <c r="D7" s="145" t="str">
        <f>'Rekapitulace stavby'!AN8</f>
        <v>19. 10. 2021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92"/>
      <c r="B9" s="287"/>
      <c r="C9" s="288" t="s">
        <v>56</v>
      </c>
      <c r="D9" s="289" t="s">
        <v>57</v>
      </c>
      <c r="E9" s="289" t="s">
        <v>116</v>
      </c>
      <c r="F9" s="290" t="s">
        <v>664</v>
      </c>
      <c r="G9" s="192"/>
      <c r="H9" s="287"/>
    </row>
    <row r="10" spans="1:8" s="2" customFormat="1" ht="26.4" customHeight="1">
      <c r="A10" s="38"/>
      <c r="B10" s="44"/>
      <c r="C10" s="291" t="s">
        <v>665</v>
      </c>
      <c r="D10" s="291" t="s">
        <v>81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92" t="s">
        <v>92</v>
      </c>
      <c r="D11" s="293" t="s">
        <v>93</v>
      </c>
      <c r="E11" s="294" t="s">
        <v>1</v>
      </c>
      <c r="F11" s="295">
        <v>175.227</v>
      </c>
      <c r="G11" s="38"/>
      <c r="H11" s="44"/>
    </row>
    <row r="12" spans="1:8" s="2" customFormat="1" ht="16.8" customHeight="1">
      <c r="A12" s="38"/>
      <c r="B12" s="44"/>
      <c r="C12" s="296" t="s">
        <v>1</v>
      </c>
      <c r="D12" s="296" t="s">
        <v>148</v>
      </c>
      <c r="E12" s="17" t="s">
        <v>1</v>
      </c>
      <c r="F12" s="297">
        <v>185.704</v>
      </c>
      <c r="G12" s="38"/>
      <c r="H12" s="44"/>
    </row>
    <row r="13" spans="1:8" s="2" customFormat="1" ht="16.8" customHeight="1">
      <c r="A13" s="38"/>
      <c r="B13" s="44"/>
      <c r="C13" s="296" t="s">
        <v>1</v>
      </c>
      <c r="D13" s="296" t="s">
        <v>149</v>
      </c>
      <c r="E13" s="17" t="s">
        <v>1</v>
      </c>
      <c r="F13" s="297">
        <v>-6.47</v>
      </c>
      <c r="G13" s="38"/>
      <c r="H13" s="44"/>
    </row>
    <row r="14" spans="1:8" s="2" customFormat="1" ht="16.8" customHeight="1">
      <c r="A14" s="38"/>
      <c r="B14" s="44"/>
      <c r="C14" s="296" t="s">
        <v>1</v>
      </c>
      <c r="D14" s="296" t="s">
        <v>150</v>
      </c>
      <c r="E14" s="17" t="s">
        <v>1</v>
      </c>
      <c r="F14" s="297">
        <v>-4.007</v>
      </c>
      <c r="G14" s="38"/>
      <c r="H14" s="44"/>
    </row>
    <row r="15" spans="1:8" s="2" customFormat="1" ht="16.8" customHeight="1">
      <c r="A15" s="38"/>
      <c r="B15" s="44"/>
      <c r="C15" s="296" t="s">
        <v>92</v>
      </c>
      <c r="D15" s="296" t="s">
        <v>151</v>
      </c>
      <c r="E15" s="17" t="s">
        <v>1</v>
      </c>
      <c r="F15" s="297">
        <v>175.227</v>
      </c>
      <c r="G15" s="38"/>
      <c r="H15" s="44"/>
    </row>
    <row r="16" spans="1:8" s="2" customFormat="1" ht="16.8" customHeight="1">
      <c r="A16" s="38"/>
      <c r="B16" s="44"/>
      <c r="C16" s="298" t="s">
        <v>666</v>
      </c>
      <c r="D16" s="38"/>
      <c r="E16" s="38"/>
      <c r="F16" s="38"/>
      <c r="G16" s="38"/>
      <c r="H16" s="44"/>
    </row>
    <row r="17" spans="1:8" s="2" customFormat="1" ht="16.8" customHeight="1">
      <c r="A17" s="38"/>
      <c r="B17" s="44"/>
      <c r="C17" s="296" t="s">
        <v>145</v>
      </c>
      <c r="D17" s="296" t="s">
        <v>667</v>
      </c>
      <c r="E17" s="17" t="s">
        <v>135</v>
      </c>
      <c r="F17" s="297">
        <v>175.227</v>
      </c>
      <c r="G17" s="38"/>
      <c r="H17" s="44"/>
    </row>
    <row r="18" spans="1:8" s="2" customFormat="1" ht="16.8" customHeight="1">
      <c r="A18" s="38"/>
      <c r="B18" s="44"/>
      <c r="C18" s="296" t="s">
        <v>203</v>
      </c>
      <c r="D18" s="296" t="s">
        <v>668</v>
      </c>
      <c r="E18" s="17" t="s">
        <v>135</v>
      </c>
      <c r="F18" s="297">
        <v>175.227</v>
      </c>
      <c r="G18" s="38"/>
      <c r="H18" s="44"/>
    </row>
    <row r="19" spans="1:8" s="2" customFormat="1" ht="16.8" customHeight="1">
      <c r="A19" s="38"/>
      <c r="B19" s="44"/>
      <c r="C19" s="296" t="s">
        <v>207</v>
      </c>
      <c r="D19" s="296" t="s">
        <v>669</v>
      </c>
      <c r="E19" s="17" t="s">
        <v>135</v>
      </c>
      <c r="F19" s="297">
        <v>175.227</v>
      </c>
      <c r="G19" s="38"/>
      <c r="H19" s="44"/>
    </row>
    <row r="20" spans="1:8" s="2" customFormat="1" ht="12">
      <c r="A20" s="38"/>
      <c r="B20" s="44"/>
      <c r="C20" s="296" t="s">
        <v>210</v>
      </c>
      <c r="D20" s="296" t="s">
        <v>670</v>
      </c>
      <c r="E20" s="17" t="s">
        <v>135</v>
      </c>
      <c r="F20" s="297">
        <v>175.227</v>
      </c>
      <c r="G20" s="38"/>
      <c r="H20" s="44"/>
    </row>
    <row r="21" spans="1:8" s="2" customFormat="1" ht="12">
      <c r="A21" s="38"/>
      <c r="B21" s="44"/>
      <c r="C21" s="296" t="s">
        <v>214</v>
      </c>
      <c r="D21" s="296" t="s">
        <v>671</v>
      </c>
      <c r="E21" s="17" t="s">
        <v>135</v>
      </c>
      <c r="F21" s="297">
        <v>175.227</v>
      </c>
      <c r="G21" s="38"/>
      <c r="H21" s="44"/>
    </row>
    <row r="22" spans="1:8" s="2" customFormat="1" ht="16.8" customHeight="1">
      <c r="A22" s="38"/>
      <c r="B22" s="44"/>
      <c r="C22" s="292" t="s">
        <v>95</v>
      </c>
      <c r="D22" s="293" t="s">
        <v>96</v>
      </c>
      <c r="E22" s="294" t="s">
        <v>1</v>
      </c>
      <c r="F22" s="295">
        <v>197.226</v>
      </c>
      <c r="G22" s="38"/>
      <c r="H22" s="44"/>
    </row>
    <row r="23" spans="1:8" s="2" customFormat="1" ht="16.8" customHeight="1">
      <c r="A23" s="38"/>
      <c r="B23" s="44"/>
      <c r="C23" s="296" t="s">
        <v>1</v>
      </c>
      <c r="D23" s="296" t="s">
        <v>158</v>
      </c>
      <c r="E23" s="17" t="s">
        <v>1</v>
      </c>
      <c r="F23" s="297">
        <v>69.855</v>
      </c>
      <c r="G23" s="38"/>
      <c r="H23" s="44"/>
    </row>
    <row r="24" spans="1:8" s="2" customFormat="1" ht="16.8" customHeight="1">
      <c r="A24" s="38"/>
      <c r="B24" s="44"/>
      <c r="C24" s="296" t="s">
        <v>1</v>
      </c>
      <c r="D24" s="296" t="s">
        <v>159</v>
      </c>
      <c r="E24" s="17" t="s">
        <v>1</v>
      </c>
      <c r="F24" s="297">
        <v>43.828</v>
      </c>
      <c r="G24" s="38"/>
      <c r="H24" s="44"/>
    </row>
    <row r="25" spans="1:8" s="2" customFormat="1" ht="16.8" customHeight="1">
      <c r="A25" s="38"/>
      <c r="B25" s="44"/>
      <c r="C25" s="296" t="s">
        <v>1</v>
      </c>
      <c r="D25" s="296" t="s">
        <v>160</v>
      </c>
      <c r="E25" s="17" t="s">
        <v>1</v>
      </c>
      <c r="F25" s="297">
        <v>53.793</v>
      </c>
      <c r="G25" s="38"/>
      <c r="H25" s="44"/>
    </row>
    <row r="26" spans="1:8" s="2" customFormat="1" ht="16.8" customHeight="1">
      <c r="A26" s="38"/>
      <c r="B26" s="44"/>
      <c r="C26" s="296" t="s">
        <v>1</v>
      </c>
      <c r="D26" s="296" t="s">
        <v>161</v>
      </c>
      <c r="E26" s="17" t="s">
        <v>1</v>
      </c>
      <c r="F26" s="297">
        <v>29.75</v>
      </c>
      <c r="G26" s="38"/>
      <c r="H26" s="44"/>
    </row>
    <row r="27" spans="1:8" s="2" customFormat="1" ht="16.8" customHeight="1">
      <c r="A27" s="38"/>
      <c r="B27" s="44"/>
      <c r="C27" s="296" t="s">
        <v>95</v>
      </c>
      <c r="D27" s="296" t="s">
        <v>151</v>
      </c>
      <c r="E27" s="17" t="s">
        <v>1</v>
      </c>
      <c r="F27" s="297">
        <v>197.226</v>
      </c>
      <c r="G27" s="38"/>
      <c r="H27" s="44"/>
    </row>
    <row r="28" spans="1:8" s="2" customFormat="1" ht="16.8" customHeight="1">
      <c r="A28" s="38"/>
      <c r="B28" s="44"/>
      <c r="C28" s="298" t="s">
        <v>666</v>
      </c>
      <c r="D28" s="38"/>
      <c r="E28" s="38"/>
      <c r="F28" s="38"/>
      <c r="G28" s="38"/>
      <c r="H28" s="44"/>
    </row>
    <row r="29" spans="1:8" s="2" customFormat="1" ht="12">
      <c r="A29" s="38"/>
      <c r="B29" s="44"/>
      <c r="C29" s="296" t="s">
        <v>155</v>
      </c>
      <c r="D29" s="296" t="s">
        <v>672</v>
      </c>
      <c r="E29" s="17" t="s">
        <v>135</v>
      </c>
      <c r="F29" s="297">
        <v>197.226</v>
      </c>
      <c r="G29" s="38"/>
      <c r="H29" s="44"/>
    </row>
    <row r="30" spans="1:8" s="2" customFormat="1" ht="16.8" customHeight="1">
      <c r="A30" s="38"/>
      <c r="B30" s="44"/>
      <c r="C30" s="296" t="s">
        <v>145</v>
      </c>
      <c r="D30" s="296" t="s">
        <v>667</v>
      </c>
      <c r="E30" s="17" t="s">
        <v>135</v>
      </c>
      <c r="F30" s="297">
        <v>175.227</v>
      </c>
      <c r="G30" s="38"/>
      <c r="H30" s="44"/>
    </row>
    <row r="31" spans="1:8" s="2" customFormat="1" ht="12">
      <c r="A31" s="38"/>
      <c r="B31" s="44"/>
      <c r="C31" s="296" t="s">
        <v>162</v>
      </c>
      <c r="D31" s="296" t="s">
        <v>673</v>
      </c>
      <c r="E31" s="17" t="s">
        <v>135</v>
      </c>
      <c r="F31" s="297">
        <v>3944.52</v>
      </c>
      <c r="G31" s="38"/>
      <c r="H31" s="44"/>
    </row>
    <row r="32" spans="1:8" s="2" customFormat="1" ht="12">
      <c r="A32" s="38"/>
      <c r="B32" s="44"/>
      <c r="C32" s="296" t="s">
        <v>166</v>
      </c>
      <c r="D32" s="296" t="s">
        <v>674</v>
      </c>
      <c r="E32" s="17" t="s">
        <v>135</v>
      </c>
      <c r="F32" s="297">
        <v>197.226</v>
      </c>
      <c r="G32" s="38"/>
      <c r="H32" s="44"/>
    </row>
    <row r="33" spans="1:8" s="2" customFormat="1" ht="26.4" customHeight="1">
      <c r="A33" s="38"/>
      <c r="B33" s="44"/>
      <c r="C33" s="291" t="s">
        <v>675</v>
      </c>
      <c r="D33" s="291" t="s">
        <v>87</v>
      </c>
      <c r="E33" s="38"/>
      <c r="F33" s="38"/>
      <c r="G33" s="38"/>
      <c r="H33" s="44"/>
    </row>
    <row r="34" spans="1:8" s="2" customFormat="1" ht="16.8" customHeight="1">
      <c r="A34" s="38"/>
      <c r="B34" s="44"/>
      <c r="C34" s="292" t="s">
        <v>92</v>
      </c>
      <c r="D34" s="293" t="s">
        <v>1</v>
      </c>
      <c r="E34" s="294" t="s">
        <v>1</v>
      </c>
      <c r="F34" s="295">
        <v>33.55</v>
      </c>
      <c r="G34" s="38"/>
      <c r="H34" s="44"/>
    </row>
    <row r="35" spans="1:8" s="2" customFormat="1" ht="16.8" customHeight="1">
      <c r="A35" s="38"/>
      <c r="B35" s="44"/>
      <c r="C35" s="296" t="s">
        <v>1</v>
      </c>
      <c r="D35" s="296" t="s">
        <v>244</v>
      </c>
      <c r="E35" s="17" t="s">
        <v>1</v>
      </c>
      <c r="F35" s="297">
        <v>33.55</v>
      </c>
      <c r="G35" s="38"/>
      <c r="H35" s="44"/>
    </row>
    <row r="36" spans="1:8" s="2" customFormat="1" ht="16.8" customHeight="1">
      <c r="A36" s="38"/>
      <c r="B36" s="44"/>
      <c r="C36" s="296" t="s">
        <v>92</v>
      </c>
      <c r="D36" s="296" t="s">
        <v>151</v>
      </c>
      <c r="E36" s="17" t="s">
        <v>1</v>
      </c>
      <c r="F36" s="297">
        <v>33.55</v>
      </c>
      <c r="G36" s="38"/>
      <c r="H36" s="44"/>
    </row>
    <row r="37" spans="1:8" s="2" customFormat="1" ht="16.8" customHeight="1">
      <c r="A37" s="38"/>
      <c r="B37" s="44"/>
      <c r="C37" s="298" t="s">
        <v>666</v>
      </c>
      <c r="D37" s="38"/>
      <c r="E37" s="38"/>
      <c r="F37" s="38"/>
      <c r="G37" s="38"/>
      <c r="H37" s="44"/>
    </row>
    <row r="38" spans="1:8" s="2" customFormat="1" ht="16.8" customHeight="1">
      <c r="A38" s="38"/>
      <c r="B38" s="44"/>
      <c r="C38" s="296" t="s">
        <v>203</v>
      </c>
      <c r="D38" s="296" t="s">
        <v>668</v>
      </c>
      <c r="E38" s="17" t="s">
        <v>135</v>
      </c>
      <c r="F38" s="297">
        <v>33.55</v>
      </c>
      <c r="G38" s="38"/>
      <c r="H38" s="44"/>
    </row>
    <row r="39" spans="1:8" s="2" customFormat="1" ht="16.8" customHeight="1">
      <c r="A39" s="38"/>
      <c r="B39" s="44"/>
      <c r="C39" s="296" t="s">
        <v>207</v>
      </c>
      <c r="D39" s="296" t="s">
        <v>669</v>
      </c>
      <c r="E39" s="17" t="s">
        <v>135</v>
      </c>
      <c r="F39" s="297">
        <v>33.55</v>
      </c>
      <c r="G39" s="38"/>
      <c r="H39" s="44"/>
    </row>
    <row r="40" spans="1:8" s="2" customFormat="1" ht="12">
      <c r="A40" s="38"/>
      <c r="B40" s="44"/>
      <c r="C40" s="296" t="s">
        <v>210</v>
      </c>
      <c r="D40" s="296" t="s">
        <v>670</v>
      </c>
      <c r="E40" s="17" t="s">
        <v>135</v>
      </c>
      <c r="F40" s="297">
        <v>33.55</v>
      </c>
      <c r="G40" s="38"/>
      <c r="H40" s="44"/>
    </row>
    <row r="41" spans="1:8" s="2" customFormat="1" ht="12">
      <c r="A41" s="38"/>
      <c r="B41" s="44"/>
      <c r="C41" s="296" t="s">
        <v>214</v>
      </c>
      <c r="D41" s="296" t="s">
        <v>671</v>
      </c>
      <c r="E41" s="17" t="s">
        <v>135</v>
      </c>
      <c r="F41" s="297">
        <v>33.55</v>
      </c>
      <c r="G41" s="38"/>
      <c r="H41" s="44"/>
    </row>
    <row r="42" spans="1:8" s="2" customFormat="1" ht="16.8" customHeight="1">
      <c r="A42" s="38"/>
      <c r="B42" s="44"/>
      <c r="C42" s="292" t="s">
        <v>95</v>
      </c>
      <c r="D42" s="293" t="s">
        <v>96</v>
      </c>
      <c r="E42" s="294" t="s">
        <v>1</v>
      </c>
      <c r="F42" s="295">
        <v>33.55</v>
      </c>
      <c r="G42" s="38"/>
      <c r="H42" s="44"/>
    </row>
    <row r="43" spans="1:8" s="2" customFormat="1" ht="16.8" customHeight="1">
      <c r="A43" s="38"/>
      <c r="B43" s="44"/>
      <c r="C43" s="296" t="s">
        <v>1</v>
      </c>
      <c r="D43" s="296" t="s">
        <v>244</v>
      </c>
      <c r="E43" s="17" t="s">
        <v>1</v>
      </c>
      <c r="F43" s="297">
        <v>33.55</v>
      </c>
      <c r="G43" s="38"/>
      <c r="H43" s="44"/>
    </row>
    <row r="44" spans="1:8" s="2" customFormat="1" ht="16.8" customHeight="1">
      <c r="A44" s="38"/>
      <c r="B44" s="44"/>
      <c r="C44" s="296" t="s">
        <v>95</v>
      </c>
      <c r="D44" s="296" t="s">
        <v>151</v>
      </c>
      <c r="E44" s="17" t="s">
        <v>1</v>
      </c>
      <c r="F44" s="297">
        <v>33.55</v>
      </c>
      <c r="G44" s="38"/>
      <c r="H44" s="44"/>
    </row>
    <row r="45" spans="1:8" s="2" customFormat="1" ht="16.8" customHeight="1">
      <c r="A45" s="38"/>
      <c r="B45" s="44"/>
      <c r="C45" s="298" t="s">
        <v>666</v>
      </c>
      <c r="D45" s="38"/>
      <c r="E45" s="38"/>
      <c r="F45" s="38"/>
      <c r="G45" s="38"/>
      <c r="H45" s="44"/>
    </row>
    <row r="46" spans="1:8" s="2" customFormat="1" ht="12">
      <c r="A46" s="38"/>
      <c r="B46" s="44"/>
      <c r="C46" s="296" t="s">
        <v>155</v>
      </c>
      <c r="D46" s="296" t="s">
        <v>672</v>
      </c>
      <c r="E46" s="17" t="s">
        <v>135</v>
      </c>
      <c r="F46" s="297">
        <v>33.55</v>
      </c>
      <c r="G46" s="38"/>
      <c r="H46" s="44"/>
    </row>
    <row r="47" spans="1:8" s="2" customFormat="1" ht="16.8" customHeight="1">
      <c r="A47" s="38"/>
      <c r="B47" s="44"/>
      <c r="C47" s="296" t="s">
        <v>145</v>
      </c>
      <c r="D47" s="296" t="s">
        <v>667</v>
      </c>
      <c r="E47" s="17" t="s">
        <v>135</v>
      </c>
      <c r="F47" s="297">
        <v>11.551</v>
      </c>
      <c r="G47" s="38"/>
      <c r="H47" s="44"/>
    </row>
    <row r="48" spans="1:8" s="2" customFormat="1" ht="12">
      <c r="A48" s="38"/>
      <c r="B48" s="44"/>
      <c r="C48" s="296" t="s">
        <v>162</v>
      </c>
      <c r="D48" s="296" t="s">
        <v>673</v>
      </c>
      <c r="E48" s="17" t="s">
        <v>135</v>
      </c>
      <c r="F48" s="297">
        <v>671</v>
      </c>
      <c r="G48" s="38"/>
      <c r="H48" s="44"/>
    </row>
    <row r="49" spans="1:8" s="2" customFormat="1" ht="12">
      <c r="A49" s="38"/>
      <c r="B49" s="44"/>
      <c r="C49" s="296" t="s">
        <v>166</v>
      </c>
      <c r="D49" s="296" t="s">
        <v>674</v>
      </c>
      <c r="E49" s="17" t="s">
        <v>135</v>
      </c>
      <c r="F49" s="297">
        <v>33.55</v>
      </c>
      <c r="G49" s="38"/>
      <c r="H49" s="44"/>
    </row>
    <row r="50" spans="1:8" s="2" customFormat="1" ht="16.8" customHeight="1">
      <c r="A50" s="38"/>
      <c r="B50" s="44"/>
      <c r="C50" s="292" t="s">
        <v>236</v>
      </c>
      <c r="D50" s="293" t="s">
        <v>1</v>
      </c>
      <c r="E50" s="294" t="s">
        <v>1</v>
      </c>
      <c r="F50" s="295">
        <v>6.3</v>
      </c>
      <c r="G50" s="38"/>
      <c r="H50" s="44"/>
    </row>
    <row r="51" spans="1:8" s="2" customFormat="1" ht="16.8" customHeight="1">
      <c r="A51" s="38"/>
      <c r="B51" s="44"/>
      <c r="C51" s="296" t="s">
        <v>1</v>
      </c>
      <c r="D51" s="296" t="s">
        <v>241</v>
      </c>
      <c r="E51" s="17" t="s">
        <v>1</v>
      </c>
      <c r="F51" s="297">
        <v>6.3</v>
      </c>
      <c r="G51" s="38"/>
      <c r="H51" s="44"/>
    </row>
    <row r="52" spans="1:8" s="2" customFormat="1" ht="16.8" customHeight="1">
      <c r="A52" s="38"/>
      <c r="B52" s="44"/>
      <c r="C52" s="296" t="s">
        <v>236</v>
      </c>
      <c r="D52" s="296" t="s">
        <v>151</v>
      </c>
      <c r="E52" s="17" t="s">
        <v>1</v>
      </c>
      <c r="F52" s="297">
        <v>6.3</v>
      </c>
      <c r="G52" s="38"/>
      <c r="H52" s="44"/>
    </row>
    <row r="53" spans="1:8" s="2" customFormat="1" ht="16.8" customHeight="1">
      <c r="A53" s="38"/>
      <c r="B53" s="44"/>
      <c r="C53" s="298" t="s">
        <v>666</v>
      </c>
      <c r="D53" s="38"/>
      <c r="E53" s="38"/>
      <c r="F53" s="38"/>
      <c r="G53" s="38"/>
      <c r="H53" s="44"/>
    </row>
    <row r="54" spans="1:8" s="2" customFormat="1" ht="16.8" customHeight="1">
      <c r="A54" s="38"/>
      <c r="B54" s="44"/>
      <c r="C54" s="296" t="s">
        <v>141</v>
      </c>
      <c r="D54" s="296" t="s">
        <v>676</v>
      </c>
      <c r="E54" s="17" t="s">
        <v>135</v>
      </c>
      <c r="F54" s="297">
        <v>6.3</v>
      </c>
      <c r="G54" s="38"/>
      <c r="H54" s="44"/>
    </row>
    <row r="55" spans="1:8" s="2" customFormat="1" ht="12">
      <c r="A55" s="38"/>
      <c r="B55" s="44"/>
      <c r="C55" s="296" t="s">
        <v>248</v>
      </c>
      <c r="D55" s="296" t="s">
        <v>677</v>
      </c>
      <c r="E55" s="17" t="s">
        <v>135</v>
      </c>
      <c r="F55" s="297">
        <v>6.3</v>
      </c>
      <c r="G55" s="38"/>
      <c r="H55" s="44"/>
    </row>
    <row r="56" spans="1:8" s="2" customFormat="1" ht="26.4" customHeight="1">
      <c r="A56" s="38"/>
      <c r="B56" s="44"/>
      <c r="C56" s="291" t="s">
        <v>678</v>
      </c>
      <c r="D56" s="291" t="s">
        <v>90</v>
      </c>
      <c r="E56" s="38"/>
      <c r="F56" s="38"/>
      <c r="G56" s="38"/>
      <c r="H56" s="44"/>
    </row>
    <row r="57" spans="1:8" s="2" customFormat="1" ht="16.8" customHeight="1">
      <c r="A57" s="38"/>
      <c r="B57" s="44"/>
      <c r="C57" s="292" t="s">
        <v>308</v>
      </c>
      <c r="D57" s="293" t="s">
        <v>1</v>
      </c>
      <c r="E57" s="294" t="s">
        <v>1</v>
      </c>
      <c r="F57" s="295">
        <v>103.96</v>
      </c>
      <c r="G57" s="38"/>
      <c r="H57" s="44"/>
    </row>
    <row r="58" spans="1:8" s="2" customFormat="1" ht="16.8" customHeight="1">
      <c r="A58" s="38"/>
      <c r="B58" s="44"/>
      <c r="C58" s="296" t="s">
        <v>308</v>
      </c>
      <c r="D58" s="296" t="s">
        <v>644</v>
      </c>
      <c r="E58" s="17" t="s">
        <v>1</v>
      </c>
      <c r="F58" s="297">
        <v>103.96</v>
      </c>
      <c r="G58" s="38"/>
      <c r="H58" s="44"/>
    </row>
    <row r="59" spans="1:8" s="2" customFormat="1" ht="16.8" customHeight="1">
      <c r="A59" s="38"/>
      <c r="B59" s="44"/>
      <c r="C59" s="298" t="s">
        <v>666</v>
      </c>
      <c r="D59" s="38"/>
      <c r="E59" s="38"/>
      <c r="F59" s="38"/>
      <c r="G59" s="38"/>
      <c r="H59" s="44"/>
    </row>
    <row r="60" spans="1:8" s="2" customFormat="1" ht="16.8" customHeight="1">
      <c r="A60" s="38"/>
      <c r="B60" s="44"/>
      <c r="C60" s="296" t="s">
        <v>641</v>
      </c>
      <c r="D60" s="296" t="s">
        <v>679</v>
      </c>
      <c r="E60" s="17" t="s">
        <v>135</v>
      </c>
      <c r="F60" s="297">
        <v>510.285</v>
      </c>
      <c r="G60" s="38"/>
      <c r="H60" s="44"/>
    </row>
    <row r="61" spans="1:8" s="2" customFormat="1" ht="16.8" customHeight="1">
      <c r="A61" s="38"/>
      <c r="B61" s="44"/>
      <c r="C61" s="296" t="s">
        <v>322</v>
      </c>
      <c r="D61" s="296" t="s">
        <v>323</v>
      </c>
      <c r="E61" s="17" t="s">
        <v>135</v>
      </c>
      <c r="F61" s="297">
        <v>223.887</v>
      </c>
      <c r="G61" s="38"/>
      <c r="H61" s="44"/>
    </row>
    <row r="62" spans="1:8" s="2" customFormat="1" ht="12">
      <c r="A62" s="38"/>
      <c r="B62" s="44"/>
      <c r="C62" s="296" t="s">
        <v>326</v>
      </c>
      <c r="D62" s="296" t="s">
        <v>327</v>
      </c>
      <c r="E62" s="17" t="s">
        <v>135</v>
      </c>
      <c r="F62" s="297">
        <v>425.125</v>
      </c>
      <c r="G62" s="38"/>
      <c r="H62" s="44"/>
    </row>
    <row r="63" spans="1:8" s="2" customFormat="1" ht="16.8" customHeight="1">
      <c r="A63" s="38"/>
      <c r="B63" s="44"/>
      <c r="C63" s="296" t="s">
        <v>334</v>
      </c>
      <c r="D63" s="296" t="s">
        <v>680</v>
      </c>
      <c r="E63" s="17" t="s">
        <v>135</v>
      </c>
      <c r="F63" s="297">
        <v>425.125</v>
      </c>
      <c r="G63" s="38"/>
      <c r="H63" s="44"/>
    </row>
    <row r="64" spans="1:8" s="2" customFormat="1" ht="16.8" customHeight="1">
      <c r="A64" s="38"/>
      <c r="B64" s="44"/>
      <c r="C64" s="292" t="s">
        <v>285</v>
      </c>
      <c r="D64" s="293" t="s">
        <v>1</v>
      </c>
      <c r="E64" s="294" t="s">
        <v>1</v>
      </c>
      <c r="F64" s="295">
        <v>321.165</v>
      </c>
      <c r="G64" s="38"/>
      <c r="H64" s="44"/>
    </row>
    <row r="65" spans="1:8" s="2" customFormat="1" ht="16.8" customHeight="1">
      <c r="A65" s="38"/>
      <c r="B65" s="44"/>
      <c r="C65" s="296" t="s">
        <v>287</v>
      </c>
      <c r="D65" s="296" t="s">
        <v>388</v>
      </c>
      <c r="E65" s="17" t="s">
        <v>1</v>
      </c>
      <c r="F65" s="297">
        <v>406.325</v>
      </c>
      <c r="G65" s="38"/>
      <c r="H65" s="44"/>
    </row>
    <row r="66" spans="1:8" s="2" customFormat="1" ht="16.8" customHeight="1">
      <c r="A66" s="38"/>
      <c r="B66" s="44"/>
      <c r="C66" s="296" t="s">
        <v>1</v>
      </c>
      <c r="D66" s="296" t="s">
        <v>389</v>
      </c>
      <c r="E66" s="17" t="s">
        <v>1</v>
      </c>
      <c r="F66" s="297">
        <v>-50.62</v>
      </c>
      <c r="G66" s="38"/>
      <c r="H66" s="44"/>
    </row>
    <row r="67" spans="1:8" s="2" customFormat="1" ht="16.8" customHeight="1">
      <c r="A67" s="38"/>
      <c r="B67" s="44"/>
      <c r="C67" s="296" t="s">
        <v>1</v>
      </c>
      <c r="D67" s="296" t="s">
        <v>390</v>
      </c>
      <c r="E67" s="17" t="s">
        <v>1</v>
      </c>
      <c r="F67" s="297">
        <v>-34.54</v>
      </c>
      <c r="G67" s="38"/>
      <c r="H67" s="44"/>
    </row>
    <row r="68" spans="1:8" s="2" customFormat="1" ht="16.8" customHeight="1">
      <c r="A68" s="38"/>
      <c r="B68" s="44"/>
      <c r="C68" s="296" t="s">
        <v>285</v>
      </c>
      <c r="D68" s="296" t="s">
        <v>151</v>
      </c>
      <c r="E68" s="17" t="s">
        <v>1</v>
      </c>
      <c r="F68" s="297">
        <v>321.165</v>
      </c>
      <c r="G68" s="38"/>
      <c r="H68" s="44"/>
    </row>
    <row r="69" spans="1:8" s="2" customFormat="1" ht="16.8" customHeight="1">
      <c r="A69" s="38"/>
      <c r="B69" s="44"/>
      <c r="C69" s="298" t="s">
        <v>666</v>
      </c>
      <c r="D69" s="38"/>
      <c r="E69" s="38"/>
      <c r="F69" s="38"/>
      <c r="G69" s="38"/>
      <c r="H69" s="44"/>
    </row>
    <row r="70" spans="1:8" s="2" customFormat="1" ht="16.8" customHeight="1">
      <c r="A70" s="38"/>
      <c r="B70" s="44"/>
      <c r="C70" s="296" t="s">
        <v>385</v>
      </c>
      <c r="D70" s="296" t="s">
        <v>681</v>
      </c>
      <c r="E70" s="17" t="s">
        <v>135</v>
      </c>
      <c r="F70" s="297">
        <v>321.165</v>
      </c>
      <c r="G70" s="38"/>
      <c r="H70" s="44"/>
    </row>
    <row r="71" spans="1:8" s="2" customFormat="1" ht="16.8" customHeight="1">
      <c r="A71" s="38"/>
      <c r="B71" s="44"/>
      <c r="C71" s="296" t="s">
        <v>322</v>
      </c>
      <c r="D71" s="296" t="s">
        <v>323</v>
      </c>
      <c r="E71" s="17" t="s">
        <v>135</v>
      </c>
      <c r="F71" s="297">
        <v>223.887</v>
      </c>
      <c r="G71" s="38"/>
      <c r="H71" s="44"/>
    </row>
    <row r="72" spans="1:8" s="2" customFormat="1" ht="12">
      <c r="A72" s="38"/>
      <c r="B72" s="44"/>
      <c r="C72" s="296" t="s">
        <v>326</v>
      </c>
      <c r="D72" s="296" t="s">
        <v>327</v>
      </c>
      <c r="E72" s="17" t="s">
        <v>135</v>
      </c>
      <c r="F72" s="297">
        <v>425.125</v>
      </c>
      <c r="G72" s="38"/>
      <c r="H72" s="44"/>
    </row>
    <row r="73" spans="1:8" s="2" customFormat="1" ht="16.8" customHeight="1">
      <c r="A73" s="38"/>
      <c r="B73" s="44"/>
      <c r="C73" s="296" t="s">
        <v>334</v>
      </c>
      <c r="D73" s="296" t="s">
        <v>680</v>
      </c>
      <c r="E73" s="17" t="s">
        <v>135</v>
      </c>
      <c r="F73" s="297">
        <v>425.125</v>
      </c>
      <c r="G73" s="38"/>
      <c r="H73" s="44"/>
    </row>
    <row r="74" spans="1:8" s="2" customFormat="1" ht="12">
      <c r="A74" s="38"/>
      <c r="B74" s="44"/>
      <c r="C74" s="296" t="s">
        <v>337</v>
      </c>
      <c r="D74" s="296" t="s">
        <v>338</v>
      </c>
      <c r="E74" s="17" t="s">
        <v>135</v>
      </c>
      <c r="F74" s="297">
        <v>142.266</v>
      </c>
      <c r="G74" s="38"/>
      <c r="H74" s="44"/>
    </row>
    <row r="75" spans="1:8" s="2" customFormat="1" ht="16.8" customHeight="1">
      <c r="A75" s="38"/>
      <c r="B75" s="44"/>
      <c r="C75" s="292" t="s">
        <v>95</v>
      </c>
      <c r="D75" s="293" t="s">
        <v>1</v>
      </c>
      <c r="E75" s="294" t="s">
        <v>1</v>
      </c>
      <c r="F75" s="295">
        <v>406.325</v>
      </c>
      <c r="G75" s="38"/>
      <c r="H75" s="44"/>
    </row>
    <row r="76" spans="1:8" s="2" customFormat="1" ht="16.8" customHeight="1">
      <c r="A76" s="38"/>
      <c r="B76" s="44"/>
      <c r="C76" s="292" t="s">
        <v>287</v>
      </c>
      <c r="D76" s="293" t="s">
        <v>1</v>
      </c>
      <c r="E76" s="294" t="s">
        <v>1</v>
      </c>
      <c r="F76" s="295">
        <v>406.325</v>
      </c>
      <c r="G76" s="38"/>
      <c r="H76" s="44"/>
    </row>
    <row r="77" spans="1:8" s="2" customFormat="1" ht="16.8" customHeight="1">
      <c r="A77" s="38"/>
      <c r="B77" s="44"/>
      <c r="C77" s="296" t="s">
        <v>287</v>
      </c>
      <c r="D77" s="296" t="s">
        <v>388</v>
      </c>
      <c r="E77" s="17" t="s">
        <v>1</v>
      </c>
      <c r="F77" s="297">
        <v>406.325</v>
      </c>
      <c r="G77" s="38"/>
      <c r="H77" s="44"/>
    </row>
    <row r="78" spans="1:8" s="2" customFormat="1" ht="16.8" customHeight="1">
      <c r="A78" s="38"/>
      <c r="B78" s="44"/>
      <c r="C78" s="298" t="s">
        <v>666</v>
      </c>
      <c r="D78" s="38"/>
      <c r="E78" s="38"/>
      <c r="F78" s="38"/>
      <c r="G78" s="38"/>
      <c r="H78" s="44"/>
    </row>
    <row r="79" spans="1:8" s="2" customFormat="1" ht="16.8" customHeight="1">
      <c r="A79" s="38"/>
      <c r="B79" s="44"/>
      <c r="C79" s="296" t="s">
        <v>385</v>
      </c>
      <c r="D79" s="296" t="s">
        <v>681</v>
      </c>
      <c r="E79" s="17" t="s">
        <v>135</v>
      </c>
      <c r="F79" s="297">
        <v>321.165</v>
      </c>
      <c r="G79" s="38"/>
      <c r="H79" s="44"/>
    </row>
    <row r="80" spans="1:8" s="2" customFormat="1" ht="16.8" customHeight="1">
      <c r="A80" s="38"/>
      <c r="B80" s="44"/>
      <c r="C80" s="296" t="s">
        <v>641</v>
      </c>
      <c r="D80" s="296" t="s">
        <v>679</v>
      </c>
      <c r="E80" s="17" t="s">
        <v>135</v>
      </c>
      <c r="F80" s="297">
        <v>510.285</v>
      </c>
      <c r="G80" s="38"/>
      <c r="H80" s="44"/>
    </row>
    <row r="81" spans="1:8" s="2" customFormat="1" ht="12">
      <c r="A81" s="38"/>
      <c r="B81" s="44"/>
      <c r="C81" s="296" t="s">
        <v>342</v>
      </c>
      <c r="D81" s="296" t="s">
        <v>682</v>
      </c>
      <c r="E81" s="17" t="s">
        <v>135</v>
      </c>
      <c r="F81" s="297">
        <v>422.525</v>
      </c>
      <c r="G81" s="38"/>
      <c r="H81" s="44"/>
    </row>
    <row r="82" spans="1:8" s="2" customFormat="1" ht="16.8" customHeight="1">
      <c r="A82" s="38"/>
      <c r="B82" s="44"/>
      <c r="C82" s="292" t="s">
        <v>306</v>
      </c>
      <c r="D82" s="293" t="s">
        <v>1</v>
      </c>
      <c r="E82" s="294" t="s">
        <v>1</v>
      </c>
      <c r="F82" s="295">
        <v>422.525</v>
      </c>
      <c r="G82" s="38"/>
      <c r="H82" s="44"/>
    </row>
    <row r="83" spans="1:8" s="2" customFormat="1" ht="16.8" customHeight="1">
      <c r="A83" s="38"/>
      <c r="B83" s="44"/>
      <c r="C83" s="296" t="s">
        <v>1</v>
      </c>
      <c r="D83" s="296" t="s">
        <v>287</v>
      </c>
      <c r="E83" s="17" t="s">
        <v>1</v>
      </c>
      <c r="F83" s="297">
        <v>406.325</v>
      </c>
      <c r="G83" s="38"/>
      <c r="H83" s="44"/>
    </row>
    <row r="84" spans="1:8" s="2" customFormat="1" ht="16.8" customHeight="1">
      <c r="A84" s="38"/>
      <c r="B84" s="44"/>
      <c r="C84" s="296" t="s">
        <v>1</v>
      </c>
      <c r="D84" s="296" t="s">
        <v>345</v>
      </c>
      <c r="E84" s="17" t="s">
        <v>1</v>
      </c>
      <c r="F84" s="297">
        <v>16.2</v>
      </c>
      <c r="G84" s="38"/>
      <c r="H84" s="44"/>
    </row>
    <row r="85" spans="1:8" s="2" customFormat="1" ht="16.8" customHeight="1">
      <c r="A85" s="38"/>
      <c r="B85" s="44"/>
      <c r="C85" s="296" t="s">
        <v>306</v>
      </c>
      <c r="D85" s="296" t="s">
        <v>151</v>
      </c>
      <c r="E85" s="17" t="s">
        <v>1</v>
      </c>
      <c r="F85" s="297">
        <v>422.525</v>
      </c>
      <c r="G85" s="38"/>
      <c r="H85" s="44"/>
    </row>
    <row r="86" spans="1:8" s="2" customFormat="1" ht="16.8" customHeight="1">
      <c r="A86" s="38"/>
      <c r="B86" s="44"/>
      <c r="C86" s="298" t="s">
        <v>666</v>
      </c>
      <c r="D86" s="38"/>
      <c r="E86" s="38"/>
      <c r="F86" s="38"/>
      <c r="G86" s="38"/>
      <c r="H86" s="44"/>
    </row>
    <row r="87" spans="1:8" s="2" customFormat="1" ht="12">
      <c r="A87" s="38"/>
      <c r="B87" s="44"/>
      <c r="C87" s="296" t="s">
        <v>342</v>
      </c>
      <c r="D87" s="296" t="s">
        <v>682</v>
      </c>
      <c r="E87" s="17" t="s">
        <v>135</v>
      </c>
      <c r="F87" s="297">
        <v>422.525</v>
      </c>
      <c r="G87" s="38"/>
      <c r="H87" s="44"/>
    </row>
    <row r="88" spans="1:8" s="2" customFormat="1" ht="12">
      <c r="A88" s="38"/>
      <c r="B88" s="44"/>
      <c r="C88" s="296" t="s">
        <v>346</v>
      </c>
      <c r="D88" s="296" t="s">
        <v>683</v>
      </c>
      <c r="E88" s="17" t="s">
        <v>135</v>
      </c>
      <c r="F88" s="297">
        <v>31689.375</v>
      </c>
      <c r="G88" s="38"/>
      <c r="H88" s="44"/>
    </row>
    <row r="89" spans="1:8" s="2" customFormat="1" ht="12">
      <c r="A89" s="38"/>
      <c r="B89" s="44"/>
      <c r="C89" s="296" t="s">
        <v>350</v>
      </c>
      <c r="D89" s="296" t="s">
        <v>684</v>
      </c>
      <c r="E89" s="17" t="s">
        <v>135</v>
      </c>
      <c r="F89" s="297">
        <v>422.525</v>
      </c>
      <c r="G89" s="38"/>
      <c r="H89" s="44"/>
    </row>
    <row r="90" spans="1:8" s="2" customFormat="1" ht="16.8" customHeight="1">
      <c r="A90" s="38"/>
      <c r="B90" s="44"/>
      <c r="C90" s="292" t="s">
        <v>289</v>
      </c>
      <c r="D90" s="293" t="s">
        <v>1</v>
      </c>
      <c r="E90" s="294" t="s">
        <v>1</v>
      </c>
      <c r="F90" s="295">
        <v>99.263</v>
      </c>
      <c r="G90" s="38"/>
      <c r="H90" s="44"/>
    </row>
    <row r="91" spans="1:8" s="2" customFormat="1" ht="16.8" customHeight="1">
      <c r="A91" s="38"/>
      <c r="B91" s="44"/>
      <c r="C91" s="296" t="s">
        <v>1</v>
      </c>
      <c r="D91" s="296" t="s">
        <v>357</v>
      </c>
      <c r="E91" s="17" t="s">
        <v>1</v>
      </c>
      <c r="F91" s="297">
        <v>99.263</v>
      </c>
      <c r="G91" s="38"/>
      <c r="H91" s="44"/>
    </row>
    <row r="92" spans="1:8" s="2" customFormat="1" ht="16.8" customHeight="1">
      <c r="A92" s="38"/>
      <c r="B92" s="44"/>
      <c r="C92" s="296" t="s">
        <v>289</v>
      </c>
      <c r="D92" s="296" t="s">
        <v>151</v>
      </c>
      <c r="E92" s="17" t="s">
        <v>1</v>
      </c>
      <c r="F92" s="297">
        <v>99.263</v>
      </c>
      <c r="G92" s="38"/>
      <c r="H92" s="44"/>
    </row>
    <row r="93" spans="1:8" s="2" customFormat="1" ht="16.8" customHeight="1">
      <c r="A93" s="38"/>
      <c r="B93" s="44"/>
      <c r="C93" s="298" t="s">
        <v>666</v>
      </c>
      <c r="D93" s="38"/>
      <c r="E93" s="38"/>
      <c r="F93" s="38"/>
      <c r="G93" s="38"/>
      <c r="H93" s="44"/>
    </row>
    <row r="94" spans="1:8" s="2" customFormat="1" ht="16.8" customHeight="1">
      <c r="A94" s="38"/>
      <c r="B94" s="44"/>
      <c r="C94" s="296" t="s">
        <v>353</v>
      </c>
      <c r="D94" s="296" t="s">
        <v>685</v>
      </c>
      <c r="E94" s="17" t="s">
        <v>355</v>
      </c>
      <c r="F94" s="297">
        <v>99.263</v>
      </c>
      <c r="G94" s="38"/>
      <c r="H94" s="44"/>
    </row>
    <row r="95" spans="1:8" s="2" customFormat="1" ht="12">
      <c r="A95" s="38"/>
      <c r="B95" s="44"/>
      <c r="C95" s="296" t="s">
        <v>358</v>
      </c>
      <c r="D95" s="296" t="s">
        <v>686</v>
      </c>
      <c r="E95" s="17" t="s">
        <v>355</v>
      </c>
      <c r="F95" s="297">
        <v>8933.67</v>
      </c>
      <c r="G95" s="38"/>
      <c r="H95" s="44"/>
    </row>
    <row r="96" spans="1:8" s="2" customFormat="1" ht="12">
      <c r="A96" s="38"/>
      <c r="B96" s="44"/>
      <c r="C96" s="296" t="s">
        <v>363</v>
      </c>
      <c r="D96" s="296" t="s">
        <v>687</v>
      </c>
      <c r="E96" s="17" t="s">
        <v>355</v>
      </c>
      <c r="F96" s="297">
        <v>99.263</v>
      </c>
      <c r="G96" s="38"/>
      <c r="H96" s="44"/>
    </row>
    <row r="97" spans="1:8" s="2" customFormat="1" ht="16.8" customHeight="1">
      <c r="A97" s="38"/>
      <c r="B97" s="44"/>
      <c r="C97" s="292" t="s">
        <v>291</v>
      </c>
      <c r="D97" s="293" t="s">
        <v>1</v>
      </c>
      <c r="E97" s="294" t="s">
        <v>1</v>
      </c>
      <c r="F97" s="295">
        <v>26</v>
      </c>
      <c r="G97" s="38"/>
      <c r="H97" s="44"/>
    </row>
    <row r="98" spans="1:8" s="2" customFormat="1" ht="16.8" customHeight="1">
      <c r="A98" s="38"/>
      <c r="B98" s="44"/>
      <c r="C98" s="296" t="s">
        <v>1</v>
      </c>
      <c r="D98" s="296" t="s">
        <v>573</v>
      </c>
      <c r="E98" s="17" t="s">
        <v>1</v>
      </c>
      <c r="F98" s="297">
        <v>26</v>
      </c>
      <c r="G98" s="38"/>
      <c r="H98" s="44"/>
    </row>
    <row r="99" spans="1:8" s="2" customFormat="1" ht="16.8" customHeight="1">
      <c r="A99" s="38"/>
      <c r="B99" s="44"/>
      <c r="C99" s="296" t="s">
        <v>291</v>
      </c>
      <c r="D99" s="296" t="s">
        <v>151</v>
      </c>
      <c r="E99" s="17" t="s">
        <v>1</v>
      </c>
      <c r="F99" s="297">
        <v>26</v>
      </c>
      <c r="G99" s="38"/>
      <c r="H99" s="44"/>
    </row>
    <row r="100" spans="1:8" s="2" customFormat="1" ht="16.8" customHeight="1">
      <c r="A100" s="38"/>
      <c r="B100" s="44"/>
      <c r="C100" s="298" t="s">
        <v>666</v>
      </c>
      <c r="D100" s="38"/>
      <c r="E100" s="38"/>
      <c r="F100" s="38"/>
      <c r="G100" s="38"/>
      <c r="H100" s="44"/>
    </row>
    <row r="101" spans="1:8" s="2" customFormat="1" ht="16.8" customHeight="1">
      <c r="A101" s="38"/>
      <c r="B101" s="44"/>
      <c r="C101" s="296" t="s">
        <v>570</v>
      </c>
      <c r="D101" s="296" t="s">
        <v>688</v>
      </c>
      <c r="E101" s="17" t="s">
        <v>183</v>
      </c>
      <c r="F101" s="297">
        <v>26</v>
      </c>
      <c r="G101" s="38"/>
      <c r="H101" s="44"/>
    </row>
    <row r="102" spans="1:8" s="2" customFormat="1" ht="16.8" customHeight="1">
      <c r="A102" s="38"/>
      <c r="B102" s="44"/>
      <c r="C102" s="296" t="s">
        <v>584</v>
      </c>
      <c r="D102" s="296" t="s">
        <v>689</v>
      </c>
      <c r="E102" s="17" t="s">
        <v>547</v>
      </c>
      <c r="F102" s="297">
        <v>630.36</v>
      </c>
      <c r="G102" s="38"/>
      <c r="H102" s="44"/>
    </row>
    <row r="103" spans="1:8" s="2" customFormat="1" ht="16.8" customHeight="1">
      <c r="A103" s="38"/>
      <c r="B103" s="44"/>
      <c r="C103" s="292" t="s">
        <v>293</v>
      </c>
      <c r="D103" s="293" t="s">
        <v>1</v>
      </c>
      <c r="E103" s="294" t="s">
        <v>1</v>
      </c>
      <c r="F103" s="295">
        <v>59.761</v>
      </c>
      <c r="G103" s="38"/>
      <c r="H103" s="44"/>
    </row>
    <row r="104" spans="1:8" s="2" customFormat="1" ht="16.8" customHeight="1">
      <c r="A104" s="38"/>
      <c r="B104" s="44"/>
      <c r="C104" s="296" t="s">
        <v>293</v>
      </c>
      <c r="D104" s="296" t="s">
        <v>484</v>
      </c>
      <c r="E104" s="17" t="s">
        <v>1</v>
      </c>
      <c r="F104" s="297">
        <v>59.761</v>
      </c>
      <c r="G104" s="38"/>
      <c r="H104" s="44"/>
    </row>
    <row r="105" spans="1:8" s="2" customFormat="1" ht="16.8" customHeight="1">
      <c r="A105" s="38"/>
      <c r="B105" s="44"/>
      <c r="C105" s="298" t="s">
        <v>666</v>
      </c>
      <c r="D105" s="38"/>
      <c r="E105" s="38"/>
      <c r="F105" s="38"/>
      <c r="G105" s="38"/>
      <c r="H105" s="44"/>
    </row>
    <row r="106" spans="1:8" s="2" customFormat="1" ht="16.8" customHeight="1">
      <c r="A106" s="38"/>
      <c r="B106" s="44"/>
      <c r="C106" s="296" t="s">
        <v>479</v>
      </c>
      <c r="D106" s="296" t="s">
        <v>690</v>
      </c>
      <c r="E106" s="17" t="s">
        <v>135</v>
      </c>
      <c r="F106" s="297">
        <v>59.761</v>
      </c>
      <c r="G106" s="38"/>
      <c r="H106" s="44"/>
    </row>
    <row r="107" spans="1:8" s="2" customFormat="1" ht="16.8" customHeight="1">
      <c r="A107" s="38"/>
      <c r="B107" s="44"/>
      <c r="C107" s="296" t="s">
        <v>486</v>
      </c>
      <c r="D107" s="296" t="s">
        <v>691</v>
      </c>
      <c r="E107" s="17" t="s">
        <v>135</v>
      </c>
      <c r="F107" s="297">
        <v>59.761</v>
      </c>
      <c r="G107" s="38"/>
      <c r="H107" s="44"/>
    </row>
    <row r="108" spans="1:8" s="2" customFormat="1" ht="16.8" customHeight="1">
      <c r="A108" s="38"/>
      <c r="B108" s="44"/>
      <c r="C108" s="296" t="s">
        <v>621</v>
      </c>
      <c r="D108" s="296" t="s">
        <v>692</v>
      </c>
      <c r="E108" s="17" t="s">
        <v>135</v>
      </c>
      <c r="F108" s="297">
        <v>691.178</v>
      </c>
      <c r="G108" s="38"/>
      <c r="H108" s="44"/>
    </row>
    <row r="109" spans="1:8" s="2" customFormat="1" ht="16.8" customHeight="1">
      <c r="A109" s="38"/>
      <c r="B109" s="44"/>
      <c r="C109" s="296" t="s">
        <v>370</v>
      </c>
      <c r="D109" s="296" t="s">
        <v>693</v>
      </c>
      <c r="E109" s="17" t="s">
        <v>135</v>
      </c>
      <c r="F109" s="297">
        <v>91.111</v>
      </c>
      <c r="G109" s="38"/>
      <c r="H109" s="44"/>
    </row>
    <row r="110" spans="1:8" s="2" customFormat="1" ht="16.8" customHeight="1">
      <c r="A110" s="38"/>
      <c r="B110" s="44"/>
      <c r="C110" s="296" t="s">
        <v>490</v>
      </c>
      <c r="D110" s="296" t="s">
        <v>694</v>
      </c>
      <c r="E110" s="17" t="s">
        <v>355</v>
      </c>
      <c r="F110" s="297">
        <v>1.912</v>
      </c>
      <c r="G110" s="38"/>
      <c r="H110" s="44"/>
    </row>
    <row r="111" spans="1:8" s="2" customFormat="1" ht="16.8" customHeight="1">
      <c r="A111" s="38"/>
      <c r="B111" s="44"/>
      <c r="C111" s="292" t="s">
        <v>295</v>
      </c>
      <c r="D111" s="293" t="s">
        <v>1</v>
      </c>
      <c r="E111" s="294" t="s">
        <v>1</v>
      </c>
      <c r="F111" s="295">
        <v>9.4</v>
      </c>
      <c r="G111" s="38"/>
      <c r="H111" s="44"/>
    </row>
    <row r="112" spans="1:8" s="2" customFormat="1" ht="16.8" customHeight="1">
      <c r="A112" s="38"/>
      <c r="B112" s="44"/>
      <c r="C112" s="296" t="s">
        <v>1</v>
      </c>
      <c r="D112" s="296" t="s">
        <v>319</v>
      </c>
      <c r="E112" s="17" t="s">
        <v>1</v>
      </c>
      <c r="F112" s="297">
        <v>9.4</v>
      </c>
      <c r="G112" s="38"/>
      <c r="H112" s="44"/>
    </row>
    <row r="113" spans="1:8" s="2" customFormat="1" ht="16.8" customHeight="1">
      <c r="A113" s="38"/>
      <c r="B113" s="44"/>
      <c r="C113" s="296" t="s">
        <v>295</v>
      </c>
      <c r="D113" s="296" t="s">
        <v>151</v>
      </c>
      <c r="E113" s="17" t="s">
        <v>1</v>
      </c>
      <c r="F113" s="297">
        <v>9.4</v>
      </c>
      <c r="G113" s="38"/>
      <c r="H113" s="44"/>
    </row>
    <row r="114" spans="1:8" s="2" customFormat="1" ht="16.8" customHeight="1">
      <c r="A114" s="38"/>
      <c r="B114" s="44"/>
      <c r="C114" s="298" t="s">
        <v>666</v>
      </c>
      <c r="D114" s="38"/>
      <c r="E114" s="38"/>
      <c r="F114" s="38"/>
      <c r="G114" s="38"/>
      <c r="H114" s="44"/>
    </row>
    <row r="115" spans="1:8" s="2" customFormat="1" ht="16.8" customHeight="1">
      <c r="A115" s="38"/>
      <c r="B115" s="44"/>
      <c r="C115" s="296" t="s">
        <v>316</v>
      </c>
      <c r="D115" s="296" t="s">
        <v>695</v>
      </c>
      <c r="E115" s="17" t="s">
        <v>135</v>
      </c>
      <c r="F115" s="297">
        <v>18.15</v>
      </c>
      <c r="G115" s="38"/>
      <c r="H115" s="44"/>
    </row>
    <row r="116" spans="1:8" s="2" customFormat="1" ht="16.8" customHeight="1">
      <c r="A116" s="38"/>
      <c r="B116" s="44"/>
      <c r="C116" s="296" t="s">
        <v>612</v>
      </c>
      <c r="D116" s="296" t="s">
        <v>696</v>
      </c>
      <c r="E116" s="17" t="s">
        <v>135</v>
      </c>
      <c r="F116" s="297">
        <v>18.8</v>
      </c>
      <c r="G116" s="38"/>
      <c r="H116" s="44"/>
    </row>
    <row r="117" spans="1:8" s="2" customFormat="1" ht="16.8" customHeight="1">
      <c r="A117" s="38"/>
      <c r="B117" s="44"/>
      <c r="C117" s="296" t="s">
        <v>617</v>
      </c>
      <c r="D117" s="296" t="s">
        <v>697</v>
      </c>
      <c r="E117" s="17" t="s">
        <v>135</v>
      </c>
      <c r="F117" s="297">
        <v>18.8</v>
      </c>
      <c r="G117" s="38"/>
      <c r="H117" s="44"/>
    </row>
    <row r="118" spans="1:8" s="2" customFormat="1" ht="16.8" customHeight="1">
      <c r="A118" s="38"/>
      <c r="B118" s="44"/>
      <c r="C118" s="296" t="s">
        <v>385</v>
      </c>
      <c r="D118" s="296" t="s">
        <v>681</v>
      </c>
      <c r="E118" s="17" t="s">
        <v>135</v>
      </c>
      <c r="F118" s="297">
        <v>321.165</v>
      </c>
      <c r="G118" s="38"/>
      <c r="H118" s="44"/>
    </row>
    <row r="119" spans="1:8" s="2" customFormat="1" ht="16.8" customHeight="1">
      <c r="A119" s="38"/>
      <c r="B119" s="44"/>
      <c r="C119" s="292" t="s">
        <v>297</v>
      </c>
      <c r="D119" s="293" t="s">
        <v>1</v>
      </c>
      <c r="E119" s="294" t="s">
        <v>1</v>
      </c>
      <c r="F119" s="295">
        <v>10.9</v>
      </c>
      <c r="G119" s="38"/>
      <c r="H119" s="44"/>
    </row>
    <row r="120" spans="1:8" s="2" customFormat="1" ht="16.8" customHeight="1">
      <c r="A120" s="38"/>
      <c r="B120" s="44"/>
      <c r="C120" s="296" t="s">
        <v>1</v>
      </c>
      <c r="D120" s="296" t="s">
        <v>429</v>
      </c>
      <c r="E120" s="17" t="s">
        <v>1</v>
      </c>
      <c r="F120" s="297">
        <v>10.9</v>
      </c>
      <c r="G120" s="38"/>
      <c r="H120" s="44"/>
    </row>
    <row r="121" spans="1:8" s="2" customFormat="1" ht="16.8" customHeight="1">
      <c r="A121" s="38"/>
      <c r="B121" s="44"/>
      <c r="C121" s="296" t="s">
        <v>297</v>
      </c>
      <c r="D121" s="296" t="s">
        <v>151</v>
      </c>
      <c r="E121" s="17" t="s">
        <v>1</v>
      </c>
      <c r="F121" s="297">
        <v>10.9</v>
      </c>
      <c r="G121" s="38"/>
      <c r="H121" s="44"/>
    </row>
    <row r="122" spans="1:8" s="2" customFormat="1" ht="16.8" customHeight="1">
      <c r="A122" s="38"/>
      <c r="B122" s="44"/>
      <c r="C122" s="298" t="s">
        <v>666</v>
      </c>
      <c r="D122" s="38"/>
      <c r="E122" s="38"/>
      <c r="F122" s="38"/>
      <c r="G122" s="38"/>
      <c r="H122" s="44"/>
    </row>
    <row r="123" spans="1:8" s="2" customFormat="1" ht="16.8" customHeight="1">
      <c r="A123" s="38"/>
      <c r="B123" s="44"/>
      <c r="C123" s="296" t="s">
        <v>426</v>
      </c>
      <c r="D123" s="296" t="s">
        <v>698</v>
      </c>
      <c r="E123" s="17" t="s">
        <v>183</v>
      </c>
      <c r="F123" s="297">
        <v>26.6</v>
      </c>
      <c r="G123" s="38"/>
      <c r="H123" s="44"/>
    </row>
    <row r="124" spans="1:8" s="2" customFormat="1" ht="16.8" customHeight="1">
      <c r="A124" s="38"/>
      <c r="B124" s="44"/>
      <c r="C124" s="296" t="s">
        <v>621</v>
      </c>
      <c r="D124" s="296" t="s">
        <v>692</v>
      </c>
      <c r="E124" s="17" t="s">
        <v>135</v>
      </c>
      <c r="F124" s="297">
        <v>691.178</v>
      </c>
      <c r="G124" s="38"/>
      <c r="H124" s="44"/>
    </row>
    <row r="125" spans="1:8" s="2" customFormat="1" ht="16.8" customHeight="1">
      <c r="A125" s="38"/>
      <c r="B125" s="44"/>
      <c r="C125" s="296" t="s">
        <v>421</v>
      </c>
      <c r="D125" s="296" t="s">
        <v>699</v>
      </c>
      <c r="E125" s="17" t="s">
        <v>355</v>
      </c>
      <c r="F125" s="297">
        <v>0.344</v>
      </c>
      <c r="G125" s="38"/>
      <c r="H125" s="44"/>
    </row>
    <row r="126" spans="1:8" s="2" customFormat="1" ht="16.8" customHeight="1">
      <c r="A126" s="38"/>
      <c r="B126" s="44"/>
      <c r="C126" s="292" t="s">
        <v>300</v>
      </c>
      <c r="D126" s="293" t="s">
        <v>1</v>
      </c>
      <c r="E126" s="294" t="s">
        <v>1</v>
      </c>
      <c r="F126" s="295">
        <v>66</v>
      </c>
      <c r="G126" s="38"/>
      <c r="H126" s="44"/>
    </row>
    <row r="127" spans="1:8" s="2" customFormat="1" ht="16.8" customHeight="1">
      <c r="A127" s="38"/>
      <c r="B127" s="44"/>
      <c r="C127" s="296" t="s">
        <v>1</v>
      </c>
      <c r="D127" s="296" t="s">
        <v>498</v>
      </c>
      <c r="E127" s="17" t="s">
        <v>1</v>
      </c>
      <c r="F127" s="297">
        <v>66</v>
      </c>
      <c r="G127" s="38"/>
      <c r="H127" s="44"/>
    </row>
    <row r="128" spans="1:8" s="2" customFormat="1" ht="16.8" customHeight="1">
      <c r="A128" s="38"/>
      <c r="B128" s="44"/>
      <c r="C128" s="296" t="s">
        <v>300</v>
      </c>
      <c r="D128" s="296" t="s">
        <v>151</v>
      </c>
      <c r="E128" s="17" t="s">
        <v>1</v>
      </c>
      <c r="F128" s="297">
        <v>66</v>
      </c>
      <c r="G128" s="38"/>
      <c r="H128" s="44"/>
    </row>
    <row r="129" spans="1:8" s="2" customFormat="1" ht="16.8" customHeight="1">
      <c r="A129" s="38"/>
      <c r="B129" s="44"/>
      <c r="C129" s="298" t="s">
        <v>666</v>
      </c>
      <c r="D129" s="38"/>
      <c r="E129" s="38"/>
      <c r="F129" s="38"/>
      <c r="G129" s="38"/>
      <c r="H129" s="44"/>
    </row>
    <row r="130" spans="1:8" s="2" customFormat="1" ht="16.8" customHeight="1">
      <c r="A130" s="38"/>
      <c r="B130" s="44"/>
      <c r="C130" s="296" t="s">
        <v>495</v>
      </c>
      <c r="D130" s="296" t="s">
        <v>700</v>
      </c>
      <c r="E130" s="17" t="s">
        <v>183</v>
      </c>
      <c r="F130" s="297">
        <v>66</v>
      </c>
      <c r="G130" s="38"/>
      <c r="H130" s="44"/>
    </row>
    <row r="131" spans="1:8" s="2" customFormat="1" ht="16.8" customHeight="1">
      <c r="A131" s="38"/>
      <c r="B131" s="44"/>
      <c r="C131" s="296" t="s">
        <v>500</v>
      </c>
      <c r="D131" s="296" t="s">
        <v>701</v>
      </c>
      <c r="E131" s="17" t="s">
        <v>183</v>
      </c>
      <c r="F131" s="297">
        <v>66</v>
      </c>
      <c r="G131" s="38"/>
      <c r="H131" s="44"/>
    </row>
    <row r="132" spans="1:8" s="2" customFormat="1" ht="16.8" customHeight="1">
      <c r="A132" s="38"/>
      <c r="B132" s="44"/>
      <c r="C132" s="296" t="s">
        <v>518</v>
      </c>
      <c r="D132" s="296" t="s">
        <v>702</v>
      </c>
      <c r="E132" s="17" t="s">
        <v>183</v>
      </c>
      <c r="F132" s="297">
        <v>66</v>
      </c>
      <c r="G132" s="38"/>
      <c r="H132" s="44"/>
    </row>
    <row r="133" spans="1:8" s="2" customFormat="1" ht="16.8" customHeight="1">
      <c r="A133" s="38"/>
      <c r="B133" s="44"/>
      <c r="C133" s="296" t="s">
        <v>536</v>
      </c>
      <c r="D133" s="296" t="s">
        <v>703</v>
      </c>
      <c r="E133" s="17" t="s">
        <v>183</v>
      </c>
      <c r="F133" s="297">
        <v>73.5</v>
      </c>
      <c r="G133" s="38"/>
      <c r="H133" s="44"/>
    </row>
    <row r="134" spans="1:8" s="2" customFormat="1" ht="16.8" customHeight="1">
      <c r="A134" s="38"/>
      <c r="B134" s="44"/>
      <c r="C134" s="292" t="s">
        <v>302</v>
      </c>
      <c r="D134" s="293" t="s">
        <v>1</v>
      </c>
      <c r="E134" s="294" t="s">
        <v>1</v>
      </c>
      <c r="F134" s="295">
        <v>73.92</v>
      </c>
      <c r="G134" s="38"/>
      <c r="H134" s="44"/>
    </row>
    <row r="135" spans="1:8" s="2" customFormat="1" ht="16.8" customHeight="1">
      <c r="A135" s="38"/>
      <c r="B135" s="44"/>
      <c r="C135" s="296" t="s">
        <v>1</v>
      </c>
      <c r="D135" s="296" t="s">
        <v>462</v>
      </c>
      <c r="E135" s="17" t="s">
        <v>1</v>
      </c>
      <c r="F135" s="297">
        <v>73.92</v>
      </c>
      <c r="G135" s="38"/>
      <c r="H135" s="44"/>
    </row>
    <row r="136" spans="1:8" s="2" customFormat="1" ht="16.8" customHeight="1">
      <c r="A136" s="38"/>
      <c r="B136" s="44"/>
      <c r="C136" s="296" t="s">
        <v>302</v>
      </c>
      <c r="D136" s="296" t="s">
        <v>151</v>
      </c>
      <c r="E136" s="17" t="s">
        <v>1</v>
      </c>
      <c r="F136" s="297">
        <v>73.92</v>
      </c>
      <c r="G136" s="38"/>
      <c r="H136" s="44"/>
    </row>
    <row r="137" spans="1:8" s="2" customFormat="1" ht="16.8" customHeight="1">
      <c r="A137" s="38"/>
      <c r="B137" s="44"/>
      <c r="C137" s="298" t="s">
        <v>666</v>
      </c>
      <c r="D137" s="38"/>
      <c r="E137" s="38"/>
      <c r="F137" s="38"/>
      <c r="G137" s="38"/>
      <c r="H137" s="44"/>
    </row>
    <row r="138" spans="1:8" s="2" customFormat="1" ht="16.8" customHeight="1">
      <c r="A138" s="38"/>
      <c r="B138" s="44"/>
      <c r="C138" s="296" t="s">
        <v>459</v>
      </c>
      <c r="D138" s="296" t="s">
        <v>704</v>
      </c>
      <c r="E138" s="17" t="s">
        <v>135</v>
      </c>
      <c r="F138" s="297">
        <v>73.92</v>
      </c>
      <c r="G138" s="38"/>
      <c r="H138" s="44"/>
    </row>
    <row r="139" spans="1:8" s="2" customFormat="1" ht="16.8" customHeight="1">
      <c r="A139" s="38"/>
      <c r="B139" s="44"/>
      <c r="C139" s="296" t="s">
        <v>469</v>
      </c>
      <c r="D139" s="296" t="s">
        <v>705</v>
      </c>
      <c r="E139" s="17" t="s">
        <v>135</v>
      </c>
      <c r="F139" s="297">
        <v>73.92</v>
      </c>
      <c r="G139" s="38"/>
      <c r="H139" s="44"/>
    </row>
    <row r="140" spans="1:8" s="2" customFormat="1" ht="16.8" customHeight="1">
      <c r="A140" s="38"/>
      <c r="B140" s="44"/>
      <c r="C140" s="296" t="s">
        <v>566</v>
      </c>
      <c r="D140" s="296" t="s">
        <v>706</v>
      </c>
      <c r="E140" s="17" t="s">
        <v>135</v>
      </c>
      <c r="F140" s="297">
        <v>73.92</v>
      </c>
      <c r="G140" s="38"/>
      <c r="H140" s="44"/>
    </row>
    <row r="141" spans="1:8" s="2" customFormat="1" ht="16.8" customHeight="1">
      <c r="A141" s="38"/>
      <c r="B141" s="44"/>
      <c r="C141" s="296" t="s">
        <v>575</v>
      </c>
      <c r="D141" s="296" t="s">
        <v>707</v>
      </c>
      <c r="E141" s="17" t="s">
        <v>135</v>
      </c>
      <c r="F141" s="297">
        <v>73.92</v>
      </c>
      <c r="G141" s="38"/>
      <c r="H141" s="44"/>
    </row>
    <row r="142" spans="1:8" s="2" customFormat="1" ht="16.8" customHeight="1">
      <c r="A142" s="38"/>
      <c r="B142" s="44"/>
      <c r="C142" s="296" t="s">
        <v>621</v>
      </c>
      <c r="D142" s="296" t="s">
        <v>692</v>
      </c>
      <c r="E142" s="17" t="s">
        <v>135</v>
      </c>
      <c r="F142" s="297">
        <v>691.178</v>
      </c>
      <c r="G142" s="38"/>
      <c r="H142" s="44"/>
    </row>
    <row r="143" spans="1:8" s="2" customFormat="1" ht="16.8" customHeight="1">
      <c r="A143" s="38"/>
      <c r="B143" s="44"/>
      <c r="C143" s="296" t="s">
        <v>579</v>
      </c>
      <c r="D143" s="296" t="s">
        <v>708</v>
      </c>
      <c r="E143" s="17" t="s">
        <v>547</v>
      </c>
      <c r="F143" s="297">
        <v>591.36</v>
      </c>
      <c r="G143" s="38"/>
      <c r="H143" s="44"/>
    </row>
    <row r="144" spans="1:8" s="2" customFormat="1" ht="16.8" customHeight="1">
      <c r="A144" s="38"/>
      <c r="B144" s="44"/>
      <c r="C144" s="296" t="s">
        <v>584</v>
      </c>
      <c r="D144" s="296" t="s">
        <v>689</v>
      </c>
      <c r="E144" s="17" t="s">
        <v>547</v>
      </c>
      <c r="F144" s="297">
        <v>630.36</v>
      </c>
      <c r="G144" s="38"/>
      <c r="H144" s="44"/>
    </row>
    <row r="145" spans="1:8" s="2" customFormat="1" ht="16.8" customHeight="1">
      <c r="A145" s="38"/>
      <c r="B145" s="44"/>
      <c r="C145" s="296" t="s">
        <v>464</v>
      </c>
      <c r="D145" s="296" t="s">
        <v>709</v>
      </c>
      <c r="E145" s="17" t="s">
        <v>355</v>
      </c>
      <c r="F145" s="297">
        <v>0.71</v>
      </c>
      <c r="G145" s="38"/>
      <c r="H145" s="44"/>
    </row>
    <row r="146" spans="1:8" s="2" customFormat="1" ht="16.8" customHeight="1">
      <c r="A146" s="38"/>
      <c r="B146" s="44"/>
      <c r="C146" s="292" t="s">
        <v>304</v>
      </c>
      <c r="D146" s="293" t="s">
        <v>1</v>
      </c>
      <c r="E146" s="294" t="s">
        <v>1</v>
      </c>
      <c r="F146" s="295">
        <v>26.6</v>
      </c>
      <c r="G146" s="38"/>
      <c r="H146" s="44"/>
    </row>
    <row r="147" spans="1:8" s="2" customFormat="1" ht="16.8" customHeight="1">
      <c r="A147" s="38"/>
      <c r="B147" s="44"/>
      <c r="C147" s="296" t="s">
        <v>1</v>
      </c>
      <c r="D147" s="296" t="s">
        <v>430</v>
      </c>
      <c r="E147" s="17" t="s">
        <v>1</v>
      </c>
      <c r="F147" s="297">
        <v>26.6</v>
      </c>
      <c r="G147" s="38"/>
      <c r="H147" s="44"/>
    </row>
    <row r="148" spans="1:8" s="2" customFormat="1" ht="16.8" customHeight="1">
      <c r="A148" s="38"/>
      <c r="B148" s="44"/>
      <c r="C148" s="296" t="s">
        <v>304</v>
      </c>
      <c r="D148" s="296" t="s">
        <v>151</v>
      </c>
      <c r="E148" s="17" t="s">
        <v>1</v>
      </c>
      <c r="F148" s="297">
        <v>26.6</v>
      </c>
      <c r="G148" s="38"/>
      <c r="H148" s="44"/>
    </row>
    <row r="149" spans="1:8" s="2" customFormat="1" ht="16.8" customHeight="1">
      <c r="A149" s="38"/>
      <c r="B149" s="44"/>
      <c r="C149" s="298" t="s">
        <v>666</v>
      </c>
      <c r="D149" s="38"/>
      <c r="E149" s="38"/>
      <c r="F149" s="38"/>
      <c r="G149" s="38"/>
      <c r="H149" s="44"/>
    </row>
    <row r="150" spans="1:8" s="2" customFormat="1" ht="16.8" customHeight="1">
      <c r="A150" s="38"/>
      <c r="B150" s="44"/>
      <c r="C150" s="296" t="s">
        <v>426</v>
      </c>
      <c r="D150" s="296" t="s">
        <v>698</v>
      </c>
      <c r="E150" s="17" t="s">
        <v>183</v>
      </c>
      <c r="F150" s="297">
        <v>26.6</v>
      </c>
      <c r="G150" s="38"/>
      <c r="H150" s="44"/>
    </row>
    <row r="151" spans="1:8" s="2" customFormat="1" ht="16.8" customHeight="1">
      <c r="A151" s="38"/>
      <c r="B151" s="44"/>
      <c r="C151" s="296" t="s">
        <v>417</v>
      </c>
      <c r="D151" s="296" t="s">
        <v>710</v>
      </c>
      <c r="E151" s="17" t="s">
        <v>183</v>
      </c>
      <c r="F151" s="297">
        <v>26.6</v>
      </c>
      <c r="G151" s="38"/>
      <c r="H151" s="44"/>
    </row>
    <row r="152" spans="1:8" s="2" customFormat="1" ht="16.8" customHeight="1">
      <c r="A152" s="38"/>
      <c r="B152" s="44"/>
      <c r="C152" s="296" t="s">
        <v>621</v>
      </c>
      <c r="D152" s="296" t="s">
        <v>692</v>
      </c>
      <c r="E152" s="17" t="s">
        <v>135</v>
      </c>
      <c r="F152" s="297">
        <v>691.178</v>
      </c>
      <c r="G152" s="38"/>
      <c r="H152" s="44"/>
    </row>
    <row r="153" spans="1:8" s="2" customFormat="1" ht="16.8" customHeight="1">
      <c r="A153" s="38"/>
      <c r="B153" s="44"/>
      <c r="C153" s="296" t="s">
        <v>421</v>
      </c>
      <c r="D153" s="296" t="s">
        <v>699</v>
      </c>
      <c r="E153" s="17" t="s">
        <v>355</v>
      </c>
      <c r="F153" s="297">
        <v>0.344</v>
      </c>
      <c r="G153" s="38"/>
      <c r="H153" s="44"/>
    </row>
    <row r="154" spans="1:8" s="2" customFormat="1" ht="7.4" customHeight="1">
      <c r="A154" s="38"/>
      <c r="B154" s="171"/>
      <c r="C154" s="172"/>
      <c r="D154" s="172"/>
      <c r="E154" s="172"/>
      <c r="F154" s="172"/>
      <c r="G154" s="172"/>
      <c r="H154" s="44"/>
    </row>
    <row r="155" spans="1:8" s="2" customFormat="1" ht="12">
      <c r="A155" s="38"/>
      <c r="B155" s="38"/>
      <c r="C155" s="38"/>
      <c r="D155" s="38"/>
      <c r="E155" s="38"/>
      <c r="F155" s="38"/>
      <c r="G155" s="38"/>
      <c r="H155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2022-02-17T07:37:12Z</dcterms:created>
  <dcterms:modified xsi:type="dcterms:W3CDTF">2022-02-17T07:37:18Z</dcterms:modified>
  <cp:category/>
  <cp:version/>
  <cp:contentType/>
  <cp:contentStatus/>
</cp:coreProperties>
</file>