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0_INVESTICE\0_VEREJNE_ZAKAZKY\2017\Sumavska_Revitalizace_Stavba_I.E\VV\"/>
    </mc:Choice>
  </mc:AlternateContent>
  <bookViews>
    <workbookView xWindow="630" yWindow="570" windowWidth="17895" windowHeight="13230" firstSheet="4" activeTab="4"/>
  </bookViews>
  <sheets>
    <sheet name="Rekapitulace stavby" sheetId="1" r:id="rId1"/>
    <sheet name="010 - SO 01  Stavební úpravy" sheetId="2" r:id="rId2"/>
    <sheet name="020 - SO 02  Komunikace a..." sheetId="3" r:id="rId3"/>
    <sheet name="030 - SO 03  Veřejné osvě..." sheetId="4" r:id="rId4"/>
    <sheet name="040 - SO 04  Terénní a sa..." sheetId="5" r:id="rId5"/>
    <sheet name="045 - SO 05  Slaboproudé ..." sheetId="6" r:id="rId6"/>
    <sheet name="050 - SO 06  Kanalizace" sheetId="7" r:id="rId7"/>
    <sheet name="060 - SO 07  Vodovod" sheetId="8" r:id="rId8"/>
    <sheet name="070 - Vedlejší a ostatní ..." sheetId="9" r:id="rId9"/>
  </sheets>
  <definedNames>
    <definedName name="_xlnm.Print_Titles" localSheetId="1">'010 - SO 01  Stavební úpravy'!$124:$124</definedName>
    <definedName name="_xlnm.Print_Titles" localSheetId="2">'020 - SO 02  Komunikace a...'!$121:$121</definedName>
    <definedName name="_xlnm.Print_Titles" localSheetId="3">'030 - SO 03  Veřejné osvě...'!$122:$122</definedName>
    <definedName name="_xlnm.Print_Titles" localSheetId="4">'040 - SO 04  Terénní a sa...'!$135:$135</definedName>
    <definedName name="_xlnm.Print_Titles" localSheetId="5">'045 - SO 05  Slaboproudé ...'!$118:$118</definedName>
    <definedName name="_xlnm.Print_Titles" localSheetId="6">'050 - SO 06  Kanalizace'!$127:$127</definedName>
    <definedName name="_xlnm.Print_Titles" localSheetId="7">'060 - SO 07  Vodovod'!$122:$122</definedName>
    <definedName name="_xlnm.Print_Titles" localSheetId="8">'070 - Vedlejší a ostatní ...'!$117:$117</definedName>
    <definedName name="_xlnm.Print_Titles" localSheetId="0">'Rekapitulace stavby'!$85:$85</definedName>
    <definedName name="_xlnm.Print_Area" localSheetId="1">'010 - SO 01  Stavební úpravy'!$C$4:$Q$70,'010 - SO 01  Stavební úpravy'!$C$76:$Q$108,'010 - SO 01  Stavební úpravy'!$C$114:$Q$197</definedName>
    <definedName name="_xlnm.Print_Area" localSheetId="2">'020 - SO 02  Komunikace a...'!$C$4:$Q$70,'020 - SO 02  Komunikace a...'!$C$76:$Q$105,'020 - SO 02  Komunikace a...'!$C$111:$Q$280</definedName>
    <definedName name="_xlnm.Print_Area" localSheetId="3">'030 - SO 03  Veřejné osvě...'!$C$4:$Q$70,'030 - SO 03  Veřejné osvě...'!$C$76:$Q$106,'030 - SO 03  Veřejné osvě...'!$C$112:$Q$202</definedName>
    <definedName name="_xlnm.Print_Area" localSheetId="4">'040 - SO 04  Terénní a sa...'!$C$4:$Q$70,'040 - SO 04  Terénní a sa...'!$C$76:$Q$119,'040 - SO 04  Terénní a sa...'!$C$125:$Q$252</definedName>
    <definedName name="_xlnm.Print_Area" localSheetId="5">'045 - SO 05  Slaboproudé ...'!$C$4:$Q$70,'045 - SO 05  Slaboproudé ...'!$C$76:$Q$102,'045 - SO 05  Slaboproudé ...'!$C$108:$Q$164</definedName>
    <definedName name="_xlnm.Print_Area" localSheetId="6">'050 - SO 06  Kanalizace'!$C$4:$Q$70,'050 - SO 06  Kanalizace'!$C$76:$Q$111,'050 - SO 06  Kanalizace'!$C$117:$Q$488</definedName>
    <definedName name="_xlnm.Print_Area" localSheetId="7">'060 - SO 07  Vodovod'!$C$4:$Q$70,'060 - SO 07  Vodovod'!$C$76:$Q$106,'060 - SO 07  Vodovod'!$C$112:$Q$291</definedName>
    <definedName name="_xlnm.Print_Area" localSheetId="8">'070 - Vedlejší a ostatní ...'!$C$4:$Q$70,'070 - Vedlejší a ostatní ...'!$C$76:$Q$101,'070 - Vedlejší a ostatní ...'!$C$107:$Q$135</definedName>
    <definedName name="_xlnm.Print_Area" localSheetId="0">'Rekapitulace stavby'!$C$4:$AP$70,'Rekapitulace stavby'!$C$76:$AP$103</definedName>
  </definedNames>
  <calcPr calcId="162913"/>
</workbook>
</file>

<file path=xl/calcChain.xml><?xml version="1.0" encoding="utf-8"?>
<calcChain xmlns="http://schemas.openxmlformats.org/spreadsheetml/2006/main">
  <c r="N135" i="9" l="1"/>
  <c r="AY95" i="1"/>
  <c r="AX95" i="1"/>
  <c r="BI134" i="9"/>
  <c r="BH134" i="9"/>
  <c r="BG134" i="9"/>
  <c r="BF134" i="9"/>
  <c r="AA134" i="9"/>
  <c r="Y134" i="9"/>
  <c r="W134" i="9"/>
  <c r="BK134" i="9"/>
  <c r="N134" i="9"/>
  <c r="BE134" i="9" s="1"/>
  <c r="BI133" i="9"/>
  <c r="BH133" i="9"/>
  <c r="BG133" i="9"/>
  <c r="BF133" i="9"/>
  <c r="AA133" i="9"/>
  <c r="Y133" i="9"/>
  <c r="W133" i="9"/>
  <c r="BK133" i="9"/>
  <c r="N133" i="9"/>
  <c r="BE133" i="9" s="1"/>
  <c r="BI132" i="9"/>
  <c r="BH132" i="9"/>
  <c r="BG132" i="9"/>
  <c r="BF132" i="9"/>
  <c r="BE132" i="9"/>
  <c r="AA132" i="9"/>
  <c r="Y132" i="9"/>
  <c r="W132" i="9"/>
  <c r="BK132" i="9"/>
  <c r="N132" i="9"/>
  <c r="BI131" i="9"/>
  <c r="BH131" i="9"/>
  <c r="BG131" i="9"/>
  <c r="BF131" i="9"/>
  <c r="BE131" i="9"/>
  <c r="AA131" i="9"/>
  <c r="Y131" i="9"/>
  <c r="W131" i="9"/>
  <c r="BK131" i="9"/>
  <c r="N131" i="9"/>
  <c r="BI130" i="9"/>
  <c r="BH130" i="9"/>
  <c r="BG130" i="9"/>
  <c r="BF130" i="9"/>
  <c r="AA130" i="9"/>
  <c r="Y130" i="9"/>
  <c r="W130" i="9"/>
  <c r="BK130" i="9"/>
  <c r="N130" i="9"/>
  <c r="BE130" i="9" s="1"/>
  <c r="BI128" i="9"/>
  <c r="BH128" i="9"/>
  <c r="BG128" i="9"/>
  <c r="BF128" i="9"/>
  <c r="AA128" i="9"/>
  <c r="Y128" i="9"/>
  <c r="W128" i="9"/>
  <c r="BK128" i="9"/>
  <c r="N128" i="9"/>
  <c r="BE128" i="9" s="1"/>
  <c r="BI127" i="9"/>
  <c r="BH127" i="9"/>
  <c r="BG127" i="9"/>
  <c r="BF127" i="9"/>
  <c r="AA127" i="9"/>
  <c r="Y127" i="9"/>
  <c r="W127" i="9"/>
  <c r="BK127" i="9"/>
  <c r="N127" i="9"/>
  <c r="BE127" i="9" s="1"/>
  <c r="BI126" i="9"/>
  <c r="BH126" i="9"/>
  <c r="BG126" i="9"/>
  <c r="BF126" i="9"/>
  <c r="AA126" i="9"/>
  <c r="Y126" i="9"/>
  <c r="W126" i="9"/>
  <c r="BK126" i="9"/>
  <c r="N126" i="9"/>
  <c r="BE126" i="9" s="1"/>
  <c r="BI125" i="9"/>
  <c r="BH125" i="9"/>
  <c r="BG125" i="9"/>
  <c r="BF125" i="9"/>
  <c r="AA125" i="9"/>
  <c r="Y125" i="9"/>
  <c r="W125" i="9"/>
  <c r="BK125" i="9"/>
  <c r="N125" i="9"/>
  <c r="BE125" i="9" s="1"/>
  <c r="BI124" i="9"/>
  <c r="BH124" i="9"/>
  <c r="BG124" i="9"/>
  <c r="BF124" i="9"/>
  <c r="AA124" i="9"/>
  <c r="Y124" i="9"/>
  <c r="W124" i="9"/>
  <c r="BK124" i="9"/>
  <c r="N124" i="9"/>
  <c r="BE124" i="9" s="1"/>
  <c r="BI123" i="9"/>
  <c r="BH123" i="9"/>
  <c r="BG123" i="9"/>
  <c r="BF123" i="9"/>
  <c r="AA123" i="9"/>
  <c r="Y123" i="9"/>
  <c r="W123" i="9"/>
  <c r="BK123" i="9"/>
  <c r="N123" i="9"/>
  <c r="BE123" i="9" s="1"/>
  <c r="BI122" i="9"/>
  <c r="BH122" i="9"/>
  <c r="BG122" i="9"/>
  <c r="BF122" i="9"/>
  <c r="AA122" i="9"/>
  <c r="Y122" i="9"/>
  <c r="W122" i="9"/>
  <c r="BK122" i="9"/>
  <c r="N122" i="9"/>
  <c r="BE122" i="9" s="1"/>
  <c r="BI121" i="9"/>
  <c r="BH121" i="9"/>
  <c r="BG121" i="9"/>
  <c r="BF121" i="9"/>
  <c r="AA121" i="9"/>
  <c r="Y121" i="9"/>
  <c r="W121" i="9"/>
  <c r="BK121" i="9"/>
  <c r="N121" i="9"/>
  <c r="BE121" i="9" s="1"/>
  <c r="M115" i="9"/>
  <c r="F115" i="9"/>
  <c r="M114" i="9"/>
  <c r="F114" i="9"/>
  <c r="F112" i="9"/>
  <c r="F110" i="9"/>
  <c r="BI99" i="9"/>
  <c r="BH99" i="9"/>
  <c r="BG99" i="9"/>
  <c r="BF99" i="9"/>
  <c r="BI98" i="9"/>
  <c r="BH98" i="9"/>
  <c r="BG98" i="9"/>
  <c r="BF98" i="9"/>
  <c r="BI97" i="9"/>
  <c r="BH97" i="9"/>
  <c r="BG97" i="9"/>
  <c r="BF97" i="9"/>
  <c r="BI96" i="9"/>
  <c r="BH96" i="9"/>
  <c r="BG96" i="9"/>
  <c r="BF96" i="9"/>
  <c r="BI95" i="9"/>
  <c r="BH95" i="9"/>
  <c r="BG95" i="9"/>
  <c r="BF95" i="9"/>
  <c r="BI94" i="9"/>
  <c r="BH94" i="9"/>
  <c r="BG94" i="9"/>
  <c r="BF94" i="9"/>
  <c r="M84" i="9"/>
  <c r="F84" i="9"/>
  <c r="M83" i="9"/>
  <c r="F83" i="9"/>
  <c r="F81" i="9"/>
  <c r="F79" i="9"/>
  <c r="O9" i="9"/>
  <c r="M112" i="9" s="1"/>
  <c r="F6" i="9"/>
  <c r="F109" i="9" s="1"/>
  <c r="N291" i="8"/>
  <c r="AY94" i="1"/>
  <c r="AX94" i="1"/>
  <c r="BI289" i="8"/>
  <c r="BH289" i="8"/>
  <c r="BG289" i="8"/>
  <c r="BF289" i="8"/>
  <c r="BE289" i="8"/>
  <c r="AA289" i="8"/>
  <c r="Y289" i="8"/>
  <c r="W289" i="8"/>
  <c r="BK289" i="8"/>
  <c r="N289" i="8"/>
  <c r="BI287" i="8"/>
  <c r="BH287" i="8"/>
  <c r="BG287" i="8"/>
  <c r="BF287" i="8"/>
  <c r="AA287" i="8"/>
  <c r="Y287" i="8"/>
  <c r="W287" i="8"/>
  <c r="BK287" i="8"/>
  <c r="N287" i="8"/>
  <c r="BE287" i="8" s="1"/>
  <c r="BI285" i="8"/>
  <c r="BH285" i="8"/>
  <c r="BG285" i="8"/>
  <c r="BF285" i="8"/>
  <c r="AA285" i="8"/>
  <c r="AA284" i="8" s="1"/>
  <c r="AA283" i="8" s="1"/>
  <c r="Y285" i="8"/>
  <c r="W285" i="8"/>
  <c r="BK285" i="8"/>
  <c r="BK284" i="8" s="1"/>
  <c r="N285" i="8"/>
  <c r="BE285" i="8" s="1"/>
  <c r="BI282" i="8"/>
  <c r="BH282" i="8"/>
  <c r="BG282" i="8"/>
  <c r="BF282" i="8"/>
  <c r="BE282" i="8"/>
  <c r="AA282" i="8"/>
  <c r="AA281" i="8" s="1"/>
  <c r="Y282" i="8"/>
  <c r="Y281" i="8" s="1"/>
  <c r="W282" i="8"/>
  <c r="W281" i="8" s="1"/>
  <c r="BK282" i="8"/>
  <c r="BK281" i="8" s="1"/>
  <c r="N281" i="8" s="1"/>
  <c r="N94" i="8" s="1"/>
  <c r="N282" i="8"/>
  <c r="BI280" i="8"/>
  <c r="BH280" i="8"/>
  <c r="BG280" i="8"/>
  <c r="BF280" i="8"/>
  <c r="AA280" i="8"/>
  <c r="Y280" i="8"/>
  <c r="W280" i="8"/>
  <c r="BK280" i="8"/>
  <c r="N280" i="8"/>
  <c r="BE280" i="8" s="1"/>
  <c r="BI278" i="8"/>
  <c r="BH278" i="8"/>
  <c r="BG278" i="8"/>
  <c r="BF278" i="8"/>
  <c r="AA278" i="8"/>
  <c r="Y278" i="8"/>
  <c r="W278" i="8"/>
  <c r="BK278" i="8"/>
  <c r="N278" i="8"/>
  <c r="BE278" i="8" s="1"/>
  <c r="BI277" i="8"/>
  <c r="BH277" i="8"/>
  <c r="BG277" i="8"/>
  <c r="BF277" i="8"/>
  <c r="AA277" i="8"/>
  <c r="Y277" i="8"/>
  <c r="W277" i="8"/>
  <c r="BK277" i="8"/>
  <c r="N277" i="8"/>
  <c r="BE277" i="8" s="1"/>
  <c r="BI276" i="8"/>
  <c r="BH276" i="8"/>
  <c r="BG276" i="8"/>
  <c r="BF276" i="8"/>
  <c r="AA276" i="8"/>
  <c r="Y276" i="8"/>
  <c r="W276" i="8"/>
  <c r="BK276" i="8"/>
  <c r="N276" i="8"/>
  <c r="BE276" i="8" s="1"/>
  <c r="BI275" i="8"/>
  <c r="BH275" i="8"/>
  <c r="BG275" i="8"/>
  <c r="BF275" i="8"/>
  <c r="BE275" i="8"/>
  <c r="AA275" i="8"/>
  <c r="Y275" i="8"/>
  <c r="W275" i="8"/>
  <c r="BK275" i="8"/>
  <c r="N275" i="8"/>
  <c r="BI274" i="8"/>
  <c r="BH274" i="8"/>
  <c r="BG274" i="8"/>
  <c r="BF274" i="8"/>
  <c r="AA274" i="8"/>
  <c r="Y274" i="8"/>
  <c r="W274" i="8"/>
  <c r="BK274" i="8"/>
  <c r="N274" i="8"/>
  <c r="BE274" i="8" s="1"/>
  <c r="BI273" i="8"/>
  <c r="BH273" i="8"/>
  <c r="BG273" i="8"/>
  <c r="BF273" i="8"/>
  <c r="BE273" i="8"/>
  <c r="AA273" i="8"/>
  <c r="Y273" i="8"/>
  <c r="W273" i="8"/>
  <c r="BK273" i="8"/>
  <c r="N273" i="8"/>
  <c r="BI272" i="8"/>
  <c r="BH272" i="8"/>
  <c r="BG272" i="8"/>
  <c r="BF272" i="8"/>
  <c r="AA272" i="8"/>
  <c r="Y272" i="8"/>
  <c r="W272" i="8"/>
  <c r="BK272" i="8"/>
  <c r="N272" i="8"/>
  <c r="BE272" i="8" s="1"/>
  <c r="BI271" i="8"/>
  <c r="BH271" i="8"/>
  <c r="BG271" i="8"/>
  <c r="BF271" i="8"/>
  <c r="AA271" i="8"/>
  <c r="Y271" i="8"/>
  <c r="W271" i="8"/>
  <c r="BK271" i="8"/>
  <c r="N271" i="8"/>
  <c r="BE271" i="8" s="1"/>
  <c r="BI270" i="8"/>
  <c r="BH270" i="8"/>
  <c r="BG270" i="8"/>
  <c r="BF270" i="8"/>
  <c r="BE270" i="8"/>
  <c r="AA270" i="8"/>
  <c r="Y270" i="8"/>
  <c r="W270" i="8"/>
  <c r="BK270" i="8"/>
  <c r="N270" i="8"/>
  <c r="BI269" i="8"/>
  <c r="BH269" i="8"/>
  <c r="BG269" i="8"/>
  <c r="BF269" i="8"/>
  <c r="BE269" i="8"/>
  <c r="AA269" i="8"/>
  <c r="Y269" i="8"/>
  <c r="W269" i="8"/>
  <c r="BK269" i="8"/>
  <c r="N269" i="8"/>
  <c r="BI268" i="8"/>
  <c r="BH268" i="8"/>
  <c r="BG268" i="8"/>
  <c r="BF268" i="8"/>
  <c r="AA268" i="8"/>
  <c r="Y268" i="8"/>
  <c r="W268" i="8"/>
  <c r="BK268" i="8"/>
  <c r="N268" i="8"/>
  <c r="BE268" i="8" s="1"/>
  <c r="BI266" i="8"/>
  <c r="BH266" i="8"/>
  <c r="BG266" i="8"/>
  <c r="BF266" i="8"/>
  <c r="AA266" i="8"/>
  <c r="Y266" i="8"/>
  <c r="W266" i="8"/>
  <c r="BK266" i="8"/>
  <c r="N266" i="8"/>
  <c r="BE266" i="8" s="1"/>
  <c r="BI264" i="8"/>
  <c r="BH264" i="8"/>
  <c r="BG264" i="8"/>
  <c r="BF264" i="8"/>
  <c r="BE264" i="8"/>
  <c r="AA264" i="8"/>
  <c r="Y264" i="8"/>
  <c r="W264" i="8"/>
  <c r="BK264" i="8"/>
  <c r="N264" i="8"/>
  <c r="BI262" i="8"/>
  <c r="BH262" i="8"/>
  <c r="BG262" i="8"/>
  <c r="BF262" i="8"/>
  <c r="BE262" i="8"/>
  <c r="AA262" i="8"/>
  <c r="Y262" i="8"/>
  <c r="W262" i="8"/>
  <c r="BK262" i="8"/>
  <c r="N262" i="8"/>
  <c r="BI261" i="8"/>
  <c r="BH261" i="8"/>
  <c r="BG261" i="8"/>
  <c r="BF261" i="8"/>
  <c r="AA261" i="8"/>
  <c r="Y261" i="8"/>
  <c r="W261" i="8"/>
  <c r="BK261" i="8"/>
  <c r="N261" i="8"/>
  <c r="BE261" i="8" s="1"/>
  <c r="BI260" i="8"/>
  <c r="BH260" i="8"/>
  <c r="BG260" i="8"/>
  <c r="BF260" i="8"/>
  <c r="AA260" i="8"/>
  <c r="Y260" i="8"/>
  <c r="W260" i="8"/>
  <c r="BK260" i="8"/>
  <c r="N260" i="8"/>
  <c r="BE260" i="8" s="1"/>
  <c r="BI259" i="8"/>
  <c r="BH259" i="8"/>
  <c r="BG259" i="8"/>
  <c r="BF259" i="8"/>
  <c r="BE259" i="8"/>
  <c r="AA259" i="8"/>
  <c r="Y259" i="8"/>
  <c r="W259" i="8"/>
  <c r="BK259" i="8"/>
  <c r="N259" i="8"/>
  <c r="BI257" i="8"/>
  <c r="BH257" i="8"/>
  <c r="BG257" i="8"/>
  <c r="BF257" i="8"/>
  <c r="AA257" i="8"/>
  <c r="Y257" i="8"/>
  <c r="W257" i="8"/>
  <c r="BK257" i="8"/>
  <c r="N257" i="8"/>
  <c r="BE257" i="8" s="1"/>
  <c r="BI256" i="8"/>
  <c r="BH256" i="8"/>
  <c r="BG256" i="8"/>
  <c r="BF256" i="8"/>
  <c r="AA256" i="8"/>
  <c r="Y256" i="8"/>
  <c r="W256" i="8"/>
  <c r="BK256" i="8"/>
  <c r="N256" i="8"/>
  <c r="BE256" i="8" s="1"/>
  <c r="BI255" i="8"/>
  <c r="BH255" i="8"/>
  <c r="BG255" i="8"/>
  <c r="BF255" i="8"/>
  <c r="AA255" i="8"/>
  <c r="Y255" i="8"/>
  <c r="W255" i="8"/>
  <c r="BK255" i="8"/>
  <c r="N255" i="8"/>
  <c r="BE255" i="8" s="1"/>
  <c r="BI254" i="8"/>
  <c r="BH254" i="8"/>
  <c r="BG254" i="8"/>
  <c r="BF254" i="8"/>
  <c r="BE254" i="8"/>
  <c r="AA254" i="8"/>
  <c r="Y254" i="8"/>
  <c r="W254" i="8"/>
  <c r="BK254" i="8"/>
  <c r="N254" i="8"/>
  <c r="BI253" i="8"/>
  <c r="BH253" i="8"/>
  <c r="BG253" i="8"/>
  <c r="BF253" i="8"/>
  <c r="AA253" i="8"/>
  <c r="Y253" i="8"/>
  <c r="W253" i="8"/>
  <c r="BK253" i="8"/>
  <c r="N253" i="8"/>
  <c r="BE253" i="8" s="1"/>
  <c r="BI252" i="8"/>
  <c r="BH252" i="8"/>
  <c r="BG252" i="8"/>
  <c r="BF252" i="8"/>
  <c r="AA252" i="8"/>
  <c r="Y252" i="8"/>
  <c r="W252" i="8"/>
  <c r="BK252" i="8"/>
  <c r="N252" i="8"/>
  <c r="BE252" i="8" s="1"/>
  <c r="BI251" i="8"/>
  <c r="BH251" i="8"/>
  <c r="BG251" i="8"/>
  <c r="BF251" i="8"/>
  <c r="AA251" i="8"/>
  <c r="Y251" i="8"/>
  <c r="W251" i="8"/>
  <c r="BK251" i="8"/>
  <c r="N251" i="8"/>
  <c r="BE251" i="8" s="1"/>
  <c r="BI250" i="8"/>
  <c r="BH250" i="8"/>
  <c r="BG250" i="8"/>
  <c r="BF250" i="8"/>
  <c r="BE250" i="8"/>
  <c r="AA250" i="8"/>
  <c r="Y250" i="8"/>
  <c r="W250" i="8"/>
  <c r="BK250" i="8"/>
  <c r="N250" i="8"/>
  <c r="BI249" i="8"/>
  <c r="BH249" i="8"/>
  <c r="BG249" i="8"/>
  <c r="BF249" i="8"/>
  <c r="BE249" i="8"/>
  <c r="AA249" i="8"/>
  <c r="Y249" i="8"/>
  <c r="W249" i="8"/>
  <c r="BK249" i="8"/>
  <c r="N249" i="8"/>
  <c r="BI248" i="8"/>
  <c r="BH248" i="8"/>
  <c r="BG248" i="8"/>
  <c r="BF248" i="8"/>
  <c r="AA248" i="8"/>
  <c r="Y248" i="8"/>
  <c r="W248" i="8"/>
  <c r="BK248" i="8"/>
  <c r="N248" i="8"/>
  <c r="BE248" i="8" s="1"/>
  <c r="BI247" i="8"/>
  <c r="BH247" i="8"/>
  <c r="BG247" i="8"/>
  <c r="BF247" i="8"/>
  <c r="AA247" i="8"/>
  <c r="Y247" i="8"/>
  <c r="W247" i="8"/>
  <c r="BK247" i="8"/>
  <c r="N247" i="8"/>
  <c r="BE247" i="8" s="1"/>
  <c r="BI246" i="8"/>
  <c r="BH246" i="8"/>
  <c r="BG246" i="8"/>
  <c r="BF246" i="8"/>
  <c r="BE246" i="8"/>
  <c r="AA246" i="8"/>
  <c r="Y246" i="8"/>
  <c r="W246" i="8"/>
  <c r="BK246" i="8"/>
  <c r="N246" i="8"/>
  <c r="BI245" i="8"/>
  <c r="BH245" i="8"/>
  <c r="BG245" i="8"/>
  <c r="BF245" i="8"/>
  <c r="BE245" i="8"/>
  <c r="AA245" i="8"/>
  <c r="Y245" i="8"/>
  <c r="W245" i="8"/>
  <c r="BK245" i="8"/>
  <c r="N245" i="8"/>
  <c r="BI244" i="8"/>
  <c r="BH244" i="8"/>
  <c r="BG244" i="8"/>
  <c r="BF244" i="8"/>
  <c r="AA244" i="8"/>
  <c r="Y244" i="8"/>
  <c r="W244" i="8"/>
  <c r="BK244" i="8"/>
  <c r="N244" i="8"/>
  <c r="BE244" i="8" s="1"/>
  <c r="BI243" i="8"/>
  <c r="BH243" i="8"/>
  <c r="BG243" i="8"/>
  <c r="BF243" i="8"/>
  <c r="AA243" i="8"/>
  <c r="Y243" i="8"/>
  <c r="W243" i="8"/>
  <c r="BK243" i="8"/>
  <c r="N243" i="8"/>
  <c r="BE243" i="8" s="1"/>
  <c r="BI242" i="8"/>
  <c r="BH242" i="8"/>
  <c r="BG242" i="8"/>
  <c r="BF242" i="8"/>
  <c r="BE242" i="8"/>
  <c r="AA242" i="8"/>
  <c r="Y242" i="8"/>
  <c r="W242" i="8"/>
  <c r="BK242" i="8"/>
  <c r="N242" i="8"/>
  <c r="BI241" i="8"/>
  <c r="BH241" i="8"/>
  <c r="BG241" i="8"/>
  <c r="BF241" i="8"/>
  <c r="AA241" i="8"/>
  <c r="Y241" i="8"/>
  <c r="W241" i="8"/>
  <c r="BK241" i="8"/>
  <c r="N241" i="8"/>
  <c r="BE241" i="8" s="1"/>
  <c r="BI240" i="8"/>
  <c r="BH240" i="8"/>
  <c r="BG240" i="8"/>
  <c r="BF240" i="8"/>
  <c r="AA240" i="8"/>
  <c r="Y240" i="8"/>
  <c r="W240" i="8"/>
  <c r="BK240" i="8"/>
  <c r="N240" i="8"/>
  <c r="BE240" i="8" s="1"/>
  <c r="BI239" i="8"/>
  <c r="BH239" i="8"/>
  <c r="BG239" i="8"/>
  <c r="BF239" i="8"/>
  <c r="AA239" i="8"/>
  <c r="Y239" i="8"/>
  <c r="W239" i="8"/>
  <c r="BK239" i="8"/>
  <c r="N239" i="8"/>
  <c r="BE239" i="8" s="1"/>
  <c r="BI238" i="8"/>
  <c r="BH238" i="8"/>
  <c r="BG238" i="8"/>
  <c r="BF238" i="8"/>
  <c r="BE238" i="8"/>
  <c r="AA238" i="8"/>
  <c r="Y238" i="8"/>
  <c r="W238" i="8"/>
  <c r="BK238" i="8"/>
  <c r="N238" i="8"/>
  <c r="BI237" i="8"/>
  <c r="BH237" i="8"/>
  <c r="BG237" i="8"/>
  <c r="BF237" i="8"/>
  <c r="AA237" i="8"/>
  <c r="Y237" i="8"/>
  <c r="W237" i="8"/>
  <c r="BK237" i="8"/>
  <c r="N237" i="8"/>
  <c r="BE237" i="8" s="1"/>
  <c r="BI236" i="8"/>
  <c r="BH236" i="8"/>
  <c r="BG236" i="8"/>
  <c r="BF236" i="8"/>
  <c r="AA236" i="8"/>
  <c r="Y236" i="8"/>
  <c r="W236" i="8"/>
  <c r="BK236" i="8"/>
  <c r="N236" i="8"/>
  <c r="BE236" i="8" s="1"/>
  <c r="BI235" i="8"/>
  <c r="BH235" i="8"/>
  <c r="BG235" i="8"/>
  <c r="BF235" i="8"/>
  <c r="AA235" i="8"/>
  <c r="Y235" i="8"/>
  <c r="W235" i="8"/>
  <c r="BK235" i="8"/>
  <c r="N235" i="8"/>
  <c r="BE235" i="8" s="1"/>
  <c r="BI231" i="8"/>
  <c r="BH231" i="8"/>
  <c r="BG231" i="8"/>
  <c r="BF231" i="8"/>
  <c r="BE231" i="8"/>
  <c r="AA231" i="8"/>
  <c r="Y231" i="8"/>
  <c r="W231" i="8"/>
  <c r="BK231" i="8"/>
  <c r="N231" i="8"/>
  <c r="BI229" i="8"/>
  <c r="BH229" i="8"/>
  <c r="BG229" i="8"/>
  <c r="BF229" i="8"/>
  <c r="BE229" i="8"/>
  <c r="AA229" i="8"/>
  <c r="Y229" i="8"/>
  <c r="W229" i="8"/>
  <c r="BK229" i="8"/>
  <c r="N229" i="8"/>
  <c r="BI225" i="8"/>
  <c r="BH225" i="8"/>
  <c r="BG225" i="8"/>
  <c r="BF225" i="8"/>
  <c r="AA225" i="8"/>
  <c r="Y225" i="8"/>
  <c r="W225" i="8"/>
  <c r="BK225" i="8"/>
  <c r="N225" i="8"/>
  <c r="BE225" i="8" s="1"/>
  <c r="BI224" i="8"/>
  <c r="BH224" i="8"/>
  <c r="BG224" i="8"/>
  <c r="BF224" i="8"/>
  <c r="AA224" i="8"/>
  <c r="Y224" i="8"/>
  <c r="W224" i="8"/>
  <c r="BK224" i="8"/>
  <c r="N224" i="8"/>
  <c r="BE224" i="8" s="1"/>
  <c r="BI222" i="8"/>
  <c r="BH222" i="8"/>
  <c r="BG222" i="8"/>
  <c r="BF222" i="8"/>
  <c r="BE222" i="8"/>
  <c r="AA222" i="8"/>
  <c r="Y222" i="8"/>
  <c r="W222" i="8"/>
  <c r="BK222" i="8"/>
  <c r="N222" i="8"/>
  <c r="BI220" i="8"/>
  <c r="BH220" i="8"/>
  <c r="BG220" i="8"/>
  <c r="BF220" i="8"/>
  <c r="BE220" i="8"/>
  <c r="AA220" i="8"/>
  <c r="Y220" i="8"/>
  <c r="W220" i="8"/>
  <c r="BK220" i="8"/>
  <c r="N220" i="8"/>
  <c r="BI219" i="8"/>
  <c r="BH219" i="8"/>
  <c r="BG219" i="8"/>
  <c r="BF219" i="8"/>
  <c r="AA219" i="8"/>
  <c r="Y219" i="8"/>
  <c r="W219" i="8"/>
  <c r="BK219" i="8"/>
  <c r="N219" i="8"/>
  <c r="BE219" i="8" s="1"/>
  <c r="BI217" i="8"/>
  <c r="BH217" i="8"/>
  <c r="BG217" i="8"/>
  <c r="BF217" i="8"/>
  <c r="AA217" i="8"/>
  <c r="Y217" i="8"/>
  <c r="W217" i="8"/>
  <c r="BK217" i="8"/>
  <c r="N217" i="8"/>
  <c r="BE217" i="8" s="1"/>
  <c r="BI215" i="8"/>
  <c r="BH215" i="8"/>
  <c r="BG215" i="8"/>
  <c r="BF215" i="8"/>
  <c r="BE215" i="8"/>
  <c r="AA215" i="8"/>
  <c r="Y215" i="8"/>
  <c r="W215" i="8"/>
  <c r="BK215" i="8"/>
  <c r="N215" i="8"/>
  <c r="BI214" i="8"/>
  <c r="BH214" i="8"/>
  <c r="BG214" i="8"/>
  <c r="BF214" i="8"/>
  <c r="AA214" i="8"/>
  <c r="Y214" i="8"/>
  <c r="W214" i="8"/>
  <c r="BK214" i="8"/>
  <c r="N214" i="8"/>
  <c r="BE214" i="8" s="1"/>
  <c r="BI213" i="8"/>
  <c r="BH213" i="8"/>
  <c r="BG213" i="8"/>
  <c r="BF213" i="8"/>
  <c r="AA213" i="8"/>
  <c r="Y213" i="8"/>
  <c r="W213" i="8"/>
  <c r="BK213" i="8"/>
  <c r="N213" i="8"/>
  <c r="BE213" i="8" s="1"/>
  <c r="BI212" i="8"/>
  <c r="BH212" i="8"/>
  <c r="BG212" i="8"/>
  <c r="BF212" i="8"/>
  <c r="AA212" i="8"/>
  <c r="Y212" i="8"/>
  <c r="W212" i="8"/>
  <c r="BK212" i="8"/>
  <c r="N212" i="8"/>
  <c r="BE212" i="8" s="1"/>
  <c r="BI211" i="8"/>
  <c r="BH211" i="8"/>
  <c r="BG211" i="8"/>
  <c r="BF211" i="8"/>
  <c r="BE211" i="8"/>
  <c r="AA211" i="8"/>
  <c r="Y211" i="8"/>
  <c r="W211" i="8"/>
  <c r="BK211" i="8"/>
  <c r="N211" i="8"/>
  <c r="BI210" i="8"/>
  <c r="BH210" i="8"/>
  <c r="BG210" i="8"/>
  <c r="BF210" i="8"/>
  <c r="AA210" i="8"/>
  <c r="Y210" i="8"/>
  <c r="W210" i="8"/>
  <c r="BK210" i="8"/>
  <c r="N210" i="8"/>
  <c r="BE210" i="8" s="1"/>
  <c r="BI209" i="8"/>
  <c r="BH209" i="8"/>
  <c r="BG209" i="8"/>
  <c r="BF209" i="8"/>
  <c r="AA209" i="8"/>
  <c r="Y209" i="8"/>
  <c r="W209" i="8"/>
  <c r="BK209" i="8"/>
  <c r="N209" i="8"/>
  <c r="BE209" i="8" s="1"/>
  <c r="BI208" i="8"/>
  <c r="BH208" i="8"/>
  <c r="BG208" i="8"/>
  <c r="BF208" i="8"/>
  <c r="AA208" i="8"/>
  <c r="Y208" i="8"/>
  <c r="W208" i="8"/>
  <c r="BK208" i="8"/>
  <c r="N208" i="8"/>
  <c r="BE208" i="8" s="1"/>
  <c r="BI207" i="8"/>
  <c r="BH207" i="8"/>
  <c r="BG207" i="8"/>
  <c r="BF207" i="8"/>
  <c r="BE207" i="8"/>
  <c r="AA207" i="8"/>
  <c r="Y207" i="8"/>
  <c r="W207" i="8"/>
  <c r="BK207" i="8"/>
  <c r="N207" i="8"/>
  <c r="BI204" i="8"/>
  <c r="BH204" i="8"/>
  <c r="BG204" i="8"/>
  <c r="BF204" i="8"/>
  <c r="AA204" i="8"/>
  <c r="Y204" i="8"/>
  <c r="W204" i="8"/>
  <c r="BK204" i="8"/>
  <c r="N204" i="8"/>
  <c r="BE204" i="8" s="1"/>
  <c r="BI202" i="8"/>
  <c r="BH202" i="8"/>
  <c r="BG202" i="8"/>
  <c r="BF202" i="8"/>
  <c r="AA202" i="8"/>
  <c r="Y202" i="8"/>
  <c r="W202" i="8"/>
  <c r="BK202" i="8"/>
  <c r="N202" i="8"/>
  <c r="BE202" i="8" s="1"/>
  <c r="BI198" i="8"/>
  <c r="BH198" i="8"/>
  <c r="BG198" i="8"/>
  <c r="BF198" i="8"/>
  <c r="AA198" i="8"/>
  <c r="Y198" i="8"/>
  <c r="W198" i="8"/>
  <c r="W197" i="8" s="1"/>
  <c r="BK198" i="8"/>
  <c r="BK197" i="8" s="1"/>
  <c r="N197" i="8" s="1"/>
  <c r="N92" i="8" s="1"/>
  <c r="N198" i="8"/>
  <c r="BE198" i="8" s="1"/>
  <c r="BI195" i="8"/>
  <c r="BH195" i="8"/>
  <c r="BG195" i="8"/>
  <c r="BF195" i="8"/>
  <c r="AA195" i="8"/>
  <c r="Y195" i="8"/>
  <c r="W195" i="8"/>
  <c r="BK195" i="8"/>
  <c r="N195" i="8"/>
  <c r="BE195" i="8" s="1"/>
  <c r="BI193" i="8"/>
  <c r="BH193" i="8"/>
  <c r="BG193" i="8"/>
  <c r="BF193" i="8"/>
  <c r="BE193" i="8"/>
  <c r="AA193" i="8"/>
  <c r="Y193" i="8"/>
  <c r="W193" i="8"/>
  <c r="BK193" i="8"/>
  <c r="N193" i="8"/>
  <c r="BI189" i="8"/>
  <c r="BH189" i="8"/>
  <c r="BG189" i="8"/>
  <c r="BF189" i="8"/>
  <c r="BE189" i="8"/>
  <c r="AA189" i="8"/>
  <c r="Y189" i="8"/>
  <c r="W189" i="8"/>
  <c r="BK189" i="8"/>
  <c r="N189" i="8"/>
  <c r="BI185" i="8"/>
  <c r="BH185" i="8"/>
  <c r="BG185" i="8"/>
  <c r="BF185" i="8"/>
  <c r="BE185" i="8"/>
  <c r="AA185" i="8"/>
  <c r="Y185" i="8"/>
  <c r="W185" i="8"/>
  <c r="BK185" i="8"/>
  <c r="N185" i="8"/>
  <c r="BI182" i="8"/>
  <c r="BH182" i="8"/>
  <c r="BG182" i="8"/>
  <c r="BF182" i="8"/>
  <c r="AA182" i="8"/>
  <c r="Y182" i="8"/>
  <c r="W182" i="8"/>
  <c r="BK182" i="8"/>
  <c r="N182" i="8"/>
  <c r="BE182" i="8" s="1"/>
  <c r="BI180" i="8"/>
  <c r="BH180" i="8"/>
  <c r="BG180" i="8"/>
  <c r="BF180" i="8"/>
  <c r="AA180" i="8"/>
  <c r="Y180" i="8"/>
  <c r="W180" i="8"/>
  <c r="BK180" i="8"/>
  <c r="N180" i="8"/>
  <c r="BE180" i="8" s="1"/>
  <c r="BI176" i="8"/>
  <c r="BH176" i="8"/>
  <c r="BG176" i="8"/>
  <c r="BF176" i="8"/>
  <c r="AA176" i="8"/>
  <c r="Y176" i="8"/>
  <c r="W176" i="8"/>
  <c r="BK176" i="8"/>
  <c r="N176" i="8"/>
  <c r="BE176" i="8" s="1"/>
  <c r="BI174" i="8"/>
  <c r="BH174" i="8"/>
  <c r="BG174" i="8"/>
  <c r="BF174" i="8"/>
  <c r="AA174" i="8"/>
  <c r="Y174" i="8"/>
  <c r="W174" i="8"/>
  <c r="BK174" i="8"/>
  <c r="N174" i="8"/>
  <c r="BE174" i="8" s="1"/>
  <c r="BI172" i="8"/>
  <c r="BH172" i="8"/>
  <c r="BG172" i="8"/>
  <c r="BF172" i="8"/>
  <c r="AA172" i="8"/>
  <c r="Y172" i="8"/>
  <c r="W172" i="8"/>
  <c r="BK172" i="8"/>
  <c r="N172" i="8"/>
  <c r="BE172" i="8" s="1"/>
  <c r="BI169" i="8"/>
  <c r="BH169" i="8"/>
  <c r="BG169" i="8"/>
  <c r="BF169" i="8"/>
  <c r="AA169" i="8"/>
  <c r="Y169" i="8"/>
  <c r="W169" i="8"/>
  <c r="BK169" i="8"/>
  <c r="N169" i="8"/>
  <c r="BE169" i="8" s="1"/>
  <c r="BI167" i="8"/>
  <c r="BH167" i="8"/>
  <c r="BG167" i="8"/>
  <c r="BF167" i="8"/>
  <c r="AA167" i="8"/>
  <c r="Y167" i="8"/>
  <c r="W167" i="8"/>
  <c r="BK167" i="8"/>
  <c r="N167" i="8"/>
  <c r="BE167" i="8" s="1"/>
  <c r="BI164" i="8"/>
  <c r="BH164" i="8"/>
  <c r="BG164" i="8"/>
  <c r="BF164" i="8"/>
  <c r="AA164" i="8"/>
  <c r="Y164" i="8"/>
  <c r="W164" i="8"/>
  <c r="BK164" i="8"/>
  <c r="N164" i="8"/>
  <c r="BE164" i="8" s="1"/>
  <c r="BI162" i="8"/>
  <c r="BH162" i="8"/>
  <c r="BG162" i="8"/>
  <c r="BF162" i="8"/>
  <c r="AA162" i="8"/>
  <c r="Y162" i="8"/>
  <c r="W162" i="8"/>
  <c r="BK162" i="8"/>
  <c r="N162" i="8"/>
  <c r="BE162" i="8" s="1"/>
  <c r="BI160" i="8"/>
  <c r="BH160" i="8"/>
  <c r="BG160" i="8"/>
  <c r="BF160" i="8"/>
  <c r="AA160" i="8"/>
  <c r="Y160" i="8"/>
  <c r="W160" i="8"/>
  <c r="BK160" i="8"/>
  <c r="N160" i="8"/>
  <c r="BE160" i="8" s="1"/>
  <c r="BI158" i="8"/>
  <c r="BH158" i="8"/>
  <c r="BG158" i="8"/>
  <c r="BF158" i="8"/>
  <c r="AA158" i="8"/>
  <c r="Y158" i="8"/>
  <c r="W158" i="8"/>
  <c r="BK158" i="8"/>
  <c r="N158" i="8"/>
  <c r="BE158" i="8" s="1"/>
  <c r="BI155" i="8"/>
  <c r="BH155" i="8"/>
  <c r="BG155" i="8"/>
  <c r="BF155" i="8"/>
  <c r="AA155" i="8"/>
  <c r="Y155" i="8"/>
  <c r="W155" i="8"/>
  <c r="BK155" i="8"/>
  <c r="N155" i="8"/>
  <c r="BE155" i="8" s="1"/>
  <c r="BI153" i="8"/>
  <c r="BH153" i="8"/>
  <c r="BG153" i="8"/>
  <c r="BF153" i="8"/>
  <c r="AA153" i="8"/>
  <c r="Y153" i="8"/>
  <c r="W153" i="8"/>
  <c r="BK153" i="8"/>
  <c r="N153" i="8"/>
  <c r="BE153" i="8" s="1"/>
  <c r="BI150" i="8"/>
  <c r="BH150" i="8"/>
  <c r="BG150" i="8"/>
  <c r="BF150" i="8"/>
  <c r="AA150" i="8"/>
  <c r="Y150" i="8"/>
  <c r="W150" i="8"/>
  <c r="BK150" i="8"/>
  <c r="N150" i="8"/>
  <c r="BE150" i="8" s="1"/>
  <c r="BI148" i="8"/>
  <c r="BH148" i="8"/>
  <c r="BG148" i="8"/>
  <c r="BF148" i="8"/>
  <c r="AA148" i="8"/>
  <c r="Y148" i="8"/>
  <c r="W148" i="8"/>
  <c r="BK148" i="8"/>
  <c r="N148" i="8"/>
  <c r="BE148" i="8" s="1"/>
  <c r="BI146" i="8"/>
  <c r="BH146" i="8"/>
  <c r="BG146" i="8"/>
  <c r="BF146" i="8"/>
  <c r="AA146" i="8"/>
  <c r="Y146" i="8"/>
  <c r="W146" i="8"/>
  <c r="BK146" i="8"/>
  <c r="N146" i="8"/>
  <c r="BE146" i="8" s="1"/>
  <c r="BI145" i="8"/>
  <c r="BH145" i="8"/>
  <c r="BG145" i="8"/>
  <c r="BF145" i="8"/>
  <c r="AA145" i="8"/>
  <c r="Y145" i="8"/>
  <c r="W145" i="8"/>
  <c r="BK145" i="8"/>
  <c r="N145" i="8"/>
  <c r="BE145" i="8" s="1"/>
  <c r="BI141" i="8"/>
  <c r="BH141" i="8"/>
  <c r="BG141" i="8"/>
  <c r="BF141" i="8"/>
  <c r="AA141" i="8"/>
  <c r="Y141" i="8"/>
  <c r="W141" i="8"/>
  <c r="BK141" i="8"/>
  <c r="N141" i="8"/>
  <c r="BE141" i="8" s="1"/>
  <c r="BI139" i="8"/>
  <c r="BH139" i="8"/>
  <c r="BG139" i="8"/>
  <c r="BF139" i="8"/>
  <c r="AA139" i="8"/>
  <c r="Y139" i="8"/>
  <c r="W139" i="8"/>
  <c r="BK139" i="8"/>
  <c r="N139" i="8"/>
  <c r="BE139" i="8" s="1"/>
  <c r="BI137" i="8"/>
  <c r="BH137" i="8"/>
  <c r="BG137" i="8"/>
  <c r="BF137" i="8"/>
  <c r="AA137" i="8"/>
  <c r="Y137" i="8"/>
  <c r="W137" i="8"/>
  <c r="BK137" i="8"/>
  <c r="N137" i="8"/>
  <c r="BE137" i="8" s="1"/>
  <c r="BI135" i="8"/>
  <c r="BH135" i="8"/>
  <c r="BG135" i="8"/>
  <c r="BF135" i="8"/>
  <c r="AA135" i="8"/>
  <c r="Y135" i="8"/>
  <c r="W135" i="8"/>
  <c r="BK135" i="8"/>
  <c r="N135" i="8"/>
  <c r="BE135" i="8" s="1"/>
  <c r="BI133" i="8"/>
  <c r="BH133" i="8"/>
  <c r="BG133" i="8"/>
  <c r="BF133" i="8"/>
  <c r="AA133" i="8"/>
  <c r="Y133" i="8"/>
  <c r="W133" i="8"/>
  <c r="BK133" i="8"/>
  <c r="N133" i="8"/>
  <c r="BE133" i="8" s="1"/>
  <c r="BI128" i="8"/>
  <c r="BH128" i="8"/>
  <c r="BG128" i="8"/>
  <c r="BF128" i="8"/>
  <c r="AA128" i="8"/>
  <c r="Y128" i="8"/>
  <c r="W128" i="8"/>
  <c r="BK128" i="8"/>
  <c r="N128" i="8"/>
  <c r="BE128" i="8" s="1"/>
  <c r="BI126" i="8"/>
  <c r="BH126" i="8"/>
  <c r="BG126" i="8"/>
  <c r="BF126" i="8"/>
  <c r="AA126" i="8"/>
  <c r="Y126" i="8"/>
  <c r="W126" i="8"/>
  <c r="BK126" i="8"/>
  <c r="N126" i="8"/>
  <c r="BE126" i="8" s="1"/>
  <c r="M120" i="8"/>
  <c r="F120" i="8"/>
  <c r="M119" i="8"/>
  <c r="F119" i="8"/>
  <c r="F117" i="8"/>
  <c r="F115" i="8"/>
  <c r="BI104" i="8"/>
  <c r="BH104" i="8"/>
  <c r="BG104" i="8"/>
  <c r="BF104" i="8"/>
  <c r="BI103" i="8"/>
  <c r="BH103" i="8"/>
  <c r="BG103" i="8"/>
  <c r="BF103" i="8"/>
  <c r="BI102" i="8"/>
  <c r="BH102" i="8"/>
  <c r="BG102" i="8"/>
  <c r="BF102" i="8"/>
  <c r="BI101" i="8"/>
  <c r="BH101" i="8"/>
  <c r="BG101" i="8"/>
  <c r="BF101" i="8"/>
  <c r="BI100" i="8"/>
  <c r="BH100" i="8"/>
  <c r="BG100" i="8"/>
  <c r="BF100" i="8"/>
  <c r="BI99" i="8"/>
  <c r="BH99" i="8"/>
  <c r="BG99" i="8"/>
  <c r="BF99" i="8"/>
  <c r="M84" i="8"/>
  <c r="F84" i="8"/>
  <c r="M83" i="8"/>
  <c r="F83" i="8"/>
  <c r="F81" i="8"/>
  <c r="F79" i="8"/>
  <c r="O9" i="8"/>
  <c r="M117" i="8" s="1"/>
  <c r="F6" i="8"/>
  <c r="F114" i="8" s="1"/>
  <c r="N488" i="7"/>
  <c r="W478" i="7"/>
  <c r="Y471" i="7"/>
  <c r="AA462" i="7"/>
  <c r="AY93" i="1"/>
  <c r="AX93" i="1"/>
  <c r="BI486" i="7"/>
  <c r="BH486" i="7"/>
  <c r="BG486" i="7"/>
  <c r="BF486" i="7"/>
  <c r="BE486" i="7"/>
  <c r="AA486" i="7"/>
  <c r="Y486" i="7"/>
  <c r="W486" i="7"/>
  <c r="BK486" i="7"/>
  <c r="N486" i="7"/>
  <c r="BI484" i="7"/>
  <c r="BH484" i="7"/>
  <c r="BG484" i="7"/>
  <c r="BF484" i="7"/>
  <c r="AA484" i="7"/>
  <c r="Y484" i="7"/>
  <c r="W484" i="7"/>
  <c r="BK484" i="7"/>
  <c r="N484" i="7"/>
  <c r="BE484" i="7" s="1"/>
  <c r="BI482" i="7"/>
  <c r="BH482" i="7"/>
  <c r="BG482" i="7"/>
  <c r="BF482" i="7"/>
  <c r="BE482" i="7"/>
  <c r="AA482" i="7"/>
  <c r="AA481" i="7" s="1"/>
  <c r="AA480" i="7" s="1"/>
  <c r="Y482" i="7"/>
  <c r="W482" i="7"/>
  <c r="W481" i="7" s="1"/>
  <c r="W480" i="7" s="1"/>
  <c r="BK482" i="7"/>
  <c r="N482" i="7"/>
  <c r="BI479" i="7"/>
  <c r="BH479" i="7"/>
  <c r="BG479" i="7"/>
  <c r="BF479" i="7"/>
  <c r="BE479" i="7"/>
  <c r="AA479" i="7"/>
  <c r="AA478" i="7" s="1"/>
  <c r="Y479" i="7"/>
  <c r="Y478" i="7" s="1"/>
  <c r="W479" i="7"/>
  <c r="BK479" i="7"/>
  <c r="BK478" i="7" s="1"/>
  <c r="N478" i="7" s="1"/>
  <c r="N99" i="7" s="1"/>
  <c r="N479" i="7"/>
  <c r="BI477" i="7"/>
  <c r="BH477" i="7"/>
  <c r="BG477" i="7"/>
  <c r="BF477" i="7"/>
  <c r="AA477" i="7"/>
  <c r="Y477" i="7"/>
  <c r="W477" i="7"/>
  <c r="BK477" i="7"/>
  <c r="N477" i="7"/>
  <c r="BE477" i="7" s="1"/>
  <c r="BI476" i="7"/>
  <c r="BH476" i="7"/>
  <c r="BG476" i="7"/>
  <c r="BF476" i="7"/>
  <c r="AA476" i="7"/>
  <c r="Y476" i="7"/>
  <c r="W476" i="7"/>
  <c r="BK476" i="7"/>
  <c r="N476" i="7"/>
  <c r="BE476" i="7" s="1"/>
  <c r="BI474" i="7"/>
  <c r="BH474" i="7"/>
  <c r="BG474" i="7"/>
  <c r="BF474" i="7"/>
  <c r="AA474" i="7"/>
  <c r="Y474" i="7"/>
  <c r="W474" i="7"/>
  <c r="BK474" i="7"/>
  <c r="N474" i="7"/>
  <c r="BE474" i="7" s="1"/>
  <c r="BI473" i="7"/>
  <c r="BH473" i="7"/>
  <c r="BG473" i="7"/>
  <c r="BF473" i="7"/>
  <c r="AA473" i="7"/>
  <c r="Y473" i="7"/>
  <c r="W473" i="7"/>
  <c r="BK473" i="7"/>
  <c r="N473" i="7"/>
  <c r="BE473" i="7" s="1"/>
  <c r="BI472" i="7"/>
  <c r="BH472" i="7"/>
  <c r="BG472" i="7"/>
  <c r="BF472" i="7"/>
  <c r="BE472" i="7"/>
  <c r="AA472" i="7"/>
  <c r="Y472" i="7"/>
  <c r="W472" i="7"/>
  <c r="BK472" i="7"/>
  <c r="BK471" i="7" s="1"/>
  <c r="N471" i="7" s="1"/>
  <c r="N98" i="7" s="1"/>
  <c r="N472" i="7"/>
  <c r="BI469" i="7"/>
  <c r="BH469" i="7"/>
  <c r="BG469" i="7"/>
  <c r="BF469" i="7"/>
  <c r="BE469" i="7"/>
  <c r="AA469" i="7"/>
  <c r="Y469" i="7"/>
  <c r="W469" i="7"/>
  <c r="BK469" i="7"/>
  <c r="N469" i="7"/>
  <c r="BI467" i="7"/>
  <c r="BH467" i="7"/>
  <c r="BG467" i="7"/>
  <c r="BF467" i="7"/>
  <c r="BE467" i="7"/>
  <c r="AA467" i="7"/>
  <c r="Y467" i="7"/>
  <c r="W467" i="7"/>
  <c r="BK467" i="7"/>
  <c r="N467" i="7"/>
  <c r="BI463" i="7"/>
  <c r="BH463" i="7"/>
  <c r="BG463" i="7"/>
  <c r="BF463" i="7"/>
  <c r="AA463" i="7"/>
  <c r="Y463" i="7"/>
  <c r="W463" i="7"/>
  <c r="BK463" i="7"/>
  <c r="N463" i="7"/>
  <c r="BE463" i="7" s="1"/>
  <c r="BI460" i="7"/>
  <c r="BH460" i="7"/>
  <c r="BG460" i="7"/>
  <c r="BF460" i="7"/>
  <c r="AA460" i="7"/>
  <c r="Y460" i="7"/>
  <c r="W460" i="7"/>
  <c r="BK460" i="7"/>
  <c r="N460" i="7"/>
  <c r="BE460" i="7" s="1"/>
  <c r="BI459" i="7"/>
  <c r="BH459" i="7"/>
  <c r="BG459" i="7"/>
  <c r="BF459" i="7"/>
  <c r="BE459" i="7"/>
  <c r="AA459" i="7"/>
  <c r="Y459" i="7"/>
  <c r="W459" i="7"/>
  <c r="BK459" i="7"/>
  <c r="N459" i="7"/>
  <c r="BI458" i="7"/>
  <c r="BH458" i="7"/>
  <c r="BG458" i="7"/>
  <c r="BF458" i="7"/>
  <c r="AA458" i="7"/>
  <c r="Y458" i="7"/>
  <c r="W458" i="7"/>
  <c r="BK458" i="7"/>
  <c r="N458" i="7"/>
  <c r="BE458" i="7" s="1"/>
  <c r="BI456" i="7"/>
  <c r="BH456" i="7"/>
  <c r="BG456" i="7"/>
  <c r="BF456" i="7"/>
  <c r="BE456" i="7"/>
  <c r="AA456" i="7"/>
  <c r="Y456" i="7"/>
  <c r="W456" i="7"/>
  <c r="BK456" i="7"/>
  <c r="N456" i="7"/>
  <c r="BI454" i="7"/>
  <c r="BH454" i="7"/>
  <c r="BG454" i="7"/>
  <c r="BF454" i="7"/>
  <c r="AA454" i="7"/>
  <c r="Y454" i="7"/>
  <c r="W454" i="7"/>
  <c r="BK454" i="7"/>
  <c r="N454" i="7"/>
  <c r="BE454" i="7" s="1"/>
  <c r="BI453" i="7"/>
  <c r="BH453" i="7"/>
  <c r="BG453" i="7"/>
  <c r="BF453" i="7"/>
  <c r="AA453" i="7"/>
  <c r="Y453" i="7"/>
  <c r="W453" i="7"/>
  <c r="BK453" i="7"/>
  <c r="N453" i="7"/>
  <c r="BE453" i="7" s="1"/>
  <c r="BI452" i="7"/>
  <c r="BH452" i="7"/>
  <c r="BG452" i="7"/>
  <c r="BF452" i="7"/>
  <c r="BE452" i="7"/>
  <c r="AA452" i="7"/>
  <c r="Y452" i="7"/>
  <c r="W452" i="7"/>
  <c r="BK452" i="7"/>
  <c r="N452" i="7"/>
  <c r="BI451" i="7"/>
  <c r="BH451" i="7"/>
  <c r="BG451" i="7"/>
  <c r="BF451" i="7"/>
  <c r="AA451" i="7"/>
  <c r="Y451" i="7"/>
  <c r="W451" i="7"/>
  <c r="BK451" i="7"/>
  <c r="N451" i="7"/>
  <c r="BE451" i="7" s="1"/>
  <c r="BI447" i="7"/>
  <c r="BH447" i="7"/>
  <c r="BG447" i="7"/>
  <c r="BF447" i="7"/>
  <c r="BE447" i="7"/>
  <c r="AA447" i="7"/>
  <c r="Y447" i="7"/>
  <c r="W447" i="7"/>
  <c r="BK447" i="7"/>
  <c r="N447" i="7"/>
  <c r="BI445" i="7"/>
  <c r="BH445" i="7"/>
  <c r="BG445" i="7"/>
  <c r="BF445" i="7"/>
  <c r="AA445" i="7"/>
  <c r="Y445" i="7"/>
  <c r="W445" i="7"/>
  <c r="BK445" i="7"/>
  <c r="N445" i="7"/>
  <c r="BE445" i="7" s="1"/>
  <c r="BI444" i="7"/>
  <c r="BH444" i="7"/>
  <c r="BG444" i="7"/>
  <c r="BF444" i="7"/>
  <c r="AA444" i="7"/>
  <c r="Y444" i="7"/>
  <c r="W444" i="7"/>
  <c r="BK444" i="7"/>
  <c r="N444" i="7"/>
  <c r="BE444" i="7" s="1"/>
  <c r="BI443" i="7"/>
  <c r="BH443" i="7"/>
  <c r="BG443" i="7"/>
  <c r="BF443" i="7"/>
  <c r="AA443" i="7"/>
  <c r="Y443" i="7"/>
  <c r="W443" i="7"/>
  <c r="BK443" i="7"/>
  <c r="N443" i="7"/>
  <c r="BE443" i="7" s="1"/>
  <c r="BI440" i="7"/>
  <c r="BH440" i="7"/>
  <c r="BG440" i="7"/>
  <c r="BF440" i="7"/>
  <c r="BE440" i="7"/>
  <c r="AA440" i="7"/>
  <c r="Y440" i="7"/>
  <c r="W440" i="7"/>
  <c r="BK440" i="7"/>
  <c r="N440" i="7"/>
  <c r="BI439" i="7"/>
  <c r="BH439" i="7"/>
  <c r="BG439" i="7"/>
  <c r="BF439" i="7"/>
  <c r="AA439" i="7"/>
  <c r="Y439" i="7"/>
  <c r="W439" i="7"/>
  <c r="BK439" i="7"/>
  <c r="N439" i="7"/>
  <c r="BE439" i="7" s="1"/>
  <c r="BI438" i="7"/>
  <c r="BH438" i="7"/>
  <c r="BG438" i="7"/>
  <c r="BF438" i="7"/>
  <c r="AA438" i="7"/>
  <c r="Y438" i="7"/>
  <c r="W438" i="7"/>
  <c r="BK438" i="7"/>
  <c r="N438" i="7"/>
  <c r="BE438" i="7" s="1"/>
  <c r="BI437" i="7"/>
  <c r="BH437" i="7"/>
  <c r="BG437" i="7"/>
  <c r="BF437" i="7"/>
  <c r="AA437" i="7"/>
  <c r="Y437" i="7"/>
  <c r="W437" i="7"/>
  <c r="BK437" i="7"/>
  <c r="N437" i="7"/>
  <c r="BE437" i="7" s="1"/>
  <c r="BI436" i="7"/>
  <c r="BH436" i="7"/>
  <c r="BG436" i="7"/>
  <c r="BF436" i="7"/>
  <c r="BE436" i="7"/>
  <c r="AA436" i="7"/>
  <c r="Y436" i="7"/>
  <c r="W436" i="7"/>
  <c r="BK436" i="7"/>
  <c r="N436" i="7"/>
  <c r="BI435" i="7"/>
  <c r="BH435" i="7"/>
  <c r="BG435" i="7"/>
  <c r="BF435" i="7"/>
  <c r="AA435" i="7"/>
  <c r="Y435" i="7"/>
  <c r="W435" i="7"/>
  <c r="BK435" i="7"/>
  <c r="N435" i="7"/>
  <c r="BE435" i="7" s="1"/>
  <c r="BI434" i="7"/>
  <c r="BH434" i="7"/>
  <c r="BG434" i="7"/>
  <c r="BF434" i="7"/>
  <c r="BE434" i="7"/>
  <c r="AA434" i="7"/>
  <c r="Y434" i="7"/>
  <c r="W434" i="7"/>
  <c r="BK434" i="7"/>
  <c r="N434" i="7"/>
  <c r="BI433" i="7"/>
  <c r="BH433" i="7"/>
  <c r="BG433" i="7"/>
  <c r="BF433" i="7"/>
  <c r="AA433" i="7"/>
  <c r="Y433" i="7"/>
  <c r="W433" i="7"/>
  <c r="BK433" i="7"/>
  <c r="N433" i="7"/>
  <c r="BE433" i="7" s="1"/>
  <c r="BI432" i="7"/>
  <c r="BH432" i="7"/>
  <c r="BG432" i="7"/>
  <c r="BF432" i="7"/>
  <c r="AA432" i="7"/>
  <c r="Y432" i="7"/>
  <c r="W432" i="7"/>
  <c r="BK432" i="7"/>
  <c r="N432" i="7"/>
  <c r="BE432" i="7" s="1"/>
  <c r="BI431" i="7"/>
  <c r="BH431" i="7"/>
  <c r="BG431" i="7"/>
  <c r="BF431" i="7"/>
  <c r="AA431" i="7"/>
  <c r="Y431" i="7"/>
  <c r="W431" i="7"/>
  <c r="BK431" i="7"/>
  <c r="N431" i="7"/>
  <c r="BE431" i="7" s="1"/>
  <c r="BI427" i="7"/>
  <c r="BH427" i="7"/>
  <c r="BG427" i="7"/>
  <c r="BF427" i="7"/>
  <c r="BE427" i="7"/>
  <c r="AA427" i="7"/>
  <c r="Y427" i="7"/>
  <c r="W427" i="7"/>
  <c r="BK427" i="7"/>
  <c r="N427" i="7"/>
  <c r="BI426" i="7"/>
  <c r="BH426" i="7"/>
  <c r="BG426" i="7"/>
  <c r="BF426" i="7"/>
  <c r="AA426" i="7"/>
  <c r="Y426" i="7"/>
  <c r="W426" i="7"/>
  <c r="BK426" i="7"/>
  <c r="N426" i="7"/>
  <c r="BE426" i="7" s="1"/>
  <c r="BI424" i="7"/>
  <c r="BH424" i="7"/>
  <c r="BG424" i="7"/>
  <c r="BF424" i="7"/>
  <c r="BE424" i="7"/>
  <c r="AA424" i="7"/>
  <c r="Y424" i="7"/>
  <c r="W424" i="7"/>
  <c r="BK424" i="7"/>
  <c r="N424" i="7"/>
  <c r="BI423" i="7"/>
  <c r="BH423" i="7"/>
  <c r="BG423" i="7"/>
  <c r="BF423" i="7"/>
  <c r="AA423" i="7"/>
  <c r="Y423" i="7"/>
  <c r="W423" i="7"/>
  <c r="BK423" i="7"/>
  <c r="N423" i="7"/>
  <c r="BE423" i="7" s="1"/>
  <c r="BI422" i="7"/>
  <c r="BH422" i="7"/>
  <c r="BG422" i="7"/>
  <c r="BF422" i="7"/>
  <c r="AA422" i="7"/>
  <c r="Y422" i="7"/>
  <c r="W422" i="7"/>
  <c r="BK422" i="7"/>
  <c r="N422" i="7"/>
  <c r="BE422" i="7" s="1"/>
  <c r="BI421" i="7"/>
  <c r="BH421" i="7"/>
  <c r="BG421" i="7"/>
  <c r="BF421" i="7"/>
  <c r="AA421" i="7"/>
  <c r="Y421" i="7"/>
  <c r="W421" i="7"/>
  <c r="BK421" i="7"/>
  <c r="N421" i="7"/>
  <c r="BE421" i="7" s="1"/>
  <c r="BI420" i="7"/>
  <c r="BH420" i="7"/>
  <c r="BG420" i="7"/>
  <c r="BF420" i="7"/>
  <c r="BE420" i="7"/>
  <c r="AA420" i="7"/>
  <c r="Y420" i="7"/>
  <c r="W420" i="7"/>
  <c r="BK420" i="7"/>
  <c r="N420" i="7"/>
  <c r="BI419" i="7"/>
  <c r="BH419" i="7"/>
  <c r="BG419" i="7"/>
  <c r="BF419" i="7"/>
  <c r="AA419" i="7"/>
  <c r="Y419" i="7"/>
  <c r="W419" i="7"/>
  <c r="BK419" i="7"/>
  <c r="N419" i="7"/>
  <c r="BE419" i="7" s="1"/>
  <c r="BI418" i="7"/>
  <c r="BH418" i="7"/>
  <c r="BG418" i="7"/>
  <c r="BF418" i="7"/>
  <c r="AA418" i="7"/>
  <c r="Y418" i="7"/>
  <c r="W418" i="7"/>
  <c r="BK418" i="7"/>
  <c r="N418" i="7"/>
  <c r="BE418" i="7" s="1"/>
  <c r="BI417" i="7"/>
  <c r="BH417" i="7"/>
  <c r="BG417" i="7"/>
  <c r="BF417" i="7"/>
  <c r="AA417" i="7"/>
  <c r="Y417" i="7"/>
  <c r="W417" i="7"/>
  <c r="BK417" i="7"/>
  <c r="N417" i="7"/>
  <c r="BE417" i="7" s="1"/>
  <c r="BI416" i="7"/>
  <c r="BH416" i="7"/>
  <c r="BG416" i="7"/>
  <c r="BF416" i="7"/>
  <c r="BE416" i="7"/>
  <c r="AA416" i="7"/>
  <c r="Y416" i="7"/>
  <c r="W416" i="7"/>
  <c r="BK416" i="7"/>
  <c r="N416" i="7"/>
  <c r="BI415" i="7"/>
  <c r="BH415" i="7"/>
  <c r="BG415" i="7"/>
  <c r="BF415" i="7"/>
  <c r="AA415" i="7"/>
  <c r="Y415" i="7"/>
  <c r="W415" i="7"/>
  <c r="BK415" i="7"/>
  <c r="N415" i="7"/>
  <c r="BE415" i="7" s="1"/>
  <c r="BI414" i="7"/>
  <c r="BH414" i="7"/>
  <c r="BG414" i="7"/>
  <c r="BF414" i="7"/>
  <c r="AA414" i="7"/>
  <c r="Y414" i="7"/>
  <c r="W414" i="7"/>
  <c r="BK414" i="7"/>
  <c r="N414" i="7"/>
  <c r="BE414" i="7" s="1"/>
  <c r="BI413" i="7"/>
  <c r="BH413" i="7"/>
  <c r="BG413" i="7"/>
  <c r="BF413" i="7"/>
  <c r="AA413" i="7"/>
  <c r="Y413" i="7"/>
  <c r="W413" i="7"/>
  <c r="BK413" i="7"/>
  <c r="N413" i="7"/>
  <c r="BE413" i="7" s="1"/>
  <c r="BI412" i="7"/>
  <c r="BH412" i="7"/>
  <c r="BG412" i="7"/>
  <c r="BF412" i="7"/>
  <c r="AA412" i="7"/>
  <c r="Y412" i="7"/>
  <c r="W412" i="7"/>
  <c r="BK412" i="7"/>
  <c r="N412" i="7"/>
  <c r="BE412" i="7" s="1"/>
  <c r="BI411" i="7"/>
  <c r="BH411" i="7"/>
  <c r="BG411" i="7"/>
  <c r="BF411" i="7"/>
  <c r="AA411" i="7"/>
  <c r="Y411" i="7"/>
  <c r="W411" i="7"/>
  <c r="BK411" i="7"/>
  <c r="N411" i="7"/>
  <c r="BE411" i="7" s="1"/>
  <c r="BI410" i="7"/>
  <c r="BH410" i="7"/>
  <c r="BG410" i="7"/>
  <c r="BF410" i="7"/>
  <c r="AA410" i="7"/>
  <c r="Y410" i="7"/>
  <c r="W410" i="7"/>
  <c r="BK410" i="7"/>
  <c r="N410" i="7"/>
  <c r="BE410" i="7" s="1"/>
  <c r="BI409" i="7"/>
  <c r="BH409" i="7"/>
  <c r="BG409" i="7"/>
  <c r="BF409" i="7"/>
  <c r="AA409" i="7"/>
  <c r="Y409" i="7"/>
  <c r="W409" i="7"/>
  <c r="BK409" i="7"/>
  <c r="N409" i="7"/>
  <c r="BE409" i="7" s="1"/>
  <c r="BI407" i="7"/>
  <c r="BH407" i="7"/>
  <c r="BG407" i="7"/>
  <c r="BF407" i="7"/>
  <c r="BE407" i="7"/>
  <c r="AA407" i="7"/>
  <c r="Y407" i="7"/>
  <c r="W407" i="7"/>
  <c r="BK407" i="7"/>
  <c r="N407" i="7"/>
  <c r="BI405" i="7"/>
  <c r="BH405" i="7"/>
  <c r="BG405" i="7"/>
  <c r="BF405" i="7"/>
  <c r="AA405" i="7"/>
  <c r="Y405" i="7"/>
  <c r="W405" i="7"/>
  <c r="BK405" i="7"/>
  <c r="N405" i="7"/>
  <c r="BE405" i="7" s="1"/>
  <c r="BI400" i="7"/>
  <c r="BH400" i="7"/>
  <c r="BG400" i="7"/>
  <c r="BF400" i="7"/>
  <c r="AA400" i="7"/>
  <c r="Y400" i="7"/>
  <c r="W400" i="7"/>
  <c r="BK400" i="7"/>
  <c r="N400" i="7"/>
  <c r="BE400" i="7" s="1"/>
  <c r="BI399" i="7"/>
  <c r="BH399" i="7"/>
  <c r="BG399" i="7"/>
  <c r="BF399" i="7"/>
  <c r="AA399" i="7"/>
  <c r="Y399" i="7"/>
  <c r="W399" i="7"/>
  <c r="BK399" i="7"/>
  <c r="N399" i="7"/>
  <c r="BE399" i="7" s="1"/>
  <c r="BI398" i="7"/>
  <c r="BH398" i="7"/>
  <c r="BG398" i="7"/>
  <c r="BF398" i="7"/>
  <c r="BE398" i="7"/>
  <c r="AA398" i="7"/>
  <c r="Y398" i="7"/>
  <c r="W398" i="7"/>
  <c r="BK398" i="7"/>
  <c r="N398" i="7"/>
  <c r="BI397" i="7"/>
  <c r="BH397" i="7"/>
  <c r="BG397" i="7"/>
  <c r="BF397" i="7"/>
  <c r="AA397" i="7"/>
  <c r="Y397" i="7"/>
  <c r="W397" i="7"/>
  <c r="BK397" i="7"/>
  <c r="N397" i="7"/>
  <c r="BE397" i="7" s="1"/>
  <c r="BI396" i="7"/>
  <c r="BH396" i="7"/>
  <c r="BG396" i="7"/>
  <c r="BF396" i="7"/>
  <c r="AA396" i="7"/>
  <c r="Y396" i="7"/>
  <c r="W396" i="7"/>
  <c r="BK396" i="7"/>
  <c r="N396" i="7"/>
  <c r="BE396" i="7" s="1"/>
  <c r="BI395" i="7"/>
  <c r="BH395" i="7"/>
  <c r="BG395" i="7"/>
  <c r="BF395" i="7"/>
  <c r="AA395" i="7"/>
  <c r="Y395" i="7"/>
  <c r="W395" i="7"/>
  <c r="BK395" i="7"/>
  <c r="N395" i="7"/>
  <c r="BE395" i="7" s="1"/>
  <c r="BI394" i="7"/>
  <c r="BH394" i="7"/>
  <c r="BG394" i="7"/>
  <c r="BF394" i="7"/>
  <c r="BE394" i="7"/>
  <c r="AA394" i="7"/>
  <c r="Y394" i="7"/>
  <c r="W394" i="7"/>
  <c r="BK394" i="7"/>
  <c r="N394" i="7"/>
  <c r="BI393" i="7"/>
  <c r="BH393" i="7"/>
  <c r="BG393" i="7"/>
  <c r="BF393" i="7"/>
  <c r="AA393" i="7"/>
  <c r="Y393" i="7"/>
  <c r="W393" i="7"/>
  <c r="BK393" i="7"/>
  <c r="N393" i="7"/>
  <c r="BE393" i="7" s="1"/>
  <c r="BI392" i="7"/>
  <c r="BH392" i="7"/>
  <c r="BG392" i="7"/>
  <c r="BF392" i="7"/>
  <c r="AA392" i="7"/>
  <c r="Y392" i="7"/>
  <c r="W392" i="7"/>
  <c r="BK392" i="7"/>
  <c r="N392" i="7"/>
  <c r="BE392" i="7" s="1"/>
  <c r="BI391" i="7"/>
  <c r="BH391" i="7"/>
  <c r="BG391" i="7"/>
  <c r="BF391" i="7"/>
  <c r="AA391" i="7"/>
  <c r="Y391" i="7"/>
  <c r="W391" i="7"/>
  <c r="BK391" i="7"/>
  <c r="N391" i="7"/>
  <c r="BE391" i="7" s="1"/>
  <c r="BI390" i="7"/>
  <c r="BH390" i="7"/>
  <c r="BG390" i="7"/>
  <c r="BF390" i="7"/>
  <c r="AA390" i="7"/>
  <c r="Y390" i="7"/>
  <c r="W390" i="7"/>
  <c r="BK390" i="7"/>
  <c r="N390" i="7"/>
  <c r="BE390" i="7" s="1"/>
  <c r="BI389" i="7"/>
  <c r="BH389" i="7"/>
  <c r="BG389" i="7"/>
  <c r="BF389" i="7"/>
  <c r="AA389" i="7"/>
  <c r="Y389" i="7"/>
  <c r="W389" i="7"/>
  <c r="BK389" i="7"/>
  <c r="N389" i="7"/>
  <c r="BE389" i="7" s="1"/>
  <c r="BI388" i="7"/>
  <c r="BH388" i="7"/>
  <c r="BG388" i="7"/>
  <c r="BF388" i="7"/>
  <c r="AA388" i="7"/>
  <c r="Y388" i="7"/>
  <c r="W388" i="7"/>
  <c r="BK388" i="7"/>
  <c r="N388" i="7"/>
  <c r="BE388" i="7" s="1"/>
  <c r="BI387" i="7"/>
  <c r="BH387" i="7"/>
  <c r="BG387" i="7"/>
  <c r="BF387" i="7"/>
  <c r="AA387" i="7"/>
  <c r="Y387" i="7"/>
  <c r="W387" i="7"/>
  <c r="BK387" i="7"/>
  <c r="N387" i="7"/>
  <c r="BE387" i="7" s="1"/>
  <c r="BI386" i="7"/>
  <c r="BH386" i="7"/>
  <c r="BG386" i="7"/>
  <c r="BF386" i="7"/>
  <c r="BE386" i="7"/>
  <c r="AA386" i="7"/>
  <c r="Y386" i="7"/>
  <c r="W386" i="7"/>
  <c r="BK386" i="7"/>
  <c r="N386" i="7"/>
  <c r="BI385" i="7"/>
  <c r="BH385" i="7"/>
  <c r="BG385" i="7"/>
  <c r="BF385" i="7"/>
  <c r="AA385" i="7"/>
  <c r="Y385" i="7"/>
  <c r="W385" i="7"/>
  <c r="BK385" i="7"/>
  <c r="N385" i="7"/>
  <c r="BE385" i="7" s="1"/>
  <c r="BI384" i="7"/>
  <c r="BH384" i="7"/>
  <c r="BG384" i="7"/>
  <c r="BF384" i="7"/>
  <c r="AA384" i="7"/>
  <c r="Y384" i="7"/>
  <c r="W384" i="7"/>
  <c r="BK384" i="7"/>
  <c r="N384" i="7"/>
  <c r="BE384" i="7" s="1"/>
  <c r="BI383" i="7"/>
  <c r="BH383" i="7"/>
  <c r="BG383" i="7"/>
  <c r="BF383" i="7"/>
  <c r="AA383" i="7"/>
  <c r="Y383" i="7"/>
  <c r="W383" i="7"/>
  <c r="BK383" i="7"/>
  <c r="N383" i="7"/>
  <c r="BE383" i="7" s="1"/>
  <c r="BI382" i="7"/>
  <c r="BH382" i="7"/>
  <c r="BG382" i="7"/>
  <c r="BF382" i="7"/>
  <c r="BE382" i="7"/>
  <c r="AA382" i="7"/>
  <c r="Y382" i="7"/>
  <c r="W382" i="7"/>
  <c r="BK382" i="7"/>
  <c r="N382" i="7"/>
  <c r="BI380" i="7"/>
  <c r="BH380" i="7"/>
  <c r="BG380" i="7"/>
  <c r="BF380" i="7"/>
  <c r="AA380" i="7"/>
  <c r="Y380" i="7"/>
  <c r="W380" i="7"/>
  <c r="BK380" i="7"/>
  <c r="N380" i="7"/>
  <c r="BE380" i="7" s="1"/>
  <c r="BI379" i="7"/>
  <c r="BH379" i="7"/>
  <c r="BG379" i="7"/>
  <c r="BF379" i="7"/>
  <c r="AA379" i="7"/>
  <c r="Y379" i="7"/>
  <c r="W379" i="7"/>
  <c r="BK379" i="7"/>
  <c r="N379" i="7"/>
  <c r="BE379" i="7" s="1"/>
  <c r="BI378" i="7"/>
  <c r="BH378" i="7"/>
  <c r="BG378" i="7"/>
  <c r="BF378" i="7"/>
  <c r="AA378" i="7"/>
  <c r="Y378" i="7"/>
  <c r="W378" i="7"/>
  <c r="BK378" i="7"/>
  <c r="N378" i="7"/>
  <c r="BE378" i="7" s="1"/>
  <c r="BI377" i="7"/>
  <c r="BH377" i="7"/>
  <c r="BG377" i="7"/>
  <c r="BF377" i="7"/>
  <c r="BE377" i="7"/>
  <c r="AA377" i="7"/>
  <c r="Y377" i="7"/>
  <c r="W377" i="7"/>
  <c r="BK377" i="7"/>
  <c r="N377" i="7"/>
  <c r="BI372" i="7"/>
  <c r="BH372" i="7"/>
  <c r="BG372" i="7"/>
  <c r="BF372" i="7"/>
  <c r="AA372" i="7"/>
  <c r="Y372" i="7"/>
  <c r="W372" i="7"/>
  <c r="BK372" i="7"/>
  <c r="N372" i="7"/>
  <c r="BE372" i="7" s="1"/>
  <c r="BI371" i="7"/>
  <c r="BH371" i="7"/>
  <c r="BG371" i="7"/>
  <c r="BF371" i="7"/>
  <c r="AA371" i="7"/>
  <c r="Y371" i="7"/>
  <c r="W371" i="7"/>
  <c r="BK371" i="7"/>
  <c r="N371" i="7"/>
  <c r="BE371" i="7" s="1"/>
  <c r="BI370" i="7"/>
  <c r="BH370" i="7"/>
  <c r="BG370" i="7"/>
  <c r="BF370" i="7"/>
  <c r="AA370" i="7"/>
  <c r="Y370" i="7"/>
  <c r="W370" i="7"/>
  <c r="BK370" i="7"/>
  <c r="N370" i="7"/>
  <c r="BE370" i="7" s="1"/>
  <c r="BI369" i="7"/>
  <c r="BH369" i="7"/>
  <c r="BG369" i="7"/>
  <c r="BF369" i="7"/>
  <c r="AA369" i="7"/>
  <c r="Y369" i="7"/>
  <c r="W369" i="7"/>
  <c r="BK369" i="7"/>
  <c r="N369" i="7"/>
  <c r="BE369" i="7" s="1"/>
  <c r="BI368" i="7"/>
  <c r="BH368" i="7"/>
  <c r="BG368" i="7"/>
  <c r="BF368" i="7"/>
  <c r="AA368" i="7"/>
  <c r="Y368" i="7"/>
  <c r="W368" i="7"/>
  <c r="BK368" i="7"/>
  <c r="N368" i="7"/>
  <c r="BE368" i="7" s="1"/>
  <c r="BI366" i="7"/>
  <c r="BH366" i="7"/>
  <c r="BG366" i="7"/>
  <c r="BF366" i="7"/>
  <c r="AA366" i="7"/>
  <c r="Y366" i="7"/>
  <c r="W366" i="7"/>
  <c r="BK366" i="7"/>
  <c r="N366" i="7"/>
  <c r="BE366" i="7" s="1"/>
  <c r="BI365" i="7"/>
  <c r="BH365" i="7"/>
  <c r="BG365" i="7"/>
  <c r="BF365" i="7"/>
  <c r="AA365" i="7"/>
  <c r="Y365" i="7"/>
  <c r="W365" i="7"/>
  <c r="BK365" i="7"/>
  <c r="N365" i="7"/>
  <c r="BE365" i="7" s="1"/>
  <c r="BI363" i="7"/>
  <c r="BH363" i="7"/>
  <c r="BG363" i="7"/>
  <c r="BF363" i="7"/>
  <c r="BE363" i="7"/>
  <c r="AA363" i="7"/>
  <c r="Y363" i="7"/>
  <c r="W363" i="7"/>
  <c r="BK363" i="7"/>
  <c r="N363" i="7"/>
  <c r="BI362" i="7"/>
  <c r="BH362" i="7"/>
  <c r="BG362" i="7"/>
  <c r="BF362" i="7"/>
  <c r="AA362" i="7"/>
  <c r="Y362" i="7"/>
  <c r="W362" i="7"/>
  <c r="BK362" i="7"/>
  <c r="N362" i="7"/>
  <c r="BE362" i="7" s="1"/>
  <c r="BI360" i="7"/>
  <c r="BH360" i="7"/>
  <c r="BG360" i="7"/>
  <c r="BF360" i="7"/>
  <c r="AA360" i="7"/>
  <c r="Y360" i="7"/>
  <c r="W360" i="7"/>
  <c r="BK360" i="7"/>
  <c r="N360" i="7"/>
  <c r="BE360" i="7" s="1"/>
  <c r="BI357" i="7"/>
  <c r="BH357" i="7"/>
  <c r="BG357" i="7"/>
  <c r="BF357" i="7"/>
  <c r="AA357" i="7"/>
  <c r="Y357" i="7"/>
  <c r="W357" i="7"/>
  <c r="BK357" i="7"/>
  <c r="N357" i="7"/>
  <c r="BE357" i="7" s="1"/>
  <c r="BI356" i="7"/>
  <c r="BH356" i="7"/>
  <c r="BG356" i="7"/>
  <c r="BF356" i="7"/>
  <c r="BE356" i="7"/>
  <c r="AA356" i="7"/>
  <c r="Y356" i="7"/>
  <c r="W356" i="7"/>
  <c r="BK356" i="7"/>
  <c r="N356" i="7"/>
  <c r="BI353" i="7"/>
  <c r="BH353" i="7"/>
  <c r="BG353" i="7"/>
  <c r="BF353" i="7"/>
  <c r="AA353" i="7"/>
  <c r="Y353" i="7"/>
  <c r="W353" i="7"/>
  <c r="BK353" i="7"/>
  <c r="N353" i="7"/>
  <c r="BE353" i="7" s="1"/>
  <c r="BI347" i="7"/>
  <c r="BH347" i="7"/>
  <c r="BG347" i="7"/>
  <c r="BF347" i="7"/>
  <c r="AA347" i="7"/>
  <c r="Y347" i="7"/>
  <c r="W347" i="7"/>
  <c r="BK347" i="7"/>
  <c r="N347" i="7"/>
  <c r="BE347" i="7" s="1"/>
  <c r="BI346" i="7"/>
  <c r="BH346" i="7"/>
  <c r="BG346" i="7"/>
  <c r="BF346" i="7"/>
  <c r="AA346" i="7"/>
  <c r="Y346" i="7"/>
  <c r="W346" i="7"/>
  <c r="BK346" i="7"/>
  <c r="N346" i="7"/>
  <c r="BE346" i="7" s="1"/>
  <c r="BI340" i="7"/>
  <c r="BH340" i="7"/>
  <c r="BG340" i="7"/>
  <c r="BF340" i="7"/>
  <c r="BE340" i="7"/>
  <c r="AA340" i="7"/>
  <c r="Y340" i="7"/>
  <c r="W340" i="7"/>
  <c r="BK340" i="7"/>
  <c r="N340" i="7"/>
  <c r="BI338" i="7"/>
  <c r="BH338" i="7"/>
  <c r="BG338" i="7"/>
  <c r="BF338" i="7"/>
  <c r="AA338" i="7"/>
  <c r="Y338" i="7"/>
  <c r="W338" i="7"/>
  <c r="BK338" i="7"/>
  <c r="N338" i="7"/>
  <c r="BE338" i="7" s="1"/>
  <c r="BI336" i="7"/>
  <c r="BH336" i="7"/>
  <c r="BG336" i="7"/>
  <c r="BF336" i="7"/>
  <c r="AA336" i="7"/>
  <c r="Y336" i="7"/>
  <c r="W336" i="7"/>
  <c r="BK336" i="7"/>
  <c r="N336" i="7"/>
  <c r="BE336" i="7" s="1"/>
  <c r="BI334" i="7"/>
  <c r="BH334" i="7"/>
  <c r="BG334" i="7"/>
  <c r="BF334" i="7"/>
  <c r="AA334" i="7"/>
  <c r="Y334" i="7"/>
  <c r="W334" i="7"/>
  <c r="BK334" i="7"/>
  <c r="N334" i="7"/>
  <c r="BE334" i="7" s="1"/>
  <c r="BI332" i="7"/>
  <c r="BH332" i="7"/>
  <c r="BG332" i="7"/>
  <c r="BF332" i="7"/>
  <c r="AA332" i="7"/>
  <c r="Y332" i="7"/>
  <c r="W332" i="7"/>
  <c r="BK332" i="7"/>
  <c r="N332" i="7"/>
  <c r="BE332" i="7" s="1"/>
  <c r="BI329" i="7"/>
  <c r="BH329" i="7"/>
  <c r="BG329" i="7"/>
  <c r="BF329" i="7"/>
  <c r="AA329" i="7"/>
  <c r="Y329" i="7"/>
  <c r="W329" i="7"/>
  <c r="BK329" i="7"/>
  <c r="N329" i="7"/>
  <c r="BE329" i="7" s="1"/>
  <c r="BI327" i="7"/>
  <c r="BH327" i="7"/>
  <c r="BG327" i="7"/>
  <c r="BF327" i="7"/>
  <c r="AA327" i="7"/>
  <c r="Y327" i="7"/>
  <c r="Y326" i="7" s="1"/>
  <c r="W327" i="7"/>
  <c r="W326" i="7" s="1"/>
  <c r="BK327" i="7"/>
  <c r="N327" i="7"/>
  <c r="BE327" i="7" s="1"/>
  <c r="BI322" i="7"/>
  <c r="BH322" i="7"/>
  <c r="BG322" i="7"/>
  <c r="BF322" i="7"/>
  <c r="BE322" i="7"/>
  <c r="AA322" i="7"/>
  <c r="Y322" i="7"/>
  <c r="W322" i="7"/>
  <c r="BK322" i="7"/>
  <c r="N322" i="7"/>
  <c r="BI318" i="7"/>
  <c r="BH318" i="7"/>
  <c r="BG318" i="7"/>
  <c r="BF318" i="7"/>
  <c r="AA318" i="7"/>
  <c r="Y318" i="7"/>
  <c r="W318" i="7"/>
  <c r="BK318" i="7"/>
  <c r="N318" i="7"/>
  <c r="BE318" i="7" s="1"/>
  <c r="BI314" i="7"/>
  <c r="BH314" i="7"/>
  <c r="BG314" i="7"/>
  <c r="BF314" i="7"/>
  <c r="AA314" i="7"/>
  <c r="Y314" i="7"/>
  <c r="W314" i="7"/>
  <c r="W313" i="7" s="1"/>
  <c r="BK314" i="7"/>
  <c r="N314" i="7"/>
  <c r="BE314" i="7" s="1"/>
  <c r="BI311" i="7"/>
  <c r="BH311" i="7"/>
  <c r="BG311" i="7"/>
  <c r="BF311" i="7"/>
  <c r="AA311" i="7"/>
  <c r="Y311" i="7"/>
  <c r="W311" i="7"/>
  <c r="BK311" i="7"/>
  <c r="N311" i="7"/>
  <c r="BE311" i="7" s="1"/>
  <c r="BI309" i="7"/>
  <c r="BH309" i="7"/>
  <c r="BG309" i="7"/>
  <c r="BF309" i="7"/>
  <c r="AA309" i="7"/>
  <c r="Y309" i="7"/>
  <c r="W309" i="7"/>
  <c r="BK309" i="7"/>
  <c r="N309" i="7"/>
  <c r="BE309" i="7" s="1"/>
  <c r="BI307" i="7"/>
  <c r="BH307" i="7"/>
  <c r="BG307" i="7"/>
  <c r="BF307" i="7"/>
  <c r="AA307" i="7"/>
  <c r="Y307" i="7"/>
  <c r="W307" i="7"/>
  <c r="BK307" i="7"/>
  <c r="BK306" i="7" s="1"/>
  <c r="N306" i="7" s="1"/>
  <c r="N93" i="7" s="1"/>
  <c r="N307" i="7"/>
  <c r="BE307" i="7" s="1"/>
  <c r="BI303" i="7"/>
  <c r="BH303" i="7"/>
  <c r="BG303" i="7"/>
  <c r="BF303" i="7"/>
  <c r="AA303" i="7"/>
  <c r="AA302" i="7" s="1"/>
  <c r="Y303" i="7"/>
  <c r="Y302" i="7" s="1"/>
  <c r="W303" i="7"/>
  <c r="W302" i="7" s="1"/>
  <c r="BK303" i="7"/>
  <c r="BK302" i="7" s="1"/>
  <c r="N302" i="7" s="1"/>
  <c r="N92" i="7" s="1"/>
  <c r="N303" i="7"/>
  <c r="BE303" i="7" s="1"/>
  <c r="BI300" i="7"/>
  <c r="BH300" i="7"/>
  <c r="BG300" i="7"/>
  <c r="BF300" i="7"/>
  <c r="AA300" i="7"/>
  <c r="Y300" i="7"/>
  <c r="W300" i="7"/>
  <c r="BK300" i="7"/>
  <c r="N300" i="7"/>
  <c r="BE300" i="7" s="1"/>
  <c r="BI298" i="7"/>
  <c r="BH298" i="7"/>
  <c r="BG298" i="7"/>
  <c r="BF298" i="7"/>
  <c r="AA298" i="7"/>
  <c r="Y298" i="7"/>
  <c r="W298" i="7"/>
  <c r="BK298" i="7"/>
  <c r="N298" i="7"/>
  <c r="BE298" i="7" s="1"/>
  <c r="BI296" i="7"/>
  <c r="BH296" i="7"/>
  <c r="BG296" i="7"/>
  <c r="BF296" i="7"/>
  <c r="AA296" i="7"/>
  <c r="Y296" i="7"/>
  <c r="W296" i="7"/>
  <c r="BK296" i="7"/>
  <c r="N296" i="7"/>
  <c r="BE296" i="7" s="1"/>
  <c r="BI294" i="7"/>
  <c r="BH294" i="7"/>
  <c r="BG294" i="7"/>
  <c r="BF294" i="7"/>
  <c r="AA294" i="7"/>
  <c r="Y294" i="7"/>
  <c r="W294" i="7"/>
  <c r="BK294" i="7"/>
  <c r="N294" i="7"/>
  <c r="BE294" i="7" s="1"/>
  <c r="BI291" i="7"/>
  <c r="BH291" i="7"/>
  <c r="BG291" i="7"/>
  <c r="BF291" i="7"/>
  <c r="AA291" i="7"/>
  <c r="Y291" i="7"/>
  <c r="W291" i="7"/>
  <c r="BK291" i="7"/>
  <c r="N291" i="7"/>
  <c r="BE291" i="7" s="1"/>
  <c r="BI290" i="7"/>
  <c r="BH290" i="7"/>
  <c r="BG290" i="7"/>
  <c r="BF290" i="7"/>
  <c r="AA290" i="7"/>
  <c r="Y290" i="7"/>
  <c r="W290" i="7"/>
  <c r="BK290" i="7"/>
  <c r="N290" i="7"/>
  <c r="BE290" i="7" s="1"/>
  <c r="BI287" i="7"/>
  <c r="BH287" i="7"/>
  <c r="BG287" i="7"/>
  <c r="BF287" i="7"/>
  <c r="AA287" i="7"/>
  <c r="Y287" i="7"/>
  <c r="W287" i="7"/>
  <c r="BK287" i="7"/>
  <c r="N287" i="7"/>
  <c r="BE287" i="7" s="1"/>
  <c r="BI285" i="7"/>
  <c r="BH285" i="7"/>
  <c r="BG285" i="7"/>
  <c r="BF285" i="7"/>
  <c r="BE285" i="7"/>
  <c r="AA285" i="7"/>
  <c r="Y285" i="7"/>
  <c r="W285" i="7"/>
  <c r="BK285" i="7"/>
  <c r="N285" i="7"/>
  <c r="BI283" i="7"/>
  <c r="BH283" i="7"/>
  <c r="BG283" i="7"/>
  <c r="BF283" i="7"/>
  <c r="AA283" i="7"/>
  <c r="Y283" i="7"/>
  <c r="W283" i="7"/>
  <c r="BK283" i="7"/>
  <c r="N283" i="7"/>
  <c r="BE283" i="7" s="1"/>
  <c r="BI281" i="7"/>
  <c r="BH281" i="7"/>
  <c r="BG281" i="7"/>
  <c r="BF281" i="7"/>
  <c r="AA281" i="7"/>
  <c r="Y281" i="7"/>
  <c r="W281" i="7"/>
  <c r="BK281" i="7"/>
  <c r="N281" i="7"/>
  <c r="BE281" i="7" s="1"/>
  <c r="BI267" i="7"/>
  <c r="BH267" i="7"/>
  <c r="BG267" i="7"/>
  <c r="BF267" i="7"/>
  <c r="AA267" i="7"/>
  <c r="Y267" i="7"/>
  <c r="W267" i="7"/>
  <c r="BK267" i="7"/>
  <c r="N267" i="7"/>
  <c r="BE267" i="7" s="1"/>
  <c r="BI265" i="7"/>
  <c r="BH265" i="7"/>
  <c r="BG265" i="7"/>
  <c r="BF265" i="7"/>
  <c r="BE265" i="7"/>
  <c r="AA265" i="7"/>
  <c r="Y265" i="7"/>
  <c r="W265" i="7"/>
  <c r="BK265" i="7"/>
  <c r="N265" i="7"/>
  <c r="BI261" i="7"/>
  <c r="BH261" i="7"/>
  <c r="BG261" i="7"/>
  <c r="BF261" i="7"/>
  <c r="AA261" i="7"/>
  <c r="Y261" i="7"/>
  <c r="W261" i="7"/>
  <c r="BK261" i="7"/>
  <c r="N261" i="7"/>
  <c r="BE261" i="7" s="1"/>
  <c r="BI259" i="7"/>
  <c r="BH259" i="7"/>
  <c r="BG259" i="7"/>
  <c r="BF259" i="7"/>
  <c r="AA259" i="7"/>
  <c r="Y259" i="7"/>
  <c r="W259" i="7"/>
  <c r="BK259" i="7"/>
  <c r="N259" i="7"/>
  <c r="BE259" i="7" s="1"/>
  <c r="BI254" i="7"/>
  <c r="BH254" i="7"/>
  <c r="BG254" i="7"/>
  <c r="BF254" i="7"/>
  <c r="AA254" i="7"/>
  <c r="Y254" i="7"/>
  <c r="W254" i="7"/>
  <c r="BK254" i="7"/>
  <c r="N254" i="7"/>
  <c r="BE254" i="7" s="1"/>
  <c r="BI252" i="7"/>
  <c r="BH252" i="7"/>
  <c r="BG252" i="7"/>
  <c r="BF252" i="7"/>
  <c r="BE252" i="7"/>
  <c r="AA252" i="7"/>
  <c r="Y252" i="7"/>
  <c r="W252" i="7"/>
  <c r="BK252" i="7"/>
  <c r="N252" i="7"/>
  <c r="BI250" i="7"/>
  <c r="BH250" i="7"/>
  <c r="BG250" i="7"/>
  <c r="BF250" i="7"/>
  <c r="AA250" i="7"/>
  <c r="Y250" i="7"/>
  <c r="W250" i="7"/>
  <c r="BK250" i="7"/>
  <c r="N250" i="7"/>
  <c r="BE250" i="7" s="1"/>
  <c r="BI248" i="7"/>
  <c r="BH248" i="7"/>
  <c r="BG248" i="7"/>
  <c r="BF248" i="7"/>
  <c r="AA248" i="7"/>
  <c r="Y248" i="7"/>
  <c r="W248" i="7"/>
  <c r="BK248" i="7"/>
  <c r="N248" i="7"/>
  <c r="BE248" i="7" s="1"/>
  <c r="BI245" i="7"/>
  <c r="BH245" i="7"/>
  <c r="BG245" i="7"/>
  <c r="BF245" i="7"/>
  <c r="AA245" i="7"/>
  <c r="Y245" i="7"/>
  <c r="W245" i="7"/>
  <c r="BK245" i="7"/>
  <c r="N245" i="7"/>
  <c r="BE245" i="7" s="1"/>
  <c r="BI243" i="7"/>
  <c r="BH243" i="7"/>
  <c r="BG243" i="7"/>
  <c r="BF243" i="7"/>
  <c r="AA243" i="7"/>
  <c r="Y243" i="7"/>
  <c r="W243" i="7"/>
  <c r="BK243" i="7"/>
  <c r="N243" i="7"/>
  <c r="BE243" i="7" s="1"/>
  <c r="BI238" i="7"/>
  <c r="BH238" i="7"/>
  <c r="BG238" i="7"/>
  <c r="BF238" i="7"/>
  <c r="AA238" i="7"/>
  <c r="Y238" i="7"/>
  <c r="W238" i="7"/>
  <c r="BK238" i="7"/>
  <c r="N238" i="7"/>
  <c r="BE238" i="7" s="1"/>
  <c r="BI236" i="7"/>
  <c r="BH236" i="7"/>
  <c r="BG236" i="7"/>
  <c r="BF236" i="7"/>
  <c r="AA236" i="7"/>
  <c r="Y236" i="7"/>
  <c r="W236" i="7"/>
  <c r="BK236" i="7"/>
  <c r="N236" i="7"/>
  <c r="BE236" i="7" s="1"/>
  <c r="BI234" i="7"/>
  <c r="BH234" i="7"/>
  <c r="BG234" i="7"/>
  <c r="BF234" i="7"/>
  <c r="AA234" i="7"/>
  <c r="Y234" i="7"/>
  <c r="W234" i="7"/>
  <c r="BK234" i="7"/>
  <c r="N234" i="7"/>
  <c r="BE234" i="7" s="1"/>
  <c r="BI218" i="7"/>
  <c r="BH218" i="7"/>
  <c r="BG218" i="7"/>
  <c r="BF218" i="7"/>
  <c r="BE218" i="7"/>
  <c r="AA218" i="7"/>
  <c r="Y218" i="7"/>
  <c r="W218" i="7"/>
  <c r="BK218" i="7"/>
  <c r="N218" i="7"/>
  <c r="BI209" i="7"/>
  <c r="BH209" i="7"/>
  <c r="BG209" i="7"/>
  <c r="BF209" i="7"/>
  <c r="AA209" i="7"/>
  <c r="Y209" i="7"/>
  <c r="W209" i="7"/>
  <c r="BK209" i="7"/>
  <c r="N209" i="7"/>
  <c r="BE209" i="7" s="1"/>
  <c r="BI208" i="7"/>
  <c r="BH208" i="7"/>
  <c r="BG208" i="7"/>
  <c r="BF208" i="7"/>
  <c r="AA208" i="7"/>
  <c r="Y208" i="7"/>
  <c r="W208" i="7"/>
  <c r="BK208" i="7"/>
  <c r="N208" i="7"/>
  <c r="BE208" i="7" s="1"/>
  <c r="BI207" i="7"/>
  <c r="BH207" i="7"/>
  <c r="BG207" i="7"/>
  <c r="BF207" i="7"/>
  <c r="AA207" i="7"/>
  <c r="Y207" i="7"/>
  <c r="W207" i="7"/>
  <c r="BK207" i="7"/>
  <c r="N207" i="7"/>
  <c r="BE207" i="7" s="1"/>
  <c r="BI197" i="7"/>
  <c r="BH197" i="7"/>
  <c r="BG197" i="7"/>
  <c r="BF197" i="7"/>
  <c r="BE197" i="7"/>
  <c r="AA197" i="7"/>
  <c r="Y197" i="7"/>
  <c r="W197" i="7"/>
  <c r="BK197" i="7"/>
  <c r="N197" i="7"/>
  <c r="BI195" i="7"/>
  <c r="BH195" i="7"/>
  <c r="BG195" i="7"/>
  <c r="BF195" i="7"/>
  <c r="AA195" i="7"/>
  <c r="Y195" i="7"/>
  <c r="W195" i="7"/>
  <c r="BK195" i="7"/>
  <c r="N195" i="7"/>
  <c r="BE195" i="7" s="1"/>
  <c r="BI194" i="7"/>
  <c r="BH194" i="7"/>
  <c r="BG194" i="7"/>
  <c r="BF194" i="7"/>
  <c r="AA194" i="7"/>
  <c r="Y194" i="7"/>
  <c r="W194" i="7"/>
  <c r="BK194" i="7"/>
  <c r="N194" i="7"/>
  <c r="BE194" i="7" s="1"/>
  <c r="BI192" i="7"/>
  <c r="BH192" i="7"/>
  <c r="BG192" i="7"/>
  <c r="BF192" i="7"/>
  <c r="AA192" i="7"/>
  <c r="Y192" i="7"/>
  <c r="W192" i="7"/>
  <c r="BK192" i="7"/>
  <c r="N192" i="7"/>
  <c r="BE192" i="7" s="1"/>
  <c r="BI191" i="7"/>
  <c r="BH191" i="7"/>
  <c r="BG191" i="7"/>
  <c r="BF191" i="7"/>
  <c r="BE191" i="7"/>
  <c r="AA191" i="7"/>
  <c r="Y191" i="7"/>
  <c r="W191" i="7"/>
  <c r="BK191" i="7"/>
  <c r="N191" i="7"/>
  <c r="BI189" i="7"/>
  <c r="BH189" i="7"/>
  <c r="BG189" i="7"/>
  <c r="BF189" i="7"/>
  <c r="AA189" i="7"/>
  <c r="Y189" i="7"/>
  <c r="W189" i="7"/>
  <c r="BK189" i="7"/>
  <c r="N189" i="7"/>
  <c r="BE189" i="7" s="1"/>
  <c r="BI187" i="7"/>
  <c r="BH187" i="7"/>
  <c r="BG187" i="7"/>
  <c r="BF187" i="7"/>
  <c r="BE187" i="7"/>
  <c r="AA187" i="7"/>
  <c r="Y187" i="7"/>
  <c r="W187" i="7"/>
  <c r="BK187" i="7"/>
  <c r="N187" i="7"/>
  <c r="BI185" i="7"/>
  <c r="BH185" i="7"/>
  <c r="BG185" i="7"/>
  <c r="BF185" i="7"/>
  <c r="AA185" i="7"/>
  <c r="Y185" i="7"/>
  <c r="W185" i="7"/>
  <c r="BK185" i="7"/>
  <c r="N185" i="7"/>
  <c r="BE185" i="7" s="1"/>
  <c r="BI183" i="7"/>
  <c r="BH183" i="7"/>
  <c r="BG183" i="7"/>
  <c r="BF183" i="7"/>
  <c r="AA183" i="7"/>
  <c r="Y183" i="7"/>
  <c r="W183" i="7"/>
  <c r="BK183" i="7"/>
  <c r="N183" i="7"/>
  <c r="BE183" i="7" s="1"/>
  <c r="BI181" i="7"/>
  <c r="BH181" i="7"/>
  <c r="BG181" i="7"/>
  <c r="BF181" i="7"/>
  <c r="BE181" i="7"/>
  <c r="AA181" i="7"/>
  <c r="Y181" i="7"/>
  <c r="W181" i="7"/>
  <c r="BK181" i="7"/>
  <c r="N181" i="7"/>
  <c r="BI161" i="7"/>
  <c r="BH161" i="7"/>
  <c r="BG161" i="7"/>
  <c r="BF161" i="7"/>
  <c r="BE161" i="7"/>
  <c r="AA161" i="7"/>
  <c r="Y161" i="7"/>
  <c r="W161" i="7"/>
  <c r="BK161" i="7"/>
  <c r="N161" i="7"/>
  <c r="BI159" i="7"/>
  <c r="BH159" i="7"/>
  <c r="BG159" i="7"/>
  <c r="BF159" i="7"/>
  <c r="BE159" i="7"/>
  <c r="AA159" i="7"/>
  <c r="Y159" i="7"/>
  <c r="W159" i="7"/>
  <c r="BK159" i="7"/>
  <c r="N159" i="7"/>
  <c r="BI156" i="7"/>
  <c r="BH156" i="7"/>
  <c r="BG156" i="7"/>
  <c r="BF156" i="7"/>
  <c r="AA156" i="7"/>
  <c r="Y156" i="7"/>
  <c r="W156" i="7"/>
  <c r="BK156" i="7"/>
  <c r="N156" i="7"/>
  <c r="BE156" i="7" s="1"/>
  <c r="BI154" i="7"/>
  <c r="BH154" i="7"/>
  <c r="BG154" i="7"/>
  <c r="BF154" i="7"/>
  <c r="BE154" i="7"/>
  <c r="AA154" i="7"/>
  <c r="Y154" i="7"/>
  <c r="W154" i="7"/>
  <c r="BK154" i="7"/>
  <c r="N154" i="7"/>
  <c r="BI145" i="7"/>
  <c r="BH145" i="7"/>
  <c r="BG145" i="7"/>
  <c r="BF145" i="7"/>
  <c r="BE145" i="7"/>
  <c r="AA145" i="7"/>
  <c r="Y145" i="7"/>
  <c r="W145" i="7"/>
  <c r="BK145" i="7"/>
  <c r="N145" i="7"/>
  <c r="BI136" i="7"/>
  <c r="BH136" i="7"/>
  <c r="BG136" i="7"/>
  <c r="BF136" i="7"/>
  <c r="BE136" i="7"/>
  <c r="AA136" i="7"/>
  <c r="Y136" i="7"/>
  <c r="W136" i="7"/>
  <c r="BK136" i="7"/>
  <c r="N136" i="7"/>
  <c r="BI135" i="7"/>
  <c r="BH135" i="7"/>
  <c r="BG135" i="7"/>
  <c r="BF135" i="7"/>
  <c r="AA135" i="7"/>
  <c r="Y135" i="7"/>
  <c r="W135" i="7"/>
  <c r="BK135" i="7"/>
  <c r="N135" i="7"/>
  <c r="BE135" i="7" s="1"/>
  <c r="BI131" i="7"/>
  <c r="BH131" i="7"/>
  <c r="BG131" i="7"/>
  <c r="BF131" i="7"/>
  <c r="AA131" i="7"/>
  <c r="Y131" i="7"/>
  <c r="W131" i="7"/>
  <c r="BK131" i="7"/>
  <c r="N131" i="7"/>
  <c r="BE131" i="7" s="1"/>
  <c r="M125" i="7"/>
  <c r="F125" i="7"/>
  <c r="M124" i="7"/>
  <c r="F124" i="7"/>
  <c r="F122" i="7"/>
  <c r="F120" i="7"/>
  <c r="BI109" i="7"/>
  <c r="BH109" i="7"/>
  <c r="BG109" i="7"/>
  <c r="BF109" i="7"/>
  <c r="BI108" i="7"/>
  <c r="BH108" i="7"/>
  <c r="BG108" i="7"/>
  <c r="BF108" i="7"/>
  <c r="BI107" i="7"/>
  <c r="BH107" i="7"/>
  <c r="BG107" i="7"/>
  <c r="BF107" i="7"/>
  <c r="BI106" i="7"/>
  <c r="BH106" i="7"/>
  <c r="BG106" i="7"/>
  <c r="BF106" i="7"/>
  <c r="BI105" i="7"/>
  <c r="BH105" i="7"/>
  <c r="BG105" i="7"/>
  <c r="BF105" i="7"/>
  <c r="BI104" i="7"/>
  <c r="BH104" i="7"/>
  <c r="BG104" i="7"/>
  <c r="BF104" i="7"/>
  <c r="M84" i="7"/>
  <c r="F84" i="7"/>
  <c r="M83" i="7"/>
  <c r="F83" i="7"/>
  <c r="F81" i="7"/>
  <c r="F79" i="7"/>
  <c r="O9" i="7"/>
  <c r="M122" i="7" s="1"/>
  <c r="F6" i="7"/>
  <c r="F119" i="7" s="1"/>
  <c r="N164" i="6"/>
  <c r="AY92" i="1"/>
  <c r="AX92" i="1"/>
  <c r="BI163" i="6"/>
  <c r="BH163" i="6"/>
  <c r="BG163" i="6"/>
  <c r="BF163" i="6"/>
  <c r="AA163" i="6"/>
  <c r="Y163" i="6"/>
  <c r="W163" i="6"/>
  <c r="BK163" i="6"/>
  <c r="N163" i="6"/>
  <c r="BE163" i="6" s="1"/>
  <c r="BI161" i="6"/>
  <c r="BH161" i="6"/>
  <c r="BG161" i="6"/>
  <c r="BF161" i="6"/>
  <c r="AA161" i="6"/>
  <c r="Y161" i="6"/>
  <c r="W161" i="6"/>
  <c r="BK161" i="6"/>
  <c r="N161" i="6"/>
  <c r="BE161" i="6" s="1"/>
  <c r="BI159" i="6"/>
  <c r="BH159" i="6"/>
  <c r="BG159" i="6"/>
  <c r="BF159" i="6"/>
  <c r="AA159" i="6"/>
  <c r="Y159" i="6"/>
  <c r="W159" i="6"/>
  <c r="BK159" i="6"/>
  <c r="N159" i="6"/>
  <c r="BE159" i="6" s="1"/>
  <c r="BI157" i="6"/>
  <c r="BH157" i="6"/>
  <c r="BG157" i="6"/>
  <c r="BF157" i="6"/>
  <c r="BE157" i="6"/>
  <c r="AA157" i="6"/>
  <c r="Y157" i="6"/>
  <c r="W157" i="6"/>
  <c r="BK157" i="6"/>
  <c r="N157" i="6"/>
  <c r="BI156" i="6"/>
  <c r="BH156" i="6"/>
  <c r="BG156" i="6"/>
  <c r="BF156" i="6"/>
  <c r="AA156" i="6"/>
  <c r="Y156" i="6"/>
  <c r="W156" i="6"/>
  <c r="BK156" i="6"/>
  <c r="N156" i="6"/>
  <c r="BE156" i="6" s="1"/>
  <c r="BI154" i="6"/>
  <c r="BH154" i="6"/>
  <c r="BG154" i="6"/>
  <c r="BF154" i="6"/>
  <c r="AA154" i="6"/>
  <c r="Y154" i="6"/>
  <c r="W154" i="6"/>
  <c r="BK154" i="6"/>
  <c r="BK140" i="6" s="1"/>
  <c r="N140" i="6" s="1"/>
  <c r="N92" i="6" s="1"/>
  <c r="N154" i="6"/>
  <c r="BE154" i="6" s="1"/>
  <c r="BI153" i="6"/>
  <c r="BH153" i="6"/>
  <c r="BG153" i="6"/>
  <c r="BF153" i="6"/>
  <c r="BE153" i="6"/>
  <c r="AA153" i="6"/>
  <c r="Y153" i="6"/>
  <c r="W153" i="6"/>
  <c r="BK153" i="6"/>
  <c r="N153" i="6"/>
  <c r="BI152" i="6"/>
  <c r="BH152" i="6"/>
  <c r="BG152" i="6"/>
  <c r="BF152" i="6"/>
  <c r="AA152" i="6"/>
  <c r="Y152" i="6"/>
  <c r="W152" i="6"/>
  <c r="BK152" i="6"/>
  <c r="N152" i="6"/>
  <c r="BE152" i="6" s="1"/>
  <c r="BI150" i="6"/>
  <c r="BH150" i="6"/>
  <c r="BG150" i="6"/>
  <c r="BF150" i="6"/>
  <c r="AA150" i="6"/>
  <c r="Y150" i="6"/>
  <c r="W150" i="6"/>
  <c r="BK150" i="6"/>
  <c r="N150" i="6"/>
  <c r="BE150" i="6" s="1"/>
  <c r="BI148" i="6"/>
  <c r="BH148" i="6"/>
  <c r="BG148" i="6"/>
  <c r="BF148" i="6"/>
  <c r="AA148" i="6"/>
  <c r="Y148" i="6"/>
  <c r="W148" i="6"/>
  <c r="BK148" i="6"/>
  <c r="N148" i="6"/>
  <c r="BE148" i="6" s="1"/>
  <c r="BI144" i="6"/>
  <c r="BH144" i="6"/>
  <c r="BG144" i="6"/>
  <c r="BF144" i="6"/>
  <c r="BE144" i="6"/>
  <c r="AA144" i="6"/>
  <c r="Y144" i="6"/>
  <c r="W144" i="6"/>
  <c r="BK144" i="6"/>
  <c r="N144" i="6"/>
  <c r="BI142" i="6"/>
  <c r="BH142" i="6"/>
  <c r="BG142" i="6"/>
  <c r="BF142" i="6"/>
  <c r="AA142" i="6"/>
  <c r="Y142" i="6"/>
  <c r="W142" i="6"/>
  <c r="BK142" i="6"/>
  <c r="N142" i="6"/>
  <c r="BE142" i="6" s="1"/>
  <c r="BI141" i="6"/>
  <c r="BH141" i="6"/>
  <c r="BG141" i="6"/>
  <c r="BF141" i="6"/>
  <c r="AA141" i="6"/>
  <c r="Y141" i="6"/>
  <c r="W141" i="6"/>
  <c r="BK141" i="6"/>
  <c r="N141" i="6"/>
  <c r="BE141" i="6" s="1"/>
  <c r="BI138" i="6"/>
  <c r="BH138" i="6"/>
  <c r="BG138" i="6"/>
  <c r="BF138" i="6"/>
  <c r="AA138" i="6"/>
  <c r="Y138" i="6"/>
  <c r="W138" i="6"/>
  <c r="BK138" i="6"/>
  <c r="N138" i="6"/>
  <c r="BE138" i="6" s="1"/>
  <c r="BI136" i="6"/>
  <c r="BH136" i="6"/>
  <c r="BG136" i="6"/>
  <c r="BF136" i="6"/>
  <c r="AA136" i="6"/>
  <c r="Y136" i="6"/>
  <c r="W136" i="6"/>
  <c r="BK136" i="6"/>
  <c r="N136" i="6"/>
  <c r="BE136" i="6" s="1"/>
  <c r="BI134" i="6"/>
  <c r="BH134" i="6"/>
  <c r="BG134" i="6"/>
  <c r="BF134" i="6"/>
  <c r="BE134" i="6"/>
  <c r="AA134" i="6"/>
  <c r="Y134" i="6"/>
  <c r="W134" i="6"/>
  <c r="BK134" i="6"/>
  <c r="N134" i="6"/>
  <c r="BI132" i="6"/>
  <c r="BH132" i="6"/>
  <c r="BG132" i="6"/>
  <c r="BF132" i="6"/>
  <c r="AA132" i="6"/>
  <c r="Y132" i="6"/>
  <c r="W132" i="6"/>
  <c r="BK132" i="6"/>
  <c r="N132" i="6"/>
  <c r="BE132" i="6" s="1"/>
  <c r="BI131" i="6"/>
  <c r="BH131" i="6"/>
  <c r="BG131" i="6"/>
  <c r="BF131" i="6"/>
  <c r="AA131" i="6"/>
  <c r="Y131" i="6"/>
  <c r="W131" i="6"/>
  <c r="BK131" i="6"/>
  <c r="N131" i="6"/>
  <c r="BE131" i="6" s="1"/>
  <c r="BI130" i="6"/>
  <c r="BH130" i="6"/>
  <c r="BG130" i="6"/>
  <c r="BF130" i="6"/>
  <c r="AA130" i="6"/>
  <c r="Y130" i="6"/>
  <c r="W130" i="6"/>
  <c r="BK130" i="6"/>
  <c r="N130" i="6"/>
  <c r="BE130" i="6" s="1"/>
  <c r="BI129" i="6"/>
  <c r="BH129" i="6"/>
  <c r="BG129" i="6"/>
  <c r="BF129" i="6"/>
  <c r="BE129" i="6"/>
  <c r="AA129" i="6"/>
  <c r="Y129" i="6"/>
  <c r="W129" i="6"/>
  <c r="BK129" i="6"/>
  <c r="N129" i="6"/>
  <c r="BI128" i="6"/>
  <c r="BH128" i="6"/>
  <c r="BG128" i="6"/>
  <c r="BF128" i="6"/>
  <c r="BE128" i="6"/>
  <c r="AA128" i="6"/>
  <c r="Y128" i="6"/>
  <c r="W128" i="6"/>
  <c r="BK128" i="6"/>
  <c r="N128" i="6"/>
  <c r="BI127" i="6"/>
  <c r="BH127" i="6"/>
  <c r="BG127" i="6"/>
  <c r="BF127" i="6"/>
  <c r="AA127" i="6"/>
  <c r="Y127" i="6"/>
  <c r="W127" i="6"/>
  <c r="BK127" i="6"/>
  <c r="N127" i="6"/>
  <c r="BE127" i="6" s="1"/>
  <c r="BI126" i="6"/>
  <c r="BH126" i="6"/>
  <c r="BG126" i="6"/>
  <c r="BF126" i="6"/>
  <c r="AA126" i="6"/>
  <c r="Y126" i="6"/>
  <c r="W126" i="6"/>
  <c r="BK126" i="6"/>
  <c r="N126" i="6"/>
  <c r="BE126" i="6" s="1"/>
  <c r="BI125" i="6"/>
  <c r="BH125" i="6"/>
  <c r="BG125" i="6"/>
  <c r="BF125" i="6"/>
  <c r="BE125" i="6"/>
  <c r="AA125" i="6"/>
  <c r="Y125" i="6"/>
  <c r="W125" i="6"/>
  <c r="BK125" i="6"/>
  <c r="N125" i="6"/>
  <c r="BI124" i="6"/>
  <c r="BH124" i="6"/>
  <c r="BG124" i="6"/>
  <c r="BF124" i="6"/>
  <c r="BE124" i="6"/>
  <c r="AA124" i="6"/>
  <c r="Y124" i="6"/>
  <c r="W124" i="6"/>
  <c r="BK124" i="6"/>
  <c r="N124" i="6"/>
  <c r="BI123" i="6"/>
  <c r="BH123" i="6"/>
  <c r="BG123" i="6"/>
  <c r="BF123" i="6"/>
  <c r="AA123" i="6"/>
  <c r="Y123" i="6"/>
  <c r="W123" i="6"/>
  <c r="BK123" i="6"/>
  <c r="N123" i="6"/>
  <c r="BE123" i="6" s="1"/>
  <c r="BI122" i="6"/>
  <c r="BH122" i="6"/>
  <c r="BG122" i="6"/>
  <c r="BF122" i="6"/>
  <c r="AA122" i="6"/>
  <c r="Y122" i="6"/>
  <c r="W122" i="6"/>
  <c r="BK122" i="6"/>
  <c r="N122" i="6"/>
  <c r="BE122" i="6" s="1"/>
  <c r="M116" i="6"/>
  <c r="F116" i="6"/>
  <c r="M115" i="6"/>
  <c r="F115" i="6"/>
  <c r="F113" i="6"/>
  <c r="F111" i="6"/>
  <c r="BI100" i="6"/>
  <c r="BH100" i="6"/>
  <c r="BG100" i="6"/>
  <c r="BF100" i="6"/>
  <c r="BI99" i="6"/>
  <c r="BH99" i="6"/>
  <c r="BG99" i="6"/>
  <c r="BF99" i="6"/>
  <c r="BI98" i="6"/>
  <c r="BH98" i="6"/>
  <c r="BG98" i="6"/>
  <c r="BF98" i="6"/>
  <c r="BI97" i="6"/>
  <c r="BH97" i="6"/>
  <c r="BG97" i="6"/>
  <c r="BF97" i="6"/>
  <c r="BI96" i="6"/>
  <c r="BH96" i="6"/>
  <c r="BG96" i="6"/>
  <c r="BF96" i="6"/>
  <c r="BI95" i="6"/>
  <c r="BH95" i="6"/>
  <c r="BG95" i="6"/>
  <c r="BF95" i="6"/>
  <c r="M84" i="6"/>
  <c r="F84" i="6"/>
  <c r="M83" i="6"/>
  <c r="F83" i="6"/>
  <c r="F81" i="6"/>
  <c r="F79" i="6"/>
  <c r="O9" i="6"/>
  <c r="F6" i="6"/>
  <c r="F110" i="6" s="1"/>
  <c r="N252" i="5"/>
  <c r="AY91" i="1"/>
  <c r="AX91" i="1"/>
  <c r="BI251" i="5"/>
  <c r="BH251" i="5"/>
  <c r="BG251" i="5"/>
  <c r="BF251" i="5"/>
  <c r="AA251" i="5"/>
  <c r="Y251" i="5"/>
  <c r="W251" i="5"/>
  <c r="BK251" i="5"/>
  <c r="N251" i="5"/>
  <c r="BE251" i="5" s="1"/>
  <c r="BI249" i="5"/>
  <c r="BH249" i="5"/>
  <c r="BG249" i="5"/>
  <c r="BF249" i="5"/>
  <c r="AA249" i="5"/>
  <c r="Y249" i="5"/>
  <c r="W249" i="5"/>
  <c r="BK249" i="5"/>
  <c r="N249" i="5"/>
  <c r="BE249" i="5" s="1"/>
  <c r="BI248" i="5"/>
  <c r="BH248" i="5"/>
  <c r="BG248" i="5"/>
  <c r="BF248" i="5"/>
  <c r="AA248" i="5"/>
  <c r="Y248" i="5"/>
  <c r="W248" i="5"/>
  <c r="BK248" i="5"/>
  <c r="BK247" i="5" s="1"/>
  <c r="N247" i="5" s="1"/>
  <c r="N108" i="5" s="1"/>
  <c r="N248" i="5"/>
  <c r="BE248" i="5" s="1"/>
  <c r="BI246" i="5"/>
  <c r="BH246" i="5"/>
  <c r="BG246" i="5"/>
  <c r="BF246" i="5"/>
  <c r="AA246" i="5"/>
  <c r="Y246" i="5"/>
  <c r="W246" i="5"/>
  <c r="BK246" i="5"/>
  <c r="N246" i="5"/>
  <c r="BE246" i="5" s="1"/>
  <c r="BI245" i="5"/>
  <c r="BH245" i="5"/>
  <c r="BG245" i="5"/>
  <c r="BF245" i="5"/>
  <c r="AA245" i="5"/>
  <c r="Y245" i="5"/>
  <c r="W245" i="5"/>
  <c r="BK245" i="5"/>
  <c r="N245" i="5"/>
  <c r="BE245" i="5" s="1"/>
  <c r="BI244" i="5"/>
  <c r="BH244" i="5"/>
  <c r="BG244" i="5"/>
  <c r="BF244" i="5"/>
  <c r="AA244" i="5"/>
  <c r="Y244" i="5"/>
  <c r="W244" i="5"/>
  <c r="BK244" i="5"/>
  <c r="N244" i="5"/>
  <c r="BE244" i="5" s="1"/>
  <c r="BI243" i="5"/>
  <c r="BH243" i="5"/>
  <c r="BG243" i="5"/>
  <c r="BF243" i="5"/>
  <c r="AA243" i="5"/>
  <c r="Y243" i="5"/>
  <c r="W243" i="5"/>
  <c r="BK243" i="5"/>
  <c r="N243" i="5"/>
  <c r="BE243" i="5" s="1"/>
  <c r="BI241" i="5"/>
  <c r="BH241" i="5"/>
  <c r="BG241" i="5"/>
  <c r="BF241" i="5"/>
  <c r="AA241" i="5"/>
  <c r="Y241" i="5"/>
  <c r="W241" i="5"/>
  <c r="BK241" i="5"/>
  <c r="N241" i="5"/>
  <c r="BE241" i="5" s="1"/>
  <c r="BI240" i="5"/>
  <c r="BH240" i="5"/>
  <c r="BG240" i="5"/>
  <c r="BF240" i="5"/>
  <c r="AA240" i="5"/>
  <c r="Y240" i="5"/>
  <c r="W240" i="5"/>
  <c r="BK240" i="5"/>
  <c r="N240" i="5"/>
  <c r="BE240" i="5" s="1"/>
  <c r="BI239" i="5"/>
  <c r="BH239" i="5"/>
  <c r="BG239" i="5"/>
  <c r="BF239" i="5"/>
  <c r="AA239" i="5"/>
  <c r="Y239" i="5"/>
  <c r="W239" i="5"/>
  <c r="BK239" i="5"/>
  <c r="N239" i="5"/>
  <c r="BE239" i="5" s="1"/>
  <c r="BI238" i="5"/>
  <c r="BH238" i="5"/>
  <c r="BG238" i="5"/>
  <c r="BF238" i="5"/>
  <c r="AA238" i="5"/>
  <c r="Y238" i="5"/>
  <c r="W238" i="5"/>
  <c r="BK238" i="5"/>
  <c r="N238" i="5"/>
  <c r="BE238" i="5" s="1"/>
  <c r="BI237" i="5"/>
  <c r="BH237" i="5"/>
  <c r="BG237" i="5"/>
  <c r="BF237" i="5"/>
  <c r="AA237" i="5"/>
  <c r="Y237" i="5"/>
  <c r="W237" i="5"/>
  <c r="BK237" i="5"/>
  <c r="N237" i="5"/>
  <c r="BE237" i="5" s="1"/>
  <c r="BI234" i="5"/>
  <c r="BH234" i="5"/>
  <c r="BG234" i="5"/>
  <c r="BF234" i="5"/>
  <c r="BE234" i="5"/>
  <c r="AA234" i="5"/>
  <c r="AA233" i="5" s="1"/>
  <c r="Y234" i="5"/>
  <c r="Y233" i="5" s="1"/>
  <c r="W234" i="5"/>
  <c r="W233" i="5" s="1"/>
  <c r="BK234" i="5"/>
  <c r="BK233" i="5" s="1"/>
  <c r="N233" i="5" s="1"/>
  <c r="N104" i="5" s="1"/>
  <c r="N234" i="5"/>
  <c r="BI232" i="5"/>
  <c r="BH232" i="5"/>
  <c r="BG232" i="5"/>
  <c r="BF232" i="5"/>
  <c r="AA232" i="5"/>
  <c r="Y232" i="5"/>
  <c r="W232" i="5"/>
  <c r="BK232" i="5"/>
  <c r="N232" i="5"/>
  <c r="BE232" i="5" s="1"/>
  <c r="BI231" i="5"/>
  <c r="BH231" i="5"/>
  <c r="BG231" i="5"/>
  <c r="BF231" i="5"/>
  <c r="AA231" i="5"/>
  <c r="Y231" i="5"/>
  <c r="Y230" i="5" s="1"/>
  <c r="W231" i="5"/>
  <c r="BK231" i="5"/>
  <c r="N231" i="5"/>
  <c r="BE231" i="5" s="1"/>
  <c r="BI228" i="5"/>
  <c r="BH228" i="5"/>
  <c r="BG228" i="5"/>
  <c r="BF228" i="5"/>
  <c r="AA228" i="5"/>
  <c r="Y228" i="5"/>
  <c r="W228" i="5"/>
  <c r="BK228" i="5"/>
  <c r="N228" i="5"/>
  <c r="BE228" i="5" s="1"/>
  <c r="BI227" i="5"/>
  <c r="BH227" i="5"/>
  <c r="BG227" i="5"/>
  <c r="BF227" i="5"/>
  <c r="AA227" i="5"/>
  <c r="Y227" i="5"/>
  <c r="W227" i="5"/>
  <c r="BK227" i="5"/>
  <c r="N227" i="5"/>
  <c r="BE227" i="5" s="1"/>
  <c r="BI226" i="5"/>
  <c r="BH226" i="5"/>
  <c r="BG226" i="5"/>
  <c r="BF226" i="5"/>
  <c r="AA226" i="5"/>
  <c r="Y226" i="5"/>
  <c r="W226" i="5"/>
  <c r="BK226" i="5"/>
  <c r="N226" i="5"/>
  <c r="BE226" i="5" s="1"/>
  <c r="BI225" i="5"/>
  <c r="BH225" i="5"/>
  <c r="BG225" i="5"/>
  <c r="BF225" i="5"/>
  <c r="AA225" i="5"/>
  <c r="Y225" i="5"/>
  <c r="W225" i="5"/>
  <c r="BK225" i="5"/>
  <c r="N225" i="5"/>
  <c r="BE225" i="5" s="1"/>
  <c r="BI224" i="5"/>
  <c r="BH224" i="5"/>
  <c r="BG224" i="5"/>
  <c r="BF224" i="5"/>
  <c r="AA224" i="5"/>
  <c r="Y224" i="5"/>
  <c r="W224" i="5"/>
  <c r="BK224" i="5"/>
  <c r="N224" i="5"/>
  <c r="BE224" i="5" s="1"/>
  <c r="BI223" i="5"/>
  <c r="BH223" i="5"/>
  <c r="BG223" i="5"/>
  <c r="BF223" i="5"/>
  <c r="AA223" i="5"/>
  <c r="Y223" i="5"/>
  <c r="W223" i="5"/>
  <c r="BK223" i="5"/>
  <c r="N223" i="5"/>
  <c r="BE223" i="5" s="1"/>
  <c r="BI222" i="5"/>
  <c r="BH222" i="5"/>
  <c r="BG222" i="5"/>
  <c r="BF222" i="5"/>
  <c r="AA222" i="5"/>
  <c r="Y222" i="5"/>
  <c r="W222" i="5"/>
  <c r="BK222" i="5"/>
  <c r="N222" i="5"/>
  <c r="BE222" i="5" s="1"/>
  <c r="BI221" i="5"/>
  <c r="BH221" i="5"/>
  <c r="BG221" i="5"/>
  <c r="BF221" i="5"/>
  <c r="AA221" i="5"/>
  <c r="Y221" i="5"/>
  <c r="W221" i="5"/>
  <c r="BK221" i="5"/>
  <c r="N221" i="5"/>
  <c r="BE221" i="5" s="1"/>
  <c r="BI219" i="5"/>
  <c r="BH219" i="5"/>
  <c r="BG219" i="5"/>
  <c r="BF219" i="5"/>
  <c r="AA219" i="5"/>
  <c r="Y219" i="5"/>
  <c r="W219" i="5"/>
  <c r="BK219" i="5"/>
  <c r="N219" i="5"/>
  <c r="BE219" i="5" s="1"/>
  <c r="BI218" i="5"/>
  <c r="BH218" i="5"/>
  <c r="BG218" i="5"/>
  <c r="BF218" i="5"/>
  <c r="AA218" i="5"/>
  <c r="Y218" i="5"/>
  <c r="W218" i="5"/>
  <c r="BK218" i="5"/>
  <c r="N218" i="5"/>
  <c r="BE218" i="5" s="1"/>
  <c r="BI217" i="5"/>
  <c r="BH217" i="5"/>
  <c r="BG217" i="5"/>
  <c r="BF217" i="5"/>
  <c r="BE217" i="5"/>
  <c r="AA217" i="5"/>
  <c r="Y217" i="5"/>
  <c r="W217" i="5"/>
  <c r="BK217" i="5"/>
  <c r="N217" i="5"/>
  <c r="BI216" i="5"/>
  <c r="BH216" i="5"/>
  <c r="BG216" i="5"/>
  <c r="BF216" i="5"/>
  <c r="AA216" i="5"/>
  <c r="Y216" i="5"/>
  <c r="W216" i="5"/>
  <c r="BK216" i="5"/>
  <c r="N216" i="5"/>
  <c r="BE216" i="5" s="1"/>
  <c r="BI215" i="5"/>
  <c r="BH215" i="5"/>
  <c r="BG215" i="5"/>
  <c r="BF215" i="5"/>
  <c r="AA215" i="5"/>
  <c r="Y215" i="5"/>
  <c r="W215" i="5"/>
  <c r="BK215" i="5"/>
  <c r="N215" i="5"/>
  <c r="BE215" i="5" s="1"/>
  <c r="BI214" i="5"/>
  <c r="BH214" i="5"/>
  <c r="BG214" i="5"/>
  <c r="BF214" i="5"/>
  <c r="AA214" i="5"/>
  <c r="Y214" i="5"/>
  <c r="W214" i="5"/>
  <c r="BK214" i="5"/>
  <c r="N214" i="5"/>
  <c r="BE214" i="5" s="1"/>
  <c r="BI213" i="5"/>
  <c r="BH213" i="5"/>
  <c r="BG213" i="5"/>
  <c r="BF213" i="5"/>
  <c r="AA213" i="5"/>
  <c r="Y213" i="5"/>
  <c r="W213" i="5"/>
  <c r="BK213" i="5"/>
  <c r="N213" i="5"/>
  <c r="BE213" i="5" s="1"/>
  <c r="BI212" i="5"/>
  <c r="BH212" i="5"/>
  <c r="BG212" i="5"/>
  <c r="BF212" i="5"/>
  <c r="AA212" i="5"/>
  <c r="Y212" i="5"/>
  <c r="W212" i="5"/>
  <c r="BK212" i="5"/>
  <c r="N212" i="5"/>
  <c r="BE212" i="5" s="1"/>
  <c r="BI211" i="5"/>
  <c r="BH211" i="5"/>
  <c r="BG211" i="5"/>
  <c r="BF211" i="5"/>
  <c r="BE211" i="5"/>
  <c r="AA211" i="5"/>
  <c r="Y211" i="5"/>
  <c r="W211" i="5"/>
  <c r="BK211" i="5"/>
  <c r="N211" i="5"/>
  <c r="BI209" i="5"/>
  <c r="BH209" i="5"/>
  <c r="BG209" i="5"/>
  <c r="BF209" i="5"/>
  <c r="AA209" i="5"/>
  <c r="Y209" i="5"/>
  <c r="W209" i="5"/>
  <c r="BK209" i="5"/>
  <c r="N209" i="5"/>
  <c r="BE209" i="5" s="1"/>
  <c r="BI208" i="5"/>
  <c r="BH208" i="5"/>
  <c r="BG208" i="5"/>
  <c r="BF208" i="5"/>
  <c r="AA208" i="5"/>
  <c r="Y208" i="5"/>
  <c r="W208" i="5"/>
  <c r="BK208" i="5"/>
  <c r="N208" i="5"/>
  <c r="BE208" i="5" s="1"/>
  <c r="BI207" i="5"/>
  <c r="BH207" i="5"/>
  <c r="BG207" i="5"/>
  <c r="BF207" i="5"/>
  <c r="AA207" i="5"/>
  <c r="Y207" i="5"/>
  <c r="W207" i="5"/>
  <c r="BK207" i="5"/>
  <c r="N207" i="5"/>
  <c r="BE207" i="5" s="1"/>
  <c r="BI206" i="5"/>
  <c r="BH206" i="5"/>
  <c r="BG206" i="5"/>
  <c r="BF206" i="5"/>
  <c r="AA206" i="5"/>
  <c r="Y206" i="5"/>
  <c r="W206" i="5"/>
  <c r="BK206" i="5"/>
  <c r="N206" i="5"/>
  <c r="BE206" i="5" s="1"/>
  <c r="BI205" i="5"/>
  <c r="BH205" i="5"/>
  <c r="BG205" i="5"/>
  <c r="BF205" i="5"/>
  <c r="AA205" i="5"/>
  <c r="Y205" i="5"/>
  <c r="W205" i="5"/>
  <c r="BK205" i="5"/>
  <c r="N205" i="5"/>
  <c r="BE205" i="5" s="1"/>
  <c r="BI204" i="5"/>
  <c r="BH204" i="5"/>
  <c r="BG204" i="5"/>
  <c r="BF204" i="5"/>
  <c r="AA204" i="5"/>
  <c r="Y204" i="5"/>
  <c r="W204" i="5"/>
  <c r="BK204" i="5"/>
  <c r="N204" i="5"/>
  <c r="BE204" i="5" s="1"/>
  <c r="BI203" i="5"/>
  <c r="BH203" i="5"/>
  <c r="BG203" i="5"/>
  <c r="BF203" i="5"/>
  <c r="AA203" i="5"/>
  <c r="Y203" i="5"/>
  <c r="W203" i="5"/>
  <c r="BK203" i="5"/>
  <c r="N203" i="5"/>
  <c r="BE203" i="5" s="1"/>
  <c r="BI201" i="5"/>
  <c r="BH201" i="5"/>
  <c r="BG201" i="5"/>
  <c r="BF201" i="5"/>
  <c r="AA201" i="5"/>
  <c r="Y201" i="5"/>
  <c r="W201" i="5"/>
  <c r="BK201" i="5"/>
  <c r="N201" i="5"/>
  <c r="BE201" i="5" s="1"/>
  <c r="BI200" i="5"/>
  <c r="BH200" i="5"/>
  <c r="BG200" i="5"/>
  <c r="BF200" i="5"/>
  <c r="AA200" i="5"/>
  <c r="Y200" i="5"/>
  <c r="W200" i="5"/>
  <c r="BK200" i="5"/>
  <c r="N200" i="5"/>
  <c r="BE200" i="5" s="1"/>
  <c r="BI199" i="5"/>
  <c r="BH199" i="5"/>
  <c r="BG199" i="5"/>
  <c r="BF199" i="5"/>
  <c r="AA199" i="5"/>
  <c r="Y199" i="5"/>
  <c r="W199" i="5"/>
  <c r="BK199" i="5"/>
  <c r="N199" i="5"/>
  <c r="BE199" i="5" s="1"/>
  <c r="BI198" i="5"/>
  <c r="BH198" i="5"/>
  <c r="BG198" i="5"/>
  <c r="BF198" i="5"/>
  <c r="AA198" i="5"/>
  <c r="Y198" i="5"/>
  <c r="W198" i="5"/>
  <c r="BK198" i="5"/>
  <c r="N198" i="5"/>
  <c r="BE198" i="5" s="1"/>
  <c r="BI197" i="5"/>
  <c r="BH197" i="5"/>
  <c r="BG197" i="5"/>
  <c r="BF197" i="5"/>
  <c r="AA197" i="5"/>
  <c r="Y197" i="5"/>
  <c r="W197" i="5"/>
  <c r="BK197" i="5"/>
  <c r="N197" i="5"/>
  <c r="BE197" i="5" s="1"/>
  <c r="BI196" i="5"/>
  <c r="BH196" i="5"/>
  <c r="BG196" i="5"/>
  <c r="BF196" i="5"/>
  <c r="AA196" i="5"/>
  <c r="Y196" i="5"/>
  <c r="W196" i="5"/>
  <c r="BK196" i="5"/>
  <c r="N196" i="5"/>
  <c r="BE196" i="5" s="1"/>
  <c r="BI195" i="5"/>
  <c r="BH195" i="5"/>
  <c r="BG195" i="5"/>
  <c r="BF195" i="5"/>
  <c r="AA195" i="5"/>
  <c r="Y195" i="5"/>
  <c r="W195" i="5"/>
  <c r="BK195" i="5"/>
  <c r="N195" i="5"/>
  <c r="BE195" i="5" s="1"/>
  <c r="BI194" i="5"/>
  <c r="BH194" i="5"/>
  <c r="BG194" i="5"/>
  <c r="BF194" i="5"/>
  <c r="AA194" i="5"/>
  <c r="Y194" i="5"/>
  <c r="W194" i="5"/>
  <c r="BK194" i="5"/>
  <c r="N194" i="5"/>
  <c r="BE194" i="5" s="1"/>
  <c r="BI192" i="5"/>
  <c r="BH192" i="5"/>
  <c r="BG192" i="5"/>
  <c r="BF192" i="5"/>
  <c r="AA192" i="5"/>
  <c r="Y192" i="5"/>
  <c r="W192" i="5"/>
  <c r="BK192" i="5"/>
  <c r="N192" i="5"/>
  <c r="BE192" i="5" s="1"/>
  <c r="BI191" i="5"/>
  <c r="BH191" i="5"/>
  <c r="BG191" i="5"/>
  <c r="BF191" i="5"/>
  <c r="AA191" i="5"/>
  <c r="Y191" i="5"/>
  <c r="W191" i="5"/>
  <c r="BK191" i="5"/>
  <c r="N191" i="5"/>
  <c r="BE191" i="5" s="1"/>
  <c r="BI190" i="5"/>
  <c r="BH190" i="5"/>
  <c r="BG190" i="5"/>
  <c r="BF190" i="5"/>
  <c r="AA190" i="5"/>
  <c r="Y190" i="5"/>
  <c r="W190" i="5"/>
  <c r="BK190" i="5"/>
  <c r="N190" i="5"/>
  <c r="BE190" i="5" s="1"/>
  <c r="BI189" i="5"/>
  <c r="BH189" i="5"/>
  <c r="BG189" i="5"/>
  <c r="BF189" i="5"/>
  <c r="AA189" i="5"/>
  <c r="Y189" i="5"/>
  <c r="W189" i="5"/>
  <c r="BK189" i="5"/>
  <c r="N189" i="5"/>
  <c r="BE189" i="5" s="1"/>
  <c r="BI188" i="5"/>
  <c r="BH188" i="5"/>
  <c r="BG188" i="5"/>
  <c r="BF188" i="5"/>
  <c r="AA188" i="5"/>
  <c r="Y188" i="5"/>
  <c r="W188" i="5"/>
  <c r="BK188" i="5"/>
  <c r="N188" i="5"/>
  <c r="BE188" i="5" s="1"/>
  <c r="BI186" i="5"/>
  <c r="BH186" i="5"/>
  <c r="BG186" i="5"/>
  <c r="BF186" i="5"/>
  <c r="AA186" i="5"/>
  <c r="Y186" i="5"/>
  <c r="W186" i="5"/>
  <c r="BK186" i="5"/>
  <c r="N186" i="5"/>
  <c r="BE186" i="5" s="1"/>
  <c r="BI185" i="5"/>
  <c r="BH185" i="5"/>
  <c r="BG185" i="5"/>
  <c r="BF185" i="5"/>
  <c r="AA185" i="5"/>
  <c r="Y185" i="5"/>
  <c r="W185" i="5"/>
  <c r="BK185" i="5"/>
  <c r="N185" i="5"/>
  <c r="BE185" i="5" s="1"/>
  <c r="BI184" i="5"/>
  <c r="BH184" i="5"/>
  <c r="BG184" i="5"/>
  <c r="BF184" i="5"/>
  <c r="AA184" i="5"/>
  <c r="Y184" i="5"/>
  <c r="W184" i="5"/>
  <c r="BK184" i="5"/>
  <c r="N184" i="5"/>
  <c r="BE184" i="5" s="1"/>
  <c r="BI183" i="5"/>
  <c r="BH183" i="5"/>
  <c r="BG183" i="5"/>
  <c r="BF183" i="5"/>
  <c r="BE183" i="5"/>
  <c r="AA183" i="5"/>
  <c r="Y183" i="5"/>
  <c r="W183" i="5"/>
  <c r="BK183" i="5"/>
  <c r="N183" i="5"/>
  <c r="BI182" i="5"/>
  <c r="BH182" i="5"/>
  <c r="BG182" i="5"/>
  <c r="BF182" i="5"/>
  <c r="AA182" i="5"/>
  <c r="Y182" i="5"/>
  <c r="W182" i="5"/>
  <c r="BK182" i="5"/>
  <c r="N182" i="5"/>
  <c r="BE182" i="5" s="1"/>
  <c r="BI181" i="5"/>
  <c r="BH181" i="5"/>
  <c r="BG181" i="5"/>
  <c r="BF181" i="5"/>
  <c r="AA181" i="5"/>
  <c r="Y181" i="5"/>
  <c r="W181" i="5"/>
  <c r="BK181" i="5"/>
  <c r="N181" i="5"/>
  <c r="BE181" i="5" s="1"/>
  <c r="BI180" i="5"/>
  <c r="BH180" i="5"/>
  <c r="BG180" i="5"/>
  <c r="BF180" i="5"/>
  <c r="AA180" i="5"/>
  <c r="Y180" i="5"/>
  <c r="W180" i="5"/>
  <c r="BK180" i="5"/>
  <c r="N180" i="5"/>
  <c r="BE180" i="5" s="1"/>
  <c r="BI179" i="5"/>
  <c r="BH179" i="5"/>
  <c r="BG179" i="5"/>
  <c r="BF179" i="5"/>
  <c r="AA179" i="5"/>
  <c r="Y179" i="5"/>
  <c r="W179" i="5"/>
  <c r="BK179" i="5"/>
  <c r="N179" i="5"/>
  <c r="BE179" i="5" s="1"/>
  <c r="BI178" i="5"/>
  <c r="BH178" i="5"/>
  <c r="BG178" i="5"/>
  <c r="BF178" i="5"/>
  <c r="AA178" i="5"/>
  <c r="Y178" i="5"/>
  <c r="W178" i="5"/>
  <c r="BK178" i="5"/>
  <c r="N178" i="5"/>
  <c r="BE178" i="5" s="1"/>
  <c r="BI177" i="5"/>
  <c r="BH177" i="5"/>
  <c r="BG177" i="5"/>
  <c r="BF177" i="5"/>
  <c r="BE177" i="5"/>
  <c r="AA177" i="5"/>
  <c r="Y177" i="5"/>
  <c r="W177" i="5"/>
  <c r="BK177" i="5"/>
  <c r="N177" i="5"/>
  <c r="BI176" i="5"/>
  <c r="BH176" i="5"/>
  <c r="BG176" i="5"/>
  <c r="BF176" i="5"/>
  <c r="AA176" i="5"/>
  <c r="Y176" i="5"/>
  <c r="W176" i="5"/>
  <c r="BK176" i="5"/>
  <c r="N176" i="5"/>
  <c r="BE176" i="5" s="1"/>
  <c r="BI175" i="5"/>
  <c r="BH175" i="5"/>
  <c r="BG175" i="5"/>
  <c r="BF175" i="5"/>
  <c r="AA175" i="5"/>
  <c r="Y175" i="5"/>
  <c r="W175" i="5"/>
  <c r="BK175" i="5"/>
  <c r="N175" i="5"/>
  <c r="BE175" i="5" s="1"/>
  <c r="BI173" i="5"/>
  <c r="BH173" i="5"/>
  <c r="BG173" i="5"/>
  <c r="BF173" i="5"/>
  <c r="AA173" i="5"/>
  <c r="Y173" i="5"/>
  <c r="W173" i="5"/>
  <c r="BK173" i="5"/>
  <c r="N173" i="5"/>
  <c r="BE173" i="5" s="1"/>
  <c r="BI172" i="5"/>
  <c r="BH172" i="5"/>
  <c r="BG172" i="5"/>
  <c r="BF172" i="5"/>
  <c r="AA172" i="5"/>
  <c r="Y172" i="5"/>
  <c r="W172" i="5"/>
  <c r="BK172" i="5"/>
  <c r="N172" i="5"/>
  <c r="BE172" i="5" s="1"/>
  <c r="BI171" i="5"/>
  <c r="BH171" i="5"/>
  <c r="BG171" i="5"/>
  <c r="BF171" i="5"/>
  <c r="AA171" i="5"/>
  <c r="Y171" i="5"/>
  <c r="W171" i="5"/>
  <c r="BK171" i="5"/>
  <c r="N171" i="5"/>
  <c r="BE171" i="5" s="1"/>
  <c r="BI170" i="5"/>
  <c r="BH170" i="5"/>
  <c r="BG170" i="5"/>
  <c r="BF170" i="5"/>
  <c r="AA170" i="5"/>
  <c r="Y170" i="5"/>
  <c r="W170" i="5"/>
  <c r="BK170" i="5"/>
  <c r="N170" i="5"/>
  <c r="BE170" i="5" s="1"/>
  <c r="BI169" i="5"/>
  <c r="BH169" i="5"/>
  <c r="BG169" i="5"/>
  <c r="BF169" i="5"/>
  <c r="AA169" i="5"/>
  <c r="Y169" i="5"/>
  <c r="W169" i="5"/>
  <c r="BK169" i="5"/>
  <c r="N169" i="5"/>
  <c r="BE169" i="5" s="1"/>
  <c r="BI168" i="5"/>
  <c r="BH168" i="5"/>
  <c r="BG168" i="5"/>
  <c r="BF168" i="5"/>
  <c r="AA168" i="5"/>
  <c r="Y168" i="5"/>
  <c r="W168" i="5"/>
  <c r="BK168" i="5"/>
  <c r="N168" i="5"/>
  <c r="BE168" i="5" s="1"/>
  <c r="BI167" i="5"/>
  <c r="BH167" i="5"/>
  <c r="BG167" i="5"/>
  <c r="BF167" i="5"/>
  <c r="AA167" i="5"/>
  <c r="Y167" i="5"/>
  <c r="W167" i="5"/>
  <c r="BK167" i="5"/>
  <c r="N167" i="5"/>
  <c r="BE167" i="5" s="1"/>
  <c r="BI164" i="5"/>
  <c r="BH164" i="5"/>
  <c r="BG164" i="5"/>
  <c r="BF164" i="5"/>
  <c r="AA164" i="5"/>
  <c r="Y164" i="5"/>
  <c r="W164" i="5"/>
  <c r="BK164" i="5"/>
  <c r="N164" i="5"/>
  <c r="BE164" i="5" s="1"/>
  <c r="BI163" i="5"/>
  <c r="BH163" i="5"/>
  <c r="BG163" i="5"/>
  <c r="BF163" i="5"/>
  <c r="AA163" i="5"/>
  <c r="Y163" i="5"/>
  <c r="W163" i="5"/>
  <c r="BK163" i="5"/>
  <c r="N163" i="5"/>
  <c r="BE163" i="5" s="1"/>
  <c r="BI162" i="5"/>
  <c r="BH162" i="5"/>
  <c r="BG162" i="5"/>
  <c r="BF162" i="5"/>
  <c r="AA162" i="5"/>
  <c r="Y162" i="5"/>
  <c r="W162" i="5"/>
  <c r="BK162" i="5"/>
  <c r="N162" i="5"/>
  <c r="BE162" i="5" s="1"/>
  <c r="BI161" i="5"/>
  <c r="BH161" i="5"/>
  <c r="BG161" i="5"/>
  <c r="BF161" i="5"/>
  <c r="AA161" i="5"/>
  <c r="Y161" i="5"/>
  <c r="W161" i="5"/>
  <c r="BK161" i="5"/>
  <c r="N161" i="5"/>
  <c r="BE161" i="5" s="1"/>
  <c r="BI159" i="5"/>
  <c r="BH159" i="5"/>
  <c r="BG159" i="5"/>
  <c r="BF159" i="5"/>
  <c r="AA159" i="5"/>
  <c r="Y159" i="5"/>
  <c r="W159" i="5"/>
  <c r="BK159" i="5"/>
  <c r="N159" i="5"/>
  <c r="BE159" i="5" s="1"/>
  <c r="BI158" i="5"/>
  <c r="BH158" i="5"/>
  <c r="BG158" i="5"/>
  <c r="BF158" i="5"/>
  <c r="BE158" i="5"/>
  <c r="AA158" i="5"/>
  <c r="Y158" i="5"/>
  <c r="W158" i="5"/>
  <c r="BK158" i="5"/>
  <c r="N158" i="5"/>
  <c r="BI157" i="5"/>
  <c r="BH157" i="5"/>
  <c r="BG157" i="5"/>
  <c r="BF157" i="5"/>
  <c r="AA157" i="5"/>
  <c r="Y157" i="5"/>
  <c r="W157" i="5"/>
  <c r="BK157" i="5"/>
  <c r="N157" i="5"/>
  <c r="BE157" i="5" s="1"/>
  <c r="BI156" i="5"/>
  <c r="BH156" i="5"/>
  <c r="BG156" i="5"/>
  <c r="BF156" i="5"/>
  <c r="AA156" i="5"/>
  <c r="Y156" i="5"/>
  <c r="W156" i="5"/>
  <c r="BK156" i="5"/>
  <c r="N156" i="5"/>
  <c r="BE156" i="5" s="1"/>
  <c r="BI155" i="5"/>
  <c r="BH155" i="5"/>
  <c r="BG155" i="5"/>
  <c r="BF155" i="5"/>
  <c r="AA155" i="5"/>
  <c r="Y155" i="5"/>
  <c r="W155" i="5"/>
  <c r="BK155" i="5"/>
  <c r="N155" i="5"/>
  <c r="BE155" i="5" s="1"/>
  <c r="BI153" i="5"/>
  <c r="BH153" i="5"/>
  <c r="BG153" i="5"/>
  <c r="BF153" i="5"/>
  <c r="AA153" i="5"/>
  <c r="Y153" i="5"/>
  <c r="W153" i="5"/>
  <c r="BK153" i="5"/>
  <c r="N153" i="5"/>
  <c r="BE153" i="5" s="1"/>
  <c r="BI152" i="5"/>
  <c r="BH152" i="5"/>
  <c r="BG152" i="5"/>
  <c r="BF152" i="5"/>
  <c r="AA152" i="5"/>
  <c r="Y152" i="5"/>
  <c r="W152" i="5"/>
  <c r="BK152" i="5"/>
  <c r="N152" i="5"/>
  <c r="BE152" i="5" s="1"/>
  <c r="BI151" i="5"/>
  <c r="BH151" i="5"/>
  <c r="BG151" i="5"/>
  <c r="BF151" i="5"/>
  <c r="AA151" i="5"/>
  <c r="Y151" i="5"/>
  <c r="W151" i="5"/>
  <c r="BK151" i="5"/>
  <c r="N151" i="5"/>
  <c r="BE151" i="5" s="1"/>
  <c r="BI150" i="5"/>
  <c r="BH150" i="5"/>
  <c r="BG150" i="5"/>
  <c r="BF150" i="5"/>
  <c r="AA150" i="5"/>
  <c r="Y150" i="5"/>
  <c r="W150" i="5"/>
  <c r="BK150" i="5"/>
  <c r="N150" i="5"/>
  <c r="BE150" i="5" s="1"/>
  <c r="BI149" i="5"/>
  <c r="BH149" i="5"/>
  <c r="BG149" i="5"/>
  <c r="BF149" i="5"/>
  <c r="AA149" i="5"/>
  <c r="Y149" i="5"/>
  <c r="W149" i="5"/>
  <c r="BK149" i="5"/>
  <c r="N149" i="5"/>
  <c r="BE149" i="5" s="1"/>
  <c r="BI148" i="5"/>
  <c r="BH148" i="5"/>
  <c r="BG148" i="5"/>
  <c r="BF148" i="5"/>
  <c r="AA148" i="5"/>
  <c r="Y148" i="5"/>
  <c r="W148" i="5"/>
  <c r="BK148" i="5"/>
  <c r="N148" i="5"/>
  <c r="BE148" i="5" s="1"/>
  <c r="BI147" i="5"/>
  <c r="BH147" i="5"/>
  <c r="BG147" i="5"/>
  <c r="BF147" i="5"/>
  <c r="AA147" i="5"/>
  <c r="Y147" i="5"/>
  <c r="W147" i="5"/>
  <c r="BK147" i="5"/>
  <c r="N147" i="5"/>
  <c r="BE147" i="5" s="1"/>
  <c r="BI145" i="5"/>
  <c r="BH145" i="5"/>
  <c r="BG145" i="5"/>
  <c r="BF145" i="5"/>
  <c r="AA145" i="5"/>
  <c r="Y145" i="5"/>
  <c r="W145" i="5"/>
  <c r="BK145" i="5"/>
  <c r="N145" i="5"/>
  <c r="BE145" i="5" s="1"/>
  <c r="BI144" i="5"/>
  <c r="BH144" i="5"/>
  <c r="BG144" i="5"/>
  <c r="BF144" i="5"/>
  <c r="BE144" i="5"/>
  <c r="AA144" i="5"/>
  <c r="Y144" i="5"/>
  <c r="W144" i="5"/>
  <c r="BK144" i="5"/>
  <c r="N144" i="5"/>
  <c r="BI143" i="5"/>
  <c r="BH143" i="5"/>
  <c r="BG143" i="5"/>
  <c r="BF143" i="5"/>
  <c r="AA143" i="5"/>
  <c r="Y143" i="5"/>
  <c r="W143" i="5"/>
  <c r="BK143" i="5"/>
  <c r="N143" i="5"/>
  <c r="BE143" i="5" s="1"/>
  <c r="BI142" i="5"/>
  <c r="BH142" i="5"/>
  <c r="BG142" i="5"/>
  <c r="BF142" i="5"/>
  <c r="AA142" i="5"/>
  <c r="Y142" i="5"/>
  <c r="W142" i="5"/>
  <c r="BK142" i="5"/>
  <c r="N142" i="5"/>
  <c r="BE142" i="5" s="1"/>
  <c r="BI141" i="5"/>
  <c r="BH141" i="5"/>
  <c r="BG141" i="5"/>
  <c r="BF141" i="5"/>
  <c r="AA141" i="5"/>
  <c r="Y141" i="5"/>
  <c r="W141" i="5"/>
  <c r="BK141" i="5"/>
  <c r="N141" i="5"/>
  <c r="BE141" i="5" s="1"/>
  <c r="BI140" i="5"/>
  <c r="BH140" i="5"/>
  <c r="BG140" i="5"/>
  <c r="BF140" i="5"/>
  <c r="AA140" i="5"/>
  <c r="Y140" i="5"/>
  <c r="W140" i="5"/>
  <c r="BK140" i="5"/>
  <c r="N140" i="5"/>
  <c r="BE140" i="5" s="1"/>
  <c r="BI139" i="5"/>
  <c r="BH139" i="5"/>
  <c r="BG139" i="5"/>
  <c r="BF139" i="5"/>
  <c r="AA139" i="5"/>
  <c r="Y139" i="5"/>
  <c r="W139" i="5"/>
  <c r="BK139" i="5"/>
  <c r="N139" i="5"/>
  <c r="BE139" i="5" s="1"/>
  <c r="M133" i="5"/>
  <c r="F133" i="5"/>
  <c r="M132" i="5"/>
  <c r="F132" i="5"/>
  <c r="F130" i="5"/>
  <c r="F128" i="5"/>
  <c r="BI117" i="5"/>
  <c r="BH117" i="5"/>
  <c r="BG117" i="5"/>
  <c r="BF117" i="5"/>
  <c r="BI116" i="5"/>
  <c r="BH116" i="5"/>
  <c r="BG116" i="5"/>
  <c r="BF116" i="5"/>
  <c r="BI115" i="5"/>
  <c r="BH115" i="5"/>
  <c r="BG115" i="5"/>
  <c r="BF115" i="5"/>
  <c r="BI114" i="5"/>
  <c r="BH114" i="5"/>
  <c r="BG114" i="5"/>
  <c r="BF114" i="5"/>
  <c r="BI113" i="5"/>
  <c r="BH113" i="5"/>
  <c r="BG113" i="5"/>
  <c r="BF113" i="5"/>
  <c r="BI112" i="5"/>
  <c r="BH112" i="5"/>
  <c r="BG112" i="5"/>
  <c r="BF112" i="5"/>
  <c r="M84" i="5"/>
  <c r="F84" i="5"/>
  <c r="M83" i="5"/>
  <c r="F83" i="5"/>
  <c r="F81" i="5"/>
  <c r="F79" i="5"/>
  <c r="O9" i="5"/>
  <c r="M130" i="5" s="1"/>
  <c r="F6" i="5"/>
  <c r="F127" i="5" s="1"/>
  <c r="N202" i="4"/>
  <c r="BK175" i="4"/>
  <c r="N175" i="4" s="1"/>
  <c r="N95" i="4" s="1"/>
  <c r="Y136" i="4"/>
  <c r="AY90" i="1"/>
  <c r="AX90" i="1"/>
  <c r="BI201" i="4"/>
  <c r="BH201" i="4"/>
  <c r="BG201" i="4"/>
  <c r="BF201" i="4"/>
  <c r="BE201" i="4"/>
  <c r="AA201" i="4"/>
  <c r="Y201" i="4"/>
  <c r="W201" i="4"/>
  <c r="BK201" i="4"/>
  <c r="N201" i="4"/>
  <c r="BI200" i="4"/>
  <c r="BH200" i="4"/>
  <c r="BG200" i="4"/>
  <c r="BF200" i="4"/>
  <c r="AA200" i="4"/>
  <c r="Y200" i="4"/>
  <c r="W200" i="4"/>
  <c r="BK200" i="4"/>
  <c r="N200" i="4"/>
  <c r="BE200" i="4" s="1"/>
  <c r="BI198" i="4"/>
  <c r="BH198" i="4"/>
  <c r="BG198" i="4"/>
  <c r="BF198" i="4"/>
  <c r="BE198" i="4"/>
  <c r="AA198" i="4"/>
  <c r="Y198" i="4"/>
  <c r="W198" i="4"/>
  <c r="BK198" i="4"/>
  <c r="N198" i="4"/>
  <c r="BI197" i="4"/>
  <c r="BH197" i="4"/>
  <c r="BG197" i="4"/>
  <c r="BF197" i="4"/>
  <c r="AA197" i="4"/>
  <c r="Y197" i="4"/>
  <c r="W197" i="4"/>
  <c r="BK197" i="4"/>
  <c r="N197" i="4"/>
  <c r="BE197" i="4" s="1"/>
  <c r="BI196" i="4"/>
  <c r="BH196" i="4"/>
  <c r="BG196" i="4"/>
  <c r="BF196" i="4"/>
  <c r="BE196" i="4"/>
  <c r="AA196" i="4"/>
  <c r="Y196" i="4"/>
  <c r="W196" i="4"/>
  <c r="BK196" i="4"/>
  <c r="N196" i="4"/>
  <c r="BI195" i="4"/>
  <c r="BH195" i="4"/>
  <c r="BG195" i="4"/>
  <c r="BF195" i="4"/>
  <c r="AA195" i="4"/>
  <c r="Y195" i="4"/>
  <c r="W195" i="4"/>
  <c r="BK195" i="4"/>
  <c r="N195" i="4"/>
  <c r="BE195" i="4" s="1"/>
  <c r="BI193" i="4"/>
  <c r="BH193" i="4"/>
  <c r="BG193" i="4"/>
  <c r="BF193" i="4"/>
  <c r="BE193" i="4"/>
  <c r="AA193" i="4"/>
  <c r="Y193" i="4"/>
  <c r="W193" i="4"/>
  <c r="BK193" i="4"/>
  <c r="N193" i="4"/>
  <c r="BI191" i="4"/>
  <c r="BH191" i="4"/>
  <c r="BG191" i="4"/>
  <c r="BF191" i="4"/>
  <c r="BE191" i="4"/>
  <c r="AA191" i="4"/>
  <c r="Y191" i="4"/>
  <c r="W191" i="4"/>
  <c r="BK191" i="4"/>
  <c r="N191" i="4"/>
  <c r="BI189" i="4"/>
  <c r="BH189" i="4"/>
  <c r="BG189" i="4"/>
  <c r="BF189" i="4"/>
  <c r="BE189" i="4"/>
  <c r="AA189" i="4"/>
  <c r="Y189" i="4"/>
  <c r="W189" i="4"/>
  <c r="BK189" i="4"/>
  <c r="N189" i="4"/>
  <c r="BI187" i="4"/>
  <c r="BH187" i="4"/>
  <c r="BG187" i="4"/>
  <c r="BF187" i="4"/>
  <c r="AA187" i="4"/>
  <c r="Y187" i="4"/>
  <c r="W187" i="4"/>
  <c r="BK187" i="4"/>
  <c r="N187" i="4"/>
  <c r="BE187" i="4" s="1"/>
  <c r="BI185" i="4"/>
  <c r="BH185" i="4"/>
  <c r="BG185" i="4"/>
  <c r="BF185" i="4"/>
  <c r="BE185" i="4"/>
  <c r="AA185" i="4"/>
  <c r="Y185" i="4"/>
  <c r="W185" i="4"/>
  <c r="BK185" i="4"/>
  <c r="N185" i="4"/>
  <c r="BI184" i="4"/>
  <c r="BH184" i="4"/>
  <c r="BG184" i="4"/>
  <c r="BF184" i="4"/>
  <c r="AA184" i="4"/>
  <c r="Y184" i="4"/>
  <c r="W184" i="4"/>
  <c r="BK184" i="4"/>
  <c r="N184" i="4"/>
  <c r="BE184" i="4" s="1"/>
  <c r="BI183" i="4"/>
  <c r="BH183" i="4"/>
  <c r="BG183" i="4"/>
  <c r="BF183" i="4"/>
  <c r="BE183" i="4"/>
  <c r="AA183" i="4"/>
  <c r="Y183" i="4"/>
  <c r="W183" i="4"/>
  <c r="BK183" i="4"/>
  <c r="N183" i="4"/>
  <c r="BI182" i="4"/>
  <c r="BH182" i="4"/>
  <c r="BG182" i="4"/>
  <c r="BF182" i="4"/>
  <c r="AA182" i="4"/>
  <c r="Y182" i="4"/>
  <c r="Y181" i="4" s="1"/>
  <c r="W182" i="4"/>
  <c r="BK182" i="4"/>
  <c r="N182" i="4"/>
  <c r="BE182" i="4" s="1"/>
  <c r="BI180" i="4"/>
  <c r="BH180" i="4"/>
  <c r="BG180" i="4"/>
  <c r="BF180" i="4"/>
  <c r="AA180" i="4"/>
  <c r="Y180" i="4"/>
  <c r="W180" i="4"/>
  <c r="BK180" i="4"/>
  <c r="N180" i="4"/>
  <c r="BE180" i="4" s="1"/>
  <c r="BI179" i="4"/>
  <c r="BH179" i="4"/>
  <c r="BG179" i="4"/>
  <c r="BF179" i="4"/>
  <c r="AA179" i="4"/>
  <c r="Y179" i="4"/>
  <c r="W179" i="4"/>
  <c r="BK179" i="4"/>
  <c r="N179" i="4"/>
  <c r="BE179" i="4" s="1"/>
  <c r="BI178" i="4"/>
  <c r="BH178" i="4"/>
  <c r="BG178" i="4"/>
  <c r="BF178" i="4"/>
  <c r="AA178" i="4"/>
  <c r="Y178" i="4"/>
  <c r="W178" i="4"/>
  <c r="BK178" i="4"/>
  <c r="N178" i="4"/>
  <c r="BE178" i="4" s="1"/>
  <c r="BI177" i="4"/>
  <c r="BH177" i="4"/>
  <c r="BG177" i="4"/>
  <c r="BF177" i="4"/>
  <c r="AA177" i="4"/>
  <c r="Y177" i="4"/>
  <c r="W177" i="4"/>
  <c r="BK177" i="4"/>
  <c r="N177" i="4"/>
  <c r="BE177" i="4" s="1"/>
  <c r="BI176" i="4"/>
  <c r="BH176" i="4"/>
  <c r="BG176" i="4"/>
  <c r="BF176" i="4"/>
  <c r="AA176" i="4"/>
  <c r="Y176" i="4"/>
  <c r="W176" i="4"/>
  <c r="BK176" i="4"/>
  <c r="N176" i="4"/>
  <c r="BE176" i="4" s="1"/>
  <c r="BI174" i="4"/>
  <c r="BH174" i="4"/>
  <c r="BG174" i="4"/>
  <c r="BF174" i="4"/>
  <c r="AA174" i="4"/>
  <c r="Y174" i="4"/>
  <c r="W174" i="4"/>
  <c r="BK174" i="4"/>
  <c r="N174" i="4"/>
  <c r="BE174" i="4" s="1"/>
  <c r="BI173" i="4"/>
  <c r="BH173" i="4"/>
  <c r="BG173" i="4"/>
  <c r="BF173" i="4"/>
  <c r="BE173" i="4"/>
  <c r="AA173" i="4"/>
  <c r="Y173" i="4"/>
  <c r="W173" i="4"/>
  <c r="BK173" i="4"/>
  <c r="N173" i="4"/>
  <c r="BI172" i="4"/>
  <c r="BH172" i="4"/>
  <c r="BG172" i="4"/>
  <c r="BF172" i="4"/>
  <c r="AA172" i="4"/>
  <c r="Y172" i="4"/>
  <c r="W172" i="4"/>
  <c r="BK172" i="4"/>
  <c r="N172" i="4"/>
  <c r="BE172" i="4" s="1"/>
  <c r="BI171" i="4"/>
  <c r="BH171" i="4"/>
  <c r="BG171" i="4"/>
  <c r="BF171" i="4"/>
  <c r="AA171" i="4"/>
  <c r="Y171" i="4"/>
  <c r="W171" i="4"/>
  <c r="BK171" i="4"/>
  <c r="N171" i="4"/>
  <c r="BE171" i="4" s="1"/>
  <c r="BI170" i="4"/>
  <c r="BH170" i="4"/>
  <c r="BG170" i="4"/>
  <c r="BF170" i="4"/>
  <c r="AA170" i="4"/>
  <c r="Y170" i="4"/>
  <c r="W170" i="4"/>
  <c r="BK170" i="4"/>
  <c r="N170" i="4"/>
  <c r="BE170" i="4" s="1"/>
  <c r="BI169" i="4"/>
  <c r="BH169" i="4"/>
  <c r="BG169" i="4"/>
  <c r="BF169" i="4"/>
  <c r="BE169" i="4"/>
  <c r="AA169" i="4"/>
  <c r="Y169" i="4"/>
  <c r="W169" i="4"/>
  <c r="BK169" i="4"/>
  <c r="N169" i="4"/>
  <c r="BI168" i="4"/>
  <c r="BH168" i="4"/>
  <c r="BG168" i="4"/>
  <c r="BF168" i="4"/>
  <c r="AA168" i="4"/>
  <c r="Y168" i="4"/>
  <c r="W168" i="4"/>
  <c r="BK168" i="4"/>
  <c r="N168" i="4"/>
  <c r="BE168" i="4" s="1"/>
  <c r="BI167" i="4"/>
  <c r="BH167" i="4"/>
  <c r="BG167" i="4"/>
  <c r="BF167" i="4"/>
  <c r="BE167" i="4"/>
  <c r="AA167" i="4"/>
  <c r="Y167" i="4"/>
  <c r="W167" i="4"/>
  <c r="BK167" i="4"/>
  <c r="N167" i="4"/>
  <c r="BI166" i="4"/>
  <c r="BH166" i="4"/>
  <c r="BG166" i="4"/>
  <c r="BF166" i="4"/>
  <c r="AA166" i="4"/>
  <c r="Y166" i="4"/>
  <c r="W166" i="4"/>
  <c r="BK166" i="4"/>
  <c r="N166" i="4"/>
  <c r="BE166" i="4" s="1"/>
  <c r="BI165" i="4"/>
  <c r="BH165" i="4"/>
  <c r="BG165" i="4"/>
  <c r="BF165" i="4"/>
  <c r="AA165" i="4"/>
  <c r="Y165" i="4"/>
  <c r="W165" i="4"/>
  <c r="BK165" i="4"/>
  <c r="N165" i="4"/>
  <c r="BE165" i="4" s="1"/>
  <c r="BI164" i="4"/>
  <c r="BH164" i="4"/>
  <c r="BG164" i="4"/>
  <c r="BF164" i="4"/>
  <c r="BE164" i="4"/>
  <c r="AA164" i="4"/>
  <c r="Y164" i="4"/>
  <c r="W164" i="4"/>
  <c r="BK164" i="4"/>
  <c r="N164" i="4"/>
  <c r="BI163" i="4"/>
  <c r="BH163" i="4"/>
  <c r="BG163" i="4"/>
  <c r="BF163" i="4"/>
  <c r="BE163" i="4"/>
  <c r="AA163" i="4"/>
  <c r="Y163" i="4"/>
  <c r="W163" i="4"/>
  <c r="BK163" i="4"/>
  <c r="N163" i="4"/>
  <c r="BI162" i="4"/>
  <c r="BH162" i="4"/>
  <c r="BG162" i="4"/>
  <c r="BF162" i="4"/>
  <c r="AA162" i="4"/>
  <c r="Y162" i="4"/>
  <c r="W162" i="4"/>
  <c r="BK162" i="4"/>
  <c r="N162" i="4"/>
  <c r="BE162" i="4" s="1"/>
  <c r="BI160" i="4"/>
  <c r="BH160" i="4"/>
  <c r="BG160" i="4"/>
  <c r="BF160" i="4"/>
  <c r="AA160" i="4"/>
  <c r="Y160" i="4"/>
  <c r="W160" i="4"/>
  <c r="BK160" i="4"/>
  <c r="N160" i="4"/>
  <c r="BE160" i="4" s="1"/>
  <c r="BI159" i="4"/>
  <c r="BH159" i="4"/>
  <c r="BG159" i="4"/>
  <c r="BF159" i="4"/>
  <c r="BE159" i="4"/>
  <c r="AA159" i="4"/>
  <c r="Y159" i="4"/>
  <c r="W159" i="4"/>
  <c r="BK159" i="4"/>
  <c r="N159" i="4"/>
  <c r="BI158" i="4"/>
  <c r="BH158" i="4"/>
  <c r="BG158" i="4"/>
  <c r="BF158" i="4"/>
  <c r="AA158" i="4"/>
  <c r="Y158" i="4"/>
  <c r="W158" i="4"/>
  <c r="BK158" i="4"/>
  <c r="N158" i="4"/>
  <c r="BE158" i="4" s="1"/>
  <c r="BI157" i="4"/>
  <c r="BH157" i="4"/>
  <c r="BG157" i="4"/>
  <c r="BF157" i="4"/>
  <c r="AA157" i="4"/>
  <c r="Y157" i="4"/>
  <c r="W157" i="4"/>
  <c r="BK157" i="4"/>
  <c r="N157" i="4"/>
  <c r="BE157" i="4" s="1"/>
  <c r="BI156" i="4"/>
  <c r="BH156" i="4"/>
  <c r="BG156" i="4"/>
  <c r="BF156" i="4"/>
  <c r="BE156" i="4"/>
  <c r="AA156" i="4"/>
  <c r="Y156" i="4"/>
  <c r="W156" i="4"/>
  <c r="BK156" i="4"/>
  <c r="N156" i="4"/>
  <c r="BI155" i="4"/>
  <c r="BH155" i="4"/>
  <c r="BG155" i="4"/>
  <c r="BF155" i="4"/>
  <c r="BE155" i="4"/>
  <c r="AA155" i="4"/>
  <c r="Y155" i="4"/>
  <c r="W155" i="4"/>
  <c r="BK155" i="4"/>
  <c r="N155" i="4"/>
  <c r="BI154" i="4"/>
  <c r="BH154" i="4"/>
  <c r="BG154" i="4"/>
  <c r="BF154" i="4"/>
  <c r="BE154" i="4"/>
  <c r="AA154" i="4"/>
  <c r="Y154" i="4"/>
  <c r="W154" i="4"/>
  <c r="BK154" i="4"/>
  <c r="N154" i="4"/>
  <c r="BI153" i="4"/>
  <c r="BH153" i="4"/>
  <c r="BG153" i="4"/>
  <c r="BF153" i="4"/>
  <c r="AA153" i="4"/>
  <c r="Y153" i="4"/>
  <c r="W153" i="4"/>
  <c r="BK153" i="4"/>
  <c r="N153" i="4"/>
  <c r="BE153" i="4" s="1"/>
  <c r="BI152" i="4"/>
  <c r="BH152" i="4"/>
  <c r="BG152" i="4"/>
  <c r="BF152" i="4"/>
  <c r="BE152" i="4"/>
  <c r="AA152" i="4"/>
  <c r="Y152" i="4"/>
  <c r="W152" i="4"/>
  <c r="BK152" i="4"/>
  <c r="N152" i="4"/>
  <c r="BI151" i="4"/>
  <c r="BH151" i="4"/>
  <c r="BG151" i="4"/>
  <c r="BF151" i="4"/>
  <c r="BE151" i="4"/>
  <c r="AA151" i="4"/>
  <c r="Y151" i="4"/>
  <c r="W151" i="4"/>
  <c r="BK151" i="4"/>
  <c r="N151" i="4"/>
  <c r="BI150" i="4"/>
  <c r="BH150" i="4"/>
  <c r="BG150" i="4"/>
  <c r="BF150" i="4"/>
  <c r="AA150" i="4"/>
  <c r="Y150" i="4"/>
  <c r="W150" i="4"/>
  <c r="BK150" i="4"/>
  <c r="N150" i="4"/>
  <c r="BE150" i="4" s="1"/>
  <c r="BI149" i="4"/>
  <c r="BH149" i="4"/>
  <c r="BG149" i="4"/>
  <c r="BF149" i="4"/>
  <c r="AA149" i="4"/>
  <c r="Y149" i="4"/>
  <c r="W149" i="4"/>
  <c r="BK149" i="4"/>
  <c r="N149" i="4"/>
  <c r="BE149" i="4" s="1"/>
  <c r="BI148" i="4"/>
  <c r="BH148" i="4"/>
  <c r="BG148" i="4"/>
  <c r="BF148" i="4"/>
  <c r="BE148" i="4"/>
  <c r="AA148" i="4"/>
  <c r="Y148" i="4"/>
  <c r="W148" i="4"/>
  <c r="BK148" i="4"/>
  <c r="N148" i="4"/>
  <c r="BI147" i="4"/>
  <c r="BH147" i="4"/>
  <c r="BG147" i="4"/>
  <c r="BF147" i="4"/>
  <c r="BE147" i="4"/>
  <c r="AA147" i="4"/>
  <c r="Y147" i="4"/>
  <c r="W147" i="4"/>
  <c r="BK147" i="4"/>
  <c r="N147" i="4"/>
  <c r="BI146" i="4"/>
  <c r="BH146" i="4"/>
  <c r="BG146" i="4"/>
  <c r="BF146" i="4"/>
  <c r="AA146" i="4"/>
  <c r="Y146" i="4"/>
  <c r="W146" i="4"/>
  <c r="BK146" i="4"/>
  <c r="N146" i="4"/>
  <c r="BE146" i="4" s="1"/>
  <c r="BI145" i="4"/>
  <c r="BH145" i="4"/>
  <c r="BG145" i="4"/>
  <c r="BF145" i="4"/>
  <c r="AA145" i="4"/>
  <c r="Y145" i="4"/>
  <c r="W145" i="4"/>
  <c r="BK145" i="4"/>
  <c r="N145" i="4"/>
  <c r="BE145" i="4" s="1"/>
  <c r="BI144" i="4"/>
  <c r="BH144" i="4"/>
  <c r="BG144" i="4"/>
  <c r="BF144" i="4"/>
  <c r="AA144" i="4"/>
  <c r="Y144" i="4"/>
  <c r="W144" i="4"/>
  <c r="BK144" i="4"/>
  <c r="N144" i="4"/>
  <c r="BE144" i="4" s="1"/>
  <c r="BI143" i="4"/>
  <c r="BH143" i="4"/>
  <c r="BG143" i="4"/>
  <c r="BF143" i="4"/>
  <c r="BE143" i="4"/>
  <c r="AA143" i="4"/>
  <c r="Y143" i="4"/>
  <c r="W143" i="4"/>
  <c r="BK143" i="4"/>
  <c r="N143" i="4"/>
  <c r="BI142" i="4"/>
  <c r="BH142" i="4"/>
  <c r="BG142" i="4"/>
  <c r="BF142" i="4"/>
  <c r="AA142" i="4"/>
  <c r="Y142" i="4"/>
  <c r="W142" i="4"/>
  <c r="BK142" i="4"/>
  <c r="N142" i="4"/>
  <c r="BE142" i="4" s="1"/>
  <c r="BI140" i="4"/>
  <c r="BH140" i="4"/>
  <c r="BG140" i="4"/>
  <c r="BF140" i="4"/>
  <c r="AA140" i="4"/>
  <c r="Y140" i="4"/>
  <c r="W140" i="4"/>
  <c r="BK140" i="4"/>
  <c r="N140" i="4"/>
  <c r="BE140" i="4" s="1"/>
  <c r="BI137" i="4"/>
  <c r="BH137" i="4"/>
  <c r="BG137" i="4"/>
  <c r="BF137" i="4"/>
  <c r="BE137" i="4"/>
  <c r="AA137" i="4"/>
  <c r="AA136" i="4" s="1"/>
  <c r="Y137" i="4"/>
  <c r="W137" i="4"/>
  <c r="W136" i="4" s="1"/>
  <c r="BK137" i="4"/>
  <c r="BK136" i="4" s="1"/>
  <c r="N136" i="4" s="1"/>
  <c r="N92" i="4" s="1"/>
  <c r="N137" i="4"/>
  <c r="BI135" i="4"/>
  <c r="BH135" i="4"/>
  <c r="BG135" i="4"/>
  <c r="BF135" i="4"/>
  <c r="AA135" i="4"/>
  <c r="Y135" i="4"/>
  <c r="W135" i="4"/>
  <c r="BK135" i="4"/>
  <c r="N135" i="4"/>
  <c r="BE135" i="4" s="1"/>
  <c r="BI133" i="4"/>
  <c r="BH133" i="4"/>
  <c r="BG133" i="4"/>
  <c r="BF133" i="4"/>
  <c r="AA133" i="4"/>
  <c r="Y133" i="4"/>
  <c r="W133" i="4"/>
  <c r="BK133" i="4"/>
  <c r="N133" i="4"/>
  <c r="BE133" i="4" s="1"/>
  <c r="BI131" i="4"/>
  <c r="BH131" i="4"/>
  <c r="BG131" i="4"/>
  <c r="BF131" i="4"/>
  <c r="AA131" i="4"/>
  <c r="AA130" i="4" s="1"/>
  <c r="Y131" i="4"/>
  <c r="W131" i="4"/>
  <c r="BK131" i="4"/>
  <c r="N131" i="4"/>
  <c r="BE131" i="4" s="1"/>
  <c r="BI129" i="4"/>
  <c r="BH129" i="4"/>
  <c r="BG129" i="4"/>
  <c r="BF129" i="4"/>
  <c r="BE129" i="4"/>
  <c r="AA129" i="4"/>
  <c r="Y129" i="4"/>
  <c r="W129" i="4"/>
  <c r="BK129" i="4"/>
  <c r="N129" i="4"/>
  <c r="BI127" i="4"/>
  <c r="BH127" i="4"/>
  <c r="BG127" i="4"/>
  <c r="BF127" i="4"/>
  <c r="AA127" i="4"/>
  <c r="AA126" i="4" s="1"/>
  <c r="Y127" i="4"/>
  <c r="Y126" i="4" s="1"/>
  <c r="W127" i="4"/>
  <c r="BK127" i="4"/>
  <c r="BK126" i="4" s="1"/>
  <c r="N126" i="4" s="1"/>
  <c r="N90" i="4" s="1"/>
  <c r="N127" i="4"/>
  <c r="BE127" i="4" s="1"/>
  <c r="BI125" i="4"/>
  <c r="BH125" i="4"/>
  <c r="BG125" i="4"/>
  <c r="BF125" i="4"/>
  <c r="AA125" i="4"/>
  <c r="Y125" i="4"/>
  <c r="W125" i="4"/>
  <c r="BK125" i="4"/>
  <c r="N125" i="4"/>
  <c r="BE125" i="4" s="1"/>
  <c r="M120" i="4"/>
  <c r="F120" i="4"/>
  <c r="M119" i="4"/>
  <c r="F119" i="4"/>
  <c r="F117" i="4"/>
  <c r="F115" i="4"/>
  <c r="BI104" i="4"/>
  <c r="BH104" i="4"/>
  <c r="BG104" i="4"/>
  <c r="BF104" i="4"/>
  <c r="BI103" i="4"/>
  <c r="BH103" i="4"/>
  <c r="BG103" i="4"/>
  <c r="BF103" i="4"/>
  <c r="BI102" i="4"/>
  <c r="BH102" i="4"/>
  <c r="BG102" i="4"/>
  <c r="BF102" i="4"/>
  <c r="BI101" i="4"/>
  <c r="BH101" i="4"/>
  <c r="BG101" i="4"/>
  <c r="BF101" i="4"/>
  <c r="BI100" i="4"/>
  <c r="BH100" i="4"/>
  <c r="BG100" i="4"/>
  <c r="BF100" i="4"/>
  <c r="BI99" i="4"/>
  <c r="BH99" i="4"/>
  <c r="BG99" i="4"/>
  <c r="BF99" i="4"/>
  <c r="M84" i="4"/>
  <c r="F84" i="4"/>
  <c r="M83" i="4"/>
  <c r="F83" i="4"/>
  <c r="F81" i="4"/>
  <c r="F79" i="4"/>
  <c r="O9" i="4"/>
  <c r="M117" i="4" s="1"/>
  <c r="F6" i="4"/>
  <c r="F114" i="4" s="1"/>
  <c r="N280" i="3"/>
  <c r="Y278" i="3"/>
  <c r="Y166" i="3"/>
  <c r="AY89" i="1"/>
  <c r="AX89" i="1"/>
  <c r="BI279" i="3"/>
  <c r="BH279" i="3"/>
  <c r="BG279" i="3"/>
  <c r="BF279" i="3"/>
  <c r="AA279" i="3"/>
  <c r="AA278" i="3" s="1"/>
  <c r="Y279" i="3"/>
  <c r="W279" i="3"/>
  <c r="W278" i="3" s="1"/>
  <c r="BK279" i="3"/>
  <c r="BK278" i="3" s="1"/>
  <c r="N278" i="3" s="1"/>
  <c r="N95" i="3" s="1"/>
  <c r="N279" i="3"/>
  <c r="BE279" i="3" s="1"/>
  <c r="BI276" i="3"/>
  <c r="BH276" i="3"/>
  <c r="BG276" i="3"/>
  <c r="BF276" i="3"/>
  <c r="BE276" i="3"/>
  <c r="AA276" i="3"/>
  <c r="Y276" i="3"/>
  <c r="W276" i="3"/>
  <c r="BK276" i="3"/>
  <c r="N276" i="3"/>
  <c r="BI274" i="3"/>
  <c r="BH274" i="3"/>
  <c r="BG274" i="3"/>
  <c r="BF274" i="3"/>
  <c r="BE274" i="3"/>
  <c r="AA274" i="3"/>
  <c r="Y274" i="3"/>
  <c r="W274" i="3"/>
  <c r="BK274" i="3"/>
  <c r="N274" i="3"/>
  <c r="BI272" i="3"/>
  <c r="BH272" i="3"/>
  <c r="BG272" i="3"/>
  <c r="BF272" i="3"/>
  <c r="AA272" i="3"/>
  <c r="Y272" i="3"/>
  <c r="W272" i="3"/>
  <c r="BK272" i="3"/>
  <c r="N272" i="3"/>
  <c r="BE272" i="3" s="1"/>
  <c r="BI271" i="3"/>
  <c r="BH271" i="3"/>
  <c r="BG271" i="3"/>
  <c r="BF271" i="3"/>
  <c r="BE271" i="3"/>
  <c r="AA271" i="3"/>
  <c r="Y271" i="3"/>
  <c r="W271" i="3"/>
  <c r="BK271" i="3"/>
  <c r="N271" i="3"/>
  <c r="BI270" i="3"/>
  <c r="BH270" i="3"/>
  <c r="BG270" i="3"/>
  <c r="BF270" i="3"/>
  <c r="BE270" i="3"/>
  <c r="AA270" i="3"/>
  <c r="Y270" i="3"/>
  <c r="W270" i="3"/>
  <c r="BK270" i="3"/>
  <c r="N270" i="3"/>
  <c r="BI268" i="3"/>
  <c r="BH268" i="3"/>
  <c r="BG268" i="3"/>
  <c r="BF268" i="3"/>
  <c r="AA268" i="3"/>
  <c r="Y268" i="3"/>
  <c r="W268" i="3"/>
  <c r="BK268" i="3"/>
  <c r="N268" i="3"/>
  <c r="BE268" i="3" s="1"/>
  <c r="BI267" i="3"/>
  <c r="BH267" i="3"/>
  <c r="BG267" i="3"/>
  <c r="BF267" i="3"/>
  <c r="AA267" i="3"/>
  <c r="Y267" i="3"/>
  <c r="W267" i="3"/>
  <c r="BK267" i="3"/>
  <c r="N267" i="3"/>
  <c r="BE267" i="3" s="1"/>
  <c r="BI265" i="3"/>
  <c r="BH265" i="3"/>
  <c r="BG265" i="3"/>
  <c r="BF265" i="3"/>
  <c r="AA265" i="3"/>
  <c r="Y265" i="3"/>
  <c r="W265" i="3"/>
  <c r="BK265" i="3"/>
  <c r="N265" i="3"/>
  <c r="BE265" i="3" s="1"/>
  <c r="BI263" i="3"/>
  <c r="BH263" i="3"/>
  <c r="BG263" i="3"/>
  <c r="BF263" i="3"/>
  <c r="AA263" i="3"/>
  <c r="Y263" i="3"/>
  <c r="W263" i="3"/>
  <c r="BK263" i="3"/>
  <c r="N263" i="3"/>
  <c r="BE263" i="3" s="1"/>
  <c r="BI261" i="3"/>
  <c r="BH261" i="3"/>
  <c r="BG261" i="3"/>
  <c r="BF261" i="3"/>
  <c r="AA261" i="3"/>
  <c r="Y261" i="3"/>
  <c r="W261" i="3"/>
  <c r="BK261" i="3"/>
  <c r="N261" i="3"/>
  <c r="BE261" i="3" s="1"/>
  <c r="BI252" i="3"/>
  <c r="BH252" i="3"/>
  <c r="BG252" i="3"/>
  <c r="BF252" i="3"/>
  <c r="AA252" i="3"/>
  <c r="Y252" i="3"/>
  <c r="W252" i="3"/>
  <c r="BK252" i="3"/>
  <c r="N252" i="3"/>
  <c r="BE252" i="3" s="1"/>
  <c r="BI250" i="3"/>
  <c r="BH250" i="3"/>
  <c r="BG250" i="3"/>
  <c r="BF250" i="3"/>
  <c r="AA250" i="3"/>
  <c r="Y250" i="3"/>
  <c r="W250" i="3"/>
  <c r="BK250" i="3"/>
  <c r="N250" i="3"/>
  <c r="BE250" i="3" s="1"/>
  <c r="BI248" i="3"/>
  <c r="BH248" i="3"/>
  <c r="BG248" i="3"/>
  <c r="BF248" i="3"/>
  <c r="AA248" i="3"/>
  <c r="Y248" i="3"/>
  <c r="W248" i="3"/>
  <c r="BK248" i="3"/>
  <c r="N248" i="3"/>
  <c r="BE248" i="3" s="1"/>
  <c r="BI246" i="3"/>
  <c r="BH246" i="3"/>
  <c r="BG246" i="3"/>
  <c r="BF246" i="3"/>
  <c r="AA246" i="3"/>
  <c r="Y246" i="3"/>
  <c r="W246" i="3"/>
  <c r="BK246" i="3"/>
  <c r="N246" i="3"/>
  <c r="BE246" i="3" s="1"/>
  <c r="BI240" i="3"/>
  <c r="BH240" i="3"/>
  <c r="BG240" i="3"/>
  <c r="BF240" i="3"/>
  <c r="AA240" i="3"/>
  <c r="Y240" i="3"/>
  <c r="W240" i="3"/>
  <c r="BK240" i="3"/>
  <c r="N240" i="3"/>
  <c r="BE240" i="3" s="1"/>
  <c r="BI239" i="3"/>
  <c r="BH239" i="3"/>
  <c r="BG239" i="3"/>
  <c r="BF239" i="3"/>
  <c r="AA239" i="3"/>
  <c r="Y239" i="3"/>
  <c r="W239" i="3"/>
  <c r="BK239" i="3"/>
  <c r="N239" i="3"/>
  <c r="BE239" i="3" s="1"/>
  <c r="BI238" i="3"/>
  <c r="BH238" i="3"/>
  <c r="BG238" i="3"/>
  <c r="BF238" i="3"/>
  <c r="AA238" i="3"/>
  <c r="Y238" i="3"/>
  <c r="W238" i="3"/>
  <c r="BK238" i="3"/>
  <c r="N238" i="3"/>
  <c r="BE238" i="3" s="1"/>
  <c r="BI234" i="3"/>
  <c r="BH234" i="3"/>
  <c r="BG234" i="3"/>
  <c r="BF234" i="3"/>
  <c r="AA234" i="3"/>
  <c r="Y234" i="3"/>
  <c r="W234" i="3"/>
  <c r="BK234" i="3"/>
  <c r="N234" i="3"/>
  <c r="BE234" i="3" s="1"/>
  <c r="BI231" i="3"/>
  <c r="BH231" i="3"/>
  <c r="BG231" i="3"/>
  <c r="BF231" i="3"/>
  <c r="AA231" i="3"/>
  <c r="Y231" i="3"/>
  <c r="W231" i="3"/>
  <c r="BK231" i="3"/>
  <c r="N231" i="3"/>
  <c r="BE231" i="3" s="1"/>
  <c r="BI229" i="3"/>
  <c r="BH229" i="3"/>
  <c r="BG229" i="3"/>
  <c r="BF229" i="3"/>
  <c r="AA229" i="3"/>
  <c r="Y229" i="3"/>
  <c r="W229" i="3"/>
  <c r="BK229" i="3"/>
  <c r="N229" i="3"/>
  <c r="BE229" i="3" s="1"/>
  <c r="BI228" i="3"/>
  <c r="BH228" i="3"/>
  <c r="BG228" i="3"/>
  <c r="BF228" i="3"/>
  <c r="AA228" i="3"/>
  <c r="Y228" i="3"/>
  <c r="W228" i="3"/>
  <c r="BK228" i="3"/>
  <c r="N228" i="3"/>
  <c r="BE228" i="3" s="1"/>
  <c r="BI227" i="3"/>
  <c r="BH227" i="3"/>
  <c r="BG227" i="3"/>
  <c r="BF227" i="3"/>
  <c r="AA227" i="3"/>
  <c r="Y227" i="3"/>
  <c r="W227" i="3"/>
  <c r="BK227" i="3"/>
  <c r="N227" i="3"/>
  <c r="BE227" i="3" s="1"/>
  <c r="BI226" i="3"/>
  <c r="BH226" i="3"/>
  <c r="BG226" i="3"/>
  <c r="BF226" i="3"/>
  <c r="AA226" i="3"/>
  <c r="Y226" i="3"/>
  <c r="W226" i="3"/>
  <c r="BK226" i="3"/>
  <c r="N226" i="3"/>
  <c r="BE226" i="3" s="1"/>
  <c r="BI224" i="3"/>
  <c r="BH224" i="3"/>
  <c r="BG224" i="3"/>
  <c r="BF224" i="3"/>
  <c r="AA224" i="3"/>
  <c r="Y224" i="3"/>
  <c r="W224" i="3"/>
  <c r="BK224" i="3"/>
  <c r="N224" i="3"/>
  <c r="BE224" i="3" s="1"/>
  <c r="BI222" i="3"/>
  <c r="BH222" i="3"/>
  <c r="BG222" i="3"/>
  <c r="BF222" i="3"/>
  <c r="AA222" i="3"/>
  <c r="Y222" i="3"/>
  <c r="W222" i="3"/>
  <c r="BK222" i="3"/>
  <c r="N222" i="3"/>
  <c r="BE222" i="3" s="1"/>
  <c r="BI220" i="3"/>
  <c r="BH220" i="3"/>
  <c r="BG220" i="3"/>
  <c r="BF220" i="3"/>
  <c r="AA220" i="3"/>
  <c r="Y220" i="3"/>
  <c r="W220" i="3"/>
  <c r="BK220" i="3"/>
  <c r="N220" i="3"/>
  <c r="BE220" i="3" s="1"/>
  <c r="BI218" i="3"/>
  <c r="BH218" i="3"/>
  <c r="BG218" i="3"/>
  <c r="BF218" i="3"/>
  <c r="AA218" i="3"/>
  <c r="Y218" i="3"/>
  <c r="W218" i="3"/>
  <c r="BK218" i="3"/>
  <c r="N218" i="3"/>
  <c r="BE218" i="3" s="1"/>
  <c r="BI216" i="3"/>
  <c r="BH216" i="3"/>
  <c r="BG216" i="3"/>
  <c r="BF216" i="3"/>
  <c r="AA216" i="3"/>
  <c r="Y216" i="3"/>
  <c r="W216" i="3"/>
  <c r="BK216" i="3"/>
  <c r="N216" i="3"/>
  <c r="BE216" i="3" s="1"/>
  <c r="BI213" i="3"/>
  <c r="BH213" i="3"/>
  <c r="BG213" i="3"/>
  <c r="BF213" i="3"/>
  <c r="AA213" i="3"/>
  <c r="Y213" i="3"/>
  <c r="W213" i="3"/>
  <c r="BK213" i="3"/>
  <c r="N213" i="3"/>
  <c r="BE213" i="3" s="1"/>
  <c r="BI211" i="3"/>
  <c r="BH211" i="3"/>
  <c r="BG211" i="3"/>
  <c r="BF211" i="3"/>
  <c r="AA211" i="3"/>
  <c r="Y211" i="3"/>
  <c r="W211" i="3"/>
  <c r="BK211" i="3"/>
  <c r="N211" i="3"/>
  <c r="BE211" i="3" s="1"/>
  <c r="BI208" i="3"/>
  <c r="BH208" i="3"/>
  <c r="BG208" i="3"/>
  <c r="BF208" i="3"/>
  <c r="AA208" i="3"/>
  <c r="Y208" i="3"/>
  <c r="W208" i="3"/>
  <c r="BK208" i="3"/>
  <c r="N208" i="3"/>
  <c r="BE208" i="3" s="1"/>
  <c r="BI206" i="3"/>
  <c r="BH206" i="3"/>
  <c r="BG206" i="3"/>
  <c r="BF206" i="3"/>
  <c r="BE206" i="3"/>
  <c r="AA206" i="3"/>
  <c r="Y206" i="3"/>
  <c r="W206" i="3"/>
  <c r="BK206" i="3"/>
  <c r="N206" i="3"/>
  <c r="BI204" i="3"/>
  <c r="BH204" i="3"/>
  <c r="BG204" i="3"/>
  <c r="BF204" i="3"/>
  <c r="AA204" i="3"/>
  <c r="Y204" i="3"/>
  <c r="W204" i="3"/>
  <c r="BK204" i="3"/>
  <c r="N204" i="3"/>
  <c r="BE204" i="3" s="1"/>
  <c r="BI202" i="3"/>
  <c r="BH202" i="3"/>
  <c r="BG202" i="3"/>
  <c r="BF202" i="3"/>
  <c r="AA202" i="3"/>
  <c r="Y202" i="3"/>
  <c r="W202" i="3"/>
  <c r="BK202" i="3"/>
  <c r="N202" i="3"/>
  <c r="BE202" i="3" s="1"/>
  <c r="BI200" i="3"/>
  <c r="BH200" i="3"/>
  <c r="BG200" i="3"/>
  <c r="BF200" i="3"/>
  <c r="AA200" i="3"/>
  <c r="Y200" i="3"/>
  <c r="W200" i="3"/>
  <c r="BK200" i="3"/>
  <c r="N200" i="3"/>
  <c r="BE200" i="3" s="1"/>
  <c r="BI198" i="3"/>
  <c r="BH198" i="3"/>
  <c r="BG198" i="3"/>
  <c r="BF198" i="3"/>
  <c r="BE198" i="3"/>
  <c r="AA198" i="3"/>
  <c r="Y198" i="3"/>
  <c r="W198" i="3"/>
  <c r="BK198" i="3"/>
  <c r="N198" i="3"/>
  <c r="BI196" i="3"/>
  <c r="BH196" i="3"/>
  <c r="BG196" i="3"/>
  <c r="BF196" i="3"/>
  <c r="BE196" i="3"/>
  <c r="AA196" i="3"/>
  <c r="Y196" i="3"/>
  <c r="W196" i="3"/>
  <c r="BK196" i="3"/>
  <c r="N196" i="3"/>
  <c r="BI195" i="3"/>
  <c r="BH195" i="3"/>
  <c r="BG195" i="3"/>
  <c r="BF195" i="3"/>
  <c r="BE195" i="3"/>
  <c r="AA195" i="3"/>
  <c r="Y195" i="3"/>
  <c r="W195" i="3"/>
  <c r="BK195" i="3"/>
  <c r="N195" i="3"/>
  <c r="BI194" i="3"/>
  <c r="BH194" i="3"/>
  <c r="BG194" i="3"/>
  <c r="BF194" i="3"/>
  <c r="AA194" i="3"/>
  <c r="Y194" i="3"/>
  <c r="W194" i="3"/>
  <c r="BK194" i="3"/>
  <c r="N194" i="3"/>
  <c r="BE194" i="3" s="1"/>
  <c r="BI192" i="3"/>
  <c r="BH192" i="3"/>
  <c r="BG192" i="3"/>
  <c r="BF192" i="3"/>
  <c r="AA192" i="3"/>
  <c r="Y192" i="3"/>
  <c r="W192" i="3"/>
  <c r="BK192" i="3"/>
  <c r="N192" i="3"/>
  <c r="BE192" i="3" s="1"/>
  <c r="BI190" i="3"/>
  <c r="BH190" i="3"/>
  <c r="BG190" i="3"/>
  <c r="BF190" i="3"/>
  <c r="BE190" i="3"/>
  <c r="AA190" i="3"/>
  <c r="Y190" i="3"/>
  <c r="W190" i="3"/>
  <c r="BK190" i="3"/>
  <c r="N190" i="3"/>
  <c r="BI186" i="3"/>
  <c r="BH186" i="3"/>
  <c r="BG186" i="3"/>
  <c r="BF186" i="3"/>
  <c r="BE186" i="3"/>
  <c r="AA186" i="3"/>
  <c r="Y186" i="3"/>
  <c r="W186" i="3"/>
  <c r="BK186" i="3"/>
  <c r="N186" i="3"/>
  <c r="BI173" i="3"/>
  <c r="BH173" i="3"/>
  <c r="BG173" i="3"/>
  <c r="BF173" i="3"/>
  <c r="AA173" i="3"/>
  <c r="Y173" i="3"/>
  <c r="W173" i="3"/>
  <c r="W172" i="3" s="1"/>
  <c r="BK173" i="3"/>
  <c r="N173" i="3"/>
  <c r="BE173" i="3" s="1"/>
  <c r="BI171" i="3"/>
  <c r="BH171" i="3"/>
  <c r="BG171" i="3"/>
  <c r="BF171" i="3"/>
  <c r="AA171" i="3"/>
  <c r="Y171" i="3"/>
  <c r="W171" i="3"/>
  <c r="BK171" i="3"/>
  <c r="N171" i="3"/>
  <c r="BE171" i="3" s="1"/>
  <c r="BI169" i="3"/>
  <c r="BH169" i="3"/>
  <c r="BG169" i="3"/>
  <c r="BF169" i="3"/>
  <c r="AA169" i="3"/>
  <c r="Y169" i="3"/>
  <c r="W169" i="3"/>
  <c r="BK169" i="3"/>
  <c r="N169" i="3"/>
  <c r="BE169" i="3" s="1"/>
  <c r="BI167" i="3"/>
  <c r="BH167" i="3"/>
  <c r="BG167" i="3"/>
  <c r="BF167" i="3"/>
  <c r="AA167" i="3"/>
  <c r="Y167" i="3"/>
  <c r="W167" i="3"/>
  <c r="W166" i="3" s="1"/>
  <c r="BK167" i="3"/>
  <c r="BK166" i="3" s="1"/>
  <c r="N166" i="3" s="1"/>
  <c r="N91" i="3" s="1"/>
  <c r="N167" i="3"/>
  <c r="BE167" i="3" s="1"/>
  <c r="BI164" i="3"/>
  <c r="BH164" i="3"/>
  <c r="BG164" i="3"/>
  <c r="BF164" i="3"/>
  <c r="AA164" i="3"/>
  <c r="Y164" i="3"/>
  <c r="W164" i="3"/>
  <c r="BK164" i="3"/>
  <c r="N164" i="3"/>
  <c r="BE164" i="3" s="1"/>
  <c r="BI162" i="3"/>
  <c r="BH162" i="3"/>
  <c r="BG162" i="3"/>
  <c r="BF162" i="3"/>
  <c r="BE162" i="3"/>
  <c r="AA162" i="3"/>
  <c r="Y162" i="3"/>
  <c r="W162" i="3"/>
  <c r="BK162" i="3"/>
  <c r="N162" i="3"/>
  <c r="BI161" i="3"/>
  <c r="BH161" i="3"/>
  <c r="BG161" i="3"/>
  <c r="BF161" i="3"/>
  <c r="AA161" i="3"/>
  <c r="Y161" i="3"/>
  <c r="W161" i="3"/>
  <c r="BK161" i="3"/>
  <c r="N161" i="3"/>
  <c r="BE161" i="3" s="1"/>
  <c r="BI159" i="3"/>
  <c r="BH159" i="3"/>
  <c r="BG159" i="3"/>
  <c r="BF159" i="3"/>
  <c r="BE159" i="3"/>
  <c r="AA159" i="3"/>
  <c r="Y159" i="3"/>
  <c r="W159" i="3"/>
  <c r="BK159" i="3"/>
  <c r="N159" i="3"/>
  <c r="BI157" i="3"/>
  <c r="BH157" i="3"/>
  <c r="BG157" i="3"/>
  <c r="BF157" i="3"/>
  <c r="BE157" i="3"/>
  <c r="AA157" i="3"/>
  <c r="Y157" i="3"/>
  <c r="W157" i="3"/>
  <c r="BK157" i="3"/>
  <c r="N157" i="3"/>
  <c r="BI155" i="3"/>
  <c r="BH155" i="3"/>
  <c r="BG155" i="3"/>
  <c r="BF155" i="3"/>
  <c r="BE155" i="3"/>
  <c r="AA155" i="3"/>
  <c r="Y155" i="3"/>
  <c r="W155" i="3"/>
  <c r="BK155" i="3"/>
  <c r="N155" i="3"/>
  <c r="BI153" i="3"/>
  <c r="BH153" i="3"/>
  <c r="BG153" i="3"/>
  <c r="BF153" i="3"/>
  <c r="AA153" i="3"/>
  <c r="Y153" i="3"/>
  <c r="W153" i="3"/>
  <c r="BK153" i="3"/>
  <c r="N153" i="3"/>
  <c r="BE153" i="3" s="1"/>
  <c r="BI149" i="3"/>
  <c r="BH149" i="3"/>
  <c r="BG149" i="3"/>
  <c r="BF149" i="3"/>
  <c r="BE149" i="3"/>
  <c r="AA149" i="3"/>
  <c r="Y149" i="3"/>
  <c r="W149" i="3"/>
  <c r="BK149" i="3"/>
  <c r="N149" i="3"/>
  <c r="BI144" i="3"/>
  <c r="BH144" i="3"/>
  <c r="BG144" i="3"/>
  <c r="BF144" i="3"/>
  <c r="AA144" i="3"/>
  <c r="Y144" i="3"/>
  <c r="W144" i="3"/>
  <c r="BK144" i="3"/>
  <c r="N144" i="3"/>
  <c r="BE144" i="3" s="1"/>
  <c r="BI141" i="3"/>
  <c r="BH141" i="3"/>
  <c r="BG141" i="3"/>
  <c r="BF141" i="3"/>
  <c r="BE141" i="3"/>
  <c r="AA141" i="3"/>
  <c r="Y141" i="3"/>
  <c r="W141" i="3"/>
  <c r="BK141" i="3"/>
  <c r="N141" i="3"/>
  <c r="BI139" i="3"/>
  <c r="BH139" i="3"/>
  <c r="BG139" i="3"/>
  <c r="BF139" i="3"/>
  <c r="AA139" i="3"/>
  <c r="Y139" i="3"/>
  <c r="W139" i="3"/>
  <c r="BK139" i="3"/>
  <c r="N139" i="3"/>
  <c r="BE139" i="3" s="1"/>
  <c r="BI137" i="3"/>
  <c r="BH137" i="3"/>
  <c r="BG137" i="3"/>
  <c r="BF137" i="3"/>
  <c r="BE137" i="3"/>
  <c r="AA137" i="3"/>
  <c r="Y137" i="3"/>
  <c r="W137" i="3"/>
  <c r="BK137" i="3"/>
  <c r="N137" i="3"/>
  <c r="BI135" i="3"/>
  <c r="BH135" i="3"/>
  <c r="BG135" i="3"/>
  <c r="BF135" i="3"/>
  <c r="AA135" i="3"/>
  <c r="Y135" i="3"/>
  <c r="W135" i="3"/>
  <c r="BK135" i="3"/>
  <c r="N135" i="3"/>
  <c r="BE135" i="3" s="1"/>
  <c r="BI131" i="3"/>
  <c r="BH131" i="3"/>
  <c r="BG131" i="3"/>
  <c r="BF131" i="3"/>
  <c r="BE131" i="3"/>
  <c r="AA131" i="3"/>
  <c r="Y131" i="3"/>
  <c r="W131" i="3"/>
  <c r="BK131" i="3"/>
  <c r="N131" i="3"/>
  <c r="BI129" i="3"/>
  <c r="BH129" i="3"/>
  <c r="BG129" i="3"/>
  <c r="BF129" i="3"/>
  <c r="AA129" i="3"/>
  <c r="Y129" i="3"/>
  <c r="W129" i="3"/>
  <c r="BK129" i="3"/>
  <c r="N129" i="3"/>
  <c r="BE129" i="3" s="1"/>
  <c r="BI125" i="3"/>
  <c r="BH125" i="3"/>
  <c r="BG125" i="3"/>
  <c r="BF125" i="3"/>
  <c r="BE125" i="3"/>
  <c r="AA125" i="3"/>
  <c r="AA124" i="3" s="1"/>
  <c r="Y125" i="3"/>
  <c r="W125" i="3"/>
  <c r="BK125" i="3"/>
  <c r="N125" i="3"/>
  <c r="M119" i="3"/>
  <c r="F119" i="3"/>
  <c r="M118" i="3"/>
  <c r="F118" i="3"/>
  <c r="F116" i="3"/>
  <c r="F114" i="3"/>
  <c r="BI103" i="3"/>
  <c r="BH103" i="3"/>
  <c r="BG103" i="3"/>
  <c r="BF103" i="3"/>
  <c r="BI102" i="3"/>
  <c r="BH102" i="3"/>
  <c r="BG102" i="3"/>
  <c r="BF102" i="3"/>
  <c r="BI101" i="3"/>
  <c r="BH101" i="3"/>
  <c r="BG101" i="3"/>
  <c r="BF101" i="3"/>
  <c r="BI100" i="3"/>
  <c r="BH100" i="3"/>
  <c r="BG100" i="3"/>
  <c r="BF100" i="3"/>
  <c r="BI99" i="3"/>
  <c r="BH99" i="3"/>
  <c r="BG99" i="3"/>
  <c r="BF99" i="3"/>
  <c r="BI98" i="3"/>
  <c r="BH98" i="3"/>
  <c r="BG98" i="3"/>
  <c r="BF98" i="3"/>
  <c r="M84" i="3"/>
  <c r="F84" i="3"/>
  <c r="M83" i="3"/>
  <c r="F83" i="3"/>
  <c r="F81" i="3"/>
  <c r="F79" i="3"/>
  <c r="O9" i="3"/>
  <c r="M81" i="3" s="1"/>
  <c r="F6" i="3"/>
  <c r="F113" i="3" s="1"/>
  <c r="N197" i="2"/>
  <c r="Y156" i="2"/>
  <c r="AY88" i="1"/>
  <c r="AX88" i="1"/>
  <c r="BI196" i="2"/>
  <c r="BH196" i="2"/>
  <c r="BG196" i="2"/>
  <c r="BF196" i="2"/>
  <c r="BE196" i="2"/>
  <c r="AA196" i="2"/>
  <c r="Y196" i="2"/>
  <c r="W196" i="2"/>
  <c r="BK196" i="2"/>
  <c r="N196" i="2"/>
  <c r="BI195" i="2"/>
  <c r="BH195" i="2"/>
  <c r="BG195" i="2"/>
  <c r="BF195" i="2"/>
  <c r="BE195" i="2"/>
  <c r="AA195" i="2"/>
  <c r="AA194" i="2" s="1"/>
  <c r="AA193" i="2" s="1"/>
  <c r="Y195" i="2"/>
  <c r="W195" i="2"/>
  <c r="BK195" i="2"/>
  <c r="N195" i="2"/>
  <c r="BI192" i="2"/>
  <c r="BH192" i="2"/>
  <c r="BG192" i="2"/>
  <c r="BF192" i="2"/>
  <c r="BE192" i="2"/>
  <c r="AA192" i="2"/>
  <c r="AA191" i="2" s="1"/>
  <c r="Y192" i="2"/>
  <c r="Y191" i="2" s="1"/>
  <c r="W192" i="2"/>
  <c r="W191" i="2" s="1"/>
  <c r="BK192" i="2"/>
  <c r="BK191" i="2" s="1"/>
  <c r="N191" i="2" s="1"/>
  <c r="N192" i="2"/>
  <c r="N96" i="2"/>
  <c r="BI190" i="2"/>
  <c r="BH190" i="2"/>
  <c r="BG190" i="2"/>
  <c r="BF190" i="2"/>
  <c r="AA190" i="2"/>
  <c r="Y190" i="2"/>
  <c r="W190" i="2"/>
  <c r="BK190" i="2"/>
  <c r="N190" i="2"/>
  <c r="BE190" i="2" s="1"/>
  <c r="BI189" i="2"/>
  <c r="BH189" i="2"/>
  <c r="BG189" i="2"/>
  <c r="BF189" i="2"/>
  <c r="AA189" i="2"/>
  <c r="Y189" i="2"/>
  <c r="W189" i="2"/>
  <c r="BK189" i="2"/>
  <c r="N189" i="2"/>
  <c r="BE189" i="2" s="1"/>
  <c r="BI188" i="2"/>
  <c r="BH188" i="2"/>
  <c r="BG188" i="2"/>
  <c r="BF188" i="2"/>
  <c r="AA188" i="2"/>
  <c r="Y188" i="2"/>
  <c r="W188" i="2"/>
  <c r="BK188" i="2"/>
  <c r="N188" i="2"/>
  <c r="BE188" i="2" s="1"/>
  <c r="BI186" i="2"/>
  <c r="BH186" i="2"/>
  <c r="BG186" i="2"/>
  <c r="BF186" i="2"/>
  <c r="AA186" i="2"/>
  <c r="Y186" i="2"/>
  <c r="W186" i="2"/>
  <c r="BK186" i="2"/>
  <c r="N186" i="2"/>
  <c r="BE186" i="2" s="1"/>
  <c r="BI185" i="2"/>
  <c r="BH185" i="2"/>
  <c r="BG185" i="2"/>
  <c r="BF185" i="2"/>
  <c r="AA185" i="2"/>
  <c r="Y185" i="2"/>
  <c r="W185" i="2"/>
  <c r="BK185" i="2"/>
  <c r="N185" i="2"/>
  <c r="BE185" i="2" s="1"/>
  <c r="BI184" i="2"/>
  <c r="BH184" i="2"/>
  <c r="BG184" i="2"/>
  <c r="BF184" i="2"/>
  <c r="AA184" i="2"/>
  <c r="Y184" i="2"/>
  <c r="W184" i="2"/>
  <c r="BK184" i="2"/>
  <c r="N184" i="2"/>
  <c r="BE184" i="2" s="1"/>
  <c r="BI183" i="2"/>
  <c r="BH183" i="2"/>
  <c r="BG183" i="2"/>
  <c r="BF183" i="2"/>
  <c r="AA183" i="2"/>
  <c r="Y183" i="2"/>
  <c r="W183" i="2"/>
  <c r="BK183" i="2"/>
  <c r="N183" i="2"/>
  <c r="BE183" i="2" s="1"/>
  <c r="BI182" i="2"/>
  <c r="BH182" i="2"/>
  <c r="BG182" i="2"/>
  <c r="BF182" i="2"/>
  <c r="AA182" i="2"/>
  <c r="Y182" i="2"/>
  <c r="W182" i="2"/>
  <c r="BK182" i="2"/>
  <c r="N182" i="2"/>
  <c r="BE182" i="2" s="1"/>
  <c r="BI181" i="2"/>
  <c r="BH181" i="2"/>
  <c r="BG181" i="2"/>
  <c r="BF181" i="2"/>
  <c r="AA181" i="2"/>
  <c r="Y181" i="2"/>
  <c r="W181" i="2"/>
  <c r="BK181" i="2"/>
  <c r="N181" i="2"/>
  <c r="BE181" i="2" s="1"/>
  <c r="BI180" i="2"/>
  <c r="BH180" i="2"/>
  <c r="BG180" i="2"/>
  <c r="BF180" i="2"/>
  <c r="AA180" i="2"/>
  <c r="Y180" i="2"/>
  <c r="W180" i="2"/>
  <c r="BK180" i="2"/>
  <c r="BK173" i="2" s="1"/>
  <c r="N173" i="2" s="1"/>
  <c r="N95" i="2" s="1"/>
  <c r="N180" i="2"/>
  <c r="BE180" i="2" s="1"/>
  <c r="BI179" i="2"/>
  <c r="BH179" i="2"/>
  <c r="BG179" i="2"/>
  <c r="BF179" i="2"/>
  <c r="AA179" i="2"/>
  <c r="Y179" i="2"/>
  <c r="W179" i="2"/>
  <c r="BK179" i="2"/>
  <c r="N179" i="2"/>
  <c r="BE179" i="2" s="1"/>
  <c r="BI177" i="2"/>
  <c r="BH177" i="2"/>
  <c r="BG177" i="2"/>
  <c r="BF177" i="2"/>
  <c r="AA177" i="2"/>
  <c r="Y177" i="2"/>
  <c r="W177" i="2"/>
  <c r="BK177" i="2"/>
  <c r="N177" i="2"/>
  <c r="BE177" i="2" s="1"/>
  <c r="BI174" i="2"/>
  <c r="BH174" i="2"/>
  <c r="BG174" i="2"/>
  <c r="BF174" i="2"/>
  <c r="AA174" i="2"/>
  <c r="Y174" i="2"/>
  <c r="W174" i="2"/>
  <c r="BK174" i="2"/>
  <c r="N174" i="2"/>
  <c r="BE174" i="2" s="1"/>
  <c r="BI171" i="2"/>
  <c r="BH171" i="2"/>
  <c r="BG171" i="2"/>
  <c r="BF171" i="2"/>
  <c r="BE171" i="2"/>
  <c r="AA171" i="2"/>
  <c r="AA170" i="2" s="1"/>
  <c r="Y171" i="2"/>
  <c r="Y170" i="2" s="1"/>
  <c r="W171" i="2"/>
  <c r="W170" i="2" s="1"/>
  <c r="BK171" i="2"/>
  <c r="BK170" i="2" s="1"/>
  <c r="N170" i="2" s="1"/>
  <c r="N94" i="2" s="1"/>
  <c r="N171" i="2"/>
  <c r="BI168" i="2"/>
  <c r="BH168" i="2"/>
  <c r="BG168" i="2"/>
  <c r="BF168" i="2"/>
  <c r="AA168" i="2"/>
  <c r="Y168" i="2"/>
  <c r="W168" i="2"/>
  <c r="BK168" i="2"/>
  <c r="N168" i="2"/>
  <c r="BE168" i="2" s="1"/>
  <c r="BI167" i="2"/>
  <c r="BH167" i="2"/>
  <c r="BG167" i="2"/>
  <c r="BF167" i="2"/>
  <c r="AA167" i="2"/>
  <c r="Y167" i="2"/>
  <c r="W167" i="2"/>
  <c r="BK167" i="2"/>
  <c r="N167" i="2"/>
  <c r="BE167" i="2" s="1"/>
  <c r="BI166" i="2"/>
  <c r="BH166" i="2"/>
  <c r="BG166" i="2"/>
  <c r="BF166" i="2"/>
  <c r="AA166" i="2"/>
  <c r="Y166" i="2"/>
  <c r="W166" i="2"/>
  <c r="BK166" i="2"/>
  <c r="N166" i="2"/>
  <c r="BE166" i="2" s="1"/>
  <c r="BI164" i="2"/>
  <c r="BH164" i="2"/>
  <c r="BG164" i="2"/>
  <c r="BF164" i="2"/>
  <c r="AA164" i="2"/>
  <c r="Y164" i="2"/>
  <c r="W164" i="2"/>
  <c r="W161" i="2" s="1"/>
  <c r="BK164" i="2"/>
  <c r="N164" i="2"/>
  <c r="BE164" i="2" s="1"/>
  <c r="BI162" i="2"/>
  <c r="BH162" i="2"/>
  <c r="BG162" i="2"/>
  <c r="BF162" i="2"/>
  <c r="AA162" i="2"/>
  <c r="AA161" i="2" s="1"/>
  <c r="Y162" i="2"/>
  <c r="Y161" i="2" s="1"/>
  <c r="W162" i="2"/>
  <c r="BK162" i="2"/>
  <c r="N162" i="2"/>
  <c r="BE162" i="2" s="1"/>
  <c r="BI159" i="2"/>
  <c r="BH159" i="2"/>
  <c r="BG159" i="2"/>
  <c r="BF159" i="2"/>
  <c r="BE159" i="2"/>
  <c r="AA159" i="2"/>
  <c r="Y159" i="2"/>
  <c r="W159" i="2"/>
  <c r="BK159" i="2"/>
  <c r="N159" i="2"/>
  <c r="BI157" i="2"/>
  <c r="BH157" i="2"/>
  <c r="BG157" i="2"/>
  <c r="BF157" i="2"/>
  <c r="AA157" i="2"/>
  <c r="Y157" i="2"/>
  <c r="W157" i="2"/>
  <c r="W156" i="2" s="1"/>
  <c r="BK157" i="2"/>
  <c r="N157" i="2"/>
  <c r="BE157" i="2" s="1"/>
  <c r="BI155" i="2"/>
  <c r="BH155" i="2"/>
  <c r="BG155" i="2"/>
  <c r="BF155" i="2"/>
  <c r="AA155" i="2"/>
  <c r="Y155" i="2"/>
  <c r="W155" i="2"/>
  <c r="BK155" i="2"/>
  <c r="N155" i="2"/>
  <c r="BE155" i="2" s="1"/>
  <c r="BI151" i="2"/>
  <c r="BH151" i="2"/>
  <c r="BG151" i="2"/>
  <c r="BF151" i="2"/>
  <c r="AA151" i="2"/>
  <c r="Y151" i="2"/>
  <c r="W151" i="2"/>
  <c r="BK151" i="2"/>
  <c r="N151" i="2"/>
  <c r="BE151" i="2" s="1"/>
  <c r="BI147" i="2"/>
  <c r="BH147" i="2"/>
  <c r="BG147" i="2"/>
  <c r="BF147" i="2"/>
  <c r="AA147" i="2"/>
  <c r="Y147" i="2"/>
  <c r="Y146" i="2" s="1"/>
  <c r="W147" i="2"/>
  <c r="BK147" i="2"/>
  <c r="BK146" i="2" s="1"/>
  <c r="N146" i="2" s="1"/>
  <c r="N91" i="2" s="1"/>
  <c r="N147" i="2"/>
  <c r="BE147" i="2" s="1"/>
  <c r="BI143" i="2"/>
  <c r="BH143" i="2"/>
  <c r="BG143" i="2"/>
  <c r="BF143" i="2"/>
  <c r="BE143" i="2"/>
  <c r="AA143" i="2"/>
  <c r="Y143" i="2"/>
  <c r="W143" i="2"/>
  <c r="BK143" i="2"/>
  <c r="N143" i="2"/>
  <c r="BI141" i="2"/>
  <c r="BH141" i="2"/>
  <c r="BG141" i="2"/>
  <c r="BF141" i="2"/>
  <c r="BE141" i="2"/>
  <c r="AA141" i="2"/>
  <c r="Y141" i="2"/>
  <c r="W141" i="2"/>
  <c r="BK141" i="2"/>
  <c r="N141" i="2"/>
  <c r="BI140" i="2"/>
  <c r="BH140" i="2"/>
  <c r="BG140" i="2"/>
  <c r="BF140" i="2"/>
  <c r="AA140" i="2"/>
  <c r="Y140" i="2"/>
  <c r="W140" i="2"/>
  <c r="BK140" i="2"/>
  <c r="N140" i="2"/>
  <c r="BE140" i="2" s="1"/>
  <c r="BI138" i="2"/>
  <c r="BH138" i="2"/>
  <c r="BG138" i="2"/>
  <c r="BF138" i="2"/>
  <c r="BE138" i="2"/>
  <c r="AA138" i="2"/>
  <c r="Y138" i="2"/>
  <c r="W138" i="2"/>
  <c r="BK138" i="2"/>
  <c r="N138" i="2"/>
  <c r="BI136" i="2"/>
  <c r="BH136" i="2"/>
  <c r="BG136" i="2"/>
  <c r="BF136" i="2"/>
  <c r="AA136" i="2"/>
  <c r="Y136" i="2"/>
  <c r="W136" i="2"/>
  <c r="BK136" i="2"/>
  <c r="N136" i="2"/>
  <c r="BE136" i="2" s="1"/>
  <c r="BI131" i="2"/>
  <c r="BH131" i="2"/>
  <c r="BG131" i="2"/>
  <c r="BF131" i="2"/>
  <c r="BE131" i="2"/>
  <c r="AA131" i="2"/>
  <c r="Y131" i="2"/>
  <c r="W131" i="2"/>
  <c r="BK131" i="2"/>
  <c r="N131" i="2"/>
  <c r="BI128" i="2"/>
  <c r="BH128" i="2"/>
  <c r="BG128" i="2"/>
  <c r="BF128" i="2"/>
  <c r="AA128" i="2"/>
  <c r="Y128" i="2"/>
  <c r="W128" i="2"/>
  <c r="BK128" i="2"/>
  <c r="N128" i="2"/>
  <c r="BE128" i="2" s="1"/>
  <c r="M122" i="2"/>
  <c r="F122" i="2"/>
  <c r="M121" i="2"/>
  <c r="F121" i="2"/>
  <c r="F119" i="2"/>
  <c r="F117" i="2"/>
  <c r="BI106" i="2"/>
  <c r="BH106" i="2"/>
  <c r="BG106" i="2"/>
  <c r="BF106" i="2"/>
  <c r="BI105" i="2"/>
  <c r="BH105" i="2"/>
  <c r="BG105" i="2"/>
  <c r="BF105" i="2"/>
  <c r="BI104" i="2"/>
  <c r="BH104" i="2"/>
  <c r="BG104" i="2"/>
  <c r="BF104" i="2"/>
  <c r="BI103" i="2"/>
  <c r="BH103" i="2"/>
  <c r="BG103" i="2"/>
  <c r="BF103" i="2"/>
  <c r="BI102" i="2"/>
  <c r="BH102" i="2"/>
  <c r="BG102" i="2"/>
  <c r="BF102" i="2"/>
  <c r="BI101" i="2"/>
  <c r="BH101" i="2"/>
  <c r="BG101" i="2"/>
  <c r="BF101" i="2"/>
  <c r="M84" i="2"/>
  <c r="F84" i="2"/>
  <c r="M83" i="2"/>
  <c r="F83" i="2"/>
  <c r="F81" i="2"/>
  <c r="F79" i="2"/>
  <c r="O9" i="2"/>
  <c r="F6" i="2"/>
  <c r="F116" i="2" s="1"/>
  <c r="CK101" i="1"/>
  <c r="CJ101" i="1"/>
  <c r="CI101" i="1"/>
  <c r="CC101" i="1"/>
  <c r="CH101" i="1"/>
  <c r="CB101" i="1"/>
  <c r="CG101" i="1"/>
  <c r="CA101" i="1"/>
  <c r="CF101" i="1"/>
  <c r="BZ101" i="1"/>
  <c r="CE101" i="1"/>
  <c r="CK100" i="1"/>
  <c r="CJ100" i="1"/>
  <c r="CI100" i="1"/>
  <c r="CC100" i="1"/>
  <c r="CH100" i="1"/>
  <c r="CB100" i="1"/>
  <c r="CG100" i="1"/>
  <c r="CA100" i="1"/>
  <c r="CF100" i="1"/>
  <c r="BZ100" i="1"/>
  <c r="CE100" i="1"/>
  <c r="CK99" i="1"/>
  <c r="CJ99" i="1"/>
  <c r="CI99" i="1"/>
  <c r="CC99" i="1"/>
  <c r="CH99" i="1"/>
  <c r="CB99" i="1"/>
  <c r="CG99" i="1"/>
  <c r="CA99" i="1"/>
  <c r="CF99" i="1"/>
  <c r="BZ99" i="1"/>
  <c r="CE99" i="1"/>
  <c r="CK98" i="1"/>
  <c r="CJ98" i="1"/>
  <c r="CI98" i="1"/>
  <c r="CH98" i="1"/>
  <c r="CG98" i="1"/>
  <c r="CF98" i="1"/>
  <c r="BZ98" i="1"/>
  <c r="CE98" i="1"/>
  <c r="AM83" i="1"/>
  <c r="L83" i="1"/>
  <c r="AM82" i="1"/>
  <c r="L82" i="1"/>
  <c r="AM80" i="1"/>
  <c r="L80" i="1"/>
  <c r="L78" i="1"/>
  <c r="L77" i="1"/>
  <c r="W138" i="5" l="1"/>
  <c r="AA138" i="5"/>
  <c r="Y220" i="5"/>
  <c r="Y236" i="5"/>
  <c r="BK193" i="5"/>
  <c r="N193" i="5" s="1"/>
  <c r="N98" i="5" s="1"/>
  <c r="Y242" i="5"/>
  <c r="AA154" i="5"/>
  <c r="AA210" i="5"/>
  <c r="BK230" i="5"/>
  <c r="N230" i="5" s="1"/>
  <c r="N103" i="5" s="1"/>
  <c r="AA193" i="5"/>
  <c r="Y160" i="5"/>
  <c r="BK187" i="5"/>
  <c r="N187" i="5" s="1"/>
  <c r="N97" i="5" s="1"/>
  <c r="W247" i="5"/>
  <c r="Y187" i="5"/>
  <c r="Y146" i="5"/>
  <c r="Y166" i="5"/>
  <c r="AA174" i="5"/>
  <c r="W174" i="5"/>
  <c r="W140" i="6"/>
  <c r="Y127" i="2"/>
  <c r="W124" i="3"/>
  <c r="H33" i="3"/>
  <c r="BA89" i="1" s="1"/>
  <c r="Y172" i="3"/>
  <c r="AA269" i="3"/>
  <c r="BK181" i="4"/>
  <c r="N181" i="4" s="1"/>
  <c r="N96" i="4" s="1"/>
  <c r="BK174" i="5"/>
  <c r="N174" i="5" s="1"/>
  <c r="N96" i="5" s="1"/>
  <c r="AA202" i="5"/>
  <c r="Y202" i="5"/>
  <c r="AA247" i="5"/>
  <c r="M113" i="6"/>
  <c r="M81" i="6"/>
  <c r="Y133" i="6"/>
  <c r="Y206" i="8"/>
  <c r="W129" i="9"/>
  <c r="AA127" i="2"/>
  <c r="Y173" i="2"/>
  <c r="Y194" i="2"/>
  <c r="Y193" i="2" s="1"/>
  <c r="H35" i="3"/>
  <c r="BC89" i="1" s="1"/>
  <c r="M116" i="3"/>
  <c r="Y130" i="4"/>
  <c r="BK166" i="5"/>
  <c r="N166" i="5" s="1"/>
  <c r="N95" i="5" s="1"/>
  <c r="BK250" i="5"/>
  <c r="N250" i="5" s="1"/>
  <c r="N109" i="5" s="1"/>
  <c r="AA121" i="6"/>
  <c r="AA130" i="7"/>
  <c r="AA197" i="8"/>
  <c r="W206" i="8"/>
  <c r="H34" i="9"/>
  <c r="BB95" i="1" s="1"/>
  <c r="Y120" i="9"/>
  <c r="Y119" i="9" s="1"/>
  <c r="Y118" i="9" s="1"/>
  <c r="AA236" i="5"/>
  <c r="BK220" i="5"/>
  <c r="N220" i="5" s="1"/>
  <c r="N101" i="5" s="1"/>
  <c r="W139" i="4"/>
  <c r="H34" i="5"/>
  <c r="BB91" i="1" s="1"/>
  <c r="Y138" i="5"/>
  <c r="BK160" i="5"/>
  <c r="N160" i="5" s="1"/>
  <c r="N93" i="5" s="1"/>
  <c r="BK202" i="5"/>
  <c r="N202" i="5" s="1"/>
  <c r="N99" i="5" s="1"/>
  <c r="W210" i="5"/>
  <c r="AA181" i="4"/>
  <c r="BK138" i="5"/>
  <c r="N138" i="5" s="1"/>
  <c r="N90" i="5" s="1"/>
  <c r="W193" i="5"/>
  <c r="BK127" i="2"/>
  <c r="W269" i="3"/>
  <c r="H35" i="4"/>
  <c r="BC90" i="1" s="1"/>
  <c r="AA124" i="4"/>
  <c r="Y139" i="4"/>
  <c r="H35" i="5"/>
  <c r="BC91" i="1" s="1"/>
  <c r="W187" i="5"/>
  <c r="BK121" i="6"/>
  <c r="BK133" i="6"/>
  <c r="N133" i="6" s="1"/>
  <c r="N91" i="6" s="1"/>
  <c r="AA140" i="6"/>
  <c r="BK125" i="8"/>
  <c r="N125" i="8" s="1"/>
  <c r="N90" i="8" s="1"/>
  <c r="AA173" i="2"/>
  <c r="BK210" i="3"/>
  <c r="N210" i="3" s="1"/>
  <c r="N93" i="3" s="1"/>
  <c r="H33" i="4"/>
  <c r="BA90" i="1" s="1"/>
  <c r="BK210" i="5"/>
  <c r="N210" i="5" s="1"/>
  <c r="N100" i="5" s="1"/>
  <c r="AA146" i="2"/>
  <c r="M33" i="3"/>
  <c r="AW89" i="1" s="1"/>
  <c r="BK124" i="3"/>
  <c r="BK123" i="3" s="1"/>
  <c r="Y269" i="3"/>
  <c r="BK269" i="3"/>
  <c r="N269" i="3" s="1"/>
  <c r="N94" i="3" s="1"/>
  <c r="H36" i="4"/>
  <c r="BD90" i="1" s="1"/>
  <c r="BK130" i="4"/>
  <c r="N130" i="4" s="1"/>
  <c r="N91" i="4" s="1"/>
  <c r="AA175" i="4"/>
  <c r="BK146" i="5"/>
  <c r="N146" i="5" s="1"/>
  <c r="N91" i="5" s="1"/>
  <c r="W154" i="5"/>
  <c r="W121" i="6"/>
  <c r="BK293" i="7"/>
  <c r="N293" i="7" s="1"/>
  <c r="N91" i="7" s="1"/>
  <c r="BK462" i="7"/>
  <c r="N462" i="7" s="1"/>
  <c r="N97" i="7" s="1"/>
  <c r="Y481" i="7"/>
  <c r="Y480" i="7" s="1"/>
  <c r="BK481" i="7"/>
  <c r="BK480" i="7" s="1"/>
  <c r="N480" i="7" s="1"/>
  <c r="N100" i="7" s="1"/>
  <c r="H34" i="8"/>
  <c r="BB94" i="1" s="1"/>
  <c r="AA206" i="8"/>
  <c r="W284" i="8"/>
  <c r="W283" i="8" s="1"/>
  <c r="BK120" i="9"/>
  <c r="N120" i="9" s="1"/>
  <c r="N90" i="9" s="1"/>
  <c r="W127" i="2"/>
  <c r="BK156" i="2"/>
  <c r="N156" i="2" s="1"/>
  <c r="N92" i="2" s="1"/>
  <c r="H36" i="3"/>
  <c r="BD89" i="1" s="1"/>
  <c r="BK172" i="3"/>
  <c r="N172" i="3" s="1"/>
  <c r="N92" i="3" s="1"/>
  <c r="H34" i="4"/>
  <c r="BB90" i="1" s="1"/>
  <c r="W126" i="4"/>
  <c r="M33" i="4"/>
  <c r="AW90" i="1" s="1"/>
  <c r="BK139" i="4"/>
  <c r="N139" i="4" s="1"/>
  <c r="N94" i="4" s="1"/>
  <c r="W181" i="4"/>
  <c r="H33" i="5"/>
  <c r="BA91" i="1" s="1"/>
  <c r="W220" i="5"/>
  <c r="AA250" i="5"/>
  <c r="Y250" i="5"/>
  <c r="W133" i="6"/>
  <c r="W293" i="7"/>
  <c r="BK313" i="7"/>
  <c r="N313" i="7" s="1"/>
  <c r="N94" i="7" s="1"/>
  <c r="W331" i="7"/>
  <c r="W462" i="7"/>
  <c r="AA471" i="7"/>
  <c r="Y284" i="8"/>
  <c r="Y283" i="8" s="1"/>
  <c r="M33" i="9"/>
  <c r="AW95" i="1" s="1"/>
  <c r="BK129" i="9"/>
  <c r="N129" i="9" s="1"/>
  <c r="N91" i="9" s="1"/>
  <c r="M33" i="8"/>
  <c r="AW94" i="1" s="1"/>
  <c r="W184" i="8"/>
  <c r="W124" i="8" s="1"/>
  <c r="W123" i="8" s="1"/>
  <c r="AU94" i="1" s="1"/>
  <c r="H36" i="2"/>
  <c r="BD88" i="1" s="1"/>
  <c r="AA156" i="2"/>
  <c r="AA126" i="2" s="1"/>
  <c r="AA125" i="2" s="1"/>
  <c r="M33" i="2"/>
  <c r="AW88" i="1" s="1"/>
  <c r="AA172" i="3"/>
  <c r="AA139" i="4"/>
  <c r="W175" i="4"/>
  <c r="H36" i="5"/>
  <c r="BD91" i="1" s="1"/>
  <c r="W166" i="5"/>
  <c r="Y174" i="5"/>
  <c r="BK236" i="5"/>
  <c r="N236" i="5" s="1"/>
  <c r="N106" i="5" s="1"/>
  <c r="M33" i="6"/>
  <c r="AW92" i="1" s="1"/>
  <c r="Y125" i="8"/>
  <c r="Y124" i="8" s="1"/>
  <c r="Y123" i="8" s="1"/>
  <c r="W125" i="8"/>
  <c r="Y184" i="8"/>
  <c r="Y197" i="8"/>
  <c r="H36" i="9"/>
  <c r="BD95" i="1" s="1"/>
  <c r="AA129" i="9"/>
  <c r="Y140" i="6"/>
  <c r="AA293" i="7"/>
  <c r="Y313" i="7"/>
  <c r="H35" i="9"/>
  <c r="BC95" i="1" s="1"/>
  <c r="Y129" i="9"/>
  <c r="BK161" i="2"/>
  <c r="N161" i="2" s="1"/>
  <c r="N93" i="2" s="1"/>
  <c r="W194" i="2"/>
  <c r="W193" i="2" s="1"/>
  <c r="Y210" i="3"/>
  <c r="W130" i="4"/>
  <c r="Y175" i="4"/>
  <c r="BK154" i="5"/>
  <c r="N154" i="5" s="1"/>
  <c r="N92" i="5" s="1"/>
  <c r="W236" i="5"/>
  <c r="H34" i="6"/>
  <c r="BB92" i="1" s="1"/>
  <c r="AA125" i="8"/>
  <c r="AA184" i="8"/>
  <c r="AA124" i="8" s="1"/>
  <c r="AA123" i="8" s="1"/>
  <c r="M119" i="2"/>
  <c r="M81" i="2"/>
  <c r="H33" i="2"/>
  <c r="BA88" i="1" s="1"/>
  <c r="W173" i="2"/>
  <c r="BK194" i="2"/>
  <c r="N127" i="2"/>
  <c r="N90" i="2" s="1"/>
  <c r="H34" i="3"/>
  <c r="BB89" i="1" s="1"/>
  <c r="Y124" i="3"/>
  <c r="Y123" i="3" s="1"/>
  <c r="Y122" i="3" s="1"/>
  <c r="W210" i="3"/>
  <c r="W123" i="3" s="1"/>
  <c r="W122" i="3" s="1"/>
  <c r="AU89" i="1" s="1"/>
  <c r="Y138" i="4"/>
  <c r="H34" i="2"/>
  <c r="BB88" i="1" s="1"/>
  <c r="Y126" i="2"/>
  <c r="Y125" i="2" s="1"/>
  <c r="AA166" i="3"/>
  <c r="H35" i="2"/>
  <c r="BC88" i="1" s="1"/>
  <c r="W146" i="2"/>
  <c r="N124" i="3"/>
  <c r="N90" i="3" s="1"/>
  <c r="AA210" i="3"/>
  <c r="Y124" i="4"/>
  <c r="BK138" i="4"/>
  <c r="N138" i="4" s="1"/>
  <c r="N93" i="4" s="1"/>
  <c r="N121" i="6"/>
  <c r="N90" i="6" s="1"/>
  <c r="BK120" i="6"/>
  <c r="F78" i="3"/>
  <c r="W146" i="5"/>
  <c r="W137" i="5" s="1"/>
  <c r="AA160" i="5"/>
  <c r="W230" i="5"/>
  <c r="W229" i="5" s="1"/>
  <c r="W242" i="5"/>
  <c r="BK229" i="5"/>
  <c r="N229" i="5" s="1"/>
  <c r="N102" i="5" s="1"/>
  <c r="Y229" i="5"/>
  <c r="H35" i="6"/>
  <c r="BC92" i="1" s="1"/>
  <c r="AA133" i="6"/>
  <c r="AA120" i="6" s="1"/>
  <c r="AA119" i="6" s="1"/>
  <c r="H34" i="7"/>
  <c r="BB93" i="1" s="1"/>
  <c r="M81" i="4"/>
  <c r="M81" i="5"/>
  <c r="M33" i="5"/>
  <c r="AW91" i="1" s="1"/>
  <c r="Y154" i="5"/>
  <c r="AA166" i="5"/>
  <c r="AA187" i="5"/>
  <c r="W202" i="5"/>
  <c r="AA220" i="5"/>
  <c r="W250" i="5"/>
  <c r="Y121" i="6"/>
  <c r="Y120" i="6" s="1"/>
  <c r="Y119" i="6" s="1"/>
  <c r="F78" i="2"/>
  <c r="F78" i="4"/>
  <c r="F78" i="5"/>
  <c r="AA146" i="5"/>
  <c r="W160" i="5"/>
  <c r="Y193" i="5"/>
  <c r="Y210" i="5"/>
  <c r="AA230" i="5"/>
  <c r="AA229" i="5" s="1"/>
  <c r="AA242" i="5"/>
  <c r="Y247" i="5"/>
  <c r="H33" i="6"/>
  <c r="BA92" i="1" s="1"/>
  <c r="H36" i="6"/>
  <c r="BD92" i="1" s="1"/>
  <c r="H35" i="7"/>
  <c r="BC93" i="1" s="1"/>
  <c r="BK331" i="7"/>
  <c r="N331" i="7" s="1"/>
  <c r="N96" i="7" s="1"/>
  <c r="H36" i="7"/>
  <c r="BD93" i="1" s="1"/>
  <c r="Y130" i="7"/>
  <c r="AA306" i="7"/>
  <c r="BK242" i="5"/>
  <c r="N242" i="5" s="1"/>
  <c r="N107" i="5" s="1"/>
  <c r="M81" i="7"/>
  <c r="AA120" i="9"/>
  <c r="AA119" i="9" s="1"/>
  <c r="AA118" i="9" s="1"/>
  <c r="BK130" i="7"/>
  <c r="W306" i="7"/>
  <c r="AA326" i="7"/>
  <c r="Y331" i="7"/>
  <c r="Y462" i="7"/>
  <c r="H35" i="8"/>
  <c r="BC94" i="1" s="1"/>
  <c r="F78" i="6"/>
  <c r="F78" i="7"/>
  <c r="M33" i="7"/>
  <c r="AW93" i="1" s="1"/>
  <c r="H33" i="7"/>
  <c r="BA93" i="1" s="1"/>
  <c r="W130" i="7"/>
  <c r="W129" i="7" s="1"/>
  <c r="W128" i="7" s="1"/>
  <c r="AU93" i="1" s="1"/>
  <c r="Y293" i="7"/>
  <c r="Y306" i="7"/>
  <c r="AA313" i="7"/>
  <c r="BK326" i="7"/>
  <c r="N326" i="7" s="1"/>
  <c r="N95" i="7" s="1"/>
  <c r="AA331" i="7"/>
  <c r="W471" i="7"/>
  <c r="H36" i="8"/>
  <c r="BD94" i="1" s="1"/>
  <c r="BK184" i="8"/>
  <c r="N184" i="8" s="1"/>
  <c r="N91" i="8" s="1"/>
  <c r="BK206" i="8"/>
  <c r="N206" i="8" s="1"/>
  <c r="N93" i="8" s="1"/>
  <c r="BK283" i="8"/>
  <c r="N283" i="8" s="1"/>
  <c r="N95" i="8" s="1"/>
  <c r="N284" i="8"/>
  <c r="N96" i="8" s="1"/>
  <c r="W120" i="9"/>
  <c r="BK119" i="9"/>
  <c r="M81" i="8"/>
  <c r="M81" i="9"/>
  <c r="H33" i="9"/>
  <c r="BA95" i="1" s="1"/>
  <c r="F78" i="8"/>
  <c r="H33" i="8"/>
  <c r="BA94" i="1" s="1"/>
  <c r="F78" i="9"/>
  <c r="AA137" i="5" l="1"/>
  <c r="BK165" i="5"/>
  <c r="N165" i="5" s="1"/>
  <c r="N94" i="5" s="1"/>
  <c r="Y235" i="5"/>
  <c r="W235" i="5"/>
  <c r="Y137" i="5"/>
  <c r="BK124" i="4"/>
  <c r="N124" i="4" s="1"/>
  <c r="N89" i="4" s="1"/>
  <c r="Y165" i="5"/>
  <c r="Y123" i="4"/>
  <c r="W165" i="5"/>
  <c r="AA123" i="3"/>
  <c r="AA122" i="3" s="1"/>
  <c r="BK137" i="5"/>
  <c r="N137" i="5" s="1"/>
  <c r="N89" i="5" s="1"/>
  <c r="AA123" i="4"/>
  <c r="W119" i="9"/>
  <c r="W118" i="9" s="1"/>
  <c r="AU95" i="1" s="1"/>
  <c r="BD87" i="1"/>
  <c r="W35" i="1" s="1"/>
  <c r="AA129" i="7"/>
  <c r="AA128" i="7" s="1"/>
  <c r="N481" i="7"/>
  <c r="N101" i="7" s="1"/>
  <c r="AA235" i="5"/>
  <c r="W126" i="2"/>
  <c r="W125" i="2" s="1"/>
  <c r="AU88" i="1" s="1"/>
  <c r="W120" i="6"/>
  <c r="W119" i="6" s="1"/>
  <c r="AU92" i="1" s="1"/>
  <c r="W124" i="4"/>
  <c r="W123" i="4" s="1"/>
  <c r="AU90" i="1" s="1"/>
  <c r="BK126" i="2"/>
  <c r="N126" i="2" s="1"/>
  <c r="N89" i="2" s="1"/>
  <c r="AA138" i="4"/>
  <c r="W138" i="4"/>
  <c r="N130" i="7"/>
  <c r="N90" i="7" s="1"/>
  <c r="BK129" i="7"/>
  <c r="Y129" i="7"/>
  <c r="Y128" i="7" s="1"/>
  <c r="BK124" i="8"/>
  <c r="N120" i="6"/>
  <c r="N89" i="6" s="1"/>
  <c r="BK119" i="6"/>
  <c r="N119" i="6" s="1"/>
  <c r="N88" i="6" s="1"/>
  <c r="BC87" i="1"/>
  <c r="BB87" i="1"/>
  <c r="BK193" i="2"/>
  <c r="N194" i="2"/>
  <c r="N98" i="2" s="1"/>
  <c r="AA165" i="5"/>
  <c r="AA136" i="5" s="1"/>
  <c r="BK122" i="3"/>
  <c r="N122" i="3" s="1"/>
  <c r="N88" i="3" s="1"/>
  <c r="N123" i="3"/>
  <c r="N89" i="3" s="1"/>
  <c r="BK235" i="5"/>
  <c r="N235" i="5" s="1"/>
  <c r="N105" i="5" s="1"/>
  <c r="BK118" i="9"/>
  <c r="N118" i="9" s="1"/>
  <c r="N88" i="9" s="1"/>
  <c r="N119" i="9"/>
  <c r="N89" i="9" s="1"/>
  <c r="BK123" i="4"/>
  <c r="N123" i="4" s="1"/>
  <c r="N88" i="4" s="1"/>
  <c r="BA87" i="1"/>
  <c r="W136" i="5" l="1"/>
  <c r="AU91" i="1" s="1"/>
  <c r="AU87" i="1" s="1"/>
  <c r="Y136" i="5"/>
  <c r="W32" i="1"/>
  <c r="AW87" i="1"/>
  <c r="AK32" i="1" s="1"/>
  <c r="N100" i="6"/>
  <c r="BE100" i="6" s="1"/>
  <c r="N98" i="6"/>
  <c r="BE98" i="6" s="1"/>
  <c r="N96" i="6"/>
  <c r="BE96" i="6" s="1"/>
  <c r="M27" i="6"/>
  <c r="N97" i="6"/>
  <c r="BE97" i="6" s="1"/>
  <c r="N95" i="6"/>
  <c r="N99" i="6"/>
  <c r="BE99" i="6" s="1"/>
  <c r="BK128" i="7"/>
  <c r="N128" i="7" s="1"/>
  <c r="N88" i="7" s="1"/>
  <c r="N129" i="7"/>
  <c r="N89" i="7" s="1"/>
  <c r="N104" i="4"/>
  <c r="BE104" i="4" s="1"/>
  <c r="N102" i="4"/>
  <c r="BE102" i="4" s="1"/>
  <c r="N100" i="4"/>
  <c r="BE100" i="4" s="1"/>
  <c r="M27" i="4"/>
  <c r="N103" i="4"/>
  <c r="BE103" i="4" s="1"/>
  <c r="N101" i="4"/>
  <c r="BE101" i="4" s="1"/>
  <c r="N99" i="4"/>
  <c r="N99" i="9"/>
  <c r="BE99" i="9" s="1"/>
  <c r="N97" i="9"/>
  <c r="BE97" i="9" s="1"/>
  <c r="N95" i="9"/>
  <c r="BE95" i="9" s="1"/>
  <c r="M27" i="9"/>
  <c r="N94" i="9"/>
  <c r="N98" i="9"/>
  <c r="BE98" i="9" s="1"/>
  <c r="N96" i="9"/>
  <c r="BE96" i="9" s="1"/>
  <c r="N193" i="2"/>
  <c r="N97" i="2" s="1"/>
  <c r="BK125" i="2"/>
  <c r="N125" i="2" s="1"/>
  <c r="N88" i="2" s="1"/>
  <c r="N102" i="3"/>
  <c r="BE102" i="3" s="1"/>
  <c r="N100" i="3"/>
  <c r="BE100" i="3" s="1"/>
  <c r="N98" i="3"/>
  <c r="N103" i="3"/>
  <c r="BE103" i="3" s="1"/>
  <c r="N101" i="3"/>
  <c r="BE101" i="3" s="1"/>
  <c r="N99" i="3"/>
  <c r="BE99" i="3" s="1"/>
  <c r="M27" i="3"/>
  <c r="AX87" i="1"/>
  <c r="W33" i="1"/>
  <c r="N124" i="8"/>
  <c r="N89" i="8" s="1"/>
  <c r="BK123" i="8"/>
  <c r="N123" i="8" s="1"/>
  <c r="N88" i="8" s="1"/>
  <c r="BK136" i="5"/>
  <c r="N136" i="5" s="1"/>
  <c r="N88" i="5" s="1"/>
  <c r="AY87" i="1"/>
  <c r="W34" i="1"/>
  <c r="BE99" i="4" l="1"/>
  <c r="N98" i="4"/>
  <c r="N109" i="7"/>
  <c r="BE109" i="7" s="1"/>
  <c r="N107" i="7"/>
  <c r="BE107" i="7" s="1"/>
  <c r="N105" i="7"/>
  <c r="BE105" i="7" s="1"/>
  <c r="M27" i="7"/>
  <c r="N108" i="7"/>
  <c r="BE108" i="7" s="1"/>
  <c r="N104" i="7"/>
  <c r="N106" i="7"/>
  <c r="BE106" i="7" s="1"/>
  <c r="N104" i="8"/>
  <c r="BE104" i="8" s="1"/>
  <c r="N102" i="8"/>
  <c r="BE102" i="8" s="1"/>
  <c r="N100" i="8"/>
  <c r="BE100" i="8" s="1"/>
  <c r="M27" i="8"/>
  <c r="N99" i="8"/>
  <c r="N103" i="8"/>
  <c r="BE103" i="8" s="1"/>
  <c r="N101" i="8"/>
  <c r="BE101" i="8" s="1"/>
  <c r="N106" i="2"/>
  <c r="BE106" i="2" s="1"/>
  <c r="N104" i="2"/>
  <c r="BE104" i="2" s="1"/>
  <c r="N102" i="2"/>
  <c r="BE102" i="2" s="1"/>
  <c r="M27" i="2"/>
  <c r="N105" i="2"/>
  <c r="BE105" i="2" s="1"/>
  <c r="N103" i="2"/>
  <c r="BE103" i="2" s="1"/>
  <c r="N101" i="2"/>
  <c r="BE94" i="9"/>
  <c r="N93" i="9"/>
  <c r="N116" i="5"/>
  <c r="BE116" i="5" s="1"/>
  <c r="N114" i="5"/>
  <c r="BE114" i="5" s="1"/>
  <c r="N112" i="5"/>
  <c r="M27" i="5"/>
  <c r="N113" i="5"/>
  <c r="BE113" i="5" s="1"/>
  <c r="N117" i="5"/>
  <c r="BE117" i="5" s="1"/>
  <c r="N115" i="5"/>
  <c r="BE115" i="5" s="1"/>
  <c r="N97" i="3"/>
  <c r="BE98" i="3"/>
  <c r="N94" i="6"/>
  <c r="BE95" i="6"/>
  <c r="M28" i="6" l="1"/>
  <c r="L102" i="6"/>
  <c r="M32" i="6"/>
  <c r="AV92" i="1" s="1"/>
  <c r="AT92" i="1" s="1"/>
  <c r="H32" i="6"/>
  <c r="AZ92" i="1" s="1"/>
  <c r="BE101" i="2"/>
  <c r="N100" i="2"/>
  <c r="N103" i="7"/>
  <c r="BE104" i="7"/>
  <c r="M28" i="4"/>
  <c r="L106" i="4"/>
  <c r="M32" i="3"/>
  <c r="AV89" i="1" s="1"/>
  <c r="AT89" i="1" s="1"/>
  <c r="H32" i="3"/>
  <c r="AZ89" i="1" s="1"/>
  <c r="N111" i="5"/>
  <c r="BE112" i="5"/>
  <c r="M28" i="9"/>
  <c r="L101" i="9"/>
  <c r="BE99" i="8"/>
  <c r="N98" i="8"/>
  <c r="M32" i="4"/>
  <c r="AV90" i="1" s="1"/>
  <c r="AT90" i="1" s="1"/>
  <c r="H32" i="4"/>
  <c r="AZ90" i="1" s="1"/>
  <c r="M28" i="3"/>
  <c r="L105" i="3"/>
  <c r="H32" i="9"/>
  <c r="AZ95" i="1" s="1"/>
  <c r="M32" i="9"/>
  <c r="AV95" i="1" s="1"/>
  <c r="AT95" i="1" s="1"/>
  <c r="H32" i="7" l="1"/>
  <c r="AZ93" i="1" s="1"/>
  <c r="M32" i="7"/>
  <c r="AV93" i="1" s="1"/>
  <c r="AT93" i="1" s="1"/>
  <c r="M28" i="7"/>
  <c r="L111" i="7"/>
  <c r="AS95" i="1"/>
  <c r="M30" i="9"/>
  <c r="M28" i="8"/>
  <c r="L106" i="8"/>
  <c r="M32" i="5"/>
  <c r="AV91" i="1" s="1"/>
  <c r="AT91" i="1" s="1"/>
  <c r="H32" i="5"/>
  <c r="AZ91" i="1" s="1"/>
  <c r="M28" i="2"/>
  <c r="L108" i="2"/>
  <c r="AS89" i="1"/>
  <c r="M30" i="3"/>
  <c r="M32" i="8"/>
  <c r="AV94" i="1" s="1"/>
  <c r="AT94" i="1" s="1"/>
  <c r="H32" i="8"/>
  <c r="AZ94" i="1" s="1"/>
  <c r="M28" i="5"/>
  <c r="L119" i="5"/>
  <c r="AS90" i="1"/>
  <c r="M30" i="4"/>
  <c r="M32" i="2"/>
  <c r="AV88" i="1" s="1"/>
  <c r="AT88" i="1" s="1"/>
  <c r="H32" i="2"/>
  <c r="AZ88" i="1" s="1"/>
  <c r="AS92" i="1"/>
  <c r="M30" i="6"/>
  <c r="AZ87" i="1" l="1"/>
  <c r="AS91" i="1"/>
  <c r="M30" i="5"/>
  <c r="L38" i="6"/>
  <c r="AG92" i="1"/>
  <c r="AN92" i="1" s="1"/>
  <c r="AG90" i="1"/>
  <c r="AN90" i="1" s="1"/>
  <c r="L38" i="4"/>
  <c r="AS88" i="1"/>
  <c r="M30" i="2"/>
  <c r="AS94" i="1"/>
  <c r="M30" i="8"/>
  <c r="AS93" i="1"/>
  <c r="M30" i="7"/>
  <c r="AG89" i="1"/>
  <c r="AN89" i="1" s="1"/>
  <c r="L38" i="3"/>
  <c r="L38" i="9"/>
  <c r="AG95" i="1"/>
  <c r="AN95" i="1" s="1"/>
  <c r="AS87" i="1" l="1"/>
  <c r="AG94" i="1"/>
  <c r="AN94" i="1" s="1"/>
  <c r="L38" i="8"/>
  <c r="AG91" i="1"/>
  <c r="AN91" i="1" s="1"/>
  <c r="L38" i="5"/>
  <c r="AG93" i="1"/>
  <c r="AN93" i="1" s="1"/>
  <c r="L38" i="7"/>
  <c r="AG88" i="1"/>
  <c r="L38" i="2"/>
  <c r="AV87" i="1"/>
  <c r="AT87" i="1" l="1"/>
  <c r="AN88" i="1"/>
  <c r="AG87" i="1"/>
  <c r="AN87" i="1" l="1"/>
  <c r="AK26" i="1"/>
  <c r="AG101" i="1"/>
  <c r="AG100" i="1"/>
  <c r="AG99" i="1"/>
  <c r="AG98" i="1"/>
  <c r="CD100" i="1" l="1"/>
  <c r="AV100" i="1"/>
  <c r="BY100" i="1" s="1"/>
  <c r="CD99" i="1"/>
  <c r="AV99" i="1"/>
  <c r="BY99" i="1" s="1"/>
  <c r="CD101" i="1"/>
  <c r="AV101" i="1"/>
  <c r="BY101" i="1" s="1"/>
  <c r="AV98" i="1"/>
  <c r="BY98" i="1" s="1"/>
  <c r="AG97" i="1"/>
  <c r="CD98" i="1"/>
  <c r="AK31" i="1" l="1"/>
  <c r="AN101" i="1"/>
  <c r="W31" i="1"/>
  <c r="AN98" i="1"/>
  <c r="AN99" i="1"/>
  <c r="AK27" i="1"/>
  <c r="AK29" i="1" s="1"/>
  <c r="AG103" i="1"/>
  <c r="AN100" i="1"/>
  <c r="AK37" i="1" l="1"/>
  <c r="AN97" i="1"/>
  <c r="AN103" i="1" s="1"/>
</calcChain>
</file>

<file path=xl/sharedStrings.xml><?xml version="1.0" encoding="utf-8"?>
<sst xmlns="http://schemas.openxmlformats.org/spreadsheetml/2006/main" count="12547" uniqueCount="2156">
  <si>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</si>
  <si>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</si>
  <si>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</si>
  <si>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</si>
  <si>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</si>
  <si>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</si>
  <si>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</si>
  <si>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</si>
  <si>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</si>
  <si>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</si>
  <si>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</si>
  <si>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</si>
  <si>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</si>
  <si>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</si>
  <si>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</si>
  <si>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</si>
  <si>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</si>
  <si>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</si>
  <si>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2016-086a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</si>
  <si>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</si>
  <si>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</si>
  <si>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Revitalizace sídliště Šumavská, Pod Vodojemem, Horažďovice - I. etapa</t>
  </si>
  <si>
    <t>0,1</t>
  </si>
  <si>
    <t>JKSO:</t>
  </si>
  <si>
    <t>CC-CZ:</t>
  </si>
  <si>
    <t>Místo:</t>
  </si>
  <si>
    <t>Horažďovice</t>
  </si>
  <si>
    <t>Datum:</t>
  </si>
  <si>
    <t>17.7.2017</t>
  </si>
  <si>
    <t>10</t>
  </si>
  <si>
    <t>100</t>
  </si>
  <si>
    <t>Objednatel:</t>
  </si>
  <si>
    <t>IČ:</t>
  </si>
  <si>
    <t>Město Horažďovice</t>
  </si>
  <si>
    <t>DIČ:</t>
  </si>
  <si>
    <t>Zhotovitel:</t>
  </si>
  <si>
    <t>Vyplň údaj</t>
  </si>
  <si>
    <t>Projektant:</t>
  </si>
  <si>
    <t>Ing. Oldřich Slováček</t>
  </si>
  <si>
    <t>True</t>
  </si>
  <si>
    <t>Zpracovatel:</t>
  </si>
  <si>
    <t>Pavel Hrba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</si>
  <si>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</si>
  <si>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</si>
  <si>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</si>
  <si>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</si>
  <si>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</si>
  <si>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</si>
  <si>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</si>
  <si>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</si>
  <si>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</si>
  <si>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</si>
  <si>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</si>
  <si>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</si>
  <si>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</si>
  <si>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</si>
  <si>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</si>
  <si>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</si>
  <si>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</si>
  <si>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</si>
  <si>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</si>
  <si>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</si>
  <si>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</si>
  <si>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</si>
  <si>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</si>
  <si>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</si>
  <si>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</si>
  <si>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</si>
  <si>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</si>
  <si>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</si>
  <si>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</si>
  <si>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</si>
  <si>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</si>
  <si>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</si>
  <si>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</si>
  <si>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</si>
  <si>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</si>
  <si>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</si>
  <si>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</si>
  <si>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</si>
  <si>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</si>
  <si>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</si>
  <si>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</si>
  <si>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</si>
  <si>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</si>
  <si>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{9f339b86-dd53-4b55-ad75-ca4776be9cce}</t>
  </si>
  <si>
    <t>{00000000-0000-0000-0000-000000000000}</t>
  </si>
  <si>
    <t>/</t>
  </si>
  <si>
    <t>010</t>
  </si>
  <si>
    <t>SO 01  Stavební úpravy</t>
  </si>
  <si>
    <t>{41d9b58d-91e0-4cbf-ad96-fe5e19bce5a9}</t>
  </si>
  <si>
    <t>020</t>
  </si>
  <si>
    <t>SO 02  Komunikace a zpevněné plochy</t>
  </si>
  <si>
    <t>{4f70647e-2ba7-4294-a1e2-012569a5a1df}</t>
  </si>
  <si>
    <t>030</t>
  </si>
  <si>
    <t>SO 03  Veřejné osvětlení</t>
  </si>
  <si>
    <t>{8fcddaaf-cc5d-4102-bae3-9ecb8b6dcb9f}</t>
  </si>
  <si>
    <t>040</t>
  </si>
  <si>
    <t>SO 04  Terénní a sadové úpravy</t>
  </si>
  <si>
    <t>{e68d66b1-c249-4831-a752-a9e43d93faae}</t>
  </si>
  <si>
    <t>045</t>
  </si>
  <si>
    <t>SO 05  Slaboproudé rozvody</t>
  </si>
  <si>
    <t>{b2988cec-e727-4467-8d5a-a2531070fd2d}</t>
  </si>
  <si>
    <t>050</t>
  </si>
  <si>
    <t>SO 06  Kanalizace</t>
  </si>
  <si>
    <t>{5cbeb91f-9dec-46ef-9236-aeec2d3a9a20}</t>
  </si>
  <si>
    <t>060</t>
  </si>
  <si>
    <t>SO 07  Vodovod</t>
  </si>
  <si>
    <t>{0a19af1f-affc-47c9-88c3-e57d4a8ccae9}</t>
  </si>
  <si>
    <t>070</t>
  </si>
  <si>
    <t>Vedlejší a ostatní rozpočtové náklady</t>
  </si>
  <si>
    <t>{6aa3ccda-4e9f-4ce6-9ff7-99d0182645cb}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</si>
  <si>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</si>
  <si>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</si>
  <si>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</si>
  <si>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</si>
  <si>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</si>
  <si>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</si>
  <si>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</si>
  <si>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</si>
  <si>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</si>
  <si>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</si>
  <si>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</si>
  <si>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</si>
  <si>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</si>
  <si>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</si>
  <si>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</si>
  <si>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</si>
  <si>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</si>
  <si>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010 - SO 01  Stavební úpravy</t>
  </si>
  <si>
    <t>bude určen výběrovým řízením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</si>
  <si>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</si>
  <si>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</si>
  <si>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</si>
  <si>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</si>
  <si>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</si>
  <si>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</si>
  <si>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</si>
  <si>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</si>
  <si>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</si>
  <si>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</si>
  <si>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</si>
  <si>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</si>
  <si>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</si>
  <si>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</si>
  <si>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</si>
  <si>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</si>
  <si>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</si>
  <si>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</si>
  <si>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</si>
  <si>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</si>
  <si>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</si>
  <si>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</si>
  <si>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</si>
  <si>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</si>
  <si>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</si>
  <si>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</si>
  <si>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</si>
  <si>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</si>
  <si>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</si>
  <si>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</si>
  <si>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</si>
  <si>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</si>
  <si>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</si>
  <si>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</si>
  <si>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</si>
  <si>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</si>
  <si>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</si>
  <si>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</si>
  <si>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</si>
  <si>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</si>
  <si>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</si>
  <si>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122202202</t>
  </si>
  <si>
    <t>Odkopávky a prokopávky nezapažené pro silnice objemu do 1000 m3 v hornině tř. 3</t>
  </si>
  <si>
    <t>m3</t>
  </si>
  <si>
    <t>4</t>
  </si>
  <si>
    <t>503076920</t>
  </si>
  <si>
    <t>"Pro hřiště A3" 186*0,2</t>
  </si>
  <si>
    <t>VV</t>
  </si>
  <si>
    <t xml:space="preserve">"Pro přístřešek na odpad A1" 4*2,2*5*0,22 </t>
  </si>
  <si>
    <t>133302011</t>
  </si>
  <si>
    <t>Hloubení šachet ručním nebo pneum nářadím v soudržných horninách tř. 4, plocha výkopu do 4 m2</t>
  </si>
  <si>
    <t>2129941647</t>
  </si>
  <si>
    <t>"Pro sloupky věšáků na prádlo" 40*0,08</t>
  </si>
  <si>
    <t>"Základ pro lavičky" 0,6*0,3*0,8*2*3</t>
  </si>
  <si>
    <t>"Základ pro odp. koš" 0,4*0,4*0,8</t>
  </si>
  <si>
    <t>"Základ pro stojen na kola" 0,6*1,5*0,8</t>
  </si>
  <si>
    <t>3</t>
  </si>
  <si>
    <t>162701105</t>
  </si>
  <si>
    <t>Vodorovné přemístění do 10000 m výkopku/sypaniny z horniny tř. 1 až 4</t>
  </si>
  <si>
    <t>180855060</t>
  </si>
  <si>
    <t>46,88+4,912</t>
  </si>
  <si>
    <t>162701109</t>
  </si>
  <si>
    <t>Příplatek k vodorovnému přemístění výkopku/sypaniny z horniny tř. 1 až 4 ZKD 1000 m přes 10000 m</t>
  </si>
  <si>
    <t>-355732989</t>
  </si>
  <si>
    <t>51,792*17</t>
  </si>
  <si>
    <t>5</t>
  </si>
  <si>
    <t>171201201</t>
  </si>
  <si>
    <t>Uložení sypaniny na skládky</t>
  </si>
  <si>
    <t>-1076587289</t>
  </si>
  <si>
    <t>6</t>
  </si>
  <si>
    <t>171201211</t>
  </si>
  <si>
    <t>Poplatek za uložení odpadu ze sypaniny na skládce (skládkovné)</t>
  </si>
  <si>
    <t>t</t>
  </si>
  <si>
    <t>786632569</t>
  </si>
  <si>
    <t>51,792*1,7</t>
  </si>
  <si>
    <t>7</t>
  </si>
  <si>
    <t>181102302</t>
  </si>
  <si>
    <t>Úprava pláně v zářezech se zhutněním</t>
  </si>
  <si>
    <t>m2</t>
  </si>
  <si>
    <t>340187441</t>
  </si>
  <si>
    <t>"Pro hřiště A3" 186</t>
  </si>
  <si>
    <t>"Pro přístřešek na odpad A1" 4*2,2*5</t>
  </si>
  <si>
    <t>8</t>
  </si>
  <si>
    <t>275313711</t>
  </si>
  <si>
    <t>Základové patky z betonu tř. C 20/25</t>
  </si>
  <si>
    <t>999784309</t>
  </si>
  <si>
    <t>9</t>
  </si>
  <si>
    <t>275351215</t>
  </si>
  <si>
    <t>Zřízení bednění stěn základových patek</t>
  </si>
  <si>
    <t>1254291529</t>
  </si>
  <si>
    <t>"Základ pro lavičky" (0,6+0,3)*2*0,8*3/3</t>
  </si>
  <si>
    <t>"Základ pro odp. koš" 0,4*4*0,8/3</t>
  </si>
  <si>
    <t>"Základ pro stojen na kola" (0,6+1,5)*2*0,8/3</t>
  </si>
  <si>
    <t>275351216</t>
  </si>
  <si>
    <t>Odstranění bednění stěn základových patek</t>
  </si>
  <si>
    <t>1856778556</t>
  </si>
  <si>
    <t>11</t>
  </si>
  <si>
    <t>338171123</t>
  </si>
  <si>
    <t>Osazování sloupků ocelových v 2,60 m se zabetonováním</t>
  </si>
  <si>
    <t>kus</t>
  </si>
  <si>
    <t>2069418559</t>
  </si>
  <si>
    <t>"Prvek A2 - sušáky na prádlo" 10*4</t>
  </si>
  <si>
    <t>12</t>
  </si>
  <si>
    <t>M</t>
  </si>
  <si>
    <t>M-338-010</t>
  </si>
  <si>
    <t>ocelová rámové konstrukce sušáku na prádlo (2 stojky, horní rám s háčky) 2500/2000mm pozinkováno - prvek A2</t>
  </si>
  <si>
    <t>ks</t>
  </si>
  <si>
    <t>330900978</t>
  </si>
  <si>
    <t>5*4</t>
  </si>
  <si>
    <t>13</t>
  </si>
  <si>
    <t>564762111</t>
  </si>
  <si>
    <t>Podklad z vibrovaného štěrku VŠ tl 200 mm</t>
  </si>
  <si>
    <t>1175538388</t>
  </si>
  <si>
    <t>14</t>
  </si>
  <si>
    <t>564851111</t>
  </si>
  <si>
    <t>Podklad ze štěrkodrtě ŠD tl 150 mm</t>
  </si>
  <si>
    <t>-1313226038</t>
  </si>
  <si>
    <t>564952111</t>
  </si>
  <si>
    <t>Podklad z mechanicky zpevněného kameniva MZK tl 150 mm</t>
  </si>
  <si>
    <t>1251200737</t>
  </si>
  <si>
    <t>16</t>
  </si>
  <si>
    <t>596212213</t>
  </si>
  <si>
    <t>Kladení zámkové dlažby pozemních komunikací tl 80 mm skupiny A pl přes 300 m2</t>
  </si>
  <si>
    <t>449645452</t>
  </si>
  <si>
    <t>17</t>
  </si>
  <si>
    <t>592453000</t>
  </si>
  <si>
    <t>dlažba se zámkem BEST-BEATON 20x16,5x8 cm přírodní</t>
  </si>
  <si>
    <t>531384002</t>
  </si>
  <si>
    <t>44*1,05</t>
  </si>
  <si>
    <t>18</t>
  </si>
  <si>
    <t>637121111</t>
  </si>
  <si>
    <t>Zpevněná plocha z kačírku tl 100 mm s udusáním</t>
  </si>
  <si>
    <t>-1443787847</t>
  </si>
  <si>
    <t>19</t>
  </si>
  <si>
    <t>916231213</t>
  </si>
  <si>
    <t>Osazení chodníkového obrubníku betonového stojatého s boční opěrou do lože z betonu prostého</t>
  </si>
  <si>
    <t>m</t>
  </si>
  <si>
    <t>-1355611364</t>
  </si>
  <si>
    <t>"Pro hřiště A3" 57</t>
  </si>
  <si>
    <t>"Pro přístřešek" (2,2+4)*2*5</t>
  </si>
  <si>
    <t>20</t>
  </si>
  <si>
    <t>592175091</t>
  </si>
  <si>
    <t>obrubník univerzální BEST-LINEA I 100x8x25 cm, přírodní</t>
  </si>
  <si>
    <t>1709072792</t>
  </si>
  <si>
    <t>119*1,01</t>
  </si>
  <si>
    <t>936104213</t>
  </si>
  <si>
    <t>Montáž odpadkového koše kotevními šrouby na  pevný podklad</t>
  </si>
  <si>
    <t>-497441481</t>
  </si>
  <si>
    <t>22</t>
  </si>
  <si>
    <t>936-M-010</t>
  </si>
  <si>
    <t>odpadkový koš - viz. PD ozn. T2</t>
  </si>
  <si>
    <t>-2090749847</t>
  </si>
  <si>
    <t>23</t>
  </si>
  <si>
    <t>936124112</t>
  </si>
  <si>
    <t>Montáž lavičky stabilní parkové se zabetonováním noh</t>
  </si>
  <si>
    <t>-1817332306</t>
  </si>
  <si>
    <t>24</t>
  </si>
  <si>
    <t>936-M-020</t>
  </si>
  <si>
    <t>lavička s opěradlem 1850/605/808mm - viz. PD ozn. T1</t>
  </si>
  <si>
    <t>-434610258</t>
  </si>
  <si>
    <t>25</t>
  </si>
  <si>
    <t>936174311</t>
  </si>
  <si>
    <t>Montáž stojanu na kola pro 5 kol kotevními šrouby na pevný podklad</t>
  </si>
  <si>
    <t>1867793727</t>
  </si>
  <si>
    <t>26</t>
  </si>
  <si>
    <t>936-M-030</t>
  </si>
  <si>
    <t>stojan na na kola - viz. PD ozn. T3</t>
  </si>
  <si>
    <t>-299226031</t>
  </si>
  <si>
    <t>27</t>
  </si>
  <si>
    <t>9369-010</t>
  </si>
  <si>
    <t>Dodávka a montáž herních prvků sestavy A3</t>
  </si>
  <si>
    <t>kpl</t>
  </si>
  <si>
    <t>280238372</t>
  </si>
  <si>
    <t>28</t>
  </si>
  <si>
    <t>989-010</t>
  </si>
  <si>
    <t>Demontáž stávajících sušáků na prádlo vč. odvozu a skládkovného</t>
  </si>
  <si>
    <t>45845364</t>
  </si>
  <si>
    <t>"Celková délka sestavy" 16*2+26+24+8</t>
  </si>
  <si>
    <t>29</t>
  </si>
  <si>
    <t>989-020</t>
  </si>
  <si>
    <t>Demontáž stávajících klepaček koberců vč. odvozu a skládkovného</t>
  </si>
  <si>
    <t>-1840312752</t>
  </si>
  <si>
    <t>30</t>
  </si>
  <si>
    <t>989-030</t>
  </si>
  <si>
    <t>Demontáž stávajícího boxu na popelnice vč. odvozu a skládkovného</t>
  </si>
  <si>
    <t>2110299255</t>
  </si>
  <si>
    <t>31</t>
  </si>
  <si>
    <t>989-040</t>
  </si>
  <si>
    <t>Demontáže ostatních drobných nespecifikovaných prvků vč. odvozu a skládkovného</t>
  </si>
  <si>
    <t>hod</t>
  </si>
  <si>
    <t>1358626375</t>
  </si>
  <si>
    <t>32</t>
  </si>
  <si>
    <t>998231311</t>
  </si>
  <si>
    <t>Přesun hmot pro sadovnické a krajinářské úpravy vodorovně do 5000 m</t>
  </si>
  <si>
    <t>1677824994</t>
  </si>
  <si>
    <t>33</t>
  </si>
  <si>
    <t>7679-010</t>
  </si>
  <si>
    <t>Dodávka a montáž přístřešku na tuhý komunální odpad 4000/2200mm</t>
  </si>
  <si>
    <t>-1927742775</t>
  </si>
  <si>
    <t>34</t>
  </si>
  <si>
    <t>998767201</t>
  </si>
  <si>
    <t>Přesun hmot procentní pro zámečnické konstrukce v objektech v do 6 m</t>
  </si>
  <si>
    <t>%</t>
  </si>
  <si>
    <t>-1598849309</t>
  </si>
  <si>
    <t>VP - Vícepráce</t>
  </si>
  <si>
    <t>PN</t>
  </si>
  <si>
    <t>020 - SO 02  Komunikace a zpevněné plochy</t>
  </si>
  <si>
    <t xml:space="preserve">    997 - Přesun sutě</t>
  </si>
  <si>
    <t>113107222</t>
  </si>
  <si>
    <t>Odstranění podkladu pl přes 200 m2 z kameniva drceného tl 200 mm</t>
  </si>
  <si>
    <t>396274025</t>
  </si>
  <si>
    <t>"Chodník - jižní část" 85,5*10+15*12-6*6*3,14-6*0,5-(5+9+7+6+9+5)*6-3*3*3,14*5</t>
  </si>
  <si>
    <t>"Vnitřní chodníky" 100*1,65+100*2+23,5*1,5+16*1,5+2*2,5*4+2*2+4+2,2*3*4</t>
  </si>
  <si>
    <t>"Okolo sídliště" (27+55+7,5*3,14/2+97+60)*2</t>
  </si>
  <si>
    <t>113107223</t>
  </si>
  <si>
    <t>Odstranění podkladu pl přes 200 m2 z kameniva drceného tl 300 mm</t>
  </si>
  <si>
    <t>-631581397</t>
  </si>
  <si>
    <t>"Komunikace" 102,5*3+23*3,6+46*3+10*10*4-10*3,14/2*4+6,5*6,5-6,5*3,14/2+4*4-4*3,14/2</t>
  </si>
  <si>
    <t>113107242</t>
  </si>
  <si>
    <t>Odstranění podkladu pl přes 200 m2 živičných tl 100 mm</t>
  </si>
  <si>
    <t>-114942928</t>
  </si>
  <si>
    <t>113107243</t>
  </si>
  <si>
    <t>Odstranění podkladu pl přes 200 m2 živičných tl 150 mm</t>
  </si>
  <si>
    <t>1596673584</t>
  </si>
  <si>
    <t>113201112</t>
  </si>
  <si>
    <t>Vytrhání obrub silničních ležatých</t>
  </si>
  <si>
    <t>1966721375</t>
  </si>
  <si>
    <t>"Kamenné obrubníky" 58+7,5*3,14/4+94+3*3,14/4+60</t>
  </si>
  <si>
    <t>113202111</t>
  </si>
  <si>
    <t>Vytrhání obrub krajníků obrubníků stojatých</t>
  </si>
  <si>
    <t>1579914016</t>
  </si>
  <si>
    <t>"Okolo komunikací" 26+37+15+7,5+5+43+48+13,5+15+32+15+15+93</t>
  </si>
  <si>
    <t>113204111</t>
  </si>
  <si>
    <t>Vytrhání obrub záhonových</t>
  </si>
  <si>
    <t>-591670809</t>
  </si>
  <si>
    <t>3*6+2,2*8+5+18+15+24+16+16,2+10+8*2+10,5+14+3+4+5+10+8*2+10,5+5,5+4+6*3,14*5+6*3,14*2+0,8*2</t>
  </si>
  <si>
    <t>43,5+50*3+24*2+50+48+24*2+15,5+16+15*3+14+3*8+16*2</t>
  </si>
  <si>
    <t>121101101</t>
  </si>
  <si>
    <t>Sejmutí ornice s přemístěním na vzdálenost do 50 m</t>
  </si>
  <si>
    <t>1283954052</t>
  </si>
  <si>
    <t>"Jižní část" (3*3*3,14*5+6*(13+9+6+6+9+7)+7,7*7,7*3,14/4)*0,15</t>
  </si>
  <si>
    <t>"Západní část" 7,5*(16+25+9)*0,15</t>
  </si>
  <si>
    <t>"Pod hřištěm" (18*12+3*12)*0,15</t>
  </si>
  <si>
    <t>"Pro parkoviště" (32*10+43*10)*0,15</t>
  </si>
  <si>
    <t>691271338</t>
  </si>
  <si>
    <t>"Kufr" 375,696*0,42+930,307*0,42+23,55*0,44+1192,659*0,24</t>
  </si>
  <si>
    <t>"Odpočet vybouraných vrstev" -(1511,86*0,3+907,265*0,45)/3*2</t>
  </si>
  <si>
    <t>"Prohloubení pro parkoviště" 84*9*0,65/2</t>
  </si>
  <si>
    <t>-297363084</t>
  </si>
  <si>
    <t>"Pro základ značky" 0,5*0,5*0,8*14</t>
  </si>
  <si>
    <t>162301101</t>
  </si>
  <si>
    <t>Vodorovné přemístění do 500 m výkopku/sypaniny z horniny tř. 1 až 4</t>
  </si>
  <si>
    <t>464923412</t>
  </si>
  <si>
    <t>"Odvoz sejmuté ornice na meziskládku" 279,726</t>
  </si>
  <si>
    <t>1992780975</t>
  </si>
  <si>
    <t>516,269+2,8</t>
  </si>
  <si>
    <t>1990583904</t>
  </si>
  <si>
    <t>516,269</t>
  </si>
  <si>
    <t>-1789496730</t>
  </si>
  <si>
    <t>830429907</t>
  </si>
  <si>
    <t>516,269*1,7</t>
  </si>
  <si>
    <t>-1960576920</t>
  </si>
  <si>
    <t>375,696+930,307+23,55+1192,659</t>
  </si>
  <si>
    <t>-40093003</t>
  </si>
  <si>
    <t>"Pro značky" 0,5*0,5*0,8*14</t>
  </si>
  <si>
    <t>1481017058</t>
  </si>
  <si>
    <t>"V rozsahu 1/3 plochy" 0,5*4*0,8*14/3</t>
  </si>
  <si>
    <t>1352611266</t>
  </si>
  <si>
    <t>495761057</t>
  </si>
  <si>
    <t>Parkovací stání :</t>
  </si>
  <si>
    <t>"Mayerova" (2,75*2+2,5*13+4,5+4,35)*5,15+4,1*4,1-2,05*2,05*3,14</t>
  </si>
  <si>
    <t>"Pod vodojemem" (3,5+2,75*2+2,5*12)*5,34+(1,5+2,2*2)*1,34+(4,1*4,1-2,05*2,05*3,14)/4*3</t>
  </si>
  <si>
    <t>"Vnitřní parkoviště" (3,75*2+2,75*2+2,5*24)*6,2+3,8*1,2+3,7*2,2+2,4*2,4-1,2*1,2*3,14</t>
  </si>
  <si>
    <t xml:space="preserve">Chodník : </t>
  </si>
  <si>
    <t xml:space="preserve"> 1,5*(59,25+2+91,5-6,5+95,5+3,5+5*4+43,5+48,5)</t>
  </si>
  <si>
    <t>1,9*(57+25+5,7*3,14)+2*(44+48+2,6*4+1,6*4+4+1,2)+3*47+2,2*3*4</t>
  </si>
  <si>
    <t>"Oblouky" (3*3-1,5*1,5*3,14)/4*42</t>
  </si>
  <si>
    <t>"Přístup ke kontejnerům na odpad" (6,4+5+4)*1,5+2*2-1*1*3,14</t>
  </si>
  <si>
    <t>"Mayerova - u školy" 7*(2+1,9)</t>
  </si>
  <si>
    <t>"Zpomalovají práh" 0,5*10+3,5*1,5+7*1,9</t>
  </si>
  <si>
    <t>"Komunikace" (4,6+92,2)*3,5+13,1*13,1-6,55*6,55*3,14</t>
  </si>
  <si>
    <t>-1210345876</t>
  </si>
  <si>
    <t>"Komunikace" 375,696</t>
  </si>
  <si>
    <t>"Parkovací stání" 930,307</t>
  </si>
  <si>
    <t>573111111</t>
  </si>
  <si>
    <t>Postřik živičný infiltrační s posypem z asfaltu množství 0,60 kg/m2</t>
  </si>
  <si>
    <t>881152360</t>
  </si>
  <si>
    <t>573231106</t>
  </si>
  <si>
    <t>Postřik živičný spojovací ze silniční emulze v množství 0,30 kg/m2</t>
  </si>
  <si>
    <t>-483197878</t>
  </si>
  <si>
    <t>577144121</t>
  </si>
  <si>
    <t>Asfaltový beton vrstva obrusná ACO 11 (ABS) tř. I tl 50 mm š přes 3 m z nemodifikovaného asfaltu</t>
  </si>
  <si>
    <t>-223879109</t>
  </si>
  <si>
    <t>565155121</t>
  </si>
  <si>
    <t>Asfaltový beton vrstva podkladní ACP 16 (obalované kamenivo OKS) tl 70 mm š přes 3 m</t>
  </si>
  <si>
    <t>-217141596</t>
  </si>
  <si>
    <t>596211113</t>
  </si>
  <si>
    <t>Kladení zámkové dlažby komunikací pro pěší tl 60 mm skupiny A pl přes 300 m2</t>
  </si>
  <si>
    <t>-70189339</t>
  </si>
  <si>
    <t>"Chodníky" 1192,659</t>
  </si>
  <si>
    <t>592453040</t>
  </si>
  <si>
    <t>dlažba se zámkem BEST-BEATON 20x16,5x6 cm přírodní</t>
  </si>
  <si>
    <t>178183937</t>
  </si>
  <si>
    <t>1192,659*1,05-28,056</t>
  </si>
  <si>
    <t>592452670</t>
  </si>
  <si>
    <t>dlažba BEST-KLASIKO pro nevidomé 20 x 10 x 6 cm barevná</t>
  </si>
  <si>
    <t>-1853780722</t>
  </si>
  <si>
    <t>((1,5*6+2,04+2*2+2,01+13,6+1,79+5*2+3,96)*0,4+(2,2*0,8+0,8*0,35)*4)*1,05</t>
  </si>
  <si>
    <t>2118727486</t>
  </si>
  <si>
    <t>2140362413</t>
  </si>
  <si>
    <t>930,37*1,05</t>
  </si>
  <si>
    <t>596212312</t>
  </si>
  <si>
    <t>Kladení zámkové dlažby pozemních komunikací tl 100 mm skupiny A pl do 300 m2</t>
  </si>
  <si>
    <t>-1670080084</t>
  </si>
  <si>
    <t>592452960</t>
  </si>
  <si>
    <t>dlažba se zámkem BEST-BEATON 20x16,5x10 cm přírodní</t>
  </si>
  <si>
    <t>1265519270</t>
  </si>
  <si>
    <t>23,55*1,05</t>
  </si>
  <si>
    <t>914111111</t>
  </si>
  <si>
    <t>Montáž svislé dopravní značky do velikosti 1 m2 objímkami na sloupek nebo konzolu</t>
  </si>
  <si>
    <t>-1072858154</t>
  </si>
  <si>
    <t>2*2+3*2+3+2+4</t>
  </si>
  <si>
    <t>404454040</t>
  </si>
  <si>
    <t>značka dopravní svislá nereflexní FeZn prolis, 500 x 700 mm</t>
  </si>
  <si>
    <t>-734530621</t>
  </si>
  <si>
    <t>"IP 11b" 5</t>
  </si>
  <si>
    <t>"IP 12" 3</t>
  </si>
  <si>
    <t>35</t>
  </si>
  <si>
    <t>404454140</t>
  </si>
  <si>
    <t>značka dopravní svislá nereflexní FeZn prolis, 500 x 300 mm</t>
  </si>
  <si>
    <t>1347656766</t>
  </si>
  <si>
    <t>"E8" 5</t>
  </si>
  <si>
    <t>36</t>
  </si>
  <si>
    <t>404454020</t>
  </si>
  <si>
    <t>značka dopravní svislá nereflexní FeZn prolis, D 700 mm</t>
  </si>
  <si>
    <t>-2134540255</t>
  </si>
  <si>
    <t>"B2, B24" 3</t>
  </si>
  <si>
    <t>37</t>
  </si>
  <si>
    <t>404454000</t>
  </si>
  <si>
    <t>značka dopravní svislá nereflexní FeZn prolis, 900 mm (trojúhelník)</t>
  </si>
  <si>
    <t>-900564534</t>
  </si>
  <si>
    <t>"P4" 1</t>
  </si>
  <si>
    <t>38</t>
  </si>
  <si>
    <t>404454010</t>
  </si>
  <si>
    <t>značka dopravní svislá nereflexní FeZn prolis, 500 x 500 mm</t>
  </si>
  <si>
    <t>616236500</t>
  </si>
  <si>
    <t>"IP2 a IP4" 2</t>
  </si>
  <si>
    <t>39</t>
  </si>
  <si>
    <t>914511112</t>
  </si>
  <si>
    <t>Montáž sloupku dopravních značek délky do 3,5 m s betonovým základem a patkou</t>
  </si>
  <si>
    <t>-1111147631</t>
  </si>
  <si>
    <t>2+3+3+1+4</t>
  </si>
  <si>
    <t>40</t>
  </si>
  <si>
    <t>404452250</t>
  </si>
  <si>
    <t>sloupek Zn 60 - 350</t>
  </si>
  <si>
    <t>408453245</t>
  </si>
  <si>
    <t>41</t>
  </si>
  <si>
    <t>404452400</t>
  </si>
  <si>
    <t>patka hliníková HP 60</t>
  </si>
  <si>
    <t>-974225958</t>
  </si>
  <si>
    <t>42</t>
  </si>
  <si>
    <t>404452530</t>
  </si>
  <si>
    <t>víčko plastové na sloupek 60</t>
  </si>
  <si>
    <t>-1617205320</t>
  </si>
  <si>
    <t>43</t>
  </si>
  <si>
    <t>404452560</t>
  </si>
  <si>
    <t>upínací svorka na sloupek US 60</t>
  </si>
  <si>
    <t>1745332174</t>
  </si>
  <si>
    <t>19*2</t>
  </si>
  <si>
    <t>44</t>
  </si>
  <si>
    <t>915111111</t>
  </si>
  <si>
    <t>Vodorovné dopravní značení dělící čáry souvislé š 125 mm základní bílá barva</t>
  </si>
  <si>
    <t>923837646</t>
  </si>
  <si>
    <t>"Parkoviště" 5,15*15+5,34*13+5*27</t>
  </si>
  <si>
    <t>"Zákaz parkování" 8*4</t>
  </si>
  <si>
    <t>45</t>
  </si>
  <si>
    <t>915131111</t>
  </si>
  <si>
    <t>Vodorovné dopravní značení přechody pro chodce, šipky, symboly základní bílá barva</t>
  </si>
  <si>
    <t>-1401026090</t>
  </si>
  <si>
    <t>"Piktogram 225" 2*3*3</t>
  </si>
  <si>
    <t>"BUS" 15*3</t>
  </si>
  <si>
    <t>"Směrová šipka" 6*0,3*3</t>
  </si>
  <si>
    <t>46</t>
  </si>
  <si>
    <t>915611111</t>
  </si>
  <si>
    <t>Předznačení vodorovného liniového značení</t>
  </si>
  <si>
    <t>-89151374</t>
  </si>
  <si>
    <t>47</t>
  </si>
  <si>
    <t>915621111</t>
  </si>
  <si>
    <t>Předznačení vodorovného plošného značení</t>
  </si>
  <si>
    <t>-737349729</t>
  </si>
  <si>
    <t>48</t>
  </si>
  <si>
    <t>916131213</t>
  </si>
  <si>
    <t>Osazení silničního obrubníku betonového stojatého s boční opěrou do lože z betonu prostého</t>
  </si>
  <si>
    <t>-2098175211</t>
  </si>
  <si>
    <t>"Vnitřní parkoviště" 28,5+1,8+5+4,5+41+8*2+5*4</t>
  </si>
  <si>
    <t>"Jižní parkoviště" 17,5+4,5+12,5+5+4,5+5,3*4</t>
  </si>
  <si>
    <t>"Západní parkoviště" 2,2*2+3,1+37,5+3,5+5,3*2</t>
  </si>
  <si>
    <t>"Vnitřní komunikace" 92+10,5+4,5*3,14+8*3,14/2+7*3,14/2</t>
  </si>
  <si>
    <t>"Východní komunikace" 21+55+7,7*3,14/2</t>
  </si>
  <si>
    <t>49</t>
  </si>
  <si>
    <t>592175040</t>
  </si>
  <si>
    <t>obrubník BEST-MONO II, 100x15/12x25 cm, přírodní</t>
  </si>
  <si>
    <t>275634766</t>
  </si>
  <si>
    <t>469,369*1,01-8,08-28,28</t>
  </si>
  <si>
    <t>50</t>
  </si>
  <si>
    <t>592175070</t>
  </si>
  <si>
    <t>obrubník BEST-MONO II R1 vnější r=100 cm, délka vnějšího oblouku 78 cm 78 x 15/12 x 25 cm přírodní</t>
  </si>
  <si>
    <t>49209721</t>
  </si>
  <si>
    <t>4*2*1,01</t>
  </si>
  <si>
    <t>51</t>
  </si>
  <si>
    <t>592175080</t>
  </si>
  <si>
    <t>obrubník BEST-MONO II R2 vnější r=200 cm, délka vnějšího oblouku 78 cm 78x15/12x25 cm přírodní</t>
  </si>
  <si>
    <t>-1293361599</t>
  </si>
  <si>
    <t>7*4*1,01</t>
  </si>
  <si>
    <t>52</t>
  </si>
  <si>
    <t>-324085542</t>
  </si>
  <si>
    <t>"Skl. 7.5" (59,25+2+91,5-6,5+95,5+3,5+5*4+43,5+48,5)*2</t>
  </si>
  <si>
    <t>(57+25+5,7*3,14+44+48+2,6*4+1,6*4+7+4+1,2+47+3*4)*2</t>
  </si>
  <si>
    <t>"Odpočet - u komunikace nebo parkoviště" -80,8-44-48-21-55-7,7*3,14/2</t>
  </si>
  <si>
    <t>Mezi parkovištěm a komunikací (v rovině komunikace) :</t>
  </si>
  <si>
    <t>"Vnitřní parkoviště" 28,5+1,8+5+4,5+41</t>
  </si>
  <si>
    <t>"Jižní parkoviště" 17,5+4,5+12,5+5+4,5</t>
  </si>
  <si>
    <t>"Západní parkoviště" 2,2*2+3,1+37,5+3,5</t>
  </si>
  <si>
    <t>"Zpomalovají práh" 2*10+3,5*2+7*2</t>
  </si>
  <si>
    <t>53</t>
  </si>
  <si>
    <t>592175090</t>
  </si>
  <si>
    <t>obrubník univerzální BEST-LINEA I 50x8x25 cm, přírodní</t>
  </si>
  <si>
    <t>180511077</t>
  </si>
  <si>
    <t>1227,707*0,25*2*1,01</t>
  </si>
  <si>
    <t>54</t>
  </si>
  <si>
    <t>-1035676728</t>
  </si>
  <si>
    <t>1227,707*0,75*1,01</t>
  </si>
  <si>
    <t>55</t>
  </si>
  <si>
    <t>919731122</t>
  </si>
  <si>
    <t>Zarovnání styčné plochy podkladu nebo krytu živičného tl do 100 mm</t>
  </si>
  <si>
    <t>-52295871</t>
  </si>
  <si>
    <t>"Styk se stávající komunikací" 90+7,5*3,14/2+92+6*3,14/2+701</t>
  </si>
  <si>
    <t>56</t>
  </si>
  <si>
    <t>9199-010</t>
  </si>
  <si>
    <t>Začištění styku nových poloch se stávající živičnou komunikací</t>
  </si>
  <si>
    <t>-1967248142</t>
  </si>
  <si>
    <t>57</t>
  </si>
  <si>
    <t>966006132</t>
  </si>
  <si>
    <t>Odstranění značek dopravních nebo orientačních se sloupky s betonovými patkami</t>
  </si>
  <si>
    <t>-690060222</t>
  </si>
  <si>
    <t>58</t>
  </si>
  <si>
    <t>997221551</t>
  </si>
  <si>
    <t>Vodorovná doprava suti ze sypkých materiálů do 1 km</t>
  </si>
  <si>
    <t>-380784447</t>
  </si>
  <si>
    <t>59</t>
  </si>
  <si>
    <t>997221559</t>
  </si>
  <si>
    <t>Příplatek ZKD 1 km u vodorovné dopravy suti ze sypkých materiálů</t>
  </si>
  <si>
    <t>-1288711831</t>
  </si>
  <si>
    <t>60</t>
  </si>
  <si>
    <t>997221845</t>
  </si>
  <si>
    <t>Poplatek za uložení odpadu z asfaltových povrchů na skládce (skládkovné)</t>
  </si>
  <si>
    <t>757449671</t>
  </si>
  <si>
    <t>273,647+286,696</t>
  </si>
  <si>
    <t>61</t>
  </si>
  <si>
    <t>997221855</t>
  </si>
  <si>
    <t>Poplatek za uložení odpadu z kameniva na skládce (skládkovné)</t>
  </si>
  <si>
    <t>-397452990</t>
  </si>
  <si>
    <t>355,287+362,906</t>
  </si>
  <si>
    <t>62</t>
  </si>
  <si>
    <t>997013801</t>
  </si>
  <si>
    <t>Poplatek za uložení stavebního betonového odpadu na skládce (skládkovné)</t>
  </si>
  <si>
    <t>-1309835292</t>
  </si>
  <si>
    <t>74,825+36,231</t>
  </si>
  <si>
    <t>63</t>
  </si>
  <si>
    <t>998223011</t>
  </si>
  <si>
    <t>Přesun hmot pro pozemní komunikace s krytem dlážděným</t>
  </si>
  <si>
    <t>-1716803126</t>
  </si>
  <si>
    <t>030 - SO 03  Veřejné osvětlení</t>
  </si>
  <si>
    <t xml:space="preserve">    8 - Trubní vedení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</si>
  <si>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</si>
  <si>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</si>
  <si>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</si>
  <si>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</si>
  <si>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119001421</t>
  </si>
  <si>
    <t>Dočasné zajištění kabelů a kabelových tratí ze 3 volně ložených kabelů</t>
  </si>
  <si>
    <t>-396610332</t>
  </si>
  <si>
    <t>175111101</t>
  </si>
  <si>
    <t>Obsypání potrubí ručně sypaninou bez prohození, uloženou do 3 m</t>
  </si>
  <si>
    <t>1609839765</t>
  </si>
  <si>
    <t>6*0,5*0,5</t>
  </si>
  <si>
    <t>175111109</t>
  </si>
  <si>
    <t>Příplatek k obsypání potrubí za ruční prohození sypaniny, uložené do 3 m</t>
  </si>
  <si>
    <t>-1074201175</t>
  </si>
  <si>
    <t>212312111</t>
  </si>
  <si>
    <t>Lože pro trativody z betonu prostého</t>
  </si>
  <si>
    <t>1950169605</t>
  </si>
  <si>
    <t>6*0,3*0,15</t>
  </si>
  <si>
    <t>275313611</t>
  </si>
  <si>
    <t>Základové patky z betonu tř. C 16/20</t>
  </si>
  <si>
    <t>-858236373</t>
  </si>
  <si>
    <t>(0,6*0,6-3,14*0,15*0,15)*(1,5*8+2,0*5)</t>
  </si>
  <si>
    <t>286112520</t>
  </si>
  <si>
    <t>trubka KGEM s hrdlem 300X7,7X2M SN4KOEX,PVC</t>
  </si>
  <si>
    <t>1497646705</t>
  </si>
  <si>
    <t>810372111</t>
  </si>
  <si>
    <t>Potrubí z jedné betonové trouby kanalizační DN 300</t>
  </si>
  <si>
    <t>103494616</t>
  </si>
  <si>
    <t>210040501</t>
  </si>
  <si>
    <t>Montáž vodičů nn do 70 mm2</t>
  </si>
  <si>
    <t>km</t>
  </si>
  <si>
    <t>-1408479014</t>
  </si>
  <si>
    <t>(450+140)/1000</t>
  </si>
  <si>
    <t>341110760</t>
  </si>
  <si>
    <t>kabel silový s Cu jádrem CYKY 4x10 mm2</t>
  </si>
  <si>
    <t>-790984853</t>
  </si>
  <si>
    <t>341110300</t>
  </si>
  <si>
    <t>kabel silový s Cu jádrem CYKY 3x1,5 mm2</t>
  </si>
  <si>
    <t>58806990</t>
  </si>
  <si>
    <t>210040512</t>
  </si>
  <si>
    <t>Ukončení vodičů nn svorkováním</t>
  </si>
  <si>
    <t>64</t>
  </si>
  <si>
    <t>-962462894</t>
  </si>
  <si>
    <t>345616600</t>
  </si>
  <si>
    <t>svornice řadová RSA PE 4 objednací číslo A531231</t>
  </si>
  <si>
    <t>128</t>
  </si>
  <si>
    <t>-2145542590</t>
  </si>
  <si>
    <t>345616580</t>
  </si>
  <si>
    <t>svornice řadová RSA PE 1,5 objednací číslo A512241</t>
  </si>
  <si>
    <t>-1776762960</t>
  </si>
  <si>
    <t>210204011</t>
  </si>
  <si>
    <t>Montáž stožárů osvětlení ocelových samostatně stojících délky do 12 m</t>
  </si>
  <si>
    <t>1265694794</t>
  </si>
  <si>
    <t>R21-M-0001</t>
  </si>
  <si>
    <t>Stožár osvětlovací JB8, 3st, s manžetou, žárově zinkovaný</t>
  </si>
  <si>
    <t>256</t>
  </si>
  <si>
    <t>590106548</t>
  </si>
  <si>
    <t>R21-M-0002</t>
  </si>
  <si>
    <t>Stožár osvětlovací JB8, 4st, s manžetou, žárově zinkovaný</t>
  </si>
  <si>
    <t>-1285040762</t>
  </si>
  <si>
    <t>R21-M-0003</t>
  </si>
  <si>
    <t>Stožár osvětlovací JB8, 4st, 60atyp s manžetou, žárově zinkovaný</t>
  </si>
  <si>
    <t>1345694046</t>
  </si>
  <si>
    <t>R21-M-0004</t>
  </si>
  <si>
    <t>Stožár osvětlovací S-M5, 3st, s manžetou, žárově zinkovaný</t>
  </si>
  <si>
    <t>-284479053</t>
  </si>
  <si>
    <t>210204103</t>
  </si>
  <si>
    <t>Montáž výložníků osvětlení jednoramenných sloupových hmotnosti do 35 kg</t>
  </si>
  <si>
    <t>-546435364</t>
  </si>
  <si>
    <t>210204105</t>
  </si>
  <si>
    <t>Montáž výložníků osvětlení dvouramenných sloupových hmotnosti do 70 kg</t>
  </si>
  <si>
    <t>1174520048</t>
  </si>
  <si>
    <t>R21-M-0005</t>
  </si>
  <si>
    <t>Výložník jednoramenný obloukový VO 1-2000</t>
  </si>
  <si>
    <t>-1587523911</t>
  </si>
  <si>
    <t>R21-M-0006</t>
  </si>
  <si>
    <t>Výložník jednoramenný obloukový VO 2-2000</t>
  </si>
  <si>
    <t>607577827</t>
  </si>
  <si>
    <t>210204201</t>
  </si>
  <si>
    <t>Montáž elektrovýzbroje stožárů osvětlení 1 okruh</t>
  </si>
  <si>
    <t>1377943690</t>
  </si>
  <si>
    <t>210204202</t>
  </si>
  <si>
    <t>Montáž elektrovýzbroje stožárů osvětlení 2 okruhy</t>
  </si>
  <si>
    <t>-614097446</t>
  </si>
  <si>
    <t>210204203</t>
  </si>
  <si>
    <t>Montáž elektrovýzbroje stožárů osvětlení 3 okruhy</t>
  </si>
  <si>
    <t>538850703</t>
  </si>
  <si>
    <t>210220002</t>
  </si>
  <si>
    <t>Montáž uzemňovacích vedení vodičů FeZn pomocí svorek na povrchu drátem nebo lanem do 10 mm</t>
  </si>
  <si>
    <t>-1713395169</t>
  </si>
  <si>
    <t>354410730</t>
  </si>
  <si>
    <t>drát průměr 10 mm FeZn</t>
  </si>
  <si>
    <t>kg</t>
  </si>
  <si>
    <t>-219685708</t>
  </si>
  <si>
    <t>450,000*0,62</t>
  </si>
  <si>
    <t>354418950</t>
  </si>
  <si>
    <t>svorka připojovací SP1 k připojení kovových částí</t>
  </si>
  <si>
    <t>1474341257</t>
  </si>
  <si>
    <t>354418750</t>
  </si>
  <si>
    <t>svorka křížová SK pro vodič D6-10 mm</t>
  </si>
  <si>
    <t>621548420</t>
  </si>
  <si>
    <t>210280003</t>
  </si>
  <si>
    <t>Zkoušky a prohlídky el rozvodů a zařízení celková prohlídka pro objem mtž prací do 1 000 000 Kč</t>
  </si>
  <si>
    <t>366591854</t>
  </si>
  <si>
    <t>210280211</t>
  </si>
  <si>
    <t>Měření zemních odporů zemniče prvního nebo samostatného</t>
  </si>
  <si>
    <t>508460387</t>
  </si>
  <si>
    <t>210280215</t>
  </si>
  <si>
    <t>Připlatek k měření zemních odporů prvního zemniče za každý další zemnič v síti</t>
  </si>
  <si>
    <t>186110983</t>
  </si>
  <si>
    <t>R21-M-0007</t>
  </si>
  <si>
    <t>Montáž svítidla silničního</t>
  </si>
  <si>
    <t>1900250764</t>
  </si>
  <si>
    <t>R21-M-0008</t>
  </si>
  <si>
    <t>Montáž svítidla parkového</t>
  </si>
  <si>
    <t>-256144953</t>
  </si>
  <si>
    <t>R21-M-0009</t>
  </si>
  <si>
    <t>Svítidlo silniční Otava Simar 70W</t>
  </si>
  <si>
    <t>-1038176911</t>
  </si>
  <si>
    <t>R21-M-0010</t>
  </si>
  <si>
    <t>Svítidlo parkové Atlantis 70W</t>
  </si>
  <si>
    <t>-1197696178</t>
  </si>
  <si>
    <t>R21-M-0011</t>
  </si>
  <si>
    <t>Demontáž osvětlovacího stožáru 8m silničního vč. svítidla</t>
  </si>
  <si>
    <t>965332860</t>
  </si>
  <si>
    <t>R21-M-0012</t>
  </si>
  <si>
    <t>Demontáž osvětlovacího stožáru 5m parkového vč. svítidla a jejich likvidace na skládce 17 km vč. poplatku</t>
  </si>
  <si>
    <t>-1815037694</t>
  </si>
  <si>
    <t>R21-M-0013</t>
  </si>
  <si>
    <t xml:space="preserve">Demontáž a opětovná montáž osvětlovacího stožáru 8m silničního vč. svítidla </t>
  </si>
  <si>
    <t>-833470577</t>
  </si>
  <si>
    <t>R21-M-0014</t>
  </si>
  <si>
    <t xml:space="preserve">Demontáž a opětovná montáž osvětlovacího stožáru 5m silničního vč. svítidla </t>
  </si>
  <si>
    <t>-585643352</t>
  </si>
  <si>
    <t>220960021</t>
  </si>
  <si>
    <t>Montáž svorkovnice stožárové</t>
  </si>
  <si>
    <t>-2012710702</t>
  </si>
  <si>
    <t>R22-M-0001</t>
  </si>
  <si>
    <t>Stožárová svorkovnice - koncová 1xE27</t>
  </si>
  <si>
    <t>427402137</t>
  </si>
  <si>
    <t>R22-M-0002</t>
  </si>
  <si>
    <t>Stožárová svorkovnice - průchozí 1xE27</t>
  </si>
  <si>
    <t>-502270504</t>
  </si>
  <si>
    <t>R22-M-0003</t>
  </si>
  <si>
    <t>Stožárová svorkovnice - průchozí 2xE27</t>
  </si>
  <si>
    <t>1702494375</t>
  </si>
  <si>
    <t>R22-M-0004</t>
  </si>
  <si>
    <t>Stožárová svorkovnice - rozbočovací 1xE27</t>
  </si>
  <si>
    <t>1087063876</t>
  </si>
  <si>
    <t>460010024</t>
  </si>
  <si>
    <t>Vytyčení trasy vedení kabelového podzemního v zastavěném prostoru</t>
  </si>
  <si>
    <t>400255132</t>
  </si>
  <si>
    <t>460050003</t>
  </si>
  <si>
    <t>Hloubení nezapažených jam pro stožáry jednoduché délky do 8 m na rovině ručně v hornině tř 3</t>
  </si>
  <si>
    <t>-1844078991</t>
  </si>
  <si>
    <t>460050004</t>
  </si>
  <si>
    <t>Hloubení nezapažených jam pro stožáry jednoduché délky do 8 m na rovině ručně v hornině tř 4</t>
  </si>
  <si>
    <t>-401492441</t>
  </si>
  <si>
    <t>460150133</t>
  </si>
  <si>
    <t>Hloubení kabelových zapažených i nezapažených rýh ručně š 35 cm, hl 50 cm, v hornině tř 3</t>
  </si>
  <si>
    <t>-1072091385</t>
  </si>
  <si>
    <t>350/2</t>
  </si>
  <si>
    <t>460150134</t>
  </si>
  <si>
    <t>Hloubení kabelových zapažených i nezapažených rýh ručně š 35 cm, hl 50 cm, v hornině tř 4</t>
  </si>
  <si>
    <t>-698355030</t>
  </si>
  <si>
    <t>460150293</t>
  </si>
  <si>
    <t>Hloubení kabelových zapažených i nezapažených rýh ručně š 50 cm, hl 110 cm, v hornině tř 3</t>
  </si>
  <si>
    <t>-452062550</t>
  </si>
  <si>
    <t>6/2</t>
  </si>
  <si>
    <t>460150294</t>
  </si>
  <si>
    <t>Hloubení kabelových zapažených i nezapažených rýh ručně š 50 cm, hl 110 cm, v hornině tř 4</t>
  </si>
  <si>
    <t>740919290</t>
  </si>
  <si>
    <t>460421082</t>
  </si>
  <si>
    <t>Lože kabelů z písku nebo štěrkopísku tl 5 cm nad kabel, kryté plastovou folií, š lože do 50 cm</t>
  </si>
  <si>
    <t>-1470621041</t>
  </si>
  <si>
    <t>(350+6)</t>
  </si>
  <si>
    <t>460520131</t>
  </si>
  <si>
    <t>Osazení tvárnic kabelových betonových do rýhy s obsypem bez výkopových prací 2-otvorových</t>
  </si>
  <si>
    <t>841315672</t>
  </si>
  <si>
    <t>460520172</t>
  </si>
  <si>
    <t>Montáž trubek ochranných plastových ohebných do 50 mm uložených do rýhy</t>
  </si>
  <si>
    <t>2129168430</t>
  </si>
  <si>
    <t>345713510</t>
  </si>
  <si>
    <t>trubka elektroinstalační ohebná Kopoflex, HDPE+LDPE KF 09050</t>
  </si>
  <si>
    <t>-1233986136</t>
  </si>
  <si>
    <t>460561901</t>
  </si>
  <si>
    <t>Zásyp rýh nebo jam strojně bez zhutnění v zástavbě</t>
  </si>
  <si>
    <t>898983009</t>
  </si>
  <si>
    <t>350*0,35*0,25+6*0,5*0,9</t>
  </si>
  <si>
    <t>R46-M-0001</t>
  </si>
  <si>
    <t>Ruční sonda za účelem ověření přesné polohy kabelového vedení</t>
  </si>
  <si>
    <t>-959747540</t>
  </si>
  <si>
    <t>R46-M-0002</t>
  </si>
  <si>
    <t xml:space="preserve">Příplatek za výkop rýh pro odhalení kabelového vedení </t>
  </si>
  <si>
    <t>1831248429</t>
  </si>
  <si>
    <t>040 - SO 04  Terénní a sadové úpravy</t>
  </si>
  <si>
    <t>D1 - ARBORISTICKÉ PRÁCE</t>
  </si>
  <si>
    <t xml:space="preserve">    D2 - PRÁCE – kácení</t>
  </si>
  <si>
    <t xml:space="preserve">    D3 - Odstranění pařezů</t>
  </si>
  <si>
    <t xml:space="preserve">    D4 - PRÁCE – ošetření stávajících stromů</t>
  </si>
  <si>
    <t>D5 - PŘÍPRAVA PŮDY PRO SADOVNICKÉ ÚPRAVY</t>
  </si>
  <si>
    <t>D6 - NOVÉ VÝSADBY DŘEVIN</t>
  </si>
  <si>
    <t xml:space="preserve">    D8 - Alejový strom s balem, obvod kmínku 14-16 cm</t>
  </si>
  <si>
    <t xml:space="preserve">    D9 - Listnaté keře kontejnerované, 20-40 cm</t>
  </si>
  <si>
    <t xml:space="preserve">    D10 - Listnaté keře kontejnerované, 60-80 cm</t>
  </si>
  <si>
    <t xml:space="preserve">    D11 - Pomocný materiál a substráty na výsadbu alejových stromů:</t>
  </si>
  <si>
    <t xml:space="preserve">    D12 - Práce - výsadby alejových stromů:</t>
  </si>
  <si>
    <t xml:space="preserve">    D13 - Pomocný materiál a substráty na výsadbu keřů:</t>
  </si>
  <si>
    <t xml:space="preserve">    D14 - Práce - výsadby keřů:</t>
  </si>
  <si>
    <t>D15 - ZALOŽENÍ TRAVNATÝCH PLOCH</t>
  </si>
  <si>
    <t xml:space="preserve">    D16 - Osivo</t>
  </si>
  <si>
    <t xml:space="preserve">    D17 - Práce – travnaté plochy</t>
  </si>
  <si>
    <t>D18 - ZALOŽENÍ TRVALKOVÝCH ZÁHONŮ</t>
  </si>
  <si>
    <t xml:space="preserve">    D19 - Materilál</t>
  </si>
  <si>
    <t xml:space="preserve">    D20 - Práce</t>
  </si>
  <si>
    <t>D21 - OSTATNÍ</t>
  </si>
  <si>
    <t>D22 - ROZVOJOVÁ PÉČE O VÝSADBY</t>
  </si>
  <si>
    <t>Pol1</t>
  </si>
  <si>
    <t>Odstranění nevhodných dřevin průměru kmene do 100 mm výšky přes 1 m s odstraněním pařezu do 100 m2 v rovině nebo na svahu do 1:5</t>
  </si>
  <si>
    <t>124558400</t>
  </si>
  <si>
    <t>Pol2</t>
  </si>
  <si>
    <t>Pokácení stromu směrové v celku s odřezáním kmene a s odvětvením průměru kmene přes 100 do 200 mm</t>
  </si>
  <si>
    <t>1157874650</t>
  </si>
  <si>
    <t>Pol3</t>
  </si>
  <si>
    <t>Pokácení stromu směrové v celku s odřezáním kmene a s odvětvením průměru kmene přes 200 do 300 mm</t>
  </si>
  <si>
    <t>-343901046</t>
  </si>
  <si>
    <t>Pol4</t>
  </si>
  <si>
    <t>Pokácení stromu směrové v celku s odřezáním kmene a s odvětvením průměru kmene přes 300 do 400 mm</t>
  </si>
  <si>
    <t>-1850394858</t>
  </si>
  <si>
    <t>Pol5</t>
  </si>
  <si>
    <t>Pokácení stromu směrové v celku s odřezáním kmene a s odvětvením průměru kmene přes 600 do 700 mm</t>
  </si>
  <si>
    <t>-1665399337</t>
  </si>
  <si>
    <t>Pol6</t>
  </si>
  <si>
    <t>Pokácení stromu postupné se spouštěním částí kmene a koruny o průměru na řezné ploše pařezu přes 300 do 400 mm</t>
  </si>
  <si>
    <t>-1487264364</t>
  </si>
  <si>
    <t>Pol7</t>
  </si>
  <si>
    <t>Pokácení stromu postupné se spouštěním částí kmene a koruny o průměru na řezné ploše pařezu přes 700 do 800 mm</t>
  </si>
  <si>
    <t>1832133907</t>
  </si>
  <si>
    <t>Pol10</t>
  </si>
  <si>
    <t>Odstranění pařezu v rovině nebo na svahu do 1:5 o průměru pařezu na řezné ploše přes 300 do 400 mm</t>
  </si>
  <si>
    <t>-91825729</t>
  </si>
  <si>
    <t>Pol11</t>
  </si>
  <si>
    <t>Odstranění pařezu v rovině nebo na svahu do 1:5 o průměru pařezu na řezné ploše přes 600 do 700 mm</t>
  </si>
  <si>
    <t>692537292</t>
  </si>
  <si>
    <t>Pol12</t>
  </si>
  <si>
    <t>Odstranění pařezu v rovině nebo na svahu do 1:5 o průměru pařezu na řezné ploše přes 700 do 800 mm</t>
  </si>
  <si>
    <t>-2134971785</t>
  </si>
  <si>
    <t>Pol13</t>
  </si>
  <si>
    <t>Odstranění vyfrézované dřevní hmoty hloubky přes 200 mm do 500 m v rovině nebo na svahu do 1:5</t>
  </si>
  <si>
    <t>1662790650</t>
  </si>
  <si>
    <t>Pol14</t>
  </si>
  <si>
    <t>Zásyp jam po vyfrézovaných pařezech hloubky přes 200 mm do 500 mm v rovině nebo na svahu do 1:5</t>
  </si>
  <si>
    <t>-1809614432</t>
  </si>
  <si>
    <t>Pol8</t>
  </si>
  <si>
    <t>Odstranění pařezu v rovině nebo na svahu do 1:5 o průměru pařezu na řezné ploše do 200 mm</t>
  </si>
  <si>
    <t>-8511152</t>
  </si>
  <si>
    <t>Pol9</t>
  </si>
  <si>
    <t>Odstranění pařezu v rovině nebo na svahu do 1:5 o průměru pařezu na řezné ploše přes 200 do 300 mm</t>
  </si>
  <si>
    <t>-1705365467</t>
  </si>
  <si>
    <t>Pol15</t>
  </si>
  <si>
    <t>Zdravotní řez lezeckou technikou stromu o ploše 60 – 90 m2</t>
  </si>
  <si>
    <t>-581401499</t>
  </si>
  <si>
    <t>Pol16</t>
  </si>
  <si>
    <t>Zdravotní řez lezeckou technikou stromu o ploše 90 – 120 m2</t>
  </si>
  <si>
    <t>345059637</t>
  </si>
  <si>
    <t>Pol17</t>
  </si>
  <si>
    <t>Zdravotní řez lezeckou technikou stromu o ploše 150 – 180 m2</t>
  </si>
  <si>
    <t>-883236971</t>
  </si>
  <si>
    <t>Pol18</t>
  </si>
  <si>
    <t>Redukční řez směrem k překážce stromu o ploše 90 – 120 m2</t>
  </si>
  <si>
    <t>16539533</t>
  </si>
  <si>
    <t>Pol19</t>
  </si>
  <si>
    <t>Průklest keře</t>
  </si>
  <si>
    <t>533309303</t>
  </si>
  <si>
    <t>Pol20</t>
  </si>
  <si>
    <t>Chemické odplevelení před založením kultury, vč. herbicidu</t>
  </si>
  <si>
    <t>-710276014</t>
  </si>
  <si>
    <t>Pol21</t>
  </si>
  <si>
    <t>Rozrušení povrchu, obdělání půdy rotavátorem, frézou, ručně</t>
  </si>
  <si>
    <t>732016616</t>
  </si>
  <si>
    <t>Pol22</t>
  </si>
  <si>
    <t>Doplnění ornice, včetně dodávky ornice, úprava terénu</t>
  </si>
  <si>
    <t>838081626</t>
  </si>
  <si>
    <t>Pol23</t>
  </si>
  <si>
    <t>Urovnání povrchu ručně</t>
  </si>
  <si>
    <t>147747794</t>
  </si>
  <si>
    <t>Pol24</t>
  </si>
  <si>
    <t>Amelanchier laevis 'Ballerina'</t>
  </si>
  <si>
    <t>72738718</t>
  </si>
  <si>
    <t>Pol25</t>
  </si>
  <si>
    <t>Malus 'Evereste'</t>
  </si>
  <si>
    <t>-549811469</t>
  </si>
  <si>
    <t>Pol26</t>
  </si>
  <si>
    <t>Malus 'Professor Sprenger'</t>
  </si>
  <si>
    <t>-450856598</t>
  </si>
  <si>
    <t>Pol27</t>
  </si>
  <si>
    <t>Malus 'Rudolph'</t>
  </si>
  <si>
    <t>1365157724</t>
  </si>
  <si>
    <t>Pol28</t>
  </si>
  <si>
    <t>Prunus sargentii 'Accolade'</t>
  </si>
  <si>
    <t>1875092372</t>
  </si>
  <si>
    <t>Pol29</t>
  </si>
  <si>
    <t>Sorbus aria 'Magnifica'</t>
  </si>
  <si>
    <t>717436391</t>
  </si>
  <si>
    <t>Pol30</t>
  </si>
  <si>
    <t>Tilia cordata ´Greenspire´</t>
  </si>
  <si>
    <t>-83048216</t>
  </si>
  <si>
    <t>Pol31</t>
  </si>
  <si>
    <t>Cotoneaster salicifolius 'Parkteppich'</t>
  </si>
  <si>
    <t>728229075</t>
  </si>
  <si>
    <t>Pol32</t>
  </si>
  <si>
    <t>Euonymus fortunei 'Emerald Gaiety'</t>
  </si>
  <si>
    <t>-741058962</t>
  </si>
  <si>
    <t>Pol33</t>
  </si>
  <si>
    <t>Euonymus fortunei 'Emeraldn Gold'</t>
  </si>
  <si>
    <t>-658907675</t>
  </si>
  <si>
    <t>Pol34</t>
  </si>
  <si>
    <t>Hedera helix 'Goldheart'</t>
  </si>
  <si>
    <t>-1623587394</t>
  </si>
  <si>
    <t>Pol35</t>
  </si>
  <si>
    <t>Hypericum calycinum</t>
  </si>
  <si>
    <t>-1868401699</t>
  </si>
  <si>
    <t>Pol36</t>
  </si>
  <si>
    <t>Rosa x 'The Fairy'</t>
  </si>
  <si>
    <t>-44311773</t>
  </si>
  <si>
    <t>Pol37</t>
  </si>
  <si>
    <t>Rosa x 'White Roadrunner'</t>
  </si>
  <si>
    <t>-1614337274</t>
  </si>
  <si>
    <t>Pol38</t>
  </si>
  <si>
    <t>Spiraea x japonica 'Golden Princess'</t>
  </si>
  <si>
    <t>-1737287533</t>
  </si>
  <si>
    <t>Pol39</t>
  </si>
  <si>
    <t>Spiraea bumalda 'Darts Red'</t>
  </si>
  <si>
    <t>856698851</t>
  </si>
  <si>
    <t>Pol40</t>
  </si>
  <si>
    <t>Stephanandra incisa 'Crispa'</t>
  </si>
  <si>
    <t>717272697</t>
  </si>
  <si>
    <t>Pol41</t>
  </si>
  <si>
    <t>Symphoricarpos x chenaultii 'Hancock'</t>
  </si>
  <si>
    <t>-1209735247</t>
  </si>
  <si>
    <t>Pol42</t>
  </si>
  <si>
    <t>Vinca minor</t>
  </si>
  <si>
    <t>1492560967</t>
  </si>
  <si>
    <t>Pol43</t>
  </si>
  <si>
    <t>Kolkwitzia amabilis</t>
  </si>
  <si>
    <t>373746966</t>
  </si>
  <si>
    <t>Pol44</t>
  </si>
  <si>
    <t>Forsythia intermedia</t>
  </si>
  <si>
    <t>347755464</t>
  </si>
  <si>
    <t>Pol45</t>
  </si>
  <si>
    <t>Philadelphus coronarious</t>
  </si>
  <si>
    <t>436951862</t>
  </si>
  <si>
    <t>Pol46</t>
  </si>
  <si>
    <t>Syringa vulgaris</t>
  </si>
  <si>
    <t>1080312003</t>
  </si>
  <si>
    <t>Pol47</t>
  </si>
  <si>
    <t>Viburnum farreri</t>
  </si>
  <si>
    <t>103362434</t>
  </si>
  <si>
    <t>Pol48</t>
  </si>
  <si>
    <t>Půdní hydroabsorpční kondicionér</t>
  </si>
  <si>
    <t>-772160287</t>
  </si>
  <si>
    <t>Pol49</t>
  </si>
  <si>
    <t>Rákosová rohož š 1,8 m na obalení kmene 0,4 bm /1 strom</t>
  </si>
  <si>
    <t>190730572</t>
  </si>
  <si>
    <t>Pol50</t>
  </si>
  <si>
    <t>Kůl ke stromu frézovaný, 2,5 m, pr. min. 7 cm</t>
  </si>
  <si>
    <t>1441609541</t>
  </si>
  <si>
    <t>Pol51</t>
  </si>
  <si>
    <t>Příčka dřevěná půlená, prům 5 cm délka 50 cm, 3ks/strom</t>
  </si>
  <si>
    <t>-864605065</t>
  </si>
  <si>
    <t>Pol52</t>
  </si>
  <si>
    <t>Úvazek šíře 2,5 cm , 3 m/1strom</t>
  </si>
  <si>
    <t>-678418587</t>
  </si>
  <si>
    <t>Pol53</t>
  </si>
  <si>
    <t>Zahradnický substrát</t>
  </si>
  <si>
    <t>-696073100</t>
  </si>
  <si>
    <t>Pol54</t>
  </si>
  <si>
    <t>Mulčovací kůra drcená</t>
  </si>
  <si>
    <t>-160438702</t>
  </si>
  <si>
    <t>Pol55</t>
  </si>
  <si>
    <t>Voda pro zálivku při výsadbě</t>
  </si>
  <si>
    <t>614546470</t>
  </si>
  <si>
    <t>Pol56</t>
  </si>
  <si>
    <t>Hloubení jamek pro alejové stromy s vým. 50%,do 1m3</t>
  </si>
  <si>
    <t>-499969933</t>
  </si>
  <si>
    <t>Pol57</t>
  </si>
  <si>
    <t>Výsadba alejového stromu, s balem do 60 cm</t>
  </si>
  <si>
    <t>-1189031802</t>
  </si>
  <si>
    <t>Pol58</t>
  </si>
  <si>
    <t>Zhotovení obalu kmene z rákosové rohože</t>
  </si>
  <si>
    <t>-194465598</t>
  </si>
  <si>
    <t>Pol59</t>
  </si>
  <si>
    <t>Ukotvení stromu 3 kůly délky nad 2 m</t>
  </si>
  <si>
    <t>907778267</t>
  </si>
  <si>
    <t>Pol60</t>
  </si>
  <si>
    <t>Mulčování kůrou v rovině</t>
  </si>
  <si>
    <t>-13958178</t>
  </si>
  <si>
    <t>Pol61</t>
  </si>
  <si>
    <t>Zalití rostlin při výsadbě (2 x 50 l / strom)</t>
  </si>
  <si>
    <t>20151466</t>
  </si>
  <si>
    <t>Pol62</t>
  </si>
  <si>
    <t>Komparativní řez stromů (součást výsadby)</t>
  </si>
  <si>
    <t>-2079559406</t>
  </si>
  <si>
    <t>-984829468</t>
  </si>
  <si>
    <t>Pol63</t>
  </si>
  <si>
    <t>NPK hnojivo s postupným uvolňováním, tablety</t>
  </si>
  <si>
    <t>488984920</t>
  </si>
  <si>
    <t>65</t>
  </si>
  <si>
    <t>Pol64</t>
  </si>
  <si>
    <t>Textilie mulčovací netkaná</t>
  </si>
  <si>
    <t>-1244397116</t>
  </si>
  <si>
    <t>66</t>
  </si>
  <si>
    <t>Pol65</t>
  </si>
  <si>
    <t>Kokosová rohož s velikostí ok 3x3 cm</t>
  </si>
  <si>
    <t>1266122213</t>
  </si>
  <si>
    <t>67</t>
  </si>
  <si>
    <t>466104335</t>
  </si>
  <si>
    <t>68</t>
  </si>
  <si>
    <t>Pol66</t>
  </si>
  <si>
    <t>Tyč dřevěná odkorněná, prům. Min. 100 mm</t>
  </si>
  <si>
    <t>-1526128384</t>
  </si>
  <si>
    <t>69</t>
  </si>
  <si>
    <t>Pol67</t>
  </si>
  <si>
    <t>Dřevěný kolík délky 0,5 m na upevnění tyče ve svahu</t>
  </si>
  <si>
    <t>-1839626856</t>
  </si>
  <si>
    <t>70</t>
  </si>
  <si>
    <t>-909528447</t>
  </si>
  <si>
    <t>71</t>
  </si>
  <si>
    <t>836907199</t>
  </si>
  <si>
    <t>72</t>
  </si>
  <si>
    <t>Pol68</t>
  </si>
  <si>
    <t>Vyměření ploch záhonů a rozmístění keřů</t>
  </si>
  <si>
    <t>1394228334</t>
  </si>
  <si>
    <t>73</t>
  </si>
  <si>
    <t>Pol69</t>
  </si>
  <si>
    <t>Hloubení jamek pro keře s vým. do 50% do 0,05m3</t>
  </si>
  <si>
    <t>-667072709</t>
  </si>
  <si>
    <t>74</t>
  </si>
  <si>
    <t>Pol70</t>
  </si>
  <si>
    <t>Výsadba kontejnerovaného keře</t>
  </si>
  <si>
    <t>722495370</t>
  </si>
  <si>
    <t>75</t>
  </si>
  <si>
    <t>Pol71</t>
  </si>
  <si>
    <t>Položení mulčovací textilie</t>
  </si>
  <si>
    <t>-1304606025</t>
  </si>
  <si>
    <t>76</t>
  </si>
  <si>
    <t>Pol72</t>
  </si>
  <si>
    <t>Položení kokosové rohože na zpevnění svahu</t>
  </si>
  <si>
    <t>-1571191266</t>
  </si>
  <si>
    <t>77</t>
  </si>
  <si>
    <t>Pol73</t>
  </si>
  <si>
    <t>Zpevnění svahu haťováním dřevěnými tyčemi</t>
  </si>
  <si>
    <t>-1914248497</t>
  </si>
  <si>
    <t>78</t>
  </si>
  <si>
    <t>Pol74</t>
  </si>
  <si>
    <t>Mulčování kůrou</t>
  </si>
  <si>
    <t>-1037198616</t>
  </si>
  <si>
    <t>79</t>
  </si>
  <si>
    <t>Pol75</t>
  </si>
  <si>
    <t>Zalití rostlin při výsadbě (50 l / 1m2)</t>
  </si>
  <si>
    <t>-433449550</t>
  </si>
  <si>
    <t>80</t>
  </si>
  <si>
    <t>Pol76</t>
  </si>
  <si>
    <t>Travní osivo – hřištní směs, 3kg/100 m2</t>
  </si>
  <si>
    <t>1207878787</t>
  </si>
  <si>
    <t>81</t>
  </si>
  <si>
    <t>Pol77</t>
  </si>
  <si>
    <t>Pomalurozpustné trávníkové hnojivo, 2kg/m2</t>
  </si>
  <si>
    <t>1204824684</t>
  </si>
  <si>
    <t>82</t>
  </si>
  <si>
    <t>Pol78</t>
  </si>
  <si>
    <t>Založení trávníku na připravené půdě</t>
  </si>
  <si>
    <t>-1479646231</t>
  </si>
  <si>
    <t>83</t>
  </si>
  <si>
    <t>Pol79</t>
  </si>
  <si>
    <t>Trvalky (dle rozpisu druhů v tabulce)</t>
  </si>
  <si>
    <t>239086356</t>
  </si>
  <si>
    <t>84</t>
  </si>
  <si>
    <t>Pol80</t>
  </si>
  <si>
    <t>Cibuloviny (dle rozpisu druhů v tabulce)</t>
  </si>
  <si>
    <t>-665515526</t>
  </si>
  <si>
    <t>85</t>
  </si>
  <si>
    <t>Pol81</t>
  </si>
  <si>
    <t>Mulčovací štěrk / kačírek 8 – 16mm, vrstva 13 – 14 cm</t>
  </si>
  <si>
    <t>-1069167902</t>
  </si>
  <si>
    <t>86</t>
  </si>
  <si>
    <t>-2113619420</t>
  </si>
  <si>
    <t>87</t>
  </si>
  <si>
    <t>Pol82</t>
  </si>
  <si>
    <t>„Neviditelný“ plastový obrubník šíře min. 100 mm</t>
  </si>
  <si>
    <t>-1273534781</t>
  </si>
  <si>
    <t>88</t>
  </si>
  <si>
    <t>Pol83</t>
  </si>
  <si>
    <t>Výsadba trvalek a cibulovin</t>
  </si>
  <si>
    <t>-1112987609</t>
  </si>
  <si>
    <t>89</t>
  </si>
  <si>
    <t>Pol84</t>
  </si>
  <si>
    <t>Rozprostření substrátu</t>
  </si>
  <si>
    <t>1046059778</t>
  </si>
  <si>
    <t>90</t>
  </si>
  <si>
    <t>Pol85</t>
  </si>
  <si>
    <t>Instalace plastového obrubníku</t>
  </si>
  <si>
    <t>-1365256167</t>
  </si>
  <si>
    <t>91</t>
  </si>
  <si>
    <t>Pol86</t>
  </si>
  <si>
    <t>Mulčování záhonu trvalek v rovině</t>
  </si>
  <si>
    <t>-648315413</t>
  </si>
  <si>
    <t>92</t>
  </si>
  <si>
    <t>Pol87</t>
  </si>
  <si>
    <t>Vytýčení sítí technického vybyvení</t>
  </si>
  <si>
    <t>soubor</t>
  </si>
  <si>
    <t>1615731864</t>
  </si>
  <si>
    <t>93</t>
  </si>
  <si>
    <t>Pol88</t>
  </si>
  <si>
    <t>Ochrana kmene stromu bedněním výšky do 2 m, vč. Materiálu</t>
  </si>
  <si>
    <t>1870467839</t>
  </si>
  <si>
    <t>94</t>
  </si>
  <si>
    <t>491486330</t>
  </si>
  <si>
    <t>95</t>
  </si>
  <si>
    <t>96</t>
  </si>
  <si>
    <t>97</t>
  </si>
  <si>
    <t>98</t>
  </si>
  <si>
    <t>99</t>
  </si>
  <si>
    <t>DL</t>
  </si>
  <si>
    <t>118</t>
  </si>
  <si>
    <t>DLVR</t>
  </si>
  <si>
    <t>045 - SO 05  Slaboproudé rozvody</t>
  </si>
  <si>
    <t>311270438</t>
  </si>
  <si>
    <t>341110120</t>
  </si>
  <si>
    <t>kabel silový s Cu jádrem CYKY 2x4 mm2</t>
  </si>
  <si>
    <t>-529793778</t>
  </si>
  <si>
    <t>-650680522</t>
  </si>
  <si>
    <t>341110050</t>
  </si>
  <si>
    <t>kabel silový s Cu jádrem CYKY 2x1,5 mm2</t>
  </si>
  <si>
    <t>356648158</t>
  </si>
  <si>
    <t>-18952052</t>
  </si>
  <si>
    <t>1531082427</t>
  </si>
  <si>
    <t>417069319</t>
  </si>
  <si>
    <t>210101233</t>
  </si>
  <si>
    <t>Propojení kabelů celoplastových spojkou do 1 kV venkovní smršťovací SVCZ 1až5 žíly do 4x10až16 mm2</t>
  </si>
  <si>
    <t>-2062354316</t>
  </si>
  <si>
    <t>354360200</t>
  </si>
  <si>
    <t>spojka kabelová smršťovaná přímé do 1kV 91ah-20-5s 5 x 1,5 - 6mm</t>
  </si>
  <si>
    <t>-168556462</t>
  </si>
  <si>
    <t>210280002</t>
  </si>
  <si>
    <t>Zkoušky a prohlídky el rozvodů a zařízení celková prohlídka pro objem mtž prací do 500 000 Kč</t>
  </si>
  <si>
    <t>124263441</t>
  </si>
  <si>
    <t>Demontáž a opětovná montáž reproduktoru VR vč. montážní plošiny</t>
  </si>
  <si>
    <t>-230443982</t>
  </si>
  <si>
    <t>220260732</t>
  </si>
  <si>
    <t>Montáž kabelového žlabu PVC 40 / 60 nebo 60/60 mm</t>
  </si>
  <si>
    <t>218722483</t>
  </si>
  <si>
    <t>562451100</t>
  </si>
  <si>
    <t>žlab kabelový s víkem ze směsových plastů 120x10x10 cm</t>
  </si>
  <si>
    <t>1781343515</t>
  </si>
  <si>
    <t>562451110</t>
  </si>
  <si>
    <t>víko kabelového žlabu ze směsových plastů 120x10x10 cm</t>
  </si>
  <si>
    <t>-666895896</t>
  </si>
  <si>
    <t>-1872873568</t>
  </si>
  <si>
    <t>2101589927</t>
  </si>
  <si>
    <t>(6+7+29+8+14+14+40)/1000</t>
  </si>
  <si>
    <t>460150543</t>
  </si>
  <si>
    <t>Hloubení kabelových zapažených i nezapažených rýh ručně š 60 cm, hl 90 cm, v hornině tř 3</t>
  </si>
  <si>
    <t>-1859014843</t>
  </si>
  <si>
    <t>"SITARI"(6+7+29+8+14+14+40)</t>
  </si>
  <si>
    <t>"VR"25</t>
  </si>
  <si>
    <t>(DL+DLVR)/2</t>
  </si>
  <si>
    <t>460150544</t>
  </si>
  <si>
    <t>Hloubení kabelových zapažených i nezapažených rýh ručně š 60 cm, hl 90 cm, v hornině tř 4</t>
  </si>
  <si>
    <t>-1840291458</t>
  </si>
  <si>
    <t>-1032879249</t>
  </si>
  <si>
    <t>-1884966671</t>
  </si>
  <si>
    <t>1697764257</t>
  </si>
  <si>
    <t>460650055</t>
  </si>
  <si>
    <t>Zřízení podkladní vrstvy vozovky a chodníku ze štěrkodrti se zhutněním tloušťky do 25 cm</t>
  </si>
  <si>
    <t>240568608</t>
  </si>
  <si>
    <t>(2+3)*1,0</t>
  </si>
  <si>
    <t>460650122</t>
  </si>
  <si>
    <t>Zřízení krytu vozovky a chodníku z betonu prostého tloušťky do 10 cm</t>
  </si>
  <si>
    <t>-1853662056</t>
  </si>
  <si>
    <t>-1705424584</t>
  </si>
  <si>
    <t>DL+DLVR</t>
  </si>
  <si>
    <t>-772120374</t>
  </si>
  <si>
    <t>1245628617</t>
  </si>
  <si>
    <t>(DL+DLVR)*0,6*0,9</t>
  </si>
  <si>
    <t>1049527342</t>
  </si>
  <si>
    <t>050 - SO 06  Kanalizace</t>
  </si>
  <si>
    <t xml:space="preserve">    4 - Vodorovné konstrukce</t>
  </si>
  <si>
    <t>113107023</t>
  </si>
  <si>
    <t>Odstranění podkladu plochy do 15 m2 z kameniva drceného tl 300 mm při překopech inž sítí</t>
  </si>
  <si>
    <t>-194479930</t>
  </si>
  <si>
    <t>Mimo řešenou plochu sídliště :</t>
  </si>
  <si>
    <t>"Ulice Maierova" 5*1,6+8,4*1,8</t>
  </si>
  <si>
    <t>"Ulice Pod Vodojemem" 6,6*1,6</t>
  </si>
  <si>
    <t>113107044</t>
  </si>
  <si>
    <t>Odstranění podkladu plochy do 15 m2 živičných tl 200 mm při překopech inž sítí</t>
  </si>
  <si>
    <t>1705383840</t>
  </si>
  <si>
    <t>119001401</t>
  </si>
  <si>
    <t>Dočasné zajištění potrubí ocelového nebo litinového DN do 200</t>
  </si>
  <si>
    <t>321511115</t>
  </si>
  <si>
    <t>"Stoka A" 1*1,2</t>
  </si>
  <si>
    <t>"Stoka B" 12*0,9</t>
  </si>
  <si>
    <t>"Stoka B" 11*0,9</t>
  </si>
  <si>
    <t>"Stoka C1" 4*0,9</t>
  </si>
  <si>
    <t>"Stoka C2" 4*0,9</t>
  </si>
  <si>
    <t>"Stoka D" 1*0,9</t>
  </si>
  <si>
    <t>"Stoka E" 1*0,9</t>
  </si>
  <si>
    <t>"Stoka K" 1*1,1</t>
  </si>
  <si>
    <t>730479667</t>
  </si>
  <si>
    <t>"Stoka A" 9*1,2</t>
  </si>
  <si>
    <t>"Stoka B" 5*0,9</t>
  </si>
  <si>
    <t>"Stoka C" 11*0,9</t>
  </si>
  <si>
    <t>"Stoka C1" 1*0,9</t>
  </si>
  <si>
    <t>"Stoka C2" 1*0,9</t>
  </si>
  <si>
    <t>"Stoka K" 3*1,1</t>
  </si>
  <si>
    <t>119001423</t>
  </si>
  <si>
    <t>Dočasné zajištění kabelů a kabelových tratí z více než 6 volně ložených kabelů</t>
  </si>
  <si>
    <t>1313892603</t>
  </si>
  <si>
    <t>"Stoka B" 1*0,9</t>
  </si>
  <si>
    <t>1995088863</t>
  </si>
  <si>
    <t>Plochy které nejsou řešené projektem revitalizace sídloště :</t>
  </si>
  <si>
    <t>(34+10+11,25+7,5*4+6,25+15)*3*0,15</t>
  </si>
  <si>
    <t>130001101</t>
  </si>
  <si>
    <t>Příplatek za ztížení vykopávky v blízkosti podzemního vedení</t>
  </si>
  <si>
    <t>-1928996577</t>
  </si>
  <si>
    <t>"Předpoklad 10%" (145,578+1509,296)*0,1</t>
  </si>
  <si>
    <t>132201202</t>
  </si>
  <si>
    <t>Hloubení rýh š do 2000 mm v hornině tř. 3 objemu do 1000 m3</t>
  </si>
  <si>
    <t>-253038921</t>
  </si>
  <si>
    <t xml:space="preserve">"Stoka A" 103,6*(2,88+2,29)/2*1,4 </t>
  </si>
  <si>
    <t>"Stoka B" (61,28*(2,73+2,68)/2+42,52*(2,62+1,44)/2)*0,9</t>
  </si>
  <si>
    <t>"Stoka C" (6,26*(2,77+3,52)/2+62,67*(3,52+2,63)/2+13,82*(2,63+3,48)/2)*0,9</t>
  </si>
  <si>
    <t>"Stoka C1" 35*(2,62+1,65)/2*0,9</t>
  </si>
  <si>
    <t>"Stoka C2" 32,13*(3,48+3,16)/2*0,9</t>
  </si>
  <si>
    <t>"Stoka D" 34,75*(2,74+1,75)/2*0,9</t>
  </si>
  <si>
    <t>"Stoka E" 27,75*(2,69+2,27)/2*0,9</t>
  </si>
  <si>
    <t>"Stoka K" (13,67*(3,83+2,89)/2+81,4*(2,89+2,45)/2)*1,2</t>
  </si>
  <si>
    <t>"Přípojky DN 150" 127,7*0,8*1,9*0,4</t>
  </si>
  <si>
    <t>"Přípojky DN 200" 54,7*2,2*0,9</t>
  </si>
  <si>
    <t>Rozšíření pro šachty :</t>
  </si>
  <si>
    <t>"Stoka A" 0,4*1,6*(2,79+2,82+2,73+2,74)</t>
  </si>
  <si>
    <t>"Stoka B" 0,7*1,6*(2,61+2,34)+0,8*1,6*(2,68+2,48+1,44)</t>
  </si>
  <si>
    <t>"Stoka C" 0,7*1,6*(33,05+2,84+2,67+3,53)</t>
  </si>
  <si>
    <t>"Stoka C1, C2" 0,8*1,6*(1,6+3,36+3,21)</t>
  </si>
  <si>
    <t>"Stoka D, E" 0,8*1,6*(1,8+2,3)</t>
  </si>
  <si>
    <t>"Stoka K" 0,5*1,6*(2,89+2,35+2,5+2,45)</t>
  </si>
  <si>
    <t>"Rozšíření pro startovací jámy podvrtu" 2,5*0,5*2*2,8*5</t>
  </si>
  <si>
    <t>"25% v hornině III" -1755,314*0,75</t>
  </si>
  <si>
    <t>132201209</t>
  </si>
  <si>
    <t>Příplatek za lepivost k hloubení rýh š do 2000 mm v hornině tř. 3</t>
  </si>
  <si>
    <t>1623253182</t>
  </si>
  <si>
    <t>"Předpoklad 50%" 438,828/2</t>
  </si>
  <si>
    <t>132301202</t>
  </si>
  <si>
    <t>Hloubení rýh š do 2000 mm v hornině tř. 4 objemu do 1000 m3</t>
  </si>
  <si>
    <t>638324041</t>
  </si>
  <si>
    <t>"45% v hornině IV" 1755,314*0,45</t>
  </si>
  <si>
    <t>132301209</t>
  </si>
  <si>
    <t>Příplatek za lepivost k hloubení rýh š do 2000 mm v hornině tř. 4</t>
  </si>
  <si>
    <t>2042697243</t>
  </si>
  <si>
    <t>"Předpoklad 50%" 789,891/2</t>
  </si>
  <si>
    <t>132401201</t>
  </si>
  <si>
    <t>Hloubení rýh š do 2000 mm v hornině tř. 5</t>
  </si>
  <si>
    <t>-1471349691</t>
  </si>
  <si>
    <t>"30% v hornině V" 1755,314*0,3</t>
  </si>
  <si>
    <t>141721116</t>
  </si>
  <si>
    <t>Řízený zemní protlak hloubky do 6 m vnějšího průměru do 225 mm v hornině tř 1 až 4</t>
  </si>
  <si>
    <t>-1698566633</t>
  </si>
  <si>
    <t>"Pod kolektorem" 1,8</t>
  </si>
  <si>
    <t>286112660</t>
  </si>
  <si>
    <t>trubka KGEM s hrdlem 200X5,9X2M SN8KOEX,PVC</t>
  </si>
  <si>
    <t>-157494801</t>
  </si>
  <si>
    <t>141721118</t>
  </si>
  <si>
    <t>Řízený zemní protlak hloubky do 6 m vnějšího průměru do 350 mm v hornině tř 1 až 4</t>
  </si>
  <si>
    <t>-267529744</t>
  </si>
  <si>
    <t>"Pod kolektorem" 1,8*4</t>
  </si>
  <si>
    <t>286112720</t>
  </si>
  <si>
    <t>trubka KGEM s hrdlem 300X9,2X2M SN8KOEX,PVC</t>
  </si>
  <si>
    <t>315700287</t>
  </si>
  <si>
    <t>151101101</t>
  </si>
  <si>
    <t>Zřízení příložného pažení a rozepření stěn rýh hl do 2 m</t>
  </si>
  <si>
    <t>363009429</t>
  </si>
  <si>
    <t>"Přípojky DN 150" 127,7*0,6*1,9*2</t>
  </si>
  <si>
    <t>151101102</t>
  </si>
  <si>
    <t>Zřízení příložného pažení a rozepření stěn rýh hl do 4 m</t>
  </si>
  <si>
    <t>955570017</t>
  </si>
  <si>
    <t xml:space="preserve">"Stoka A" 103,6*(2,88+2,29)/2*2 </t>
  </si>
  <si>
    <t>"Stoka B" (61,28*(2,73+2,68)/2+42,52*(2,62+1,44)/2)*2</t>
  </si>
  <si>
    <t>"Stoka C" (6,26*(2,77+3,52)/2+62,67*(3,52+2,63)/2+13,82*(2,63+3,48)/2)*2</t>
  </si>
  <si>
    <t>"Stoka C1" 35*(2,62+1,65)/2*2</t>
  </si>
  <si>
    <t>"Stoka C2" 32,13*(3,48+3,16)/2*2</t>
  </si>
  <si>
    <t>"Stoka D" 34,75*(2,74+1,75)/2*2</t>
  </si>
  <si>
    <t>"Stoka E" 27,75*(2,69+2,27)/2*2</t>
  </si>
  <si>
    <t>"Stoka K" (13,67*(3,83+2,89)/2+81,4*(2,89+2,45)/2)*2</t>
  </si>
  <si>
    <t>"Přípojky DN 200" 54,7*2,2*2</t>
  </si>
  <si>
    <t>151101111</t>
  </si>
  <si>
    <t>Odstranění příložného pažení a rozepření stěn rýh hl do 2 m</t>
  </si>
  <si>
    <t>16873898</t>
  </si>
  <si>
    <t>151101112</t>
  </si>
  <si>
    <t>Odstranění příložného pažení a rozepření stěn rýh hl do 4 m</t>
  </si>
  <si>
    <t>948352174</t>
  </si>
  <si>
    <t>161101101</t>
  </si>
  <si>
    <t>Svislé přemístění výkopku z horniny tř. 1 až 4 hl výkopu do 2,5 m</t>
  </si>
  <si>
    <t>-1864094683</t>
  </si>
  <si>
    <t>"Přípojky DN 150"127,7*0,9*1,9</t>
  </si>
  <si>
    <t>"Stoka B" 42,52*(2,62+1,44)/2*0,9</t>
  </si>
  <si>
    <t>"Odpočet horniny V" -603,76*0,3</t>
  </si>
  <si>
    <t>"50%" -422,632*0,5</t>
  </si>
  <si>
    <t>161101102</t>
  </si>
  <si>
    <t>Svislé přemístění výkopku z horniny tř. 1 až 4 hl výkopu do 4 m</t>
  </si>
  <si>
    <t>1291754379</t>
  </si>
  <si>
    <t>"Stoka B" 61,28*(2,73+2,68)/2*0,9</t>
  </si>
  <si>
    <t>"Odpočet horniny V" -1292,279*0,3</t>
  </si>
  <si>
    <t>"55%" -904,595*0,45</t>
  </si>
  <si>
    <t>161101151</t>
  </si>
  <si>
    <t>Svislé přemístění výkopku z horniny tř. 5 až 7 hl výkopu do 2,5 m</t>
  </si>
  <si>
    <t>-65638661</t>
  </si>
  <si>
    <t>181,128*0,5</t>
  </si>
  <si>
    <t>161101152</t>
  </si>
  <si>
    <t>Svislé přemístění výkopku z horniny tř. 5 až 7 hl výkopu do 4 m</t>
  </si>
  <si>
    <t>-713210354</t>
  </si>
  <si>
    <t>387,684*0,55</t>
  </si>
  <si>
    <t>162301102</t>
  </si>
  <si>
    <t>Vodorovné přemístění do 1000 m výkopku/sypaniny z horniny tř. 1 až 4</t>
  </si>
  <si>
    <t>-1138995730</t>
  </si>
  <si>
    <t>"Na meziskládku" 1755,314-526,594</t>
  </si>
  <si>
    <t>"Zpět na zásypy" 1202,834/2</t>
  </si>
  <si>
    <t>"Odvoz ornice na meziskládku" 47,925</t>
  </si>
  <si>
    <t>"Zpět na rozprostření" 47,925</t>
  </si>
  <si>
    <t>162301152</t>
  </si>
  <si>
    <t>Vodorovné přemístění výkopku/sypaniny z hornin tř. 5 až 7 do 1000 m</t>
  </si>
  <si>
    <t>464667152</t>
  </si>
  <si>
    <t>"Na meziskládku" 526,594</t>
  </si>
  <si>
    <t>-318303245</t>
  </si>
  <si>
    <t>"Odvoz přebytečné zeminy" 1755,314-526,594-1202,834/2</t>
  </si>
  <si>
    <t>"Dovoz chybějící zeminy na zásypy" 1202,834/2</t>
  </si>
  <si>
    <t>-276374241</t>
  </si>
  <si>
    <t>1228,72*9</t>
  </si>
  <si>
    <t>162701155</t>
  </si>
  <si>
    <t>Vodorovné přemístění do 10000 m výkopku/sypaniny z horniny tř. 5 až 7</t>
  </si>
  <si>
    <t>-1805664341</t>
  </si>
  <si>
    <t>"Přebytečná zemina" 526,594</t>
  </si>
  <si>
    <t>162701159</t>
  </si>
  <si>
    <t>Příplatek k vodorovnému přemístění výkopku/sypaniny z horniny tř. 5 až 7 ZKD 1000 m přes 10000 m</t>
  </si>
  <si>
    <t>-558724945</t>
  </si>
  <si>
    <t>526,594*9</t>
  </si>
  <si>
    <t>167101102</t>
  </si>
  <si>
    <t>Nakládání výkopku z hornin tř. 1 až 4 přes 100 m3</t>
  </si>
  <si>
    <t>1314275361</t>
  </si>
  <si>
    <t>"Na meziskládce - odvoz na skládku" 1755,314-526,594</t>
  </si>
  <si>
    <t>"Odvoz na zásypy" 1202,834/2</t>
  </si>
  <si>
    <t>"Odvoz ornice na rozprostření" 47,925</t>
  </si>
  <si>
    <t>167101152</t>
  </si>
  <si>
    <t>Nakládání výkopku z hornin tř. 5 až 7 přes 100 m3</t>
  </si>
  <si>
    <t>785965514</t>
  </si>
  <si>
    <t>"Na meziskládce" 526,594</t>
  </si>
  <si>
    <t>1849520344</t>
  </si>
  <si>
    <t>"Na meziskládku" 1755,314</t>
  </si>
  <si>
    <t>"Přebytečné zemina na skládku" 1755,314-1202,834/2</t>
  </si>
  <si>
    <t>"Ornice na meziskládku" 47,925</t>
  </si>
  <si>
    <t>-1805730336</t>
  </si>
  <si>
    <t>1153,897*1,7</t>
  </si>
  <si>
    <t>174101101</t>
  </si>
  <si>
    <t>Zásyp jam, šachet rýh nebo kolem objektů sypaninou se zhutněním</t>
  </si>
  <si>
    <t>893066512</t>
  </si>
  <si>
    <t>"Výkop celkem" 1755,314</t>
  </si>
  <si>
    <t>"Odvodnění" -103,817</t>
  </si>
  <si>
    <t>"Lože pod potrubí" -111,069</t>
  </si>
  <si>
    <t>"Obsyp" -360,789</t>
  </si>
  <si>
    <t>Odpočet šachet :</t>
  </si>
  <si>
    <t>"Stoka A" -0,62*0,62*3,14*(2,79+2,82+2,73+2,74)</t>
  </si>
  <si>
    <t>"Stoka B" -0,62*0,62*3,14*(2,46+2,19+2,53+2,31+1,29)</t>
  </si>
  <si>
    <t>"Stoka C" -0,62*0,62*3,14*(2,85+2,64+2,47+3,33)</t>
  </si>
  <si>
    <t>"Stoka C1, C2" -0,62*0,62*3,14*(1,65+3,31+3,16)</t>
  </si>
  <si>
    <t>"Stoka D, E" -0,62*0,62*3,14*1,75*2</t>
  </si>
  <si>
    <t>"Stoka K" -0,62*0,62*3,14*(2,89+2,35+2,39+2,35)</t>
  </si>
  <si>
    <t>"Podklad šachet" -4,062-7,827</t>
  </si>
  <si>
    <t>"Rušené šachty a septiky" 40,449+6,6*2*2,3*2</t>
  </si>
  <si>
    <t>175151101</t>
  </si>
  <si>
    <t>Obsypání potrubí strojně sypaninou bez prohození, uloženou do 3 m</t>
  </si>
  <si>
    <t>1424082929</t>
  </si>
  <si>
    <t>127,7*0,8*0,45+54,7*0,9*0,5+172,15*0,9*0,4+144,03*0,9*0,45+92,6*1,2*0,55+103,6*1,4*0,75</t>
  </si>
  <si>
    <t>583312000</t>
  </si>
  <si>
    <t>štěrkopísek netříděný zásypový materiál</t>
  </si>
  <si>
    <t>-1874642209</t>
  </si>
  <si>
    <t>360,789*1,9</t>
  </si>
  <si>
    <t>599-M-010</t>
  </si>
  <si>
    <t>Nákup vhodného materiálu na zásypy (AZS 98 Zavlekov)</t>
  </si>
  <si>
    <t>-1825741528</t>
  </si>
  <si>
    <t>"Předpoklad 50% objemu zásypů" 1202,834/2*1,8</t>
  </si>
  <si>
    <t>181301102</t>
  </si>
  <si>
    <t>Rozprostření ornice tl vrstvy do 150 mm pl do 500 m2 v rovině nebo ve svahu do 1:5</t>
  </si>
  <si>
    <t>-99932934</t>
  </si>
  <si>
    <t>(34+10+11,25+7,5*4+6,25+15)*3</t>
  </si>
  <si>
    <t>181411131</t>
  </si>
  <si>
    <t>Založení parkového trávníku výsevem plochy do 1000 m2 v rovině a ve svahu do 1:5</t>
  </si>
  <si>
    <t>2088764660</t>
  </si>
  <si>
    <t>005724100</t>
  </si>
  <si>
    <t>osivo směs travní parková</t>
  </si>
  <si>
    <t>1360598127</t>
  </si>
  <si>
    <t>319,5*0,03</t>
  </si>
  <si>
    <t>211531111</t>
  </si>
  <si>
    <t>Výplň odvodňovacích žeber nebo trativodů kamenivem hrubým drceným frakce 16 až 63 mm</t>
  </si>
  <si>
    <t>-569078484</t>
  </si>
  <si>
    <t>(127,7*0,8+(54,7+172,15+144,03)*0,9+92,6*1,2+103,6*1,4)*0,15</t>
  </si>
  <si>
    <t>211971110</t>
  </si>
  <si>
    <t>Zřízení opláštění žeber nebo trativodů geotextilií v rýze nebo zářezu sklonu do 1:2</t>
  </si>
  <si>
    <t>64440467</t>
  </si>
  <si>
    <t>127,7*0,8+(54,7+172,15+144,03)*0,9+92,6*1,2+103,6*1,4</t>
  </si>
  <si>
    <t>693111460</t>
  </si>
  <si>
    <t>textilie GEOFILTEX 63 63/30 300 g/m2 do š 8,8 m</t>
  </si>
  <si>
    <t>1570053703</t>
  </si>
  <si>
    <t>692,112*1,2</t>
  </si>
  <si>
    <t>212755213</t>
  </si>
  <si>
    <t>Trativody z drenážních trubek plastových flexibilních D 80 mm bez lože</t>
  </si>
  <si>
    <t>1300933323</t>
  </si>
  <si>
    <t>127,7+54,7+512,38</t>
  </si>
  <si>
    <t>358315114</t>
  </si>
  <si>
    <t>Bourání stoky kompletní nebo otvorů z prostého betonu plochy do 4 m2</t>
  </si>
  <si>
    <t>1825472559</t>
  </si>
  <si>
    <t>"Stáv. šachty" 0,62*0,62*3,14*1,5*20</t>
  </si>
  <si>
    <t>"Stáv. vpusti" 0,3*0,3*3,14*1,5*10</t>
  </si>
  <si>
    <t>451572111</t>
  </si>
  <si>
    <t>Lože pod potrubí otevřený výkop z kameniva drobného těženého</t>
  </si>
  <si>
    <t>-2065801398</t>
  </si>
  <si>
    <t>(127,7*0,8+(54,7+172,15+144,03)*0,9+92,6*1,2)*0,15+103,6*1,4*0,2</t>
  </si>
  <si>
    <t>452313131</t>
  </si>
  <si>
    <t>Podkladní bloky z betonu prostého tř. C 12/15 otevřený výkop</t>
  </si>
  <si>
    <t>-243668333</t>
  </si>
  <si>
    <t>"Střešní svod" 0,3*0,3*0,3*14</t>
  </si>
  <si>
    <t>452353101</t>
  </si>
  <si>
    <t>Bednění podkladních bloků otevřený výkop</t>
  </si>
  <si>
    <t>-504242712</t>
  </si>
  <si>
    <t>0,3*4*0,3*14</t>
  </si>
  <si>
    <t>566901132</t>
  </si>
  <si>
    <t>Vyspravení podkladu po překopech ing sítí plochy do 15 m2 štěrkodrtí tl. 150 mm</t>
  </si>
  <si>
    <t>2021642486</t>
  </si>
  <si>
    <t>"Ulice Maierova" (5*1,6+8,4*1,8)*2</t>
  </si>
  <si>
    <t>"Ulice Pod Vodojemem" 6,6*1,6*2</t>
  </si>
  <si>
    <t>566901161</t>
  </si>
  <si>
    <t>Vyspravení podkladu po překopech ing sítí plochy do 15 m2 obalovaným kamenivem ACP (OK) tl. 100 mm</t>
  </si>
  <si>
    <t>-1672346963</t>
  </si>
  <si>
    <t>572340111</t>
  </si>
  <si>
    <t>Vyspravení krytu komunikací po překopech plochy do 15 m2 asfaltovým betonem ACO (AB) tl 50 mm</t>
  </si>
  <si>
    <t>1829950432</t>
  </si>
  <si>
    <t>631311122</t>
  </si>
  <si>
    <t>Mazanina tl do 120 mm z betonu prostého bez zvýšených nároků na prostředí tř. C 8/10</t>
  </si>
  <si>
    <t>-838306808</t>
  </si>
  <si>
    <t>"Pod kanalizační šachty" 0,75*0,75*3,14*0,1*23</t>
  </si>
  <si>
    <t>635111215</t>
  </si>
  <si>
    <t>Násyp pod podlahy ze štěrkopísku se zhutněním</t>
  </si>
  <si>
    <t>255129777</t>
  </si>
  <si>
    <t>"Pod kanalizační šachty" 0,85*0,85*3,14*0,15*23</t>
  </si>
  <si>
    <t>831263195</t>
  </si>
  <si>
    <t>Příplatek za zřízení kanalizační přípojky DN 100 až 300</t>
  </si>
  <si>
    <t>-567863552</t>
  </si>
  <si>
    <t>4+8+6+4+5+4+2+4</t>
  </si>
  <si>
    <t>871265211</t>
  </si>
  <si>
    <t>Kanalizační potrubí z tvrdého PVC-systém KG tuhost třídy SN4 DN100</t>
  </si>
  <si>
    <t>-545695249</t>
  </si>
  <si>
    <t>"Napojení střešního svodu" 14</t>
  </si>
  <si>
    <t>871315221</t>
  </si>
  <si>
    <t>Kanalizační potrubí z tvrdého PVC-systém KG tuhost třídy SN8 DN150</t>
  </si>
  <si>
    <t>-1302901760</t>
  </si>
  <si>
    <t>"Přípojky" 127,7</t>
  </si>
  <si>
    <t>871355221</t>
  </si>
  <si>
    <t>Kanalizační potrubí z tvrdého PVC-systém KG tuhost třídy SN8 DN200</t>
  </si>
  <si>
    <t>-1603540697</t>
  </si>
  <si>
    <t>"Přípojky" 54,7</t>
  </si>
  <si>
    <t>871360410</t>
  </si>
  <si>
    <t>Montáž kanalizačního potrubí korugovaného SN 10 z polypropylenu DN 250</t>
  </si>
  <si>
    <t>506670482</t>
  </si>
  <si>
    <t>"Stoka B" 42,5</t>
  </si>
  <si>
    <t>"Stoka C1" 35</t>
  </si>
  <si>
    <t>"Stoka C2" 32,1</t>
  </si>
  <si>
    <t>"Stoka D" 34,8</t>
  </si>
  <si>
    <t>"Stoka E" 27,8</t>
  </si>
  <si>
    <t>286147270</t>
  </si>
  <si>
    <t>trubka kanalizační žebrovaná ULTRA RIB 2 DIN (PP) vnitřní průměr 250mm, dl. 6m</t>
  </si>
  <si>
    <t>1066873982</t>
  </si>
  <si>
    <t>286147910</t>
  </si>
  <si>
    <t>kroužek těsnící UR/D 250mm pro potrubí kanalizační žebrované ULTRA RIB 2</t>
  </si>
  <si>
    <t>1371481860</t>
  </si>
  <si>
    <t>"Stoka B" 6</t>
  </si>
  <si>
    <t>"Stoka C1" 8</t>
  </si>
  <si>
    <t>"Stoka C2" 10</t>
  </si>
  <si>
    <t>"Stoka D" 6</t>
  </si>
  <si>
    <t>"Stoka E" 6</t>
  </si>
  <si>
    <t>871370410</t>
  </si>
  <si>
    <t>Montáž kanalizačního potrubí korugovaného SN 10 z polypropylenu DN 300</t>
  </si>
  <si>
    <t>1007403144</t>
  </si>
  <si>
    <t>"Stoka B" 61,3</t>
  </si>
  <si>
    <t>"Stoka C" 82,75</t>
  </si>
  <si>
    <t>286147310</t>
  </si>
  <si>
    <t>trubka kanalizační žebrovaná ULTRA RIB 2 DIN (PP) vnitřní průměr 300mm, dl. 6m</t>
  </si>
  <si>
    <t>1231825766</t>
  </si>
  <si>
    <t>286147920</t>
  </si>
  <si>
    <t>kroužek těsnící UR/D 315mm pro potrubí kanalizační žebrované ULTRA RIB 2</t>
  </si>
  <si>
    <t>-1810746992</t>
  </si>
  <si>
    <t>"Stoka B" 12</t>
  </si>
  <si>
    <t>"Stoka C" 9</t>
  </si>
  <si>
    <t>871390410</t>
  </si>
  <si>
    <t>Montáž kanalizačního potrubí korugovaného SN 10 z polypropylenu DN 400</t>
  </si>
  <si>
    <t>-1929572563</t>
  </si>
  <si>
    <t>"Stoka K" 92,6</t>
  </si>
  <si>
    <t>286147350</t>
  </si>
  <si>
    <t>trubka kanalizační žebrovaná ULTRA RIB 2 DIN (PP) vnitřní průměr 400mm, dl. 6m</t>
  </si>
  <si>
    <t>161605429</t>
  </si>
  <si>
    <t>286147930</t>
  </si>
  <si>
    <t>kroužek těsnící UR/D 415mm pro potrubí kanalizační žebrované ULTRA RIB 2</t>
  </si>
  <si>
    <t>-328610793</t>
  </si>
  <si>
    <t>"Stoka K" 8</t>
  </si>
  <si>
    <t>286174845</t>
  </si>
  <si>
    <t>vložka šachtová ULTRA RIB-2, DN 400</t>
  </si>
  <si>
    <t>-905287868</t>
  </si>
  <si>
    <t>871440410</t>
  </si>
  <si>
    <t>Montáž kanalizačního potrubí korugovaného SN 10 z polypropylenu DN 600</t>
  </si>
  <si>
    <t>1596760140</t>
  </si>
  <si>
    <t>"Stoka A" 103,6</t>
  </si>
  <si>
    <t>M-781-010</t>
  </si>
  <si>
    <t>trubka kanalizační  X-STREAM SN8 DN 600</t>
  </si>
  <si>
    <t>-398380240</t>
  </si>
  <si>
    <t>M-781-020</t>
  </si>
  <si>
    <t>těsnící kroužek  X-STREAM SN8 DN 600</t>
  </si>
  <si>
    <t>-1809356367</t>
  </si>
  <si>
    <t>877265271</t>
  </si>
  <si>
    <t>Montáž lapače střešních splavenin z tvrdého PVC-systém KG DN 100</t>
  </si>
  <si>
    <t>-380847289</t>
  </si>
  <si>
    <t>562311600</t>
  </si>
  <si>
    <t>lapač střešních splavenin se zápachovou klapkou a lapacím košem HL600 DN 110</t>
  </si>
  <si>
    <t>-406771979</t>
  </si>
  <si>
    <t>877315211</t>
  </si>
  <si>
    <t>Montáž tvarovek z tvrdého PVC-systém KG nebo z polypropylenu-systém KG 2000 jednoosé DN 150</t>
  </si>
  <si>
    <t>2135760835</t>
  </si>
  <si>
    <t>"Přípojky" 6</t>
  </si>
  <si>
    <t>"Střešní svod - koleno" 14*2</t>
  </si>
  <si>
    <t>" - redukce" 14</t>
  </si>
  <si>
    <t>"Přechod" 6</t>
  </si>
  <si>
    <t>286113610</t>
  </si>
  <si>
    <t>koleno kanalizace plastové KGB 150x45°</t>
  </si>
  <si>
    <t>1457242596</t>
  </si>
  <si>
    <t>286115040</t>
  </si>
  <si>
    <t>redukce kanalizace plastová KGR 150/110</t>
  </si>
  <si>
    <t>1151448515</t>
  </si>
  <si>
    <t>286115280</t>
  </si>
  <si>
    <t>přechod z kameninového potrubí kanalizace na plastové KGUS DN 160</t>
  </si>
  <si>
    <t>479760174</t>
  </si>
  <si>
    <t>877355211</t>
  </si>
  <si>
    <t>Montáž tvarovek z tvrdého PVC-systém KG nebo z polypropylenu-systém KG 2000 jednoosé DN 200</t>
  </si>
  <si>
    <t>1273700562</t>
  </si>
  <si>
    <t>"Přípojky" 2+4</t>
  </si>
  <si>
    <t>286113660</t>
  </si>
  <si>
    <t>koleno kanalizace plastové KGB 200x45°</t>
  </si>
  <si>
    <t>96009266</t>
  </si>
  <si>
    <t>286115300</t>
  </si>
  <si>
    <t>přechod z kameninového potrubí kanalizace na plastové KGUS DN 200</t>
  </si>
  <si>
    <t>-1967672822</t>
  </si>
  <si>
    <t>877360420</t>
  </si>
  <si>
    <t>Montáž odboček na potrubí z PP trub korugovaných DN 250</t>
  </si>
  <si>
    <t>-1469426625</t>
  </si>
  <si>
    <t>286173610</t>
  </si>
  <si>
    <t>odbočka PP, DN 250/160, pro KG 45°</t>
  </si>
  <si>
    <t>-1988563301</t>
  </si>
  <si>
    <t>877370420</t>
  </si>
  <si>
    <t>Montáž odboček na potrubí z PP trub korugovaných DN 300</t>
  </si>
  <si>
    <t>1536664910</t>
  </si>
  <si>
    <t>286173620</t>
  </si>
  <si>
    <t>odbočka PP, DN 300/160, pro KG 45°</t>
  </si>
  <si>
    <t>1205341424</t>
  </si>
  <si>
    <t>286173680</t>
  </si>
  <si>
    <t>odbočka PP, DN 300/200, pro KG 45°</t>
  </si>
  <si>
    <t>-818245123</t>
  </si>
  <si>
    <t>877390420</t>
  </si>
  <si>
    <t>Montáž odboček na potrubí z PP trub korugovaných DN 400</t>
  </si>
  <si>
    <t>-776561357</t>
  </si>
  <si>
    <t>286173630</t>
  </si>
  <si>
    <t>odbočka DN 400/160, pro KG 45°</t>
  </si>
  <si>
    <t>-355753448</t>
  </si>
  <si>
    <t>286173690</t>
  </si>
  <si>
    <t>odbočka PP, DN 400/200, pro KG 45°</t>
  </si>
  <si>
    <t>-385767841</t>
  </si>
  <si>
    <t>877440420</t>
  </si>
  <si>
    <t>Montáž odboček na potrubí z PP trub korugovaných DN 600</t>
  </si>
  <si>
    <t>1252141656</t>
  </si>
  <si>
    <t>286173655</t>
  </si>
  <si>
    <t>přípojná sedlová odbočka DN 600/160, pro KG 90°</t>
  </si>
  <si>
    <t>724868436</t>
  </si>
  <si>
    <t>892312121</t>
  </si>
  <si>
    <t>Tlaková zkouška vzduchem potrubí DN 150 těsnícím vakem ucpávkovým</t>
  </si>
  <si>
    <t>úsek</t>
  </si>
  <si>
    <t>1778521791</t>
  </si>
  <si>
    <t>892352121</t>
  </si>
  <si>
    <t>Tlaková zkouška vzduchem potrubí DN 200 těsnícím vakem ucpávkovým</t>
  </si>
  <si>
    <t>1954577809</t>
  </si>
  <si>
    <t>892362121</t>
  </si>
  <si>
    <t>Tlaková zkouška vzduchem potrubí DN 250 těsnícím vakem ucpávkovým</t>
  </si>
  <si>
    <t>118909533</t>
  </si>
  <si>
    <t>892372121</t>
  </si>
  <si>
    <t>Tlaková zkouška vzduchem potrubí DN 300 těsnícím vakem ucpávkovým</t>
  </si>
  <si>
    <t>-988827968</t>
  </si>
  <si>
    <t>892392121</t>
  </si>
  <si>
    <t>Tlaková zkouška vzduchem potrubí DN 400 těsnícím vakem ucpávkovým</t>
  </si>
  <si>
    <t>-666641744</t>
  </si>
  <si>
    <t>892442121</t>
  </si>
  <si>
    <t>Tlaková zkouška vzduchem potrubí DN 600 těsnícím vakem ucpávkovým</t>
  </si>
  <si>
    <t>1004566343</t>
  </si>
  <si>
    <t>894411121</t>
  </si>
  <si>
    <t>Zřízení šachet kanalizačních z betonových dílců na potrubí DN nad 200 do 300 dno beton tř. C 25/30</t>
  </si>
  <si>
    <t>24787227</t>
  </si>
  <si>
    <t>"Stoka B" 5</t>
  </si>
  <si>
    <t>"Stoka C, C1, C2" 4+1+2</t>
  </si>
  <si>
    <t>"Stoka D" 1</t>
  </si>
  <si>
    <t>"Stoka E" 1</t>
  </si>
  <si>
    <t>894411131</t>
  </si>
  <si>
    <t>Zřízení šachet kanalizačních z betonových dílců na potrubí DN nad 300 do 400 dno beton tř. C 25/30</t>
  </si>
  <si>
    <t>643929189</t>
  </si>
  <si>
    <t>"Stoka K" 4</t>
  </si>
  <si>
    <t>894411151</t>
  </si>
  <si>
    <t>Zřízení šachet kanalizačních z betonových dílců na potrubí DN 600 dno beton tř. C 25/30</t>
  </si>
  <si>
    <t>1442601723</t>
  </si>
  <si>
    <t>"Stoka A" 5</t>
  </si>
  <si>
    <t>894118001</t>
  </si>
  <si>
    <t>Příplatek ZKD 0,60 m výšky vstupu na potrubí</t>
  </si>
  <si>
    <t>-445119423</t>
  </si>
  <si>
    <t>101</t>
  </si>
  <si>
    <t>592243810</t>
  </si>
  <si>
    <t>skruž betonová šachtová TBS-Q 1000/1000 SP D 100x100x12 cm</t>
  </si>
  <si>
    <t>1440129472</t>
  </si>
  <si>
    <t>102</t>
  </si>
  <si>
    <t>592243820</t>
  </si>
  <si>
    <t>skruž betonová šachtová TBS-Q 1000/500 SP D 100x50x12 cm</t>
  </si>
  <si>
    <t>-1207260198</t>
  </si>
  <si>
    <t>103</t>
  </si>
  <si>
    <t>592243830</t>
  </si>
  <si>
    <t>skruž betonová šachtová TBS-Q 1000/250 SP D 100x25x12 cm</t>
  </si>
  <si>
    <t>-1550815597</t>
  </si>
  <si>
    <t>104</t>
  </si>
  <si>
    <t>592243850</t>
  </si>
  <si>
    <t>skruž betonová přechodová TBR-Q1000-625/600/120 SP K D 100-62,5x67x12 cm</t>
  </si>
  <si>
    <t>-994855489</t>
  </si>
  <si>
    <t>105</t>
  </si>
  <si>
    <t>592240750</t>
  </si>
  <si>
    <t>deska betonová zákrytová AP-M 1000/625x200  100 x 20, TZS 005-19</t>
  </si>
  <si>
    <t>1192883907</t>
  </si>
  <si>
    <t>106</t>
  </si>
  <si>
    <t>592243909</t>
  </si>
  <si>
    <t>prstenec betonový vyrovnávací TBW-Q 625/40/120 62,5 x 4 x 12 cm</t>
  </si>
  <si>
    <t>-272571936</t>
  </si>
  <si>
    <t>107</t>
  </si>
  <si>
    <t>592243910</t>
  </si>
  <si>
    <t>prstenec betonový vyrovnávací TBW-Q 625/60/120 62,5 x 6 x 12 cm</t>
  </si>
  <si>
    <t>-586829839</t>
  </si>
  <si>
    <t>108</t>
  </si>
  <si>
    <t>592243920</t>
  </si>
  <si>
    <t>prstenec betonový vyrovnávací TBW-Q 625/80/120 62,5 x 8 x 12 cm</t>
  </si>
  <si>
    <t>-243300813</t>
  </si>
  <si>
    <t>109</t>
  </si>
  <si>
    <t>592243930</t>
  </si>
  <si>
    <t>prstenec betonový vyrovnávací TBW-Q 625/100/120 62,5 x10 x 12 cm</t>
  </si>
  <si>
    <t>400522850</t>
  </si>
  <si>
    <t>110</t>
  </si>
  <si>
    <t>592243940</t>
  </si>
  <si>
    <t>prstenec betonový vyrovnávací TBW-Q 625/100/120 62,5 x12 x 12 cm</t>
  </si>
  <si>
    <t>-1047700853</t>
  </si>
  <si>
    <t>111</t>
  </si>
  <si>
    <t>592243372</t>
  </si>
  <si>
    <t>dno betonové šachty kanalizační přímé TBZ-Q.1 100/65 V max. 30 100/65x30 cm</t>
  </si>
  <si>
    <t>-151520785</t>
  </si>
  <si>
    <t>112</t>
  </si>
  <si>
    <t>592243374</t>
  </si>
  <si>
    <t>dno betonové šachty kanalizační přímé TBZ-Q.1 100/70 V max. 50 100/70x30 cm</t>
  </si>
  <si>
    <t>-25948371</t>
  </si>
  <si>
    <t>113</t>
  </si>
  <si>
    <t>592243380</t>
  </si>
  <si>
    <t>dno betonové šachty kanalizační přímé TBZ-Q.1 100/80 V max. 50 100/80x50 cm</t>
  </si>
  <si>
    <t>-345327519</t>
  </si>
  <si>
    <t>114</t>
  </si>
  <si>
    <t>592243390</t>
  </si>
  <si>
    <t>dno betonové šachty kanalizační přímé TBZ-Q.1 100/100 V max. 60 100/100x60 cm</t>
  </si>
  <si>
    <t>-84693967</t>
  </si>
  <si>
    <t>115</t>
  </si>
  <si>
    <t>592243480</t>
  </si>
  <si>
    <t>těsnění elastomerové pro spojení šachetních dílů EMT DN 1000</t>
  </si>
  <si>
    <t>598737224</t>
  </si>
  <si>
    <t>9+15+14+20+3</t>
  </si>
  <si>
    <t>116</t>
  </si>
  <si>
    <t>894811135</t>
  </si>
  <si>
    <t>Revizní šachta z PVC systém RV typ přímý, DN 400/160 tlak 12,5 t hl od 1860 do 2230 mm</t>
  </si>
  <si>
    <t>863155039</t>
  </si>
  <si>
    <t>117</t>
  </si>
  <si>
    <t>895941111</t>
  </si>
  <si>
    <t>Zřízení vpusti kanalizační uliční z betonových dílců typ UV-50 normální</t>
  </si>
  <si>
    <t>-1070051704</t>
  </si>
  <si>
    <t>"Stoka C" 1</t>
  </si>
  <si>
    <t>"Stoka C1" 2</t>
  </si>
  <si>
    <t>"Stoka D" 2</t>
  </si>
  <si>
    <t>592238520</t>
  </si>
  <si>
    <t>dno betonové pro uliční vpusť s kalovou prohlubní TBV-Q 2a 45x30x5 cm</t>
  </si>
  <si>
    <t>-157975060</t>
  </si>
  <si>
    <t>119</t>
  </si>
  <si>
    <t>592238545</t>
  </si>
  <si>
    <t>skruž betonová pro uliční vpusť s výtokovým otvorem a sifonem TBV-Q 450/570/3z, 45x57x5 cm</t>
  </si>
  <si>
    <t>-297415916</t>
  </si>
  <si>
    <t>120</t>
  </si>
  <si>
    <t>592238580</t>
  </si>
  <si>
    <t>skruž betonová pro uliční vpusť horní TBV-Q 450/570/5d, 45x57x5 cm</t>
  </si>
  <si>
    <t>820807707</t>
  </si>
  <si>
    <t>121</t>
  </si>
  <si>
    <t>592238600</t>
  </si>
  <si>
    <t>skruž betonová pro uliční vpusť středová TBV-Q 450/195/6b, 45x19,5x5 cm</t>
  </si>
  <si>
    <t>242810534</t>
  </si>
  <si>
    <t>122</t>
  </si>
  <si>
    <t>592238620</t>
  </si>
  <si>
    <t>skruž betonová pro uliční vpusť středová TBV-Q 450/295/6a 45x29,5x5 cm</t>
  </si>
  <si>
    <t>-929052758</t>
  </si>
  <si>
    <t>123</t>
  </si>
  <si>
    <t>592238625</t>
  </si>
  <si>
    <t>skruž betonová pro uliční vpusť středová TBV-Q 450/570/6d 45x57x5 cm</t>
  </si>
  <si>
    <t>1016819224</t>
  </si>
  <si>
    <t>124</t>
  </si>
  <si>
    <t>592238640</t>
  </si>
  <si>
    <t>prstenec betonový pro uliční vpusť vyrovnávací TBV-Q 390/60/10a, 39x6x13 cm</t>
  </si>
  <si>
    <t>782903570</t>
  </si>
  <si>
    <t>125</t>
  </si>
  <si>
    <t>899102111</t>
  </si>
  <si>
    <t>Osazení poklopů litinových nebo ocelových včetně rámů hmotnosti nad 50 do 100 kg</t>
  </si>
  <si>
    <t>-887867845</t>
  </si>
  <si>
    <t>126</t>
  </si>
  <si>
    <t>286617606</t>
  </si>
  <si>
    <t>poklop B 125 BEGU-B-1 B125 s odvětráním</t>
  </si>
  <si>
    <t>-1015533873</t>
  </si>
  <si>
    <t>127</t>
  </si>
  <si>
    <t>899103211</t>
  </si>
  <si>
    <t>Demontáž poklopů litinových nebo ocelových včetně rámů hmotnosti přes 100 do 150 kg</t>
  </si>
  <si>
    <t>1371590842</t>
  </si>
  <si>
    <t>"Stáv. šachty" 20</t>
  </si>
  <si>
    <t>"Septiky" 4</t>
  </si>
  <si>
    <t>899104111</t>
  </si>
  <si>
    <t>Osazení poklopů litinových nebo ocelových včetně rámů hmotnosti nad 150 kg</t>
  </si>
  <si>
    <t>-1140721786</t>
  </si>
  <si>
    <t>129</t>
  </si>
  <si>
    <t>592246610</t>
  </si>
  <si>
    <t>poklop šachtový D1 /betonová výplň+ litina/ D 400 - BEGU, s odvětráním</t>
  </si>
  <si>
    <t>-1607484334</t>
  </si>
  <si>
    <t>130</t>
  </si>
  <si>
    <t>899202211</t>
  </si>
  <si>
    <t>Demontáž mříží litinových včetně rámů hmotnosti přes 50 do 100 kg</t>
  </si>
  <si>
    <t>197818782</t>
  </si>
  <si>
    <t>"Stáv. vpustě" 10</t>
  </si>
  <si>
    <t>131</t>
  </si>
  <si>
    <t>899203111</t>
  </si>
  <si>
    <t>Osazení mříží litinových včetně rámů a košů na bahno hmotnosti nad 100 do 150 kg</t>
  </si>
  <si>
    <t>97048665</t>
  </si>
  <si>
    <t>132</t>
  </si>
  <si>
    <t>592238745</t>
  </si>
  <si>
    <t>koš pozink. A4, vysoký, pro rám 500/500</t>
  </si>
  <si>
    <t>1608212715</t>
  </si>
  <si>
    <t>133</t>
  </si>
  <si>
    <t>592238760</t>
  </si>
  <si>
    <t>rám zabetonovaný DIN 19583-9 500/500 mm</t>
  </si>
  <si>
    <t>1430477211</t>
  </si>
  <si>
    <t>134</t>
  </si>
  <si>
    <t>592238780</t>
  </si>
  <si>
    <t>mříž M1 D400 DIN 19583-13, 500/500 mm</t>
  </si>
  <si>
    <t>-1421529715</t>
  </si>
  <si>
    <t>135</t>
  </si>
  <si>
    <t>899722111</t>
  </si>
  <si>
    <t>Krytí potrubí z plastů výstražnou fólií z PVC 20 cm</t>
  </si>
  <si>
    <t>-1013950032</t>
  </si>
  <si>
    <t>136</t>
  </si>
  <si>
    <t>8999-910</t>
  </si>
  <si>
    <t>Kamerová zkouška nové kanalizace</t>
  </si>
  <si>
    <t>-1619495625</t>
  </si>
  <si>
    <t>137</t>
  </si>
  <si>
    <t>8999-920</t>
  </si>
  <si>
    <t>Provizorní napojení  na stávající kanalizaci</t>
  </si>
  <si>
    <t>-1541523142</t>
  </si>
  <si>
    <t>138</t>
  </si>
  <si>
    <t>8999-930</t>
  </si>
  <si>
    <t>Vyčerpání a dezinfikace stávajících septiků</t>
  </si>
  <si>
    <t>-1130568064</t>
  </si>
  <si>
    <t>139</t>
  </si>
  <si>
    <t>8999-940</t>
  </si>
  <si>
    <t>Zafoukání stávajícího kanalizačního potrubí řídkým betonem</t>
  </si>
  <si>
    <t>-1803591938</t>
  </si>
  <si>
    <t>100+103+45+12,5+35+13+10+71+9+15+15+31+17,5+15+23+32,5+20+17,5+40+16+20+20</t>
  </si>
  <si>
    <t>140</t>
  </si>
  <si>
    <t>919735114</t>
  </si>
  <si>
    <t>Řezání stávajícího živičného krytu hl do 200 mm</t>
  </si>
  <si>
    <t>-134595426</t>
  </si>
  <si>
    <t>"Ulice Maierova" 5*2+1,6+8,4*2+1,8</t>
  </si>
  <si>
    <t>"Ulice Pod Vodojemem" 6,6*2+1,6</t>
  </si>
  <si>
    <t>141</t>
  </si>
  <si>
    <t>962042321</t>
  </si>
  <si>
    <t>Bourání zdiva nadzákladového z betonu prostého přes 1 m3</t>
  </si>
  <si>
    <t>-695285004</t>
  </si>
  <si>
    <t>"Septiky" (6,6*1,5)*2*1,5*0,25*2</t>
  </si>
  <si>
    <t>142</t>
  </si>
  <si>
    <t>963012520</t>
  </si>
  <si>
    <t>Bourání stropů z ŽB desek š přes 300 mm tl přes 140 mm</t>
  </si>
  <si>
    <t>883783499</t>
  </si>
  <si>
    <t>"Septiky" 6,6*2*0,2*2</t>
  </si>
  <si>
    <t>143</t>
  </si>
  <si>
    <t>-960847451</t>
  </si>
  <si>
    <t>144</t>
  </si>
  <si>
    <t>354184492</t>
  </si>
  <si>
    <t>145</t>
  </si>
  <si>
    <t>997221815</t>
  </si>
  <si>
    <t>Poplatek za uložení betonového odpadu na skládce (skládkovné)</t>
  </si>
  <si>
    <t>-1507749254</t>
  </si>
  <si>
    <t>163,334-13,472-15,156</t>
  </si>
  <si>
    <t>146</t>
  </si>
  <si>
    <t>-1587154545</t>
  </si>
  <si>
    <t>147</t>
  </si>
  <si>
    <t>-280346023</t>
  </si>
  <si>
    <t>148</t>
  </si>
  <si>
    <t>998276101</t>
  </si>
  <si>
    <t>Přesun hmot pro trubní vedení z trub z plastických hmot otevřený výkop</t>
  </si>
  <si>
    <t>542008021</t>
  </si>
  <si>
    <t>149</t>
  </si>
  <si>
    <t>21-M-910</t>
  </si>
  <si>
    <t>Montáž kabelových tvárnic včetně zhutněného podloží a vetknutí do rostlého terénu</t>
  </si>
  <si>
    <t>1511996788</t>
  </si>
  <si>
    <t>10+14+16+1+1+3+3+5</t>
  </si>
  <si>
    <t>150</t>
  </si>
  <si>
    <t>592133900</t>
  </si>
  <si>
    <t>žlab kabelový TK 1, T 2N, TK 2 a T 2NK AZD 25-100 100x17x14 cm</t>
  </si>
  <si>
    <t>-1814087194</t>
  </si>
  <si>
    <t>53*1,01</t>
  </si>
  <si>
    <t>151</t>
  </si>
  <si>
    <t>592134145</t>
  </si>
  <si>
    <t>krycí deska kabelového žlabu KD-1 50x10x3,4 cm</t>
  </si>
  <si>
    <t>1445085264</t>
  </si>
  <si>
    <t>53*2*1,01</t>
  </si>
  <si>
    <t>060 - SO 07  Vodovod</t>
  </si>
  <si>
    <t>-2022544172</t>
  </si>
  <si>
    <t>"Předpoklad 10%" 472,86*0,1</t>
  </si>
  <si>
    <t>329045189</t>
  </si>
  <si>
    <t>"Rýha společná s kanalizací" (84+52+90)*0,6*1,8</t>
  </si>
  <si>
    <t>"Samostatný vodovod" (103,3-52)*1*1,8</t>
  </si>
  <si>
    <t>"Přípojky" 75,8*1*1,8</t>
  </si>
  <si>
    <t>"25% v hornině III" -472,86*0,7</t>
  </si>
  <si>
    <t>569287964</t>
  </si>
  <si>
    <t>141,858/2</t>
  </si>
  <si>
    <t>-2104396468</t>
  </si>
  <si>
    <t>"45% v hornině IV" 472,86*0,45</t>
  </si>
  <si>
    <t>988057685</t>
  </si>
  <si>
    <t>212,787/2</t>
  </si>
  <si>
    <t>1861371585</t>
  </si>
  <si>
    <t>"30% v hornině V" 472,86*0,3</t>
  </si>
  <si>
    <t>1841269750</t>
  </si>
  <si>
    <t>"Samostatný vodovod" (103,3-52)*1*1,8*2</t>
  </si>
  <si>
    <t>"Přípojky" 75,8*1*1,8*2</t>
  </si>
  <si>
    <t>-1296373819</t>
  </si>
  <si>
    <t>-2098406833</t>
  </si>
  <si>
    <t>(141,858+212,787)*0,5</t>
  </si>
  <si>
    <t>491870599</t>
  </si>
  <si>
    <t>141,858*0,5</t>
  </si>
  <si>
    <t>1131920222</t>
  </si>
  <si>
    <t>"Odvoz výkopku na meziskládku" 472,86-141,858</t>
  </si>
  <si>
    <t>"Zpět na zásypy" 301,65/2</t>
  </si>
  <si>
    <t>937519951</t>
  </si>
  <si>
    <t>"Odvoz výkopku na meziskládku" 141,858</t>
  </si>
  <si>
    <t>817587128</t>
  </si>
  <si>
    <t>"Odvoz přebytečného výkopku na skládku" 472,86-141,858-301,65/2</t>
  </si>
  <si>
    <t>"Dovoz chybějící zeminy" 301,65/2</t>
  </si>
  <si>
    <t>-1195497291</t>
  </si>
  <si>
    <t>331,02*9</t>
  </si>
  <si>
    <t>1140605947</t>
  </si>
  <si>
    <t>"Z mezislkádky na skládku" 141,858</t>
  </si>
  <si>
    <t>-1291151353</t>
  </si>
  <si>
    <t>141,858*9</t>
  </si>
  <si>
    <t>424050021</t>
  </si>
  <si>
    <t>"Odvoz výkopku na skládku" 472,96-141,858-301,65/2</t>
  </si>
  <si>
    <t>-1919318873</t>
  </si>
  <si>
    <t>"Na meziskládce" 141,858</t>
  </si>
  <si>
    <t>-2082503455</t>
  </si>
  <si>
    <t>"Na meziskládku" 472,86</t>
  </si>
  <si>
    <t>"Přebytečný výkopek na skládku" 472,86-301,65/2</t>
  </si>
  <si>
    <t>-639489180</t>
  </si>
  <si>
    <t>"Přebytečný výkopek na skládku" 322,035*1,7</t>
  </si>
  <si>
    <t>987520799</t>
  </si>
  <si>
    <t>472,86-105,08-39,405-26,27-0,455</t>
  </si>
  <si>
    <t>-497243226</t>
  </si>
  <si>
    <t>"Rýha společná s kanalizací" (84+52+90)*0,6*0,4</t>
  </si>
  <si>
    <t>"Samostatný vodovod" (103,3-52)*1*0,4</t>
  </si>
  <si>
    <t>"Přípojky" 75,8*1*0,4</t>
  </si>
  <si>
    <t>2077196823</t>
  </si>
  <si>
    <t>105,08*1,9</t>
  </si>
  <si>
    <t>1747575989</t>
  </si>
  <si>
    <t>301,65/2*1,9</t>
  </si>
  <si>
    <t>-1002768828</t>
  </si>
  <si>
    <t>"Rýha společná s kanalizací" (84+52+90)*0,6*0,15</t>
  </si>
  <si>
    <t>"Samostatný vodovod" (103,3-52)*1*0,15</t>
  </si>
  <si>
    <t>"Přípojky" 75,8*1*0,15</t>
  </si>
  <si>
    <t>1790404027</t>
  </si>
  <si>
    <t>"Rýha společná s kanalizací" (84+52+90)*0,6</t>
  </si>
  <si>
    <t>"Samostatný vodovod" (103,3-52)*1</t>
  </si>
  <si>
    <t>"Přípojky" 75,8*1</t>
  </si>
  <si>
    <t>228168591</t>
  </si>
  <si>
    <t>262,7*1,2</t>
  </si>
  <si>
    <t>-790837164</t>
  </si>
  <si>
    <t>277,2+75,8</t>
  </si>
  <si>
    <t>-1486854225</t>
  </si>
  <si>
    <t>"Rýha společná s kanalizací" (84+52+90)*0,6*0,1</t>
  </si>
  <si>
    <t>"Samostatný vodovod" (103,3-52)*1*0,1</t>
  </si>
  <si>
    <t>"Přípojky" 75,8*1*0,1</t>
  </si>
  <si>
    <t>917043717</t>
  </si>
  <si>
    <t>0,035*13</t>
  </si>
  <si>
    <t>1995932761</t>
  </si>
  <si>
    <t>(0,55*2+0,5+0,2)*(0,3+0,15)/2*13</t>
  </si>
  <si>
    <t>857242121</t>
  </si>
  <si>
    <t>Montáž litinových tvarovek jednoosých přírubových otevřený výkop DN 80</t>
  </si>
  <si>
    <t>1505874273</t>
  </si>
  <si>
    <t>857-M-010</t>
  </si>
  <si>
    <t>Litinová tvarovka - koleno s patkou - N 90st/80</t>
  </si>
  <si>
    <t>1926448948</t>
  </si>
  <si>
    <t>857-M-012</t>
  </si>
  <si>
    <t>Příruba jištěná proti posuvu na potrubí PE D 80 mm</t>
  </si>
  <si>
    <t>-1587876669</t>
  </si>
  <si>
    <t>857262121</t>
  </si>
  <si>
    <t>Montáž litinových tvarovek jednoosých přírubových otevřený výkop DN 100</t>
  </si>
  <si>
    <t>-1662231199</t>
  </si>
  <si>
    <t>857-M-011</t>
  </si>
  <si>
    <t>Příruba jištěná proti posuvu na potrubí PE D 110 mm</t>
  </si>
  <si>
    <t>-45850172</t>
  </si>
  <si>
    <t>857263131</t>
  </si>
  <si>
    <t>Montáž litinových tvarovek odbočných hrdlových otevřený výkop s integrovaným těsněním DN 100</t>
  </si>
  <si>
    <t>1678641010</t>
  </si>
  <si>
    <t>857-M-030</t>
  </si>
  <si>
    <t>Litinová tvarovka  - T 100/80</t>
  </si>
  <si>
    <t>582973347</t>
  </si>
  <si>
    <t>857-M-040</t>
  </si>
  <si>
    <t>Litinová tvarovka  - T 100/100</t>
  </si>
  <si>
    <t>-613485920</t>
  </si>
  <si>
    <t>871161141</t>
  </si>
  <si>
    <t>Montáž potrubí z PE100 SDR 11 otevřený výkop svařovaných na tupo D 32 x 3,0 mm</t>
  </si>
  <si>
    <t>1291891532</t>
  </si>
  <si>
    <t>"Řad 3" 9,3+9,1</t>
  </si>
  <si>
    <t>286135245</t>
  </si>
  <si>
    <t>potrubí jednovrstvé PE100 RC, SDR11, 32x3,0 , 12 m</t>
  </si>
  <si>
    <t>1729116844</t>
  </si>
  <si>
    <t>18,4*1,1+3,76</t>
  </si>
  <si>
    <t>857-M-170</t>
  </si>
  <si>
    <t>Spojka ISO pro Pe 32 (1")</t>
  </si>
  <si>
    <t>1215865262</t>
  </si>
  <si>
    <t>871181141</t>
  </si>
  <si>
    <t>Montáž potrubí z PE100 SDR 11 otevřený výkop svařovaných na tupo D 50 x 4,6 mm</t>
  </si>
  <si>
    <t>-264685907</t>
  </si>
  <si>
    <t>"Řad 2" 21,6</t>
  </si>
  <si>
    <t>286135265</t>
  </si>
  <si>
    <t>potrubí jednovrstvé PE100 RC, SDR11 50x4,60 , 12 m</t>
  </si>
  <si>
    <t>92252604</t>
  </si>
  <si>
    <t>21,6+2,4</t>
  </si>
  <si>
    <t>857-M-180</t>
  </si>
  <si>
    <t>Spojka ISO pro Pe 50 (6/4")</t>
  </si>
  <si>
    <t>-993538287</t>
  </si>
  <si>
    <t>871211141</t>
  </si>
  <si>
    <t>Montáž potrubí z PE100 SDR 11 otevřený výkop svařovaných na tupo D 63 x 5,8 mm</t>
  </si>
  <si>
    <t>-328610477</t>
  </si>
  <si>
    <t>"Řad 1" 17</t>
  </si>
  <si>
    <t>"Řad 2" 5,7</t>
  </si>
  <si>
    <t>"Řad 3" 13,1</t>
  </si>
  <si>
    <t>286135275</t>
  </si>
  <si>
    <t>potrubí jednovrstvé PE100 RC, SDR11 63x5,80 , 12 m</t>
  </si>
  <si>
    <t>1104900172</t>
  </si>
  <si>
    <t>35,8+0,2</t>
  </si>
  <si>
    <t>871251141</t>
  </si>
  <si>
    <t>Montáž potrubí z PE100 SDR 11 otevřený výkop svařovaných na tupo D 110 x 10,0 mm</t>
  </si>
  <si>
    <t>1065201673</t>
  </si>
  <si>
    <t>"Řad 1" 90</t>
  </si>
  <si>
    <t>"Řad 2" 103,2</t>
  </si>
  <si>
    <t>"Řad 3" 84</t>
  </si>
  <si>
    <t>286135575</t>
  </si>
  <si>
    <t>potrubí jkednovrstvé PE100 RC, SDR11, 110x10,0 . L=12m</t>
  </si>
  <si>
    <t>1609055863</t>
  </si>
  <si>
    <t>877261101</t>
  </si>
  <si>
    <t>Montáž elektrospojek na potrubí z PE trub d 110</t>
  </si>
  <si>
    <t>1059720105</t>
  </si>
  <si>
    <t>286149490</t>
  </si>
  <si>
    <t>elektrokoleno 45°, PE 100, PN 16, d 110</t>
  </si>
  <si>
    <t>-262708337</t>
  </si>
  <si>
    <t>286149495</t>
  </si>
  <si>
    <t>elektrokoleno 30°, PE 100, PN 16, d 110</t>
  </si>
  <si>
    <t>-1851093305</t>
  </si>
  <si>
    <t>286159750</t>
  </si>
  <si>
    <t>elektrospojka SDR 11, PE 100, PN 16 d 110</t>
  </si>
  <si>
    <t>-1765785289</t>
  </si>
  <si>
    <t>286149720</t>
  </si>
  <si>
    <t>elektroredukce, PE 100, PN 16, d 50-32</t>
  </si>
  <si>
    <t>624471195</t>
  </si>
  <si>
    <t>286149760</t>
  </si>
  <si>
    <t>elektroredukce, PE 100, PN 16, d 63-50</t>
  </si>
  <si>
    <t>-767749685</t>
  </si>
  <si>
    <t>891173111</t>
  </si>
  <si>
    <t>Montáž vodovodního ventilu hlavního pro přípojky DN 32</t>
  </si>
  <si>
    <t>-1881061764</t>
  </si>
  <si>
    <t>891213111</t>
  </si>
  <si>
    <t>Montáž vodovodního ventilu hlavního pro přípojky DN 50</t>
  </si>
  <si>
    <t>-1477891999</t>
  </si>
  <si>
    <t>891213112</t>
  </si>
  <si>
    <t>Montáž vodovodního ventilu hlavního pro přípojky DN 63</t>
  </si>
  <si>
    <t>-1831483563</t>
  </si>
  <si>
    <t>551112305</t>
  </si>
  <si>
    <t>domovní uzávěr DN 1" s napojovacím hrdlem pro PE</t>
  </si>
  <si>
    <t>1603488873</t>
  </si>
  <si>
    <t>551112345</t>
  </si>
  <si>
    <t>domovní uzávěr DN 6/4" s napojovacím hrdlem pro PE</t>
  </si>
  <si>
    <t>-1707819471</t>
  </si>
  <si>
    <t>551112365</t>
  </si>
  <si>
    <t>domovní uzávěr DN 2" s napojovacím hrdlem pro PE</t>
  </si>
  <si>
    <t>1314924893</t>
  </si>
  <si>
    <t>857-M-160</t>
  </si>
  <si>
    <t>Zemní souprava ventilová teleskopická</t>
  </si>
  <si>
    <t>1770840711</t>
  </si>
  <si>
    <t>891241111</t>
  </si>
  <si>
    <t>Montáž vodovodních šoupátek otevřený výkop DN 80</t>
  </si>
  <si>
    <t>258794882</t>
  </si>
  <si>
    <t>857-M-070</t>
  </si>
  <si>
    <t>Šoupátko vodárenské  - DN 80</t>
  </si>
  <si>
    <t>-308674901</t>
  </si>
  <si>
    <t>857-M-090</t>
  </si>
  <si>
    <t>Zemní souprava šoupátková teleskopická DN 80/1,2 - 1,8m</t>
  </si>
  <si>
    <t>-763960470</t>
  </si>
  <si>
    <t>891247111</t>
  </si>
  <si>
    <t>Montáž hydrantů podzemních DN 80</t>
  </si>
  <si>
    <t>-141612965</t>
  </si>
  <si>
    <t>422735910</t>
  </si>
  <si>
    <t>hydrant podzemní DN80 PN16 tvárná litina, jednoduchý uzávěr, krycí výška 1500 mm</t>
  </si>
  <si>
    <t>-1813098870</t>
  </si>
  <si>
    <t>891261111</t>
  </si>
  <si>
    <t>Montáž vodovodních šoupátek otevřený výkop DN 100</t>
  </si>
  <si>
    <t>-1013614985</t>
  </si>
  <si>
    <t>857-M-080</t>
  </si>
  <si>
    <t>Šoupátko vodárenské  - DN 100</t>
  </si>
  <si>
    <t>195178905</t>
  </si>
  <si>
    <t>857-M-100</t>
  </si>
  <si>
    <t>Zemní souprava šoupátková teleskopická DN 100/1,2 - 1,8m</t>
  </si>
  <si>
    <t>-40308293</t>
  </si>
  <si>
    <t>857-M-101</t>
  </si>
  <si>
    <t>Zemní souprava šoupátková teleskopická DN 150/1,2 - 1,8m</t>
  </si>
  <si>
    <t>-1529713917</t>
  </si>
  <si>
    <t>1+0</t>
  </si>
  <si>
    <t>891269111</t>
  </si>
  <si>
    <t>Montáž navrtávacích pasů na potrubí z jakýchkoli trub DN 100</t>
  </si>
  <si>
    <t>308373736</t>
  </si>
  <si>
    <t>857-M-140</t>
  </si>
  <si>
    <t>Navrtávací pas na PE 110/1" vč. šoupátka 5/4"</t>
  </si>
  <si>
    <t>-1493501161</t>
  </si>
  <si>
    <t>857-M-151</t>
  </si>
  <si>
    <t>Navrtávací pas na PE 110/ 2" vč. šoupátka 2"</t>
  </si>
  <si>
    <t>2084831286</t>
  </si>
  <si>
    <t>892233122</t>
  </si>
  <si>
    <t>Proplach a dezinfekce vodovodního potrubí DN od 40 do 70</t>
  </si>
  <si>
    <t>1921900121</t>
  </si>
  <si>
    <t>"Přípojky" 75,8</t>
  </si>
  <si>
    <t>892241111</t>
  </si>
  <si>
    <t>Tlaková zkouška vodou potrubí do 80</t>
  </si>
  <si>
    <t>-1727036418</t>
  </si>
  <si>
    <t>892271111</t>
  </si>
  <si>
    <t>Tlaková zkouška vodou potrubí DN 100 nebo 125</t>
  </si>
  <si>
    <t>-1842853253</t>
  </si>
  <si>
    <t>"Řad 1 - 3" 277,2</t>
  </si>
  <si>
    <t>892273122</t>
  </si>
  <si>
    <t>Proplach a dezinfekce vodovodního potrubí DN od 80 do 125</t>
  </si>
  <si>
    <t>564344457</t>
  </si>
  <si>
    <t>899401111</t>
  </si>
  <si>
    <t>Osazení poklopů litinových ventilových</t>
  </si>
  <si>
    <t>2029935484</t>
  </si>
  <si>
    <t>422914020</t>
  </si>
  <si>
    <t>poklop litinový typ 510-ventilový</t>
  </si>
  <si>
    <t>-98054671</t>
  </si>
  <si>
    <t>857-M-130</t>
  </si>
  <si>
    <t>Podkladní deska pod poklop ventilový</t>
  </si>
  <si>
    <t>-1893748113</t>
  </si>
  <si>
    <t>899401112</t>
  </si>
  <si>
    <t>Osazení poklopů litinových šoupátkových</t>
  </si>
  <si>
    <t>-1886470425</t>
  </si>
  <si>
    <t>422913520</t>
  </si>
  <si>
    <t>poklop litinový typ 504-šoupátkový</t>
  </si>
  <si>
    <t>-1391352155</t>
  </si>
  <si>
    <t>857-M-110</t>
  </si>
  <si>
    <t>Podkladní deska pod poklop šoupátkový</t>
  </si>
  <si>
    <t>-389322081</t>
  </si>
  <si>
    <t>899401113</t>
  </si>
  <si>
    <t>Osazení poklopů litinových hydrantových</t>
  </si>
  <si>
    <t>320212147</t>
  </si>
  <si>
    <t>422914520</t>
  </si>
  <si>
    <t>poklop litinový typ 522-hydrantový DN 80</t>
  </si>
  <si>
    <t>-1852949728</t>
  </si>
  <si>
    <t>857-M-120</t>
  </si>
  <si>
    <t>Podkladní deska pod poklop hydrantový</t>
  </si>
  <si>
    <t>1861114534</t>
  </si>
  <si>
    <t>899721111</t>
  </si>
  <si>
    <t>Signalizační vodič DN do 150 mm na potrubí PVC</t>
  </si>
  <si>
    <t>-1392352037</t>
  </si>
  <si>
    <t>75,8+277,2</t>
  </si>
  <si>
    <t>899722112</t>
  </si>
  <si>
    <t>Krytí potrubí z plastů výstražnou fólií z PVC 25 cm</t>
  </si>
  <si>
    <t>501894949</t>
  </si>
  <si>
    <t>2011102949</t>
  </si>
  <si>
    <t>-273585496</t>
  </si>
  <si>
    <t>3+2+3</t>
  </si>
  <si>
    <t>1076447086</t>
  </si>
  <si>
    <t>8*1,01</t>
  </si>
  <si>
    <t>-931246816</t>
  </si>
  <si>
    <t>8*2*1,01</t>
  </si>
  <si>
    <t>070 - Vedlejší a ostatní rozpočtové náklady</t>
  </si>
  <si>
    <t>VRN - Vedlejší rozpočtové náklady</t>
  </si>
  <si>
    <t xml:space="preserve">    VRN3 - Vedlejší náklady</t>
  </si>
  <si>
    <t xml:space="preserve">    VRN9 - Ostatní náklady</t>
  </si>
  <si>
    <t>V01</t>
  </si>
  <si>
    <t>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</si>
  <si>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-1606058361</t>
  </si>
  <si>
    <t>V02</t>
  </si>
  <si>
    <t>Vytýčení a ochrana stávajících inženýrských sítí - prověření existence stávajících podzemních i vzdušných vedení a zařízení, zajištění vytýčení  a provedení opatření pro jejich zajištění a ochranu po dobu výstavby</t>
  </si>
  <si>
    <t>-1547507607</t>
  </si>
  <si>
    <t>V03</t>
  </si>
  <si>
    <t>Dopravní opatření po dobu stavby -  vybavení povolení zvláštního užívání, návrh DIO a zajištění dopravních opatření po dobu stavby včetně průběžné kontroly a udržování</t>
  </si>
  <si>
    <t>-634601979</t>
  </si>
  <si>
    <t>V04</t>
  </si>
  <si>
    <t>Zajištění vstupu, vjezdu a bezpečnosti k sousedním nemovitostem</t>
  </si>
  <si>
    <t>-1615884548</t>
  </si>
  <si>
    <t>V05</t>
  </si>
  <si>
    <t>Opatření pro zajištění bezpečnosti, ochrany zdraví a požární bezpečnosti</t>
  </si>
  <si>
    <t>-438417526</t>
  </si>
  <si>
    <t>V06</t>
  </si>
  <si>
    <t>Pravidelné týdenní přemísťování popelnic od nemovitostí na určené svozové místo mimo staveniště a zpět k nemovitostem</t>
  </si>
  <si>
    <t>1330620093</t>
  </si>
  <si>
    <t>V07</t>
  </si>
  <si>
    <t>Požárně bezpečnostní opatření  - dodávka a montáže materiálů a požárně bezpečnostních zařízení dle požárně bezpečnostního řešení stavby, které nejsou součástí výkazu výměr  (např. PHP, označení únikových cest)</t>
  </si>
  <si>
    <t>-1864659465</t>
  </si>
  <si>
    <t>V08</t>
  </si>
  <si>
    <t>Provedení zkoušek materiálů, zařízení a hutnění, komplexní vyzkoušení a zaškolení obsluhy v minimálním rozsahu daným ČSN</t>
  </si>
  <si>
    <t>220014530</t>
  </si>
  <si>
    <t>O01</t>
  </si>
  <si>
    <t>Zpracování plánu bezpečnosti a ochrany zdraví při práci na staveništi dle § 15 zák. č. 309/2006 Sb. v platném znění. a určit osobu zodpovědnou ze bezpečnost a ochranu zdraví na staveništi.</t>
  </si>
  <si>
    <t>1475694948</t>
  </si>
  <si>
    <t>O02</t>
  </si>
  <si>
    <t>Pořízení kompletní dokladové části stavby dle podmínek smlouvy o dílo (zejména kontroly, zkoušky, revize, atesty, prohlášení atd. )</t>
  </si>
  <si>
    <t>1552509326</t>
  </si>
  <si>
    <t>O03</t>
  </si>
  <si>
    <t>Pořízení projektové dokumentace skutečného provedení stavby DSPS v digitální podobě + 3 paré v tištěné podobě</t>
  </si>
  <si>
    <t>1426358680</t>
  </si>
  <si>
    <t>O04</t>
  </si>
  <si>
    <t>916788098</t>
  </si>
  <si>
    <t>O05</t>
  </si>
  <si>
    <t>Geodetické práce – zaměření skutečného stavu</t>
  </si>
  <si>
    <t>966271293</t>
  </si>
  <si>
    <t>Geodetické práce – vytýčení stavby</t>
  </si>
  <si>
    <t>-</t>
  </si>
  <si>
    <t>Viz zadávací dokumentace a smlouva o dílo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</si>
</sst>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8"/>
      <color rgb="FF800080"/>
      <name val="Trebuchet MS"/>
    </font>
    <font>
      <sz val="8"/>
      <color rgb="FF000000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>
      <alignment vertical="center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>
      <alignment vertical="center"/>
    </xf>
    <xf numFmtId="0" fontId="25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4" fontId="25" fillId="6" borderId="0" xfId="0" applyNumberFormat="1" applyFont="1" applyFill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34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4" fontId="25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37" fillId="0" borderId="25" xfId="0" applyFont="1" applyBorder="1" applyAlignment="1" applyProtection="1">
      <alignment horizontal="left" vertical="center" wrapText="1"/>
      <protection locked="0"/>
    </xf>
    <xf numFmtId="4" fontId="37" fillId="4" borderId="25" xfId="0" applyNumberFormat="1" applyFont="1" applyFill="1" applyBorder="1" applyAlignment="1" applyProtection="1">
      <alignment vertical="center"/>
      <protection locked="0"/>
    </xf>
    <xf numFmtId="4" fontId="37" fillId="0" borderId="25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13" fillId="2" borderId="0" xfId="1" applyFont="1" applyFill="1" applyAlignment="1" applyProtection="1">
      <alignment horizontal="center" vertical="center"/>
    </xf>
    <xf numFmtId="0" fontId="38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" fontId="5" fillId="0" borderId="17" xfId="0" applyNumberFormat="1" applyFont="1" applyBorder="1" applyAlignment="1"/>
    <xf numFmtId="4" fontId="5" fillId="0" borderId="17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4"/>
  <sheetViews>
    <sheetView showGridLines="0" workbookViewId="0">
      <pane ySplit="1" topLeftCell="A90" activePane="bottomLeft" state="frozen"/>
      <selection pane="bottomLeft" activeCell="J95" sqref="J95:AF9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1:73" ht="36.950000000000003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R2" s="231" t="s">
        <v>8</v>
      </c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19" t="s">
        <v>9</v>
      </c>
      <c r="BT2" s="19" t="s">
        <v>10</v>
      </c>
    </row>
    <row r="3" spans="1:73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11</v>
      </c>
      <c r="BT3" s="19" t="s">
        <v>12</v>
      </c>
    </row>
    <row r="4" spans="1:73" ht="36.950000000000003" customHeight="1">
      <c r="B4" s="23"/>
      <c r="C4" s="194" t="s">
        <v>13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24"/>
      <c r="AS4" s="25" t="s">
        <v>14</v>
      </c>
      <c r="BE4" s="26" t="s">
        <v>15</v>
      </c>
      <c r="BS4" s="19" t="s">
        <v>16</v>
      </c>
    </row>
    <row r="5" spans="1:73" ht="14.45" customHeight="1">
      <c r="B5" s="23"/>
      <c r="C5" s="27"/>
      <c r="D5" s="28" t="s">
        <v>17</v>
      </c>
      <c r="E5" s="27"/>
      <c r="F5" s="27"/>
      <c r="G5" s="27"/>
      <c r="H5" s="27"/>
      <c r="I5" s="27"/>
      <c r="J5" s="27"/>
      <c r="K5" s="198" t="s">
        <v>18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27"/>
      <c r="AQ5" s="24"/>
      <c r="BE5" s="196" t="s">
        <v>19</v>
      </c>
      <c r="BS5" s="19" t="s">
        <v>9</v>
      </c>
    </row>
    <row r="6" spans="1:73" ht="36.950000000000003" customHeight="1">
      <c r="B6" s="23"/>
      <c r="C6" s="27"/>
      <c r="D6" s="30" t="s">
        <v>20</v>
      </c>
      <c r="E6" s="27"/>
      <c r="F6" s="27"/>
      <c r="G6" s="27"/>
      <c r="H6" s="27"/>
      <c r="I6" s="27"/>
      <c r="J6" s="27"/>
      <c r="K6" s="200" t="s">
        <v>21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27"/>
      <c r="AQ6" s="24"/>
      <c r="BE6" s="197"/>
      <c r="BS6" s="19" t="s">
        <v>22</v>
      </c>
    </row>
    <row r="7" spans="1:73" ht="14.45" customHeight="1">
      <c r="B7" s="23"/>
      <c r="C7" s="27"/>
      <c r="D7" s="31" t="s">
        <v>23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24</v>
      </c>
      <c r="AL7" s="27"/>
      <c r="AM7" s="27"/>
      <c r="AN7" s="29" t="s">
        <v>5</v>
      </c>
      <c r="AO7" s="27"/>
      <c r="AP7" s="27"/>
      <c r="AQ7" s="24"/>
      <c r="BE7" s="197"/>
      <c r="BS7" s="19" t="s">
        <v>11</v>
      </c>
    </row>
    <row r="8" spans="1:73" ht="14.45" customHeight="1">
      <c r="B8" s="23"/>
      <c r="C8" s="27"/>
      <c r="D8" s="31" t="s">
        <v>25</v>
      </c>
      <c r="E8" s="27"/>
      <c r="F8" s="27"/>
      <c r="G8" s="27"/>
      <c r="H8" s="27"/>
      <c r="I8" s="27"/>
      <c r="J8" s="27"/>
      <c r="K8" s="29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27</v>
      </c>
      <c r="AL8" s="27"/>
      <c r="AM8" s="27"/>
      <c r="AN8" s="32" t="s">
        <v>28</v>
      </c>
      <c r="AO8" s="27"/>
      <c r="AP8" s="27"/>
      <c r="AQ8" s="24"/>
      <c r="BE8" s="197"/>
      <c r="BS8" s="19" t="s">
        <v>29</v>
      </c>
    </row>
    <row r="9" spans="1:73" ht="14.45" customHeight="1"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4"/>
      <c r="BE9" s="197"/>
      <c r="BS9" s="19" t="s">
        <v>30</v>
      </c>
    </row>
    <row r="10" spans="1:73" ht="14.45" customHeight="1">
      <c r="B10" s="23"/>
      <c r="C10" s="27"/>
      <c r="D10" s="31" t="s">
        <v>31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32</v>
      </c>
      <c r="AL10" s="27"/>
      <c r="AM10" s="27"/>
      <c r="AN10" s="29" t="s">
        <v>5</v>
      </c>
      <c r="AO10" s="27"/>
      <c r="AP10" s="27"/>
      <c r="AQ10" s="24"/>
      <c r="BE10" s="197"/>
      <c r="BS10" s="19" t="s">
        <v>22</v>
      </c>
    </row>
    <row r="11" spans="1:73" ht="18.399999999999999" customHeight="1">
      <c r="B11" s="23"/>
      <c r="C11" s="27"/>
      <c r="D11" s="27"/>
      <c r="E11" s="29" t="s">
        <v>33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34</v>
      </c>
      <c r="AL11" s="27"/>
      <c r="AM11" s="27"/>
      <c r="AN11" s="29" t="s">
        <v>5</v>
      </c>
      <c r="AO11" s="27"/>
      <c r="AP11" s="27"/>
      <c r="AQ11" s="24"/>
      <c r="BE11" s="197"/>
      <c r="BS11" s="19" t="s">
        <v>22</v>
      </c>
    </row>
    <row r="12" spans="1:73" ht="6.95" customHeight="1">
      <c r="B12" s="2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4"/>
      <c r="BE12" s="197"/>
      <c r="BS12" s="19" t="s">
        <v>22</v>
      </c>
    </row>
    <row r="13" spans="1:73" ht="14.45" customHeight="1">
      <c r="B13" s="23"/>
      <c r="C13" s="27"/>
      <c r="D13" s="31" t="s">
        <v>35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32</v>
      </c>
      <c r="AL13" s="27"/>
      <c r="AM13" s="27"/>
      <c r="AN13" s="33" t="s">
        <v>36</v>
      </c>
      <c r="AO13" s="27"/>
      <c r="AP13" s="27"/>
      <c r="AQ13" s="24"/>
      <c r="BE13" s="197"/>
      <c r="BS13" s="19" t="s">
        <v>22</v>
      </c>
    </row>
    <row r="14" spans="1:73" ht="15">
      <c r="B14" s="23"/>
      <c r="C14" s="27"/>
      <c r="D14" s="27"/>
      <c r="E14" s="201" t="s">
        <v>36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31" t="s">
        <v>34</v>
      </c>
      <c r="AL14" s="27"/>
      <c r="AM14" s="27"/>
      <c r="AN14" s="33" t="s">
        <v>36</v>
      </c>
      <c r="AO14" s="27"/>
      <c r="AP14" s="27"/>
      <c r="AQ14" s="24"/>
      <c r="BE14" s="197"/>
      <c r="BS14" s="19" t="s">
        <v>22</v>
      </c>
    </row>
    <row r="15" spans="1:73" ht="6.95" customHeight="1"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4"/>
      <c r="BE15" s="197"/>
      <c r="BS15" s="19" t="s">
        <v>6</v>
      </c>
    </row>
    <row r="16" spans="1:73" ht="14.45" customHeight="1">
      <c r="B16" s="23"/>
      <c r="C16" s="27"/>
      <c r="D16" s="31" t="s">
        <v>37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32</v>
      </c>
      <c r="AL16" s="27"/>
      <c r="AM16" s="27"/>
      <c r="AN16" s="29" t="s">
        <v>5</v>
      </c>
      <c r="AO16" s="27"/>
      <c r="AP16" s="27"/>
      <c r="AQ16" s="24"/>
      <c r="BE16" s="197"/>
      <c r="BS16" s="19" t="s">
        <v>6</v>
      </c>
    </row>
    <row r="17" spans="2:71" ht="18.399999999999999" customHeight="1">
      <c r="B17" s="23"/>
      <c r="C17" s="27"/>
      <c r="D17" s="27"/>
      <c r="E17" s="29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34</v>
      </c>
      <c r="AL17" s="27"/>
      <c r="AM17" s="27"/>
      <c r="AN17" s="29" t="s">
        <v>5</v>
      </c>
      <c r="AO17" s="27"/>
      <c r="AP17" s="27"/>
      <c r="AQ17" s="24"/>
      <c r="BE17" s="197"/>
      <c r="BS17" s="19" t="s">
        <v>39</v>
      </c>
    </row>
    <row r="18" spans="2:71" ht="6.95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4"/>
      <c r="BE18" s="197"/>
      <c r="BS18" s="19" t="s">
        <v>9</v>
      </c>
    </row>
    <row r="19" spans="2:71" ht="14.45" customHeight="1">
      <c r="B19" s="23"/>
      <c r="C19" s="27"/>
      <c r="D19" s="31" t="s">
        <v>40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32</v>
      </c>
      <c r="AL19" s="27"/>
      <c r="AM19" s="27"/>
      <c r="AN19" s="29" t="s">
        <v>5</v>
      </c>
      <c r="AO19" s="27"/>
      <c r="AP19" s="27"/>
      <c r="AQ19" s="24"/>
      <c r="BE19" s="197"/>
      <c r="BS19" s="19" t="s">
        <v>9</v>
      </c>
    </row>
    <row r="20" spans="2:71" ht="18.399999999999999" customHeight="1">
      <c r="B20" s="23"/>
      <c r="C20" s="27"/>
      <c r="D20" s="27"/>
      <c r="E20" s="29" t="s">
        <v>41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34</v>
      </c>
      <c r="AL20" s="27"/>
      <c r="AM20" s="27"/>
      <c r="AN20" s="29" t="s">
        <v>5</v>
      </c>
      <c r="AO20" s="27"/>
      <c r="AP20" s="27"/>
      <c r="AQ20" s="24"/>
      <c r="BE20" s="197"/>
    </row>
    <row r="21" spans="2:71" ht="6.95" customHeight="1">
      <c r="B21" s="2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4"/>
      <c r="BE21" s="197"/>
    </row>
    <row r="22" spans="2:71" ht="15">
      <c r="B22" s="23"/>
      <c r="C22" s="27"/>
      <c r="D22" s="31" t="s">
        <v>42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4"/>
      <c r="BE22" s="197"/>
    </row>
    <row r="23" spans="2:71" ht="22.5" customHeight="1">
      <c r="B23" s="23"/>
      <c r="C23" s="27"/>
      <c r="D23" s="27"/>
      <c r="E23" s="203" t="s">
        <v>5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7"/>
      <c r="AP23" s="27"/>
      <c r="AQ23" s="24"/>
      <c r="BE23" s="197"/>
    </row>
    <row r="24" spans="2:71" ht="6.95" customHeight="1"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4"/>
      <c r="BE24" s="197"/>
    </row>
    <row r="25" spans="2:71" ht="6.95" customHeight="1">
      <c r="B25" s="23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4"/>
      <c r="BE25" s="197"/>
    </row>
    <row r="26" spans="2:71" ht="14.45" customHeight="1">
      <c r="B26" s="23"/>
      <c r="C26" s="27"/>
      <c r="D26" s="35" t="s">
        <v>43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4">
        <f>ROUND(AG87,2)</f>
        <v>0</v>
      </c>
      <c r="AL26" s="199"/>
      <c r="AM26" s="199"/>
      <c r="AN26" s="199"/>
      <c r="AO26" s="199"/>
      <c r="AP26" s="27"/>
      <c r="AQ26" s="24"/>
      <c r="BE26" s="197"/>
    </row>
    <row r="27" spans="2:71" ht="14.45" customHeight="1">
      <c r="B27" s="23"/>
      <c r="C27" s="27"/>
      <c r="D27" s="35" t="s">
        <v>44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04">
        <f>ROUND(AG97,2)</f>
        <v>0</v>
      </c>
      <c r="AL27" s="204"/>
      <c r="AM27" s="204"/>
      <c r="AN27" s="204"/>
      <c r="AO27" s="204"/>
      <c r="AP27" s="27"/>
      <c r="AQ27" s="24"/>
      <c r="BE27" s="197"/>
    </row>
    <row r="28" spans="2:71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197"/>
    </row>
    <row r="29" spans="2:71" s="1" customFormat="1" ht="25.9" customHeight="1">
      <c r="B29" s="36"/>
      <c r="C29" s="37"/>
      <c r="D29" s="39" t="s">
        <v>45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05">
        <f>ROUND(AK26+AK27,2)</f>
        <v>0</v>
      </c>
      <c r="AL29" s="206"/>
      <c r="AM29" s="206"/>
      <c r="AN29" s="206"/>
      <c r="AO29" s="206"/>
      <c r="AP29" s="37"/>
      <c r="AQ29" s="38"/>
      <c r="BE29" s="197"/>
    </row>
    <row r="30" spans="2:71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197"/>
    </row>
    <row r="31" spans="2:71" s="2" customFormat="1" ht="14.45" customHeight="1">
      <c r="B31" s="41"/>
      <c r="C31" s="42"/>
      <c r="D31" s="43" t="s">
        <v>46</v>
      </c>
      <c r="E31" s="42"/>
      <c r="F31" s="43" t="s">
        <v>47</v>
      </c>
      <c r="G31" s="42"/>
      <c r="H31" s="42"/>
      <c r="I31" s="42"/>
      <c r="J31" s="42"/>
      <c r="K31" s="42"/>
      <c r="L31" s="207">
        <v>0.21</v>
      </c>
      <c r="M31" s="208"/>
      <c r="N31" s="208"/>
      <c r="O31" s="208"/>
      <c r="P31" s="42"/>
      <c r="Q31" s="42"/>
      <c r="R31" s="42"/>
      <c r="S31" s="42"/>
      <c r="T31" s="45" t="s">
        <v>48</v>
      </c>
      <c r="U31" s="42"/>
      <c r="V31" s="42"/>
      <c r="W31" s="209">
        <f>ROUND(AZ87+SUM(CD98:CD102),2)</f>
        <v>0</v>
      </c>
      <c r="X31" s="208"/>
      <c r="Y31" s="208"/>
      <c r="Z31" s="208"/>
      <c r="AA31" s="208"/>
      <c r="AB31" s="208"/>
      <c r="AC31" s="208"/>
      <c r="AD31" s="208"/>
      <c r="AE31" s="208"/>
      <c r="AF31" s="42"/>
      <c r="AG31" s="42"/>
      <c r="AH31" s="42"/>
      <c r="AI31" s="42"/>
      <c r="AJ31" s="42"/>
      <c r="AK31" s="209">
        <f>ROUND(AV87+SUM(BY98:BY102),2)</f>
        <v>0</v>
      </c>
      <c r="AL31" s="208"/>
      <c r="AM31" s="208"/>
      <c r="AN31" s="208"/>
      <c r="AO31" s="208"/>
      <c r="AP31" s="42"/>
      <c r="AQ31" s="46"/>
      <c r="BE31" s="197"/>
    </row>
    <row r="32" spans="2:71" s="2" customFormat="1" ht="14.45" customHeight="1">
      <c r="B32" s="41"/>
      <c r="C32" s="42"/>
      <c r="D32" s="42"/>
      <c r="E32" s="42"/>
      <c r="F32" s="43" t="s">
        <v>49</v>
      </c>
      <c r="G32" s="42"/>
      <c r="H32" s="42"/>
      <c r="I32" s="42"/>
      <c r="J32" s="42"/>
      <c r="K32" s="42"/>
      <c r="L32" s="207">
        <v>0.15</v>
      </c>
      <c r="M32" s="208"/>
      <c r="N32" s="208"/>
      <c r="O32" s="208"/>
      <c r="P32" s="42"/>
      <c r="Q32" s="42"/>
      <c r="R32" s="42"/>
      <c r="S32" s="42"/>
      <c r="T32" s="45" t="s">
        <v>48</v>
      </c>
      <c r="U32" s="42"/>
      <c r="V32" s="42"/>
      <c r="W32" s="209">
        <f>ROUND(BA87+SUM(CE98:CE102),2)</f>
        <v>0</v>
      </c>
      <c r="X32" s="208"/>
      <c r="Y32" s="208"/>
      <c r="Z32" s="208"/>
      <c r="AA32" s="208"/>
      <c r="AB32" s="208"/>
      <c r="AC32" s="208"/>
      <c r="AD32" s="208"/>
      <c r="AE32" s="208"/>
      <c r="AF32" s="42"/>
      <c r="AG32" s="42"/>
      <c r="AH32" s="42"/>
      <c r="AI32" s="42"/>
      <c r="AJ32" s="42"/>
      <c r="AK32" s="209">
        <f>ROUND(AW87+SUM(BZ98:BZ102),2)</f>
        <v>0</v>
      </c>
      <c r="AL32" s="208"/>
      <c r="AM32" s="208"/>
      <c r="AN32" s="208"/>
      <c r="AO32" s="208"/>
      <c r="AP32" s="42"/>
      <c r="AQ32" s="46"/>
      <c r="BE32" s="197"/>
    </row>
    <row r="33" spans="2:57" s="2" customFormat="1" ht="14.45" hidden="1" customHeight="1">
      <c r="B33" s="41"/>
      <c r="C33" s="42"/>
      <c r="D33" s="42"/>
      <c r="E33" s="42"/>
      <c r="F33" s="43" t="s">
        <v>50</v>
      </c>
      <c r="G33" s="42"/>
      <c r="H33" s="42"/>
      <c r="I33" s="42"/>
      <c r="J33" s="42"/>
      <c r="K33" s="42"/>
      <c r="L33" s="207">
        <v>0.21</v>
      </c>
      <c r="M33" s="208"/>
      <c r="N33" s="208"/>
      <c r="O33" s="208"/>
      <c r="P33" s="42"/>
      <c r="Q33" s="42"/>
      <c r="R33" s="42"/>
      <c r="S33" s="42"/>
      <c r="T33" s="45" t="s">
        <v>48</v>
      </c>
      <c r="U33" s="42"/>
      <c r="V33" s="42"/>
      <c r="W33" s="209">
        <f>ROUND(BB87+SUM(CF98:CF102),2)</f>
        <v>0</v>
      </c>
      <c r="X33" s="208"/>
      <c r="Y33" s="208"/>
      <c r="Z33" s="208"/>
      <c r="AA33" s="208"/>
      <c r="AB33" s="208"/>
      <c r="AC33" s="208"/>
      <c r="AD33" s="208"/>
      <c r="AE33" s="208"/>
      <c r="AF33" s="42"/>
      <c r="AG33" s="42"/>
      <c r="AH33" s="42"/>
      <c r="AI33" s="42"/>
      <c r="AJ33" s="42"/>
      <c r="AK33" s="209">
        <v>0</v>
      </c>
      <c r="AL33" s="208"/>
      <c r="AM33" s="208"/>
      <c r="AN33" s="208"/>
      <c r="AO33" s="208"/>
      <c r="AP33" s="42"/>
      <c r="AQ33" s="46"/>
      <c r="BE33" s="197"/>
    </row>
    <row r="34" spans="2:57" s="2" customFormat="1" ht="14.45" hidden="1" customHeight="1">
      <c r="B34" s="41"/>
      <c r="C34" s="42"/>
      <c r="D34" s="42"/>
      <c r="E34" s="42"/>
      <c r="F34" s="43" t="s">
        <v>51</v>
      </c>
      <c r="G34" s="42"/>
      <c r="H34" s="42"/>
      <c r="I34" s="42"/>
      <c r="J34" s="42"/>
      <c r="K34" s="42"/>
      <c r="L34" s="207">
        <v>0.15</v>
      </c>
      <c r="M34" s="208"/>
      <c r="N34" s="208"/>
      <c r="O34" s="208"/>
      <c r="P34" s="42"/>
      <c r="Q34" s="42"/>
      <c r="R34" s="42"/>
      <c r="S34" s="42"/>
      <c r="T34" s="45" t="s">
        <v>48</v>
      </c>
      <c r="U34" s="42"/>
      <c r="V34" s="42"/>
      <c r="W34" s="209">
        <f>ROUND(BC87+SUM(CG98:CG102),2)</f>
        <v>0</v>
      </c>
      <c r="X34" s="208"/>
      <c r="Y34" s="208"/>
      <c r="Z34" s="208"/>
      <c r="AA34" s="208"/>
      <c r="AB34" s="208"/>
      <c r="AC34" s="208"/>
      <c r="AD34" s="208"/>
      <c r="AE34" s="208"/>
      <c r="AF34" s="42"/>
      <c r="AG34" s="42"/>
      <c r="AH34" s="42"/>
      <c r="AI34" s="42"/>
      <c r="AJ34" s="42"/>
      <c r="AK34" s="209">
        <v>0</v>
      </c>
      <c r="AL34" s="208"/>
      <c r="AM34" s="208"/>
      <c r="AN34" s="208"/>
      <c r="AO34" s="208"/>
      <c r="AP34" s="42"/>
      <c r="AQ34" s="46"/>
      <c r="BE34" s="197"/>
    </row>
    <row r="35" spans="2:57" s="2" customFormat="1" ht="14.45" hidden="1" customHeight="1">
      <c r="B35" s="41"/>
      <c r="C35" s="42"/>
      <c r="D35" s="42"/>
      <c r="E35" s="42"/>
      <c r="F35" s="43" t="s">
        <v>52</v>
      </c>
      <c r="G35" s="42"/>
      <c r="H35" s="42"/>
      <c r="I35" s="42"/>
      <c r="J35" s="42"/>
      <c r="K35" s="42"/>
      <c r="L35" s="207">
        <v>0</v>
      </c>
      <c r="M35" s="208"/>
      <c r="N35" s="208"/>
      <c r="O35" s="208"/>
      <c r="P35" s="42"/>
      <c r="Q35" s="42"/>
      <c r="R35" s="42"/>
      <c r="S35" s="42"/>
      <c r="T35" s="45" t="s">
        <v>48</v>
      </c>
      <c r="U35" s="42"/>
      <c r="V35" s="42"/>
      <c r="W35" s="209">
        <f>ROUND(BD87+SUM(CH98:CH102),2)</f>
        <v>0</v>
      </c>
      <c r="X35" s="208"/>
      <c r="Y35" s="208"/>
      <c r="Z35" s="208"/>
      <c r="AA35" s="208"/>
      <c r="AB35" s="208"/>
      <c r="AC35" s="208"/>
      <c r="AD35" s="208"/>
      <c r="AE35" s="208"/>
      <c r="AF35" s="42"/>
      <c r="AG35" s="42"/>
      <c r="AH35" s="42"/>
      <c r="AI35" s="42"/>
      <c r="AJ35" s="42"/>
      <c r="AK35" s="209">
        <v>0</v>
      </c>
      <c r="AL35" s="208"/>
      <c r="AM35" s="208"/>
      <c r="AN35" s="208"/>
      <c r="AO35" s="208"/>
      <c r="AP35" s="42"/>
      <c r="AQ35" s="46"/>
    </row>
    <row r="36" spans="2:57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57" s="1" customFormat="1" ht="25.9" customHeight="1">
      <c r="B37" s="36"/>
      <c r="C37" s="47"/>
      <c r="D37" s="48" t="s">
        <v>53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54</v>
      </c>
      <c r="U37" s="49"/>
      <c r="V37" s="49"/>
      <c r="W37" s="49"/>
      <c r="X37" s="210" t="s">
        <v>55</v>
      </c>
      <c r="Y37" s="211"/>
      <c r="Z37" s="211"/>
      <c r="AA37" s="211"/>
      <c r="AB37" s="211"/>
      <c r="AC37" s="49"/>
      <c r="AD37" s="49"/>
      <c r="AE37" s="49"/>
      <c r="AF37" s="49"/>
      <c r="AG37" s="49"/>
      <c r="AH37" s="49"/>
      <c r="AI37" s="49"/>
      <c r="AJ37" s="49"/>
      <c r="AK37" s="212">
        <f>SUM(AK29:AK35)</f>
        <v>0</v>
      </c>
      <c r="AL37" s="211"/>
      <c r="AM37" s="211"/>
      <c r="AN37" s="211"/>
      <c r="AO37" s="213"/>
      <c r="AP37" s="47"/>
      <c r="AQ37" s="38"/>
    </row>
    <row r="38" spans="2:57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57">
      <c r="B39" s="2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4"/>
    </row>
    <row r="40" spans="2:57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4"/>
    </row>
    <row r="41" spans="2:57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4"/>
    </row>
    <row r="42" spans="2:57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4"/>
    </row>
    <row r="43" spans="2:57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4"/>
    </row>
    <row r="44" spans="2:57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4"/>
    </row>
    <row r="45" spans="2:57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4"/>
    </row>
    <row r="46" spans="2:57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4"/>
    </row>
    <row r="47" spans="2:57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4"/>
    </row>
    <row r="48" spans="2:57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4"/>
    </row>
    <row r="49" spans="2:43" s="1" customFormat="1" ht="15">
      <c r="B49" s="36"/>
      <c r="C49" s="37"/>
      <c r="D49" s="51" t="s">
        <v>56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57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>
      <c r="B50" s="23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4"/>
    </row>
    <row r="51" spans="2:43">
      <c r="B51" s="23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4"/>
    </row>
    <row r="52" spans="2:43">
      <c r="B52" s="23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4"/>
    </row>
    <row r="53" spans="2:43">
      <c r="B53" s="23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4"/>
    </row>
    <row r="54" spans="2:43">
      <c r="B54" s="23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4"/>
    </row>
    <row r="55" spans="2:43">
      <c r="B55" s="23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4"/>
    </row>
    <row r="56" spans="2:43">
      <c r="B56" s="23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4"/>
    </row>
    <row r="57" spans="2:43">
      <c r="B57" s="23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4"/>
    </row>
    <row r="58" spans="2:43" s="1" customFormat="1" ht="15">
      <c r="B58" s="36"/>
      <c r="C58" s="37"/>
      <c r="D58" s="56" t="s">
        <v>58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59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58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59</v>
      </c>
      <c r="AN58" s="57"/>
      <c r="AO58" s="59"/>
      <c r="AP58" s="37"/>
      <c r="AQ58" s="38"/>
    </row>
    <row r="59" spans="2:43"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4"/>
    </row>
    <row r="60" spans="2:43" s="1" customFormat="1" ht="15">
      <c r="B60" s="36"/>
      <c r="C60" s="37"/>
      <c r="D60" s="51" t="s">
        <v>60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61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>
      <c r="B61" s="23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4"/>
    </row>
    <row r="62" spans="2:43">
      <c r="B62" s="23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4"/>
    </row>
    <row r="63" spans="2:43">
      <c r="B63" s="23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4"/>
    </row>
    <row r="64" spans="2:43">
      <c r="B64" s="23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4"/>
    </row>
    <row r="65" spans="2:43">
      <c r="B65" s="23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4"/>
    </row>
    <row r="66" spans="2:43">
      <c r="B66" s="23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4"/>
    </row>
    <row r="67" spans="2:43">
      <c r="B67" s="23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4"/>
    </row>
    <row r="68" spans="2:43">
      <c r="B68" s="23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4"/>
    </row>
    <row r="69" spans="2:43" s="1" customFormat="1" ht="15">
      <c r="B69" s="36"/>
      <c r="C69" s="37"/>
      <c r="D69" s="56" t="s">
        <v>58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59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58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59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0000000000003" customHeight="1">
      <c r="B76" s="36"/>
      <c r="C76" s="194" t="s">
        <v>62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38"/>
    </row>
    <row r="77" spans="2:43" s="3" customFormat="1" ht="14.45" customHeight="1">
      <c r="B77" s="66"/>
      <c r="C77" s="31" t="s">
        <v>17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2016-086a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0000000000003" customHeight="1">
      <c r="B78" s="69"/>
      <c r="C78" s="70" t="s">
        <v>20</v>
      </c>
      <c r="D78" s="71"/>
      <c r="E78" s="71"/>
      <c r="F78" s="71"/>
      <c r="G78" s="71"/>
      <c r="H78" s="71"/>
      <c r="I78" s="71"/>
      <c r="J78" s="71"/>
      <c r="K78" s="71"/>
      <c r="L78" s="214" t="str">
        <f>K6</f>
        <v>Revitalizace sídliště Šumavská, Pod Vodojemem, Horažďovice - I. etapa</v>
      </c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5">
      <c r="B80" s="36"/>
      <c r="C80" s="31" t="s">
        <v>25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Horažďovice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27</v>
      </c>
      <c r="AJ80" s="37"/>
      <c r="AK80" s="37"/>
      <c r="AL80" s="37"/>
      <c r="AM80" s="74" t="str">
        <f>IF(AN8= "","",AN8)</f>
        <v>17.7.2017</v>
      </c>
      <c r="AN80" s="37"/>
      <c r="AO80" s="37"/>
      <c r="AP80" s="37"/>
      <c r="AQ80" s="38"/>
    </row>
    <row r="81" spans="1:76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1:76" s="1" customFormat="1" ht="15">
      <c r="B82" s="36"/>
      <c r="C82" s="31" t="s">
        <v>31</v>
      </c>
      <c r="D82" s="37"/>
      <c r="E82" s="37"/>
      <c r="F82" s="37"/>
      <c r="G82" s="37"/>
      <c r="H82" s="37"/>
      <c r="I82" s="37"/>
      <c r="J82" s="37"/>
      <c r="K82" s="37"/>
      <c r="L82" s="67" t="str">
        <f>IF(E11= "","",E11)</f>
        <v>Město Horažďovice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37</v>
      </c>
      <c r="AJ82" s="37"/>
      <c r="AK82" s="37"/>
      <c r="AL82" s="37"/>
      <c r="AM82" s="216" t="str">
        <f>IF(E17="","",E17)</f>
        <v>Ing. Oldřich Slováček</v>
      </c>
      <c r="AN82" s="216"/>
      <c r="AO82" s="216"/>
      <c r="AP82" s="216"/>
      <c r="AQ82" s="38"/>
      <c r="AS82" s="217" t="s">
        <v>63</v>
      </c>
      <c r="AT82" s="218"/>
      <c r="AU82" s="52"/>
      <c r="AV82" s="52"/>
      <c r="AW82" s="52"/>
      <c r="AX82" s="52"/>
      <c r="AY82" s="52"/>
      <c r="AZ82" s="52"/>
      <c r="BA82" s="52"/>
      <c r="BB82" s="52"/>
      <c r="BC82" s="52"/>
      <c r="BD82" s="53"/>
    </row>
    <row r="83" spans="1:76" s="1" customFormat="1" ht="15">
      <c r="B83" s="36"/>
      <c r="C83" s="31" t="s">
        <v>35</v>
      </c>
      <c r="D83" s="37"/>
      <c r="E83" s="37"/>
      <c r="F83" s="37"/>
      <c r="G83" s="37"/>
      <c r="H83" s="37"/>
      <c r="I83" s="37"/>
      <c r="J83" s="37"/>
      <c r="K83" s="37"/>
      <c r="L83" s="67" t="str">
        <f>IF(E14= 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40</v>
      </c>
      <c r="AJ83" s="37"/>
      <c r="AK83" s="37"/>
      <c r="AL83" s="37"/>
      <c r="AM83" s="216" t="str">
        <f>IF(E20="","",E20)</f>
        <v>Pavel Hrba</v>
      </c>
      <c r="AN83" s="216"/>
      <c r="AO83" s="216"/>
      <c r="AP83" s="216"/>
      <c r="AQ83" s="38"/>
      <c r="AS83" s="219"/>
      <c r="AT83" s="220"/>
      <c r="AU83" s="37"/>
      <c r="AV83" s="37"/>
      <c r="AW83" s="37"/>
      <c r="AX83" s="37"/>
      <c r="AY83" s="37"/>
      <c r="AZ83" s="37"/>
      <c r="BA83" s="37"/>
      <c r="BB83" s="37"/>
      <c r="BC83" s="37"/>
      <c r="BD83" s="75"/>
    </row>
    <row r="84" spans="1:76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19"/>
      <c r="AT84" s="220"/>
      <c r="AU84" s="37"/>
      <c r="AV84" s="37"/>
      <c r="AW84" s="37"/>
      <c r="AX84" s="37"/>
      <c r="AY84" s="37"/>
      <c r="AZ84" s="37"/>
      <c r="BA84" s="37"/>
      <c r="BB84" s="37"/>
      <c r="BC84" s="37"/>
      <c r="BD84" s="75"/>
    </row>
    <row r="85" spans="1:76" s="1" customFormat="1" ht="29.25" customHeight="1">
      <c r="B85" s="36"/>
      <c r="C85" s="221" t="s">
        <v>64</v>
      </c>
      <c r="D85" s="222"/>
      <c r="E85" s="222"/>
      <c r="F85" s="222"/>
      <c r="G85" s="222"/>
      <c r="H85" s="76"/>
      <c r="I85" s="223" t="s">
        <v>65</v>
      </c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3" t="s">
        <v>66</v>
      </c>
      <c r="AH85" s="222"/>
      <c r="AI85" s="222"/>
      <c r="AJ85" s="222"/>
      <c r="AK85" s="222"/>
      <c r="AL85" s="222"/>
      <c r="AM85" s="222"/>
      <c r="AN85" s="223" t="s">
        <v>67</v>
      </c>
      <c r="AO85" s="222"/>
      <c r="AP85" s="224"/>
      <c r="AQ85" s="38"/>
      <c r="AS85" s="77" t="s">
        <v>68</v>
      </c>
      <c r="AT85" s="78" t="s">
        <v>69</v>
      </c>
      <c r="AU85" s="78" t="s">
        <v>70</v>
      </c>
      <c r="AV85" s="78" t="s">
        <v>71</v>
      </c>
      <c r="AW85" s="78" t="s">
        <v>72</v>
      </c>
      <c r="AX85" s="78" t="s">
        <v>73</v>
      </c>
      <c r="AY85" s="78" t="s">
        <v>74</v>
      </c>
      <c r="AZ85" s="78" t="s">
        <v>75</v>
      </c>
      <c r="BA85" s="78" t="s">
        <v>76</v>
      </c>
      <c r="BB85" s="78" t="s">
        <v>77</v>
      </c>
      <c r="BC85" s="78" t="s">
        <v>78</v>
      </c>
      <c r="BD85" s="79" t="s">
        <v>79</v>
      </c>
    </row>
    <row r="86" spans="1:76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0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1:76" s="4" customFormat="1" ht="32.450000000000003" customHeight="1">
      <c r="B87" s="69"/>
      <c r="C87" s="81" t="s">
        <v>80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235">
        <f>ROUND(SUM(AG88:AG95),2)</f>
        <v>0</v>
      </c>
      <c r="AH87" s="235"/>
      <c r="AI87" s="235"/>
      <c r="AJ87" s="235"/>
      <c r="AK87" s="235"/>
      <c r="AL87" s="235"/>
      <c r="AM87" s="235"/>
      <c r="AN87" s="236">
        <f t="shared" ref="AN87:AN95" si="0">SUM(AG87,AT87)</f>
        <v>0</v>
      </c>
      <c r="AO87" s="236"/>
      <c r="AP87" s="236"/>
      <c r="AQ87" s="72"/>
      <c r="AS87" s="83">
        <f>ROUND(SUM(AS88:AS95),2)</f>
        <v>0</v>
      </c>
      <c r="AT87" s="84">
        <f t="shared" ref="AT87:AT95" si="1">ROUND(SUM(AV87:AW87),2)</f>
        <v>0</v>
      </c>
      <c r="AU87" s="85">
        <f>ROUND(SUM(AU88:AU95),5)</f>
        <v>0</v>
      </c>
      <c r="AV87" s="84">
        <f>ROUND(AZ87*L31,2)</f>
        <v>0</v>
      </c>
      <c r="AW87" s="84">
        <f>ROUND(BA87*L32,2)</f>
        <v>0</v>
      </c>
      <c r="AX87" s="84">
        <f>ROUND(BB87*L31,2)</f>
        <v>0</v>
      </c>
      <c r="AY87" s="84">
        <f>ROUND(BC87*L32,2)</f>
        <v>0</v>
      </c>
      <c r="AZ87" s="84">
        <f>ROUND(SUM(AZ88:AZ95),2)</f>
        <v>0</v>
      </c>
      <c r="BA87" s="84">
        <f>ROUND(SUM(BA88:BA95),2)</f>
        <v>0</v>
      </c>
      <c r="BB87" s="84">
        <f>ROUND(SUM(BB88:BB95),2)</f>
        <v>0</v>
      </c>
      <c r="BC87" s="84">
        <f>ROUND(SUM(BC88:BC95),2)</f>
        <v>0</v>
      </c>
      <c r="BD87" s="86">
        <f>ROUND(SUM(BD88:BD95),2)</f>
        <v>0</v>
      </c>
      <c r="BS87" s="87" t="s">
        <v>81</v>
      </c>
      <c r="BT87" s="87" t="s">
        <v>82</v>
      </c>
      <c r="BU87" s="88" t="s">
        <v>83</v>
      </c>
      <c r="BV87" s="87" t="s">
        <v>84</v>
      </c>
      <c r="BW87" s="87" t="s">
        <v>85</v>
      </c>
      <c r="BX87" s="87" t="s">
        <v>86</v>
      </c>
    </row>
    <row r="88" spans="1:76" s="5" customFormat="1" ht="22.5" customHeight="1">
      <c r="A88" s="89" t="s">
        <v>87</v>
      </c>
      <c r="B88" s="90"/>
      <c r="C88" s="91"/>
      <c r="D88" s="227" t="s">
        <v>88</v>
      </c>
      <c r="E88" s="227"/>
      <c r="F88" s="227"/>
      <c r="G88" s="227"/>
      <c r="H88" s="227"/>
      <c r="I88" s="92"/>
      <c r="J88" s="227" t="s">
        <v>89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5">
        <f>'010 - SO 01  Stavební úpravy'!M30</f>
        <v>0</v>
      </c>
      <c r="AH88" s="226"/>
      <c r="AI88" s="226"/>
      <c r="AJ88" s="226"/>
      <c r="AK88" s="226"/>
      <c r="AL88" s="226"/>
      <c r="AM88" s="226"/>
      <c r="AN88" s="225">
        <f t="shared" si="0"/>
        <v>0</v>
      </c>
      <c r="AO88" s="226"/>
      <c r="AP88" s="226"/>
      <c r="AQ88" s="93"/>
      <c r="AS88" s="94">
        <f>'010 - SO 01  Stavební úpravy'!M28</f>
        <v>0</v>
      </c>
      <c r="AT88" s="95">
        <f t="shared" si="1"/>
        <v>0</v>
      </c>
      <c r="AU88" s="96">
        <f>'010 - SO 01  Stavební úpravy'!W125</f>
        <v>0</v>
      </c>
      <c r="AV88" s="95">
        <f>'010 - SO 01  Stavební úpravy'!M32</f>
        <v>0</v>
      </c>
      <c r="AW88" s="95">
        <f>'010 - SO 01  Stavební úpravy'!M33</f>
        <v>0</v>
      </c>
      <c r="AX88" s="95">
        <f>'010 - SO 01  Stavební úpravy'!M34</f>
        <v>0</v>
      </c>
      <c r="AY88" s="95">
        <f>'010 - SO 01  Stavební úpravy'!M35</f>
        <v>0</v>
      </c>
      <c r="AZ88" s="95">
        <f>'010 - SO 01  Stavební úpravy'!H32</f>
        <v>0</v>
      </c>
      <c r="BA88" s="95">
        <f>'010 - SO 01  Stavební úpravy'!H33</f>
        <v>0</v>
      </c>
      <c r="BB88" s="95">
        <f>'010 - SO 01  Stavební úpravy'!H34</f>
        <v>0</v>
      </c>
      <c r="BC88" s="95">
        <f>'010 - SO 01  Stavební úpravy'!H35</f>
        <v>0</v>
      </c>
      <c r="BD88" s="97">
        <f>'010 - SO 01  Stavební úpravy'!H36</f>
        <v>0</v>
      </c>
      <c r="BT88" s="98" t="s">
        <v>11</v>
      </c>
      <c r="BV88" s="98" t="s">
        <v>84</v>
      </c>
      <c r="BW88" s="98" t="s">
        <v>90</v>
      </c>
      <c r="BX88" s="98" t="s">
        <v>85</v>
      </c>
    </row>
    <row r="89" spans="1:76" s="5" customFormat="1" ht="22.5" customHeight="1">
      <c r="A89" s="89" t="s">
        <v>87</v>
      </c>
      <c r="B89" s="90"/>
      <c r="C89" s="91"/>
      <c r="D89" s="227" t="s">
        <v>91</v>
      </c>
      <c r="E89" s="227"/>
      <c r="F89" s="227"/>
      <c r="G89" s="227"/>
      <c r="H89" s="227"/>
      <c r="I89" s="92"/>
      <c r="J89" s="227" t="s">
        <v>92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5">
        <f>'020 - SO 02  Komunikace a...'!M30</f>
        <v>0</v>
      </c>
      <c r="AH89" s="226"/>
      <c r="AI89" s="226"/>
      <c r="AJ89" s="226"/>
      <c r="AK89" s="226"/>
      <c r="AL89" s="226"/>
      <c r="AM89" s="226"/>
      <c r="AN89" s="225">
        <f t="shared" si="0"/>
        <v>0</v>
      </c>
      <c r="AO89" s="226"/>
      <c r="AP89" s="226"/>
      <c r="AQ89" s="93"/>
      <c r="AS89" s="94">
        <f>'020 - SO 02  Komunikace a...'!M28</f>
        <v>0</v>
      </c>
      <c r="AT89" s="95">
        <f t="shared" si="1"/>
        <v>0</v>
      </c>
      <c r="AU89" s="96">
        <f>'020 - SO 02  Komunikace a...'!W122</f>
        <v>0</v>
      </c>
      <c r="AV89" s="95">
        <f>'020 - SO 02  Komunikace a...'!M32</f>
        <v>0</v>
      </c>
      <c r="AW89" s="95">
        <f>'020 - SO 02  Komunikace a...'!M33</f>
        <v>0</v>
      </c>
      <c r="AX89" s="95">
        <f>'020 - SO 02  Komunikace a...'!M34</f>
        <v>0</v>
      </c>
      <c r="AY89" s="95">
        <f>'020 - SO 02  Komunikace a...'!M35</f>
        <v>0</v>
      </c>
      <c r="AZ89" s="95">
        <f>'020 - SO 02  Komunikace a...'!H32</f>
        <v>0</v>
      </c>
      <c r="BA89" s="95">
        <f>'020 - SO 02  Komunikace a...'!H33</f>
        <v>0</v>
      </c>
      <c r="BB89" s="95">
        <f>'020 - SO 02  Komunikace a...'!H34</f>
        <v>0</v>
      </c>
      <c r="BC89" s="95">
        <f>'020 - SO 02  Komunikace a...'!H35</f>
        <v>0</v>
      </c>
      <c r="BD89" s="97">
        <f>'020 - SO 02  Komunikace a...'!H36</f>
        <v>0</v>
      </c>
      <c r="BT89" s="98" t="s">
        <v>11</v>
      </c>
      <c r="BV89" s="98" t="s">
        <v>84</v>
      </c>
      <c r="BW89" s="98" t="s">
        <v>93</v>
      </c>
      <c r="BX89" s="98" t="s">
        <v>85</v>
      </c>
    </row>
    <row r="90" spans="1:76" s="5" customFormat="1" ht="22.5" customHeight="1">
      <c r="A90" s="89" t="s">
        <v>87</v>
      </c>
      <c r="B90" s="90"/>
      <c r="C90" s="91"/>
      <c r="D90" s="227" t="s">
        <v>94</v>
      </c>
      <c r="E90" s="227"/>
      <c r="F90" s="227"/>
      <c r="G90" s="227"/>
      <c r="H90" s="227"/>
      <c r="I90" s="92"/>
      <c r="J90" s="227" t="s">
        <v>95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5">
        <f>'030 - SO 03  Veřejné osvě...'!M30</f>
        <v>0</v>
      </c>
      <c r="AH90" s="226"/>
      <c r="AI90" s="226"/>
      <c r="AJ90" s="226"/>
      <c r="AK90" s="226"/>
      <c r="AL90" s="226"/>
      <c r="AM90" s="226"/>
      <c r="AN90" s="225">
        <f t="shared" si="0"/>
        <v>0</v>
      </c>
      <c r="AO90" s="226"/>
      <c r="AP90" s="226"/>
      <c r="AQ90" s="93"/>
      <c r="AS90" s="94">
        <f>'030 - SO 03  Veřejné osvě...'!M28</f>
        <v>0</v>
      </c>
      <c r="AT90" s="95">
        <f t="shared" si="1"/>
        <v>0</v>
      </c>
      <c r="AU90" s="96">
        <f>'030 - SO 03  Veřejné osvě...'!W123</f>
        <v>0</v>
      </c>
      <c r="AV90" s="95">
        <f>'030 - SO 03  Veřejné osvě...'!M32</f>
        <v>0</v>
      </c>
      <c r="AW90" s="95">
        <f>'030 - SO 03  Veřejné osvě...'!M33</f>
        <v>0</v>
      </c>
      <c r="AX90" s="95">
        <f>'030 - SO 03  Veřejné osvě...'!M34</f>
        <v>0</v>
      </c>
      <c r="AY90" s="95">
        <f>'030 - SO 03  Veřejné osvě...'!M35</f>
        <v>0</v>
      </c>
      <c r="AZ90" s="95">
        <f>'030 - SO 03  Veřejné osvě...'!H32</f>
        <v>0</v>
      </c>
      <c r="BA90" s="95">
        <f>'030 - SO 03  Veřejné osvě...'!H33</f>
        <v>0</v>
      </c>
      <c r="BB90" s="95">
        <f>'030 - SO 03  Veřejné osvě...'!H34</f>
        <v>0</v>
      </c>
      <c r="BC90" s="95">
        <f>'030 - SO 03  Veřejné osvě...'!H35</f>
        <v>0</v>
      </c>
      <c r="BD90" s="97">
        <f>'030 - SO 03  Veřejné osvě...'!H36</f>
        <v>0</v>
      </c>
      <c r="BT90" s="98" t="s">
        <v>11</v>
      </c>
      <c r="BV90" s="98" t="s">
        <v>84</v>
      </c>
      <c r="BW90" s="98" t="s">
        <v>96</v>
      </c>
      <c r="BX90" s="98" t="s">
        <v>85</v>
      </c>
    </row>
    <row r="91" spans="1:76" s="5" customFormat="1" ht="22.5" customHeight="1">
      <c r="A91" s="89" t="s">
        <v>87</v>
      </c>
      <c r="B91" s="90"/>
      <c r="C91" s="91"/>
      <c r="D91" s="227" t="s">
        <v>97</v>
      </c>
      <c r="E91" s="227"/>
      <c r="F91" s="227"/>
      <c r="G91" s="227"/>
      <c r="H91" s="227"/>
      <c r="I91" s="92"/>
      <c r="J91" s="227" t="s">
        <v>98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5">
        <f>'040 - SO 04  Terénní a sa...'!M30</f>
        <v>0</v>
      </c>
      <c r="AH91" s="226"/>
      <c r="AI91" s="226"/>
      <c r="AJ91" s="226"/>
      <c r="AK91" s="226"/>
      <c r="AL91" s="226"/>
      <c r="AM91" s="226"/>
      <c r="AN91" s="225">
        <f t="shared" si="0"/>
        <v>0</v>
      </c>
      <c r="AO91" s="226"/>
      <c r="AP91" s="226"/>
      <c r="AQ91" s="93"/>
      <c r="AS91" s="94">
        <f>'040 - SO 04  Terénní a sa...'!M28</f>
        <v>0</v>
      </c>
      <c r="AT91" s="95">
        <f t="shared" si="1"/>
        <v>0</v>
      </c>
      <c r="AU91" s="96">
        <f>'040 - SO 04  Terénní a sa...'!W136</f>
        <v>0</v>
      </c>
      <c r="AV91" s="95">
        <f>'040 - SO 04  Terénní a sa...'!M32</f>
        <v>0</v>
      </c>
      <c r="AW91" s="95">
        <f>'040 - SO 04  Terénní a sa...'!M33</f>
        <v>0</v>
      </c>
      <c r="AX91" s="95">
        <f>'040 - SO 04  Terénní a sa...'!M34</f>
        <v>0</v>
      </c>
      <c r="AY91" s="95">
        <f>'040 - SO 04  Terénní a sa...'!M35</f>
        <v>0</v>
      </c>
      <c r="AZ91" s="95">
        <f>'040 - SO 04  Terénní a sa...'!H32</f>
        <v>0</v>
      </c>
      <c r="BA91" s="95">
        <f>'040 - SO 04  Terénní a sa...'!H33</f>
        <v>0</v>
      </c>
      <c r="BB91" s="95">
        <f>'040 - SO 04  Terénní a sa...'!H34</f>
        <v>0</v>
      </c>
      <c r="BC91" s="95">
        <f>'040 - SO 04  Terénní a sa...'!H35</f>
        <v>0</v>
      </c>
      <c r="BD91" s="97">
        <f>'040 - SO 04  Terénní a sa...'!H36</f>
        <v>0</v>
      </c>
      <c r="BT91" s="98" t="s">
        <v>11</v>
      </c>
      <c r="BV91" s="98" t="s">
        <v>84</v>
      </c>
      <c r="BW91" s="98" t="s">
        <v>99</v>
      </c>
      <c r="BX91" s="98" t="s">
        <v>85</v>
      </c>
    </row>
    <row r="92" spans="1:76" s="5" customFormat="1" ht="22.5" customHeight="1">
      <c r="A92" s="89" t="s">
        <v>87</v>
      </c>
      <c r="B92" s="90"/>
      <c r="C92" s="91"/>
      <c r="D92" s="227" t="s">
        <v>100</v>
      </c>
      <c r="E92" s="227"/>
      <c r="F92" s="227"/>
      <c r="G92" s="227"/>
      <c r="H92" s="227"/>
      <c r="I92" s="92"/>
      <c r="J92" s="227" t="s">
        <v>101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5">
        <f>'045 - SO 05  Slaboproudé ...'!M30</f>
        <v>0</v>
      </c>
      <c r="AH92" s="226"/>
      <c r="AI92" s="226"/>
      <c r="AJ92" s="226"/>
      <c r="AK92" s="226"/>
      <c r="AL92" s="226"/>
      <c r="AM92" s="226"/>
      <c r="AN92" s="225">
        <f t="shared" si="0"/>
        <v>0</v>
      </c>
      <c r="AO92" s="226"/>
      <c r="AP92" s="226"/>
      <c r="AQ92" s="93"/>
      <c r="AS92" s="94">
        <f>'045 - SO 05  Slaboproudé ...'!M28</f>
        <v>0</v>
      </c>
      <c r="AT92" s="95">
        <f t="shared" si="1"/>
        <v>0</v>
      </c>
      <c r="AU92" s="96">
        <f>'045 - SO 05  Slaboproudé ...'!W119</f>
        <v>0</v>
      </c>
      <c r="AV92" s="95">
        <f>'045 - SO 05  Slaboproudé ...'!M32</f>
        <v>0</v>
      </c>
      <c r="AW92" s="95">
        <f>'045 - SO 05  Slaboproudé ...'!M33</f>
        <v>0</v>
      </c>
      <c r="AX92" s="95">
        <f>'045 - SO 05  Slaboproudé ...'!M34</f>
        <v>0</v>
      </c>
      <c r="AY92" s="95">
        <f>'045 - SO 05  Slaboproudé ...'!M35</f>
        <v>0</v>
      </c>
      <c r="AZ92" s="95">
        <f>'045 - SO 05  Slaboproudé ...'!H32</f>
        <v>0</v>
      </c>
      <c r="BA92" s="95">
        <f>'045 - SO 05  Slaboproudé ...'!H33</f>
        <v>0</v>
      </c>
      <c r="BB92" s="95">
        <f>'045 - SO 05  Slaboproudé ...'!H34</f>
        <v>0</v>
      </c>
      <c r="BC92" s="95">
        <f>'045 - SO 05  Slaboproudé ...'!H35</f>
        <v>0</v>
      </c>
      <c r="BD92" s="97">
        <f>'045 - SO 05  Slaboproudé ...'!H36</f>
        <v>0</v>
      </c>
      <c r="BT92" s="98" t="s">
        <v>11</v>
      </c>
      <c r="BV92" s="98" t="s">
        <v>84</v>
      </c>
      <c r="BW92" s="98" t="s">
        <v>102</v>
      </c>
      <c r="BX92" s="98" t="s">
        <v>85</v>
      </c>
    </row>
    <row r="93" spans="1:76" s="5" customFormat="1" ht="22.5" customHeight="1">
      <c r="A93" s="89" t="s">
        <v>87</v>
      </c>
      <c r="B93" s="90"/>
      <c r="C93" s="91"/>
      <c r="D93" s="227" t="s">
        <v>103</v>
      </c>
      <c r="E93" s="227"/>
      <c r="F93" s="227"/>
      <c r="G93" s="227"/>
      <c r="H93" s="227"/>
      <c r="I93" s="92"/>
      <c r="J93" s="227" t="s">
        <v>104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5">
        <f>'050 - SO 06  Kanalizace'!M30</f>
        <v>0</v>
      </c>
      <c r="AH93" s="226"/>
      <c r="AI93" s="226"/>
      <c r="AJ93" s="226"/>
      <c r="AK93" s="226"/>
      <c r="AL93" s="226"/>
      <c r="AM93" s="226"/>
      <c r="AN93" s="225">
        <f t="shared" si="0"/>
        <v>0</v>
      </c>
      <c r="AO93" s="226"/>
      <c r="AP93" s="226"/>
      <c r="AQ93" s="93"/>
      <c r="AS93" s="94">
        <f>'050 - SO 06  Kanalizace'!M28</f>
        <v>0</v>
      </c>
      <c r="AT93" s="95">
        <f t="shared" si="1"/>
        <v>0</v>
      </c>
      <c r="AU93" s="96">
        <f>'050 - SO 06  Kanalizace'!W128</f>
        <v>0</v>
      </c>
      <c r="AV93" s="95">
        <f>'050 - SO 06  Kanalizace'!M32</f>
        <v>0</v>
      </c>
      <c r="AW93" s="95">
        <f>'050 - SO 06  Kanalizace'!M33</f>
        <v>0</v>
      </c>
      <c r="AX93" s="95">
        <f>'050 - SO 06  Kanalizace'!M34</f>
        <v>0</v>
      </c>
      <c r="AY93" s="95">
        <f>'050 - SO 06  Kanalizace'!M35</f>
        <v>0</v>
      </c>
      <c r="AZ93" s="95">
        <f>'050 - SO 06  Kanalizace'!H32</f>
        <v>0</v>
      </c>
      <c r="BA93" s="95">
        <f>'050 - SO 06  Kanalizace'!H33</f>
        <v>0</v>
      </c>
      <c r="BB93" s="95">
        <f>'050 - SO 06  Kanalizace'!H34</f>
        <v>0</v>
      </c>
      <c r="BC93" s="95">
        <f>'050 - SO 06  Kanalizace'!H35</f>
        <v>0</v>
      </c>
      <c r="BD93" s="97">
        <f>'050 - SO 06  Kanalizace'!H36</f>
        <v>0</v>
      </c>
      <c r="BT93" s="98" t="s">
        <v>11</v>
      </c>
      <c r="BV93" s="98" t="s">
        <v>84</v>
      </c>
      <c r="BW93" s="98" t="s">
        <v>105</v>
      </c>
      <c r="BX93" s="98" t="s">
        <v>85</v>
      </c>
    </row>
    <row r="94" spans="1:76" s="5" customFormat="1" ht="22.5" customHeight="1">
      <c r="A94" s="89" t="s">
        <v>87</v>
      </c>
      <c r="B94" s="90"/>
      <c r="C94" s="91"/>
      <c r="D94" s="227" t="s">
        <v>106</v>
      </c>
      <c r="E94" s="227"/>
      <c r="F94" s="227"/>
      <c r="G94" s="227"/>
      <c r="H94" s="227"/>
      <c r="I94" s="92"/>
      <c r="J94" s="227" t="s">
        <v>107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5">
        <f>'060 - SO 07  Vodovod'!M30</f>
        <v>0</v>
      </c>
      <c r="AH94" s="226"/>
      <c r="AI94" s="226"/>
      <c r="AJ94" s="226"/>
      <c r="AK94" s="226"/>
      <c r="AL94" s="226"/>
      <c r="AM94" s="226"/>
      <c r="AN94" s="225">
        <f t="shared" si="0"/>
        <v>0</v>
      </c>
      <c r="AO94" s="226"/>
      <c r="AP94" s="226"/>
      <c r="AQ94" s="93"/>
      <c r="AS94" s="94">
        <f>'060 - SO 07  Vodovod'!M28</f>
        <v>0</v>
      </c>
      <c r="AT94" s="95">
        <f t="shared" si="1"/>
        <v>0</v>
      </c>
      <c r="AU94" s="96">
        <f>'060 - SO 07  Vodovod'!W123</f>
        <v>0</v>
      </c>
      <c r="AV94" s="95">
        <f>'060 - SO 07  Vodovod'!M32</f>
        <v>0</v>
      </c>
      <c r="AW94" s="95">
        <f>'060 - SO 07  Vodovod'!M33</f>
        <v>0</v>
      </c>
      <c r="AX94" s="95">
        <f>'060 - SO 07  Vodovod'!M34</f>
        <v>0</v>
      </c>
      <c r="AY94" s="95">
        <f>'060 - SO 07  Vodovod'!M35</f>
        <v>0</v>
      </c>
      <c r="AZ94" s="95">
        <f>'060 - SO 07  Vodovod'!H32</f>
        <v>0</v>
      </c>
      <c r="BA94" s="95">
        <f>'060 - SO 07  Vodovod'!H33</f>
        <v>0</v>
      </c>
      <c r="BB94" s="95">
        <f>'060 - SO 07  Vodovod'!H34</f>
        <v>0</v>
      </c>
      <c r="BC94" s="95">
        <f>'060 - SO 07  Vodovod'!H35</f>
        <v>0</v>
      </c>
      <c r="BD94" s="97">
        <f>'060 - SO 07  Vodovod'!H36</f>
        <v>0</v>
      </c>
      <c r="BT94" s="98" t="s">
        <v>11</v>
      </c>
      <c r="BV94" s="98" t="s">
        <v>84</v>
      </c>
      <c r="BW94" s="98" t="s">
        <v>108</v>
      </c>
      <c r="BX94" s="98" t="s">
        <v>85</v>
      </c>
    </row>
    <row r="95" spans="1:76" s="5" customFormat="1" ht="22.5" customHeight="1">
      <c r="A95" s="89" t="s">
        <v>87</v>
      </c>
      <c r="B95" s="90"/>
      <c r="C95" s="91"/>
      <c r="D95" s="227" t="s">
        <v>109</v>
      </c>
      <c r="E95" s="227"/>
      <c r="F95" s="227"/>
      <c r="G95" s="227"/>
      <c r="H95" s="227"/>
      <c r="I95" s="92"/>
      <c r="J95" s="227" t="s">
        <v>110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5">
        <f>'070 - Vedlejší a ostatní ...'!M30</f>
        <v>0</v>
      </c>
      <c r="AH95" s="226"/>
      <c r="AI95" s="226"/>
      <c r="AJ95" s="226"/>
      <c r="AK95" s="226"/>
      <c r="AL95" s="226"/>
      <c r="AM95" s="226"/>
      <c r="AN95" s="225">
        <f t="shared" si="0"/>
        <v>0</v>
      </c>
      <c r="AO95" s="226"/>
      <c r="AP95" s="226"/>
      <c r="AQ95" s="93"/>
      <c r="AS95" s="99">
        <f>'070 - Vedlejší a ostatní ...'!M28</f>
        <v>0</v>
      </c>
      <c r="AT95" s="100">
        <f t="shared" si="1"/>
        <v>0</v>
      </c>
      <c r="AU95" s="101">
        <f>'070 - Vedlejší a ostatní ...'!W118</f>
        <v>0</v>
      </c>
      <c r="AV95" s="100">
        <f>'070 - Vedlejší a ostatní ...'!M32</f>
        <v>0</v>
      </c>
      <c r="AW95" s="100">
        <f>'070 - Vedlejší a ostatní ...'!M33</f>
        <v>0</v>
      </c>
      <c r="AX95" s="100">
        <f>'070 - Vedlejší a ostatní ...'!M34</f>
        <v>0</v>
      </c>
      <c r="AY95" s="100">
        <f>'070 - Vedlejší a ostatní ...'!M35</f>
        <v>0</v>
      </c>
      <c r="AZ95" s="100">
        <f>'070 - Vedlejší a ostatní ...'!H32</f>
        <v>0</v>
      </c>
      <c r="BA95" s="100">
        <f>'070 - Vedlejší a ostatní ...'!H33</f>
        <v>0</v>
      </c>
      <c r="BB95" s="100">
        <f>'070 - Vedlejší a ostatní ...'!H34</f>
        <v>0</v>
      </c>
      <c r="BC95" s="100">
        <f>'070 - Vedlejší a ostatní ...'!H35</f>
        <v>0</v>
      </c>
      <c r="BD95" s="102">
        <f>'070 - Vedlejší a ostatní ...'!H36</f>
        <v>0</v>
      </c>
      <c r="BT95" s="98" t="s">
        <v>11</v>
      </c>
      <c r="BV95" s="98" t="s">
        <v>84</v>
      </c>
      <c r="BW95" s="98" t="s">
        <v>111</v>
      </c>
      <c r="BX95" s="98" t="s">
        <v>85</v>
      </c>
    </row>
    <row r="96" spans="1:76">
      <c r="B96" s="23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4"/>
    </row>
    <row r="97" spans="2:89" s="1" customFormat="1" ht="30" customHeight="1">
      <c r="B97" s="36"/>
      <c r="C97" s="81" t="s">
        <v>112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236">
        <f>ROUND(SUM(AG98:AG101),2)</f>
        <v>0</v>
      </c>
      <c r="AH97" s="236"/>
      <c r="AI97" s="236"/>
      <c r="AJ97" s="236"/>
      <c r="AK97" s="236"/>
      <c r="AL97" s="236"/>
      <c r="AM97" s="236"/>
      <c r="AN97" s="236">
        <f>ROUND(SUM(AN98:AN101),2)</f>
        <v>0</v>
      </c>
      <c r="AO97" s="236"/>
      <c r="AP97" s="236"/>
      <c r="AQ97" s="38"/>
      <c r="AS97" s="77" t="s">
        <v>113</v>
      </c>
      <c r="AT97" s="78" t="s">
        <v>114</v>
      </c>
      <c r="AU97" s="78" t="s">
        <v>46</v>
      </c>
      <c r="AV97" s="79" t="s">
        <v>69</v>
      </c>
    </row>
    <row r="98" spans="2:89" s="1" customFormat="1" ht="19.899999999999999" customHeight="1">
      <c r="B98" s="36"/>
      <c r="C98" s="37"/>
      <c r="D98" s="103" t="s">
        <v>115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228">
        <f>ROUND(AG87*AS98,2)</f>
        <v>0</v>
      </c>
      <c r="AH98" s="229"/>
      <c r="AI98" s="229"/>
      <c r="AJ98" s="229"/>
      <c r="AK98" s="229"/>
      <c r="AL98" s="229"/>
      <c r="AM98" s="229"/>
      <c r="AN98" s="229">
        <f>ROUND(AG98+AV98,2)</f>
        <v>0</v>
      </c>
      <c r="AO98" s="229"/>
      <c r="AP98" s="229"/>
      <c r="AQ98" s="38"/>
      <c r="AS98" s="104">
        <v>0</v>
      </c>
      <c r="AT98" s="105" t="s">
        <v>116</v>
      </c>
      <c r="AU98" s="105" t="s">
        <v>47</v>
      </c>
      <c r="AV98" s="106">
        <f>ROUND(IF(AU98="základní",AG98*L31,IF(AU98="snížená",AG98*L32,0)),2)</f>
        <v>0</v>
      </c>
      <c r="BV98" s="19" t="s">
        <v>117</v>
      </c>
      <c r="BY98" s="107">
        <f>IF(AU98="základní",AV98,0)</f>
        <v>0</v>
      </c>
      <c r="BZ98" s="107">
        <f>IF(AU98="snížená",AV98,0)</f>
        <v>0</v>
      </c>
      <c r="CA98" s="107">
        <v>0</v>
      </c>
      <c r="CB98" s="107">
        <v>0</v>
      </c>
      <c r="CC98" s="107">
        <v>0</v>
      </c>
      <c r="CD98" s="107">
        <f>IF(AU98="základní",AG98,0)</f>
        <v>0</v>
      </c>
      <c r="CE98" s="107">
        <f>IF(AU98="snížená",AG98,0)</f>
        <v>0</v>
      </c>
      <c r="CF98" s="107">
        <f>IF(AU98="zákl. přenesená",AG98,0)</f>
        <v>0</v>
      </c>
      <c r="CG98" s="107">
        <f>IF(AU98="sníž. přenesená",AG98,0)</f>
        <v>0</v>
      </c>
      <c r="CH98" s="107">
        <f>IF(AU98="nulová",AG98,0)</f>
        <v>0</v>
      </c>
      <c r="CI98" s="19">
        <f>IF(AU98="základní",1,IF(AU98="snížená",2,IF(AU98="zákl. přenesená",4,IF(AU98="sníž. přenesená",5,3))))</f>
        <v>1</v>
      </c>
      <c r="CJ98" s="19">
        <f>IF(AT98="stavební čast",1,IF(8898="investiční čast",2,3))</f>
        <v>1</v>
      </c>
      <c r="CK98" s="19" t="str">
        <f>IF(D98="Vyplň vlastní","","x")</f>
        <v>x</v>
      </c>
    </row>
    <row r="99" spans="2:89" s="1" customFormat="1" ht="19.899999999999999" customHeight="1">
      <c r="B99" s="36"/>
      <c r="C99" s="37"/>
      <c r="D99" s="233" t="s">
        <v>118</v>
      </c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37"/>
      <c r="AD99" s="37"/>
      <c r="AE99" s="37"/>
      <c r="AF99" s="37"/>
      <c r="AG99" s="228">
        <f>AG87*AS99</f>
        <v>0</v>
      </c>
      <c r="AH99" s="229"/>
      <c r="AI99" s="229"/>
      <c r="AJ99" s="229"/>
      <c r="AK99" s="229"/>
      <c r="AL99" s="229"/>
      <c r="AM99" s="229"/>
      <c r="AN99" s="229">
        <f>AG99+AV99</f>
        <v>0</v>
      </c>
      <c r="AO99" s="229"/>
      <c r="AP99" s="229"/>
      <c r="AQ99" s="38"/>
      <c r="AS99" s="108">
        <v>0</v>
      </c>
      <c r="AT99" s="109" t="s">
        <v>116</v>
      </c>
      <c r="AU99" s="109" t="s">
        <v>47</v>
      </c>
      <c r="AV99" s="110">
        <f>ROUND(IF(AU99="nulová",0,IF(OR(AU99="základní",AU99="zákl. přenesená"),AG99*L31,AG99*L32)),2)</f>
        <v>0</v>
      </c>
      <c r="BV99" s="19" t="s">
        <v>119</v>
      </c>
      <c r="BY99" s="107">
        <f>IF(AU99="základní",AV99,0)</f>
        <v>0</v>
      </c>
      <c r="BZ99" s="107">
        <f>IF(AU99="snížená",AV99,0)</f>
        <v>0</v>
      </c>
      <c r="CA99" s="107">
        <f>IF(AU99="zákl. přenesená",AV99,0)</f>
        <v>0</v>
      </c>
      <c r="CB99" s="107">
        <f>IF(AU99="sníž. přenesená",AV99,0)</f>
        <v>0</v>
      </c>
      <c r="CC99" s="107">
        <f>IF(AU99="nulová",AV99,0)</f>
        <v>0</v>
      </c>
      <c r="CD99" s="107">
        <f>IF(AU99="základní",AG99,0)</f>
        <v>0</v>
      </c>
      <c r="CE99" s="107">
        <f>IF(AU99="snížená",AG99,0)</f>
        <v>0</v>
      </c>
      <c r="CF99" s="107">
        <f>IF(AU99="zákl. přenesená",AG99,0)</f>
        <v>0</v>
      </c>
      <c r="CG99" s="107">
        <f>IF(AU99="sníž. přenesená",AG99,0)</f>
        <v>0</v>
      </c>
      <c r="CH99" s="107">
        <f>IF(AU99="nulová",AG99,0)</f>
        <v>0</v>
      </c>
      <c r="CI99" s="19">
        <f>IF(AU99="základní",1,IF(AU99="snížená",2,IF(AU99="zákl. přenesená",4,IF(AU99="sníž. přenesená",5,3))))</f>
        <v>1</v>
      </c>
      <c r="CJ99" s="19">
        <f>IF(AT99="stavební čast",1,IF(8899="investiční čast",2,3))</f>
        <v>1</v>
      </c>
      <c r="CK99" s="19" t="str">
        <f>IF(D99="Vyplň vlastní","","x")</f>
        <v/>
      </c>
    </row>
    <row r="100" spans="2:89" s="1" customFormat="1" ht="19.899999999999999" customHeight="1">
      <c r="B100" s="36"/>
      <c r="C100" s="37"/>
      <c r="D100" s="233" t="s">
        <v>118</v>
      </c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37"/>
      <c r="AD100" s="37"/>
      <c r="AE100" s="37"/>
      <c r="AF100" s="37"/>
      <c r="AG100" s="228">
        <f>AG87*AS100</f>
        <v>0</v>
      </c>
      <c r="AH100" s="229"/>
      <c r="AI100" s="229"/>
      <c r="AJ100" s="229"/>
      <c r="AK100" s="229"/>
      <c r="AL100" s="229"/>
      <c r="AM100" s="229"/>
      <c r="AN100" s="229">
        <f>AG100+AV100</f>
        <v>0</v>
      </c>
      <c r="AO100" s="229"/>
      <c r="AP100" s="229"/>
      <c r="AQ100" s="38"/>
      <c r="AS100" s="108">
        <v>0</v>
      </c>
      <c r="AT100" s="109" t="s">
        <v>116</v>
      </c>
      <c r="AU100" s="109" t="s">
        <v>47</v>
      </c>
      <c r="AV100" s="110">
        <f>ROUND(IF(AU100="nulová",0,IF(OR(AU100="základní",AU100="zákl. přenesená"),AG100*L31,AG100*L32)),2)</f>
        <v>0</v>
      </c>
      <c r="BV100" s="19" t="s">
        <v>119</v>
      </c>
      <c r="BY100" s="107">
        <f>IF(AU100="základní",AV100,0)</f>
        <v>0</v>
      </c>
      <c r="BZ100" s="107">
        <f>IF(AU100="snížená",AV100,0)</f>
        <v>0</v>
      </c>
      <c r="CA100" s="107">
        <f>IF(AU100="zákl. přenesená",AV100,0)</f>
        <v>0</v>
      </c>
      <c r="CB100" s="107">
        <f>IF(AU100="sníž. přenesená",AV100,0)</f>
        <v>0</v>
      </c>
      <c r="CC100" s="107">
        <f>IF(AU100="nulová",AV100,0)</f>
        <v>0</v>
      </c>
      <c r="CD100" s="107">
        <f>IF(AU100="základní",AG100,0)</f>
        <v>0</v>
      </c>
      <c r="CE100" s="107">
        <f>IF(AU100="snížená",AG100,0)</f>
        <v>0</v>
      </c>
      <c r="CF100" s="107">
        <f>IF(AU100="zákl. přenesená",AG100,0)</f>
        <v>0</v>
      </c>
      <c r="CG100" s="107">
        <f>IF(AU100="sníž. přenesená",AG100,0)</f>
        <v>0</v>
      </c>
      <c r="CH100" s="107">
        <f>IF(AU100="nulová",AG100,0)</f>
        <v>0</v>
      </c>
      <c r="CI100" s="19">
        <f>IF(AU100="základní",1,IF(AU100="snížená",2,IF(AU100="zákl. přenesená",4,IF(AU100="sníž. přenesená",5,3))))</f>
        <v>1</v>
      </c>
      <c r="CJ100" s="19">
        <f>IF(AT100="stavební čast",1,IF(88100="investiční čast",2,3))</f>
        <v>1</v>
      </c>
      <c r="CK100" s="19" t="str">
        <f>IF(D100="Vyplň vlastní","","x")</f>
        <v/>
      </c>
    </row>
    <row r="101" spans="2:89" s="1" customFormat="1" ht="19.899999999999999" customHeight="1">
      <c r="B101" s="36"/>
      <c r="C101" s="37"/>
      <c r="D101" s="233" t="s">
        <v>118</v>
      </c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37"/>
      <c r="AD101" s="37"/>
      <c r="AE101" s="37"/>
      <c r="AF101" s="37"/>
      <c r="AG101" s="228">
        <f>AG87*AS101</f>
        <v>0</v>
      </c>
      <c r="AH101" s="229"/>
      <c r="AI101" s="229"/>
      <c r="AJ101" s="229"/>
      <c r="AK101" s="229"/>
      <c r="AL101" s="229"/>
      <c r="AM101" s="229"/>
      <c r="AN101" s="229">
        <f>AG101+AV101</f>
        <v>0</v>
      </c>
      <c r="AO101" s="229"/>
      <c r="AP101" s="229"/>
      <c r="AQ101" s="38"/>
      <c r="AS101" s="111">
        <v>0</v>
      </c>
      <c r="AT101" s="112" t="s">
        <v>116</v>
      </c>
      <c r="AU101" s="112" t="s">
        <v>47</v>
      </c>
      <c r="AV101" s="113">
        <f>ROUND(IF(AU101="nulová",0,IF(OR(AU101="základní",AU101="zákl. přenesená"),AG101*L31,AG101*L32)),2)</f>
        <v>0</v>
      </c>
      <c r="BV101" s="19" t="s">
        <v>119</v>
      </c>
      <c r="BY101" s="107">
        <f>IF(AU101="základní",AV101,0)</f>
        <v>0</v>
      </c>
      <c r="BZ101" s="107">
        <f>IF(AU101="snížená",AV101,0)</f>
        <v>0</v>
      </c>
      <c r="CA101" s="107">
        <f>IF(AU101="zákl. přenesená",AV101,0)</f>
        <v>0</v>
      </c>
      <c r="CB101" s="107">
        <f>IF(AU101="sníž. přenesená",AV101,0)</f>
        <v>0</v>
      </c>
      <c r="CC101" s="107">
        <f>IF(AU101="nulová",AV101,0)</f>
        <v>0</v>
      </c>
      <c r="CD101" s="107">
        <f>IF(AU101="základní",AG101,0)</f>
        <v>0</v>
      </c>
      <c r="CE101" s="107">
        <f>IF(AU101="snížená",AG101,0)</f>
        <v>0</v>
      </c>
      <c r="CF101" s="107">
        <f>IF(AU101="zákl. přenesená",AG101,0)</f>
        <v>0</v>
      </c>
      <c r="CG101" s="107">
        <f>IF(AU101="sníž. přenesená",AG101,0)</f>
        <v>0</v>
      </c>
      <c r="CH101" s="107">
        <f>IF(AU101="nulová",AG101,0)</f>
        <v>0</v>
      </c>
      <c r="CI101" s="19">
        <f>IF(AU101="základní",1,IF(AU101="snížená",2,IF(AU101="zákl. přenesená",4,IF(AU101="sníž. přenesená",5,3))))</f>
        <v>1</v>
      </c>
      <c r="CJ101" s="19">
        <f>IF(AT101="stavební čast",1,IF(88101="investiční čast",2,3))</f>
        <v>1</v>
      </c>
      <c r="CK101" s="19" t="str">
        <f>IF(D101="Vyplň vlastní","","x")</f>
        <v/>
      </c>
    </row>
    <row r="102" spans="2:89" s="1" customFormat="1" ht="10.9" customHeight="1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8"/>
    </row>
    <row r="103" spans="2:89" s="1" customFormat="1" ht="30" customHeight="1">
      <c r="B103" s="36"/>
      <c r="C103" s="114" t="s">
        <v>120</v>
      </c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230">
        <f>ROUND(AG87+AG97,2)</f>
        <v>0</v>
      </c>
      <c r="AH103" s="230"/>
      <c r="AI103" s="230"/>
      <c r="AJ103" s="230"/>
      <c r="AK103" s="230"/>
      <c r="AL103" s="230"/>
      <c r="AM103" s="230"/>
      <c r="AN103" s="230">
        <f>AN87+AN97</f>
        <v>0</v>
      </c>
      <c r="AO103" s="230"/>
      <c r="AP103" s="230"/>
      <c r="AQ103" s="38"/>
    </row>
    <row r="104" spans="2:89" s="1" customFormat="1" ht="6.95" customHeight="1"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2"/>
    </row>
  </sheetData>
  <mergeCells count="86">
    <mergeCell ref="AG103:AM103"/>
    <mergeCell ref="AN103:AP103"/>
    <mergeCell ref="AR2:BE2"/>
    <mergeCell ref="D101:AB101"/>
    <mergeCell ref="AG101:AM101"/>
    <mergeCell ref="AN101:AP101"/>
    <mergeCell ref="AG87:AM87"/>
    <mergeCell ref="AN87:AP87"/>
    <mergeCell ref="AG97:AM97"/>
    <mergeCell ref="AN97:AP97"/>
    <mergeCell ref="D99:AB99"/>
    <mergeCell ref="AG99:AM99"/>
    <mergeCell ref="AN99:AP99"/>
    <mergeCell ref="D100:AB100"/>
    <mergeCell ref="AG100:AM100"/>
    <mergeCell ref="AN100:AP100"/>
    <mergeCell ref="AN95:AP95"/>
    <mergeCell ref="AG95:AM95"/>
    <mergeCell ref="D95:H95"/>
    <mergeCell ref="J95:AF95"/>
    <mergeCell ref="AG98:AM98"/>
    <mergeCell ref="AN98:AP98"/>
    <mergeCell ref="AN93:AP93"/>
    <mergeCell ref="AG93:AM93"/>
    <mergeCell ref="D93:H93"/>
    <mergeCell ref="J93:AF93"/>
    <mergeCell ref="AN94:AP94"/>
    <mergeCell ref="AG94:AM94"/>
    <mergeCell ref="D94:H94"/>
    <mergeCell ref="J94:AF94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8:AU10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8:AT102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0 - SO 01  Stavební úpravy'!C2" display="/"/>
    <hyperlink ref="A89" location="'020 - SO 02  Komunikace a...'!C2" display="/"/>
    <hyperlink ref="A90" location="'030 - SO 03  Veřejné osvě...'!C2" display="/"/>
    <hyperlink ref="A91" location="'040 - SO 04  Terénní a sa...'!C2" display="/"/>
    <hyperlink ref="A92" location="'045 - SO 05  Slaboproudé ...'!C2" display="/"/>
    <hyperlink ref="A93" location="'050 - SO 06  Kanalizace'!C2" display="/"/>
    <hyperlink ref="A94" location="'060 - SO 07  Vodovod'!C2" display="/"/>
    <hyperlink ref="A95" location="'070 - Vedlejší a ostatní 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121</v>
      </c>
      <c r="G1" s="15"/>
      <c r="H1" s="279" t="s">
        <v>122</v>
      </c>
      <c r="I1" s="279"/>
      <c r="J1" s="279"/>
      <c r="K1" s="279"/>
      <c r="L1" s="15" t="s">
        <v>123</v>
      </c>
      <c r="M1" s="13"/>
      <c r="N1" s="13"/>
      <c r="O1" s="14" t="s">
        <v>124</v>
      </c>
      <c r="P1" s="13"/>
      <c r="Q1" s="13"/>
      <c r="R1" s="13"/>
      <c r="S1" s="15" t="s">
        <v>125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19" t="s">
        <v>90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126</v>
      </c>
    </row>
    <row r="4" spans="1:66" ht="36.950000000000003" customHeight="1">
      <c r="B4" s="23"/>
      <c r="C4" s="194" t="s">
        <v>127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4"/>
      <c r="T4" s="25" t="s">
        <v>14</v>
      </c>
      <c r="AT4" s="19" t="s">
        <v>6</v>
      </c>
    </row>
    <row r="5" spans="1:6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1:66" ht="25.35" customHeight="1">
      <c r="B6" s="23"/>
      <c r="C6" s="27"/>
      <c r="D6" s="31" t="s">
        <v>20</v>
      </c>
      <c r="E6" s="27"/>
      <c r="F6" s="237" t="str">
        <f>'Rekapitulace stavby'!K6</f>
        <v>Revitalizace sídliště Šumavská, Pod Vodojemem, Horažďovice - I. etapa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4"/>
    </row>
    <row r="7" spans="1:66" s="1" customFormat="1" ht="32.85" customHeight="1">
      <c r="B7" s="36"/>
      <c r="C7" s="37"/>
      <c r="D7" s="30" t="s">
        <v>128</v>
      </c>
      <c r="E7" s="37"/>
      <c r="F7" s="200" t="s">
        <v>129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37"/>
      <c r="R7" s="38"/>
    </row>
    <row r="8" spans="1:66" s="1" customFormat="1" ht="14.45" customHeight="1">
      <c r="B8" s="36"/>
      <c r="C8" s="37"/>
      <c r="D8" s="31" t="s">
        <v>23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5</v>
      </c>
      <c r="P8" s="37"/>
      <c r="Q8" s="37"/>
      <c r="R8" s="38"/>
    </row>
    <row r="9" spans="1:66" s="1" customFormat="1" ht="14.45" customHeight="1">
      <c r="B9" s="36"/>
      <c r="C9" s="37"/>
      <c r="D9" s="31" t="s">
        <v>25</v>
      </c>
      <c r="E9" s="37"/>
      <c r="F9" s="29" t="s">
        <v>26</v>
      </c>
      <c r="G9" s="37"/>
      <c r="H9" s="37"/>
      <c r="I9" s="37"/>
      <c r="J9" s="37"/>
      <c r="K9" s="37"/>
      <c r="L9" s="37"/>
      <c r="M9" s="31" t="s">
        <v>27</v>
      </c>
      <c r="N9" s="37"/>
      <c r="O9" s="240" t="str">
        <f>'Rekapitulace stavby'!AN8</f>
        <v>17.7.2017</v>
      </c>
      <c r="P9" s="241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1" t="s">
        <v>31</v>
      </c>
      <c r="E11" s="37"/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198" t="s">
        <v>5</v>
      </c>
      <c r="P11" s="198"/>
      <c r="Q11" s="37"/>
      <c r="R11" s="38"/>
    </row>
    <row r="12" spans="1:66" s="1" customFormat="1" ht="18" customHeight="1">
      <c r="B12" s="36"/>
      <c r="C12" s="37"/>
      <c r="D12" s="37"/>
      <c r="E12" s="29" t="s">
        <v>33</v>
      </c>
      <c r="F12" s="37"/>
      <c r="G12" s="37"/>
      <c r="H12" s="37"/>
      <c r="I12" s="37"/>
      <c r="J12" s="37"/>
      <c r="K12" s="37"/>
      <c r="L12" s="37"/>
      <c r="M12" s="31" t="s">
        <v>34</v>
      </c>
      <c r="N12" s="37"/>
      <c r="O12" s="198" t="s">
        <v>5</v>
      </c>
      <c r="P12" s="198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1" t="s">
        <v>35</v>
      </c>
      <c r="E14" s="37"/>
      <c r="F14" s="37"/>
      <c r="G14" s="37"/>
      <c r="H14" s="37"/>
      <c r="I14" s="37"/>
      <c r="J14" s="37"/>
      <c r="K14" s="37"/>
      <c r="L14" s="37"/>
      <c r="M14" s="31" t="s">
        <v>32</v>
      </c>
      <c r="N14" s="37"/>
      <c r="O14" s="242" t="s">
        <v>5</v>
      </c>
      <c r="P14" s="198"/>
      <c r="Q14" s="37"/>
      <c r="R14" s="38"/>
    </row>
    <row r="15" spans="1:66" s="1" customFormat="1" ht="18" customHeight="1">
      <c r="B15" s="36"/>
      <c r="C15" s="37"/>
      <c r="D15" s="37"/>
      <c r="E15" s="242" t="s">
        <v>130</v>
      </c>
      <c r="F15" s="243"/>
      <c r="G15" s="243"/>
      <c r="H15" s="243"/>
      <c r="I15" s="243"/>
      <c r="J15" s="243"/>
      <c r="K15" s="243"/>
      <c r="L15" s="243"/>
      <c r="M15" s="31" t="s">
        <v>34</v>
      </c>
      <c r="N15" s="37"/>
      <c r="O15" s="242" t="s">
        <v>5</v>
      </c>
      <c r="P15" s="198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37</v>
      </c>
      <c r="E17" s="37"/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198" t="s">
        <v>5</v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">
        <v>38</v>
      </c>
      <c r="F18" s="37"/>
      <c r="G18" s="37"/>
      <c r="H18" s="37"/>
      <c r="I18" s="37"/>
      <c r="J18" s="37"/>
      <c r="K18" s="37"/>
      <c r="L18" s="37"/>
      <c r="M18" s="31" t="s">
        <v>34</v>
      </c>
      <c r="N18" s="37"/>
      <c r="O18" s="198" t="s">
        <v>5</v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40</v>
      </c>
      <c r="E20" s="37"/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198" t="s">
        <v>5</v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">
        <v>41</v>
      </c>
      <c r="F21" s="37"/>
      <c r="G21" s="37"/>
      <c r="H21" s="37"/>
      <c r="I21" s="37"/>
      <c r="J21" s="37"/>
      <c r="K21" s="37"/>
      <c r="L21" s="37"/>
      <c r="M21" s="31" t="s">
        <v>34</v>
      </c>
      <c r="N21" s="37"/>
      <c r="O21" s="198" t="s">
        <v>5</v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3" t="s">
        <v>5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131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115</v>
      </c>
      <c r="E28" s="37"/>
      <c r="F28" s="37"/>
      <c r="G28" s="37"/>
      <c r="H28" s="37"/>
      <c r="I28" s="37"/>
      <c r="J28" s="37"/>
      <c r="K28" s="37"/>
      <c r="L28" s="37"/>
      <c r="M28" s="204">
        <f>N100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45</v>
      </c>
      <c r="E30" s="37"/>
      <c r="F30" s="37"/>
      <c r="G30" s="37"/>
      <c r="H30" s="37"/>
      <c r="I30" s="37"/>
      <c r="J30" s="37"/>
      <c r="K30" s="37"/>
      <c r="L30" s="37"/>
      <c r="M30" s="244">
        <f>ROUND(M27+M28,2)</f>
        <v>0</v>
      </c>
      <c r="N30" s="239"/>
      <c r="O30" s="239"/>
      <c r="P30" s="23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46</v>
      </c>
      <c r="E32" s="43" t="s">
        <v>47</v>
      </c>
      <c r="F32" s="44">
        <v>0.21</v>
      </c>
      <c r="G32" s="119" t="s">
        <v>48</v>
      </c>
      <c r="H32" s="245">
        <f>(SUM(BE100:BE107)+SUM(BE125:BE196))</f>
        <v>0</v>
      </c>
      <c r="I32" s="239"/>
      <c r="J32" s="239"/>
      <c r="K32" s="37"/>
      <c r="L32" s="37"/>
      <c r="M32" s="245">
        <f>ROUND((SUM(BE100:BE107)+SUM(BE125:BE196)), 2)*F32</f>
        <v>0</v>
      </c>
      <c r="N32" s="239"/>
      <c r="O32" s="239"/>
      <c r="P32" s="239"/>
      <c r="Q32" s="37"/>
      <c r="R32" s="38"/>
    </row>
    <row r="33" spans="2:18" s="1" customFormat="1" ht="14.45" customHeight="1">
      <c r="B33" s="36"/>
      <c r="C33" s="37"/>
      <c r="D33" s="37"/>
      <c r="E33" s="43" t="s">
        <v>49</v>
      </c>
      <c r="F33" s="44">
        <v>0.15</v>
      </c>
      <c r="G33" s="119" t="s">
        <v>48</v>
      </c>
      <c r="H33" s="245">
        <f>(SUM(BF100:BF107)+SUM(BF125:BF196))</f>
        <v>0</v>
      </c>
      <c r="I33" s="239"/>
      <c r="J33" s="239"/>
      <c r="K33" s="37"/>
      <c r="L33" s="37"/>
      <c r="M33" s="245">
        <f>ROUND((SUM(BF100:BF107)+SUM(BF125:BF196)), 2)*F33</f>
        <v>0</v>
      </c>
      <c r="N33" s="239"/>
      <c r="O33" s="239"/>
      <c r="P33" s="239"/>
      <c r="Q33" s="37"/>
      <c r="R33" s="38"/>
    </row>
    <row r="34" spans="2:18" s="1" customFormat="1" ht="14.45" hidden="1" customHeight="1">
      <c r="B34" s="36"/>
      <c r="C34" s="37"/>
      <c r="D34" s="37"/>
      <c r="E34" s="43" t="s">
        <v>50</v>
      </c>
      <c r="F34" s="44">
        <v>0.21</v>
      </c>
      <c r="G34" s="119" t="s">
        <v>48</v>
      </c>
      <c r="H34" s="245">
        <f>(SUM(BG100:BG107)+SUM(BG125:BG196))</f>
        <v>0</v>
      </c>
      <c r="I34" s="239"/>
      <c r="J34" s="239"/>
      <c r="K34" s="37"/>
      <c r="L34" s="37"/>
      <c r="M34" s="245">
        <v>0</v>
      </c>
      <c r="N34" s="239"/>
      <c r="O34" s="239"/>
      <c r="P34" s="239"/>
      <c r="Q34" s="37"/>
      <c r="R34" s="38"/>
    </row>
    <row r="35" spans="2:18" s="1" customFormat="1" ht="14.45" hidden="1" customHeight="1">
      <c r="B35" s="36"/>
      <c r="C35" s="37"/>
      <c r="D35" s="37"/>
      <c r="E35" s="43" t="s">
        <v>51</v>
      </c>
      <c r="F35" s="44">
        <v>0.15</v>
      </c>
      <c r="G35" s="119" t="s">
        <v>48</v>
      </c>
      <c r="H35" s="245">
        <f>(SUM(BH100:BH107)+SUM(BH125:BH196))</f>
        <v>0</v>
      </c>
      <c r="I35" s="239"/>
      <c r="J35" s="239"/>
      <c r="K35" s="37"/>
      <c r="L35" s="37"/>
      <c r="M35" s="245">
        <v>0</v>
      </c>
      <c r="N35" s="239"/>
      <c r="O35" s="239"/>
      <c r="P35" s="239"/>
      <c r="Q35" s="37"/>
      <c r="R35" s="38"/>
    </row>
    <row r="36" spans="2:18" s="1" customFormat="1" ht="14.45" hidden="1" customHeight="1">
      <c r="B36" s="36"/>
      <c r="C36" s="37"/>
      <c r="D36" s="37"/>
      <c r="E36" s="43" t="s">
        <v>52</v>
      </c>
      <c r="F36" s="44">
        <v>0</v>
      </c>
      <c r="G36" s="119" t="s">
        <v>48</v>
      </c>
      <c r="H36" s="245">
        <f>(SUM(BI100:BI107)+SUM(BI125:BI196))</f>
        <v>0</v>
      </c>
      <c r="I36" s="239"/>
      <c r="J36" s="239"/>
      <c r="K36" s="37"/>
      <c r="L36" s="37"/>
      <c r="M36" s="245">
        <v>0</v>
      </c>
      <c r="N36" s="239"/>
      <c r="O36" s="239"/>
      <c r="P36" s="23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53</v>
      </c>
      <c r="E38" s="76"/>
      <c r="F38" s="76"/>
      <c r="G38" s="121" t="s">
        <v>54</v>
      </c>
      <c r="H38" s="122" t="s">
        <v>55</v>
      </c>
      <c r="I38" s="76"/>
      <c r="J38" s="76"/>
      <c r="K38" s="76"/>
      <c r="L38" s="246">
        <f>SUM(M30:M36)</f>
        <v>0</v>
      </c>
      <c r="M38" s="246"/>
      <c r="N38" s="246"/>
      <c r="O38" s="246"/>
      <c r="P38" s="247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56</v>
      </c>
      <c r="E50" s="52"/>
      <c r="F50" s="52"/>
      <c r="G50" s="52"/>
      <c r="H50" s="53"/>
      <c r="I50" s="37"/>
      <c r="J50" s="51" t="s">
        <v>57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58</v>
      </c>
      <c r="E59" s="57"/>
      <c r="F59" s="57"/>
      <c r="G59" s="58" t="s">
        <v>59</v>
      </c>
      <c r="H59" s="59"/>
      <c r="I59" s="37"/>
      <c r="J59" s="56" t="s">
        <v>58</v>
      </c>
      <c r="K59" s="57"/>
      <c r="L59" s="57"/>
      <c r="M59" s="57"/>
      <c r="N59" s="58" t="s">
        <v>59</v>
      </c>
      <c r="O59" s="57"/>
      <c r="P59" s="59"/>
      <c r="Q59" s="37"/>
      <c r="R59" s="38"/>
    </row>
    <row r="60" spans="2:18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60</v>
      </c>
      <c r="E61" s="52"/>
      <c r="F61" s="52"/>
      <c r="G61" s="52"/>
      <c r="H61" s="53"/>
      <c r="I61" s="37"/>
      <c r="J61" s="51" t="s">
        <v>61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58</v>
      </c>
      <c r="E70" s="57"/>
      <c r="F70" s="57"/>
      <c r="G70" s="58" t="s">
        <v>59</v>
      </c>
      <c r="H70" s="59"/>
      <c r="I70" s="37"/>
      <c r="J70" s="56" t="s">
        <v>58</v>
      </c>
      <c r="K70" s="57"/>
      <c r="L70" s="57"/>
      <c r="M70" s="57"/>
      <c r="N70" s="58" t="s">
        <v>59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194" t="s">
        <v>132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20</v>
      </c>
      <c r="D78" s="37"/>
      <c r="E78" s="37"/>
      <c r="F78" s="237" t="str">
        <f>F6</f>
        <v>Revitalizace sídliště Šumavská, Pod Vodojemem, Horažďovice - I. etapa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7"/>
      <c r="R78" s="38"/>
    </row>
    <row r="79" spans="2:18" s="1" customFormat="1" ht="36.950000000000003" customHeight="1">
      <c r="B79" s="36"/>
      <c r="C79" s="70" t="s">
        <v>128</v>
      </c>
      <c r="D79" s="37"/>
      <c r="E79" s="37"/>
      <c r="F79" s="214" t="str">
        <f>F7</f>
        <v>010 - SO 01  Stavební úpravy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47" s="1" customFormat="1" ht="18" customHeight="1">
      <c r="B81" s="36"/>
      <c r="C81" s="31" t="s">
        <v>25</v>
      </c>
      <c r="D81" s="37"/>
      <c r="E81" s="37"/>
      <c r="F81" s="29" t="str">
        <f>F9</f>
        <v>Horažďovice</v>
      </c>
      <c r="G81" s="37"/>
      <c r="H81" s="37"/>
      <c r="I81" s="37"/>
      <c r="J81" s="37"/>
      <c r="K81" s="31" t="s">
        <v>27</v>
      </c>
      <c r="L81" s="37"/>
      <c r="M81" s="241" t="str">
        <f>IF(O9="","",O9)</f>
        <v>17.7.2017</v>
      </c>
      <c r="N81" s="241"/>
      <c r="O81" s="241"/>
      <c r="P81" s="241"/>
      <c r="Q81" s="37"/>
      <c r="R81" s="38"/>
    </row>
    <row r="82" spans="2:47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47" s="1" customFormat="1" ht="15">
      <c r="B83" s="36"/>
      <c r="C83" s="31" t="s">
        <v>31</v>
      </c>
      <c r="D83" s="37"/>
      <c r="E83" s="37"/>
      <c r="F83" s="29" t="str">
        <f>E12</f>
        <v>Město Horažďovice</v>
      </c>
      <c r="G83" s="37"/>
      <c r="H83" s="37"/>
      <c r="I83" s="37"/>
      <c r="J83" s="37"/>
      <c r="K83" s="31" t="s">
        <v>37</v>
      </c>
      <c r="L83" s="37"/>
      <c r="M83" s="198" t="str">
        <f>E18</f>
        <v>Ing. Oldřich Slováček</v>
      </c>
      <c r="N83" s="198"/>
      <c r="O83" s="198"/>
      <c r="P83" s="198"/>
      <c r="Q83" s="198"/>
      <c r="R83" s="38"/>
    </row>
    <row r="84" spans="2:47" s="1" customFormat="1" ht="14.45" customHeight="1">
      <c r="B84" s="36"/>
      <c r="C84" s="31" t="s">
        <v>35</v>
      </c>
      <c r="D84" s="37"/>
      <c r="E84" s="37"/>
      <c r="F84" s="29" t="str">
        <f>IF(E15="","",E15)</f>
        <v>bude určen výběrovým řízením</v>
      </c>
      <c r="G84" s="37"/>
      <c r="H84" s="37"/>
      <c r="I84" s="37"/>
      <c r="J84" s="37"/>
      <c r="K84" s="31" t="s">
        <v>40</v>
      </c>
      <c r="L84" s="37"/>
      <c r="M84" s="198" t="str">
        <f>E21</f>
        <v>Pavel Hrba</v>
      </c>
      <c r="N84" s="198"/>
      <c r="O84" s="198"/>
      <c r="P84" s="198"/>
      <c r="Q84" s="198"/>
      <c r="R84" s="38"/>
    </row>
    <row r="85" spans="2:47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47" s="1" customFormat="1" ht="29.25" customHeight="1">
      <c r="B86" s="36"/>
      <c r="C86" s="248" t="s">
        <v>133</v>
      </c>
      <c r="D86" s="249"/>
      <c r="E86" s="249"/>
      <c r="F86" s="249"/>
      <c r="G86" s="249"/>
      <c r="H86" s="115"/>
      <c r="I86" s="115"/>
      <c r="J86" s="115"/>
      <c r="K86" s="115"/>
      <c r="L86" s="115"/>
      <c r="M86" s="115"/>
      <c r="N86" s="248" t="s">
        <v>134</v>
      </c>
      <c r="O86" s="249"/>
      <c r="P86" s="249"/>
      <c r="Q86" s="249"/>
      <c r="R86" s="38"/>
    </row>
    <row r="87" spans="2:47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135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6">
        <f>N125</f>
        <v>0</v>
      </c>
      <c r="O88" s="250"/>
      <c r="P88" s="250"/>
      <c r="Q88" s="250"/>
      <c r="R88" s="38"/>
      <c r="AU88" s="19" t="s">
        <v>136</v>
      </c>
    </row>
    <row r="89" spans="2:47" s="6" customFormat="1" ht="24.95" customHeight="1">
      <c r="B89" s="124"/>
      <c r="C89" s="125"/>
      <c r="D89" s="126" t="s">
        <v>137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51">
        <f>N126</f>
        <v>0</v>
      </c>
      <c r="O89" s="252"/>
      <c r="P89" s="252"/>
      <c r="Q89" s="252"/>
      <c r="R89" s="127"/>
    </row>
    <row r="90" spans="2:47" s="7" customFormat="1" ht="19.899999999999999" customHeight="1">
      <c r="B90" s="128"/>
      <c r="C90" s="129"/>
      <c r="D90" s="103" t="s">
        <v>138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29">
        <f>N127</f>
        <v>0</v>
      </c>
      <c r="O90" s="253"/>
      <c r="P90" s="253"/>
      <c r="Q90" s="253"/>
      <c r="R90" s="130"/>
    </row>
    <row r="91" spans="2:47" s="7" customFormat="1" ht="19.899999999999999" customHeight="1">
      <c r="B91" s="128"/>
      <c r="C91" s="129"/>
      <c r="D91" s="103" t="s">
        <v>139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29">
        <f>N146</f>
        <v>0</v>
      </c>
      <c r="O91" s="253"/>
      <c r="P91" s="253"/>
      <c r="Q91" s="253"/>
      <c r="R91" s="130"/>
    </row>
    <row r="92" spans="2:47" s="7" customFormat="1" ht="19.899999999999999" customHeight="1">
      <c r="B92" s="128"/>
      <c r="C92" s="129"/>
      <c r="D92" s="103" t="s">
        <v>140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29">
        <f>N156</f>
        <v>0</v>
      </c>
      <c r="O92" s="253"/>
      <c r="P92" s="253"/>
      <c r="Q92" s="253"/>
      <c r="R92" s="130"/>
    </row>
    <row r="93" spans="2:47" s="7" customFormat="1" ht="19.899999999999999" customHeight="1">
      <c r="B93" s="128"/>
      <c r="C93" s="129"/>
      <c r="D93" s="103" t="s">
        <v>141</v>
      </c>
      <c r="E93" s="129"/>
      <c r="F93" s="129"/>
      <c r="G93" s="129"/>
      <c r="H93" s="129"/>
      <c r="I93" s="129"/>
      <c r="J93" s="129"/>
      <c r="K93" s="129"/>
      <c r="L93" s="129"/>
      <c r="M93" s="129"/>
      <c r="N93" s="229">
        <f>N161</f>
        <v>0</v>
      </c>
      <c r="O93" s="253"/>
      <c r="P93" s="253"/>
      <c r="Q93" s="253"/>
      <c r="R93" s="130"/>
    </row>
    <row r="94" spans="2:47" s="7" customFormat="1" ht="19.899999999999999" customHeight="1">
      <c r="B94" s="128"/>
      <c r="C94" s="129"/>
      <c r="D94" s="103" t="s">
        <v>142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29">
        <f>N170</f>
        <v>0</v>
      </c>
      <c r="O94" s="253"/>
      <c r="P94" s="253"/>
      <c r="Q94" s="253"/>
      <c r="R94" s="130"/>
    </row>
    <row r="95" spans="2:47" s="7" customFormat="1" ht="19.899999999999999" customHeight="1">
      <c r="B95" s="128"/>
      <c r="C95" s="129"/>
      <c r="D95" s="103" t="s">
        <v>143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29">
        <f>N173</f>
        <v>0</v>
      </c>
      <c r="O95" s="253"/>
      <c r="P95" s="253"/>
      <c r="Q95" s="253"/>
      <c r="R95" s="130"/>
    </row>
    <row r="96" spans="2:47" s="7" customFormat="1" ht="19.899999999999999" customHeight="1">
      <c r="B96" s="128"/>
      <c r="C96" s="129"/>
      <c r="D96" s="103" t="s">
        <v>144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29">
        <f>N191</f>
        <v>0</v>
      </c>
      <c r="O96" s="253"/>
      <c r="P96" s="253"/>
      <c r="Q96" s="253"/>
      <c r="R96" s="130"/>
    </row>
    <row r="97" spans="2:65" s="6" customFormat="1" ht="24.95" customHeight="1">
      <c r="B97" s="124"/>
      <c r="C97" s="125"/>
      <c r="D97" s="126" t="s">
        <v>145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51">
        <f>N193</f>
        <v>0</v>
      </c>
      <c r="O97" s="252"/>
      <c r="P97" s="252"/>
      <c r="Q97" s="252"/>
      <c r="R97" s="127"/>
    </row>
    <row r="98" spans="2:65" s="7" customFormat="1" ht="19.899999999999999" customHeight="1">
      <c r="B98" s="128"/>
      <c r="C98" s="129"/>
      <c r="D98" s="103" t="s">
        <v>146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29">
        <f>N194</f>
        <v>0</v>
      </c>
      <c r="O98" s="253"/>
      <c r="P98" s="253"/>
      <c r="Q98" s="253"/>
      <c r="R98" s="130"/>
    </row>
    <row r="99" spans="2:65" s="1" customFormat="1" ht="21.75" customHeight="1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8"/>
    </row>
    <row r="100" spans="2:65" s="1" customFormat="1" ht="29.25" customHeight="1">
      <c r="B100" s="36"/>
      <c r="C100" s="123" t="s">
        <v>147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250">
        <f>ROUND(N101+N102+N103+N104+N105+N106,2)</f>
        <v>0</v>
      </c>
      <c r="O100" s="254"/>
      <c r="P100" s="254"/>
      <c r="Q100" s="254"/>
      <c r="R100" s="38"/>
      <c r="T100" s="131"/>
      <c r="U100" s="132" t="s">
        <v>46</v>
      </c>
    </row>
    <row r="101" spans="2:65" s="1" customFormat="1" ht="18" customHeight="1">
      <c r="B101" s="133"/>
      <c r="C101" s="134"/>
      <c r="D101" s="233" t="s">
        <v>148</v>
      </c>
      <c r="E101" s="255"/>
      <c r="F101" s="255"/>
      <c r="G101" s="255"/>
      <c r="H101" s="255"/>
      <c r="I101" s="134"/>
      <c r="J101" s="134"/>
      <c r="K101" s="134"/>
      <c r="L101" s="134"/>
      <c r="M101" s="134"/>
      <c r="N101" s="228">
        <f>ROUND(N88*T101,2)</f>
        <v>0</v>
      </c>
      <c r="O101" s="256"/>
      <c r="P101" s="256"/>
      <c r="Q101" s="256"/>
      <c r="R101" s="136"/>
      <c r="S101" s="134"/>
      <c r="T101" s="137"/>
      <c r="U101" s="138" t="s">
        <v>47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0" t="s">
        <v>149</v>
      </c>
      <c r="AZ101" s="139"/>
      <c r="BA101" s="139"/>
      <c r="BB101" s="139"/>
      <c r="BC101" s="139"/>
      <c r="BD101" s="139"/>
      <c r="BE101" s="141">
        <f t="shared" ref="BE101:BE106" si="0">IF(U101="základní",N101,0)</f>
        <v>0</v>
      </c>
      <c r="BF101" s="141">
        <f t="shared" ref="BF101:BF106" si="1">IF(U101="snížená",N101,0)</f>
        <v>0</v>
      </c>
      <c r="BG101" s="141">
        <f t="shared" ref="BG101:BG106" si="2">IF(U101="zákl. přenesená",N101,0)</f>
        <v>0</v>
      </c>
      <c r="BH101" s="141">
        <f t="shared" ref="BH101:BH106" si="3">IF(U101="sníž. přenesená",N101,0)</f>
        <v>0</v>
      </c>
      <c r="BI101" s="141">
        <f t="shared" ref="BI101:BI106" si="4">IF(U101="nulová",N101,0)</f>
        <v>0</v>
      </c>
      <c r="BJ101" s="140" t="s">
        <v>11</v>
      </c>
      <c r="BK101" s="139"/>
      <c r="BL101" s="139"/>
      <c r="BM101" s="139"/>
    </row>
    <row r="102" spans="2:65" s="1" customFormat="1" ht="18" customHeight="1">
      <c r="B102" s="133"/>
      <c r="C102" s="134"/>
      <c r="D102" s="233" t="s">
        <v>150</v>
      </c>
      <c r="E102" s="255"/>
      <c r="F102" s="255"/>
      <c r="G102" s="255"/>
      <c r="H102" s="255"/>
      <c r="I102" s="134"/>
      <c r="J102" s="134"/>
      <c r="K102" s="134"/>
      <c r="L102" s="134"/>
      <c r="M102" s="134"/>
      <c r="N102" s="228">
        <f>ROUND(N88*T102,2)</f>
        <v>0</v>
      </c>
      <c r="O102" s="256"/>
      <c r="P102" s="256"/>
      <c r="Q102" s="256"/>
      <c r="R102" s="136"/>
      <c r="S102" s="134"/>
      <c r="T102" s="137"/>
      <c r="U102" s="138" t="s">
        <v>47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0" t="s">
        <v>149</v>
      </c>
      <c r="AZ102" s="139"/>
      <c r="BA102" s="139"/>
      <c r="BB102" s="139"/>
      <c r="BC102" s="139"/>
      <c r="BD102" s="139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11</v>
      </c>
      <c r="BK102" s="139"/>
      <c r="BL102" s="139"/>
      <c r="BM102" s="139"/>
    </row>
    <row r="103" spans="2:65" s="1" customFormat="1" ht="18" customHeight="1">
      <c r="B103" s="133"/>
      <c r="C103" s="134"/>
      <c r="D103" s="233" t="s">
        <v>151</v>
      </c>
      <c r="E103" s="255"/>
      <c r="F103" s="255"/>
      <c r="G103" s="255"/>
      <c r="H103" s="255"/>
      <c r="I103" s="134"/>
      <c r="J103" s="134"/>
      <c r="K103" s="134"/>
      <c r="L103" s="134"/>
      <c r="M103" s="134"/>
      <c r="N103" s="228">
        <f>ROUND(N88*T103,2)</f>
        <v>0</v>
      </c>
      <c r="O103" s="256"/>
      <c r="P103" s="256"/>
      <c r="Q103" s="256"/>
      <c r="R103" s="136"/>
      <c r="S103" s="134"/>
      <c r="T103" s="137"/>
      <c r="U103" s="138" t="s">
        <v>47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0" t="s">
        <v>149</v>
      </c>
      <c r="AZ103" s="139"/>
      <c r="BA103" s="139"/>
      <c r="BB103" s="139"/>
      <c r="BC103" s="139"/>
      <c r="BD103" s="139"/>
      <c r="BE103" s="141">
        <f t="shared" si="0"/>
        <v>0</v>
      </c>
      <c r="BF103" s="141">
        <f t="shared" si="1"/>
        <v>0</v>
      </c>
      <c r="BG103" s="141">
        <f t="shared" si="2"/>
        <v>0</v>
      </c>
      <c r="BH103" s="141">
        <f t="shared" si="3"/>
        <v>0</v>
      </c>
      <c r="BI103" s="141">
        <f t="shared" si="4"/>
        <v>0</v>
      </c>
      <c r="BJ103" s="140" t="s">
        <v>11</v>
      </c>
      <c r="BK103" s="139"/>
      <c r="BL103" s="139"/>
      <c r="BM103" s="139"/>
    </row>
    <row r="104" spans="2:65" s="1" customFormat="1" ht="18" customHeight="1">
      <c r="B104" s="133"/>
      <c r="C104" s="134"/>
      <c r="D104" s="233" t="s">
        <v>152</v>
      </c>
      <c r="E104" s="255"/>
      <c r="F104" s="255"/>
      <c r="G104" s="255"/>
      <c r="H104" s="255"/>
      <c r="I104" s="134"/>
      <c r="J104" s="134"/>
      <c r="K104" s="134"/>
      <c r="L104" s="134"/>
      <c r="M104" s="134"/>
      <c r="N104" s="228">
        <f>ROUND(N88*T104,2)</f>
        <v>0</v>
      </c>
      <c r="O104" s="256"/>
      <c r="P104" s="256"/>
      <c r="Q104" s="256"/>
      <c r="R104" s="136"/>
      <c r="S104" s="134"/>
      <c r="T104" s="137"/>
      <c r="U104" s="138" t="s">
        <v>47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0" t="s">
        <v>149</v>
      </c>
      <c r="AZ104" s="139"/>
      <c r="BA104" s="139"/>
      <c r="BB104" s="139"/>
      <c r="BC104" s="139"/>
      <c r="BD104" s="139"/>
      <c r="BE104" s="141">
        <f t="shared" si="0"/>
        <v>0</v>
      </c>
      <c r="BF104" s="141">
        <f t="shared" si="1"/>
        <v>0</v>
      </c>
      <c r="BG104" s="141">
        <f t="shared" si="2"/>
        <v>0</v>
      </c>
      <c r="BH104" s="141">
        <f t="shared" si="3"/>
        <v>0</v>
      </c>
      <c r="BI104" s="141">
        <f t="shared" si="4"/>
        <v>0</v>
      </c>
      <c r="BJ104" s="140" t="s">
        <v>11</v>
      </c>
      <c r="BK104" s="139"/>
      <c r="BL104" s="139"/>
      <c r="BM104" s="139"/>
    </row>
    <row r="105" spans="2:65" s="1" customFormat="1" ht="18" customHeight="1">
      <c r="B105" s="133"/>
      <c r="C105" s="134"/>
      <c r="D105" s="233" t="s">
        <v>153</v>
      </c>
      <c r="E105" s="255"/>
      <c r="F105" s="255"/>
      <c r="G105" s="255"/>
      <c r="H105" s="255"/>
      <c r="I105" s="134"/>
      <c r="J105" s="134"/>
      <c r="K105" s="134"/>
      <c r="L105" s="134"/>
      <c r="M105" s="134"/>
      <c r="N105" s="228">
        <f>ROUND(N88*T105,2)</f>
        <v>0</v>
      </c>
      <c r="O105" s="256"/>
      <c r="P105" s="256"/>
      <c r="Q105" s="256"/>
      <c r="R105" s="136"/>
      <c r="S105" s="134"/>
      <c r="T105" s="137"/>
      <c r="U105" s="138" t="s">
        <v>47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0" t="s">
        <v>149</v>
      </c>
      <c r="AZ105" s="139"/>
      <c r="BA105" s="139"/>
      <c r="BB105" s="139"/>
      <c r="BC105" s="139"/>
      <c r="BD105" s="139"/>
      <c r="BE105" s="141">
        <f t="shared" si="0"/>
        <v>0</v>
      </c>
      <c r="BF105" s="141">
        <f t="shared" si="1"/>
        <v>0</v>
      </c>
      <c r="BG105" s="141">
        <f t="shared" si="2"/>
        <v>0</v>
      </c>
      <c r="BH105" s="141">
        <f t="shared" si="3"/>
        <v>0</v>
      </c>
      <c r="BI105" s="141">
        <f t="shared" si="4"/>
        <v>0</v>
      </c>
      <c r="BJ105" s="140" t="s">
        <v>11</v>
      </c>
      <c r="BK105" s="139"/>
      <c r="BL105" s="139"/>
      <c r="BM105" s="139"/>
    </row>
    <row r="106" spans="2:65" s="1" customFormat="1" ht="18" customHeight="1">
      <c r="B106" s="133"/>
      <c r="C106" s="134"/>
      <c r="D106" s="135" t="s">
        <v>154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228">
        <f>ROUND(N88*T106,2)</f>
        <v>0</v>
      </c>
      <c r="O106" s="256"/>
      <c r="P106" s="256"/>
      <c r="Q106" s="256"/>
      <c r="R106" s="136"/>
      <c r="S106" s="134"/>
      <c r="T106" s="142"/>
      <c r="U106" s="143" t="s">
        <v>47</v>
      </c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40" t="s">
        <v>155</v>
      </c>
      <c r="AZ106" s="139"/>
      <c r="BA106" s="139"/>
      <c r="BB106" s="139"/>
      <c r="BC106" s="139"/>
      <c r="BD106" s="139"/>
      <c r="BE106" s="141">
        <f t="shared" si="0"/>
        <v>0</v>
      </c>
      <c r="BF106" s="141">
        <f t="shared" si="1"/>
        <v>0</v>
      </c>
      <c r="BG106" s="141">
        <f t="shared" si="2"/>
        <v>0</v>
      </c>
      <c r="BH106" s="141">
        <f t="shared" si="3"/>
        <v>0</v>
      </c>
      <c r="BI106" s="141">
        <f t="shared" si="4"/>
        <v>0</v>
      </c>
      <c r="BJ106" s="140" t="s">
        <v>11</v>
      </c>
      <c r="BK106" s="139"/>
      <c r="BL106" s="139"/>
      <c r="BM106" s="139"/>
    </row>
    <row r="107" spans="2:65" s="1" customFormat="1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8"/>
    </row>
    <row r="108" spans="2:65" s="1" customFormat="1" ht="29.25" customHeight="1">
      <c r="B108" s="36"/>
      <c r="C108" s="114" t="s">
        <v>120</v>
      </c>
      <c r="D108" s="115"/>
      <c r="E108" s="115"/>
      <c r="F108" s="115"/>
      <c r="G108" s="115"/>
      <c r="H108" s="115"/>
      <c r="I108" s="115"/>
      <c r="J108" s="115"/>
      <c r="K108" s="115"/>
      <c r="L108" s="230">
        <f>ROUND(SUM(N88+N100),2)</f>
        <v>0</v>
      </c>
      <c r="M108" s="230"/>
      <c r="N108" s="230"/>
      <c r="O108" s="230"/>
      <c r="P108" s="230"/>
      <c r="Q108" s="230"/>
      <c r="R108" s="38"/>
    </row>
    <row r="109" spans="2:65" s="1" customFormat="1" ht="6.95" customHeight="1"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3" spans="2:65" s="1" customFormat="1" ht="6.95" customHeight="1"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5"/>
    </row>
    <row r="114" spans="2:65" s="1" customFormat="1" ht="36.950000000000003" customHeight="1">
      <c r="B114" s="36"/>
      <c r="C114" s="194" t="s">
        <v>156</v>
      </c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38"/>
    </row>
    <row r="115" spans="2:65" s="1" customFormat="1" ht="6.9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65" s="1" customFormat="1" ht="30" customHeight="1">
      <c r="B116" s="36"/>
      <c r="C116" s="31" t="s">
        <v>20</v>
      </c>
      <c r="D116" s="37"/>
      <c r="E116" s="37"/>
      <c r="F116" s="237" t="str">
        <f>F6</f>
        <v>Revitalizace sídliště Šumavská, Pod Vodojemem, Horažďovice - I. etapa</v>
      </c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37"/>
      <c r="R116" s="38"/>
    </row>
    <row r="117" spans="2:65" s="1" customFormat="1" ht="36.950000000000003" customHeight="1">
      <c r="B117" s="36"/>
      <c r="C117" s="70" t="s">
        <v>128</v>
      </c>
      <c r="D117" s="37"/>
      <c r="E117" s="37"/>
      <c r="F117" s="214" t="str">
        <f>F7</f>
        <v>010 - SO 01  Stavební úpravy</v>
      </c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37"/>
      <c r="R117" s="38"/>
    </row>
    <row r="118" spans="2:65" s="1" customFormat="1" ht="6.95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65" s="1" customFormat="1" ht="18" customHeight="1">
      <c r="B119" s="36"/>
      <c r="C119" s="31" t="s">
        <v>25</v>
      </c>
      <c r="D119" s="37"/>
      <c r="E119" s="37"/>
      <c r="F119" s="29" t="str">
        <f>F9</f>
        <v>Horažďovice</v>
      </c>
      <c r="G119" s="37"/>
      <c r="H119" s="37"/>
      <c r="I119" s="37"/>
      <c r="J119" s="37"/>
      <c r="K119" s="31" t="s">
        <v>27</v>
      </c>
      <c r="L119" s="37"/>
      <c r="M119" s="241" t="str">
        <f>IF(O9="","",O9)</f>
        <v>17.7.2017</v>
      </c>
      <c r="N119" s="241"/>
      <c r="O119" s="241"/>
      <c r="P119" s="241"/>
      <c r="Q119" s="37"/>
      <c r="R119" s="38"/>
    </row>
    <row r="120" spans="2:65" s="1" customFormat="1" ht="6.95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65" s="1" customFormat="1" ht="15">
      <c r="B121" s="36"/>
      <c r="C121" s="31" t="s">
        <v>31</v>
      </c>
      <c r="D121" s="37"/>
      <c r="E121" s="37"/>
      <c r="F121" s="29" t="str">
        <f>E12</f>
        <v>Město Horažďovice</v>
      </c>
      <c r="G121" s="37"/>
      <c r="H121" s="37"/>
      <c r="I121" s="37"/>
      <c r="J121" s="37"/>
      <c r="K121" s="31" t="s">
        <v>37</v>
      </c>
      <c r="L121" s="37"/>
      <c r="M121" s="198" t="str">
        <f>E18</f>
        <v>Ing. Oldřich Slováček</v>
      </c>
      <c r="N121" s="198"/>
      <c r="O121" s="198"/>
      <c r="P121" s="198"/>
      <c r="Q121" s="198"/>
      <c r="R121" s="38"/>
    </row>
    <row r="122" spans="2:65" s="1" customFormat="1" ht="14.45" customHeight="1">
      <c r="B122" s="36"/>
      <c r="C122" s="31" t="s">
        <v>35</v>
      </c>
      <c r="D122" s="37"/>
      <c r="E122" s="37"/>
      <c r="F122" s="29" t="str">
        <f>IF(E15="","",E15)</f>
        <v>bude určen výběrovým řízením</v>
      </c>
      <c r="G122" s="37"/>
      <c r="H122" s="37"/>
      <c r="I122" s="37"/>
      <c r="J122" s="37"/>
      <c r="K122" s="31" t="s">
        <v>40</v>
      </c>
      <c r="L122" s="37"/>
      <c r="M122" s="198" t="str">
        <f>E21</f>
        <v>Pavel Hrba</v>
      </c>
      <c r="N122" s="198"/>
      <c r="O122" s="198"/>
      <c r="P122" s="198"/>
      <c r="Q122" s="198"/>
      <c r="R122" s="38"/>
    </row>
    <row r="123" spans="2:65" s="1" customFormat="1" ht="10.35" customHeight="1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8"/>
    </row>
    <row r="124" spans="2:65" s="8" customFormat="1" ht="29.25" customHeight="1">
      <c r="B124" s="144"/>
      <c r="C124" s="145" t="s">
        <v>157</v>
      </c>
      <c r="D124" s="146" t="s">
        <v>158</v>
      </c>
      <c r="E124" s="146" t="s">
        <v>64</v>
      </c>
      <c r="F124" s="257" t="s">
        <v>159</v>
      </c>
      <c r="G124" s="257"/>
      <c r="H124" s="257"/>
      <c r="I124" s="257"/>
      <c r="J124" s="146" t="s">
        <v>160</v>
      </c>
      <c r="K124" s="146" t="s">
        <v>161</v>
      </c>
      <c r="L124" s="258" t="s">
        <v>162</v>
      </c>
      <c r="M124" s="258"/>
      <c r="N124" s="257" t="s">
        <v>134</v>
      </c>
      <c r="O124" s="257"/>
      <c r="P124" s="257"/>
      <c r="Q124" s="259"/>
      <c r="R124" s="147"/>
      <c r="T124" s="77" t="s">
        <v>163</v>
      </c>
      <c r="U124" s="78" t="s">
        <v>46</v>
      </c>
      <c r="V124" s="78" t="s">
        <v>164</v>
      </c>
      <c r="W124" s="78" t="s">
        <v>165</v>
      </c>
      <c r="X124" s="78" t="s">
        <v>166</v>
      </c>
      <c r="Y124" s="78" t="s">
        <v>167</v>
      </c>
      <c r="Z124" s="78" t="s">
        <v>168</v>
      </c>
      <c r="AA124" s="79" t="s">
        <v>169</v>
      </c>
    </row>
    <row r="125" spans="2:65" s="1" customFormat="1" ht="29.25" customHeight="1">
      <c r="B125" s="36"/>
      <c r="C125" s="81" t="s">
        <v>131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267">
        <f>BK125</f>
        <v>0</v>
      </c>
      <c r="O125" s="268"/>
      <c r="P125" s="268"/>
      <c r="Q125" s="268"/>
      <c r="R125" s="38"/>
      <c r="T125" s="80"/>
      <c r="U125" s="52"/>
      <c r="V125" s="52"/>
      <c r="W125" s="148">
        <f>W126+W193+W197</f>
        <v>0</v>
      </c>
      <c r="X125" s="52"/>
      <c r="Y125" s="148">
        <f>Y126+Y193+Y197</f>
        <v>80.102849090000007</v>
      </c>
      <c r="Z125" s="52"/>
      <c r="AA125" s="149">
        <f>AA126+AA193+AA197</f>
        <v>0</v>
      </c>
      <c r="AT125" s="19" t="s">
        <v>81</v>
      </c>
      <c r="AU125" s="19" t="s">
        <v>136</v>
      </c>
      <c r="BK125" s="150">
        <f>BK126+BK193+BK197</f>
        <v>0</v>
      </c>
    </row>
    <row r="126" spans="2:65" s="9" customFormat="1" ht="37.35" customHeight="1">
      <c r="B126" s="151"/>
      <c r="C126" s="152"/>
      <c r="D126" s="153" t="s">
        <v>137</v>
      </c>
      <c r="E126" s="153"/>
      <c r="F126" s="153"/>
      <c r="G126" s="153"/>
      <c r="H126" s="153"/>
      <c r="I126" s="153"/>
      <c r="J126" s="153"/>
      <c r="K126" s="153"/>
      <c r="L126" s="153"/>
      <c r="M126" s="153"/>
      <c r="N126" s="269">
        <f>BK126</f>
        <v>0</v>
      </c>
      <c r="O126" s="251"/>
      <c r="P126" s="251"/>
      <c r="Q126" s="251"/>
      <c r="R126" s="154"/>
      <c r="T126" s="155"/>
      <c r="U126" s="152"/>
      <c r="V126" s="152"/>
      <c r="W126" s="156">
        <f>W127+W146+W156+W161+W170+W173+W191</f>
        <v>0</v>
      </c>
      <c r="X126" s="152"/>
      <c r="Y126" s="156">
        <f>Y127+Y146+Y156+Y161+Y170+Y173+Y191</f>
        <v>80.102849090000007</v>
      </c>
      <c r="Z126" s="152"/>
      <c r="AA126" s="157">
        <f>AA127+AA146+AA156+AA161+AA170+AA173+AA191</f>
        <v>0</v>
      </c>
      <c r="AR126" s="158" t="s">
        <v>11</v>
      </c>
      <c r="AT126" s="159" t="s">
        <v>81</v>
      </c>
      <c r="AU126" s="159" t="s">
        <v>82</v>
      </c>
      <c r="AY126" s="158" t="s">
        <v>170</v>
      </c>
      <c r="BK126" s="160">
        <f>BK127+BK146+BK156+BK161+BK170+BK173+BK191</f>
        <v>0</v>
      </c>
    </row>
    <row r="127" spans="2:65" s="9" customFormat="1" ht="19.899999999999999" customHeight="1">
      <c r="B127" s="151"/>
      <c r="C127" s="152"/>
      <c r="D127" s="161" t="s">
        <v>138</v>
      </c>
      <c r="E127" s="161"/>
      <c r="F127" s="161"/>
      <c r="G127" s="161"/>
      <c r="H127" s="161"/>
      <c r="I127" s="161"/>
      <c r="J127" s="161"/>
      <c r="K127" s="161"/>
      <c r="L127" s="161"/>
      <c r="M127" s="161"/>
      <c r="N127" s="270">
        <f>BK127</f>
        <v>0</v>
      </c>
      <c r="O127" s="271"/>
      <c r="P127" s="271"/>
      <c r="Q127" s="271"/>
      <c r="R127" s="154"/>
      <c r="T127" s="155"/>
      <c r="U127" s="152"/>
      <c r="V127" s="152"/>
      <c r="W127" s="156">
        <f>SUM(W128:W145)</f>
        <v>0</v>
      </c>
      <c r="X127" s="152"/>
      <c r="Y127" s="156">
        <f>SUM(Y128:Y145)</f>
        <v>0</v>
      </c>
      <c r="Z127" s="152"/>
      <c r="AA127" s="157">
        <f>SUM(AA128:AA145)</f>
        <v>0</v>
      </c>
      <c r="AR127" s="158" t="s">
        <v>11</v>
      </c>
      <c r="AT127" s="159" t="s">
        <v>81</v>
      </c>
      <c r="AU127" s="159" t="s">
        <v>11</v>
      </c>
      <c r="AY127" s="158" t="s">
        <v>170</v>
      </c>
      <c r="BK127" s="160">
        <f>SUM(BK128:BK145)</f>
        <v>0</v>
      </c>
    </row>
    <row r="128" spans="2:65" s="1" customFormat="1" ht="31.5" customHeight="1">
      <c r="B128" s="133"/>
      <c r="C128" s="162" t="s">
        <v>11</v>
      </c>
      <c r="D128" s="162" t="s">
        <v>171</v>
      </c>
      <c r="E128" s="163" t="s">
        <v>172</v>
      </c>
      <c r="F128" s="260" t="s">
        <v>173</v>
      </c>
      <c r="G128" s="260"/>
      <c r="H128" s="260"/>
      <c r="I128" s="260"/>
      <c r="J128" s="164" t="s">
        <v>174</v>
      </c>
      <c r="K128" s="165">
        <v>46.88</v>
      </c>
      <c r="L128" s="261">
        <v>0</v>
      </c>
      <c r="M128" s="261"/>
      <c r="N128" s="262">
        <f>ROUND(L128*K128,0)</f>
        <v>0</v>
      </c>
      <c r="O128" s="262"/>
      <c r="P128" s="262"/>
      <c r="Q128" s="262"/>
      <c r="R128" s="136"/>
      <c r="T128" s="166" t="s">
        <v>5</v>
      </c>
      <c r="U128" s="45" t="s">
        <v>47</v>
      </c>
      <c r="V128" s="37"/>
      <c r="W128" s="167">
        <f>V128*K128</f>
        <v>0</v>
      </c>
      <c r="X128" s="167">
        <v>0</v>
      </c>
      <c r="Y128" s="167">
        <f>X128*K128</f>
        <v>0</v>
      </c>
      <c r="Z128" s="167">
        <v>0</v>
      </c>
      <c r="AA128" s="168">
        <f>Z128*K128</f>
        <v>0</v>
      </c>
      <c r="AR128" s="19" t="s">
        <v>175</v>
      </c>
      <c r="AT128" s="19" t="s">
        <v>171</v>
      </c>
      <c r="AU128" s="19" t="s">
        <v>126</v>
      </c>
      <c r="AY128" s="19" t="s">
        <v>170</v>
      </c>
      <c r="BE128" s="107">
        <f>IF(U128="základní",N128,0)</f>
        <v>0</v>
      </c>
      <c r="BF128" s="107">
        <f>IF(U128="snížená",N128,0)</f>
        <v>0</v>
      </c>
      <c r="BG128" s="107">
        <f>IF(U128="zákl. přenesená",N128,0)</f>
        <v>0</v>
      </c>
      <c r="BH128" s="107">
        <f>IF(U128="sníž. přenesená",N128,0)</f>
        <v>0</v>
      </c>
      <c r="BI128" s="107">
        <f>IF(U128="nulová",N128,0)</f>
        <v>0</v>
      </c>
      <c r="BJ128" s="19" t="s">
        <v>11</v>
      </c>
      <c r="BK128" s="107">
        <f>ROUND(L128*K128,0)</f>
        <v>0</v>
      </c>
      <c r="BL128" s="19" t="s">
        <v>175</v>
      </c>
      <c r="BM128" s="19" t="s">
        <v>176</v>
      </c>
    </row>
    <row r="129" spans="2:65" s="10" customFormat="1" ht="22.5" customHeight="1">
      <c r="B129" s="169"/>
      <c r="C129" s="170"/>
      <c r="D129" s="170"/>
      <c r="E129" s="171" t="s">
        <v>5</v>
      </c>
      <c r="F129" s="263" t="s">
        <v>177</v>
      </c>
      <c r="G129" s="264"/>
      <c r="H129" s="264"/>
      <c r="I129" s="264"/>
      <c r="J129" s="170"/>
      <c r="K129" s="172">
        <v>37.200000000000003</v>
      </c>
      <c r="L129" s="170"/>
      <c r="M129" s="170"/>
      <c r="N129" s="170"/>
      <c r="O129" s="170"/>
      <c r="P129" s="170"/>
      <c r="Q129" s="170"/>
      <c r="R129" s="173"/>
      <c r="T129" s="174"/>
      <c r="U129" s="170"/>
      <c r="V129" s="170"/>
      <c r="W129" s="170"/>
      <c r="X129" s="170"/>
      <c r="Y129" s="170"/>
      <c r="Z129" s="170"/>
      <c r="AA129" s="175"/>
      <c r="AT129" s="176" t="s">
        <v>178</v>
      </c>
      <c r="AU129" s="176" t="s">
        <v>126</v>
      </c>
      <c r="AV129" s="10" t="s">
        <v>126</v>
      </c>
      <c r="AW129" s="10" t="s">
        <v>39</v>
      </c>
      <c r="AX129" s="10" t="s">
        <v>82</v>
      </c>
      <c r="AY129" s="176" t="s">
        <v>170</v>
      </c>
    </row>
    <row r="130" spans="2:65" s="10" customFormat="1" ht="22.5" customHeight="1">
      <c r="B130" s="169"/>
      <c r="C130" s="170"/>
      <c r="D130" s="170"/>
      <c r="E130" s="171" t="s">
        <v>5</v>
      </c>
      <c r="F130" s="265" t="s">
        <v>179</v>
      </c>
      <c r="G130" s="266"/>
      <c r="H130" s="266"/>
      <c r="I130" s="266"/>
      <c r="J130" s="170"/>
      <c r="K130" s="172">
        <v>9.68</v>
      </c>
      <c r="L130" s="170"/>
      <c r="M130" s="170"/>
      <c r="N130" s="170"/>
      <c r="O130" s="170"/>
      <c r="P130" s="170"/>
      <c r="Q130" s="170"/>
      <c r="R130" s="173"/>
      <c r="T130" s="174"/>
      <c r="U130" s="170"/>
      <c r="V130" s="170"/>
      <c r="W130" s="170"/>
      <c r="X130" s="170"/>
      <c r="Y130" s="170"/>
      <c r="Z130" s="170"/>
      <c r="AA130" s="175"/>
      <c r="AT130" s="176" t="s">
        <v>178</v>
      </c>
      <c r="AU130" s="176" t="s">
        <v>126</v>
      </c>
      <c r="AV130" s="10" t="s">
        <v>126</v>
      </c>
      <c r="AW130" s="10" t="s">
        <v>39</v>
      </c>
      <c r="AX130" s="10" t="s">
        <v>82</v>
      </c>
      <c r="AY130" s="176" t="s">
        <v>170</v>
      </c>
    </row>
    <row r="131" spans="2:65" s="1" customFormat="1" ht="44.25" customHeight="1">
      <c r="B131" s="133"/>
      <c r="C131" s="162" t="s">
        <v>126</v>
      </c>
      <c r="D131" s="162" t="s">
        <v>171</v>
      </c>
      <c r="E131" s="163" t="s">
        <v>180</v>
      </c>
      <c r="F131" s="260" t="s">
        <v>181</v>
      </c>
      <c r="G131" s="260"/>
      <c r="H131" s="260"/>
      <c r="I131" s="260"/>
      <c r="J131" s="164" t="s">
        <v>174</v>
      </c>
      <c r="K131" s="165">
        <v>4.9119999999999999</v>
      </c>
      <c r="L131" s="261">
        <v>0</v>
      </c>
      <c r="M131" s="261"/>
      <c r="N131" s="262">
        <f>ROUND(L131*K131,0)</f>
        <v>0</v>
      </c>
      <c r="O131" s="262"/>
      <c r="P131" s="262"/>
      <c r="Q131" s="262"/>
      <c r="R131" s="136"/>
      <c r="T131" s="166" t="s">
        <v>5</v>
      </c>
      <c r="U131" s="45" t="s">
        <v>47</v>
      </c>
      <c r="V131" s="37"/>
      <c r="W131" s="167">
        <f>V131*K131</f>
        <v>0</v>
      </c>
      <c r="X131" s="167">
        <v>0</v>
      </c>
      <c r="Y131" s="167">
        <f>X131*K131</f>
        <v>0</v>
      </c>
      <c r="Z131" s="167">
        <v>0</v>
      </c>
      <c r="AA131" s="168">
        <f>Z131*K131</f>
        <v>0</v>
      </c>
      <c r="AR131" s="19" t="s">
        <v>175</v>
      </c>
      <c r="AT131" s="19" t="s">
        <v>171</v>
      </c>
      <c r="AU131" s="19" t="s">
        <v>126</v>
      </c>
      <c r="AY131" s="19" t="s">
        <v>170</v>
      </c>
      <c r="BE131" s="107">
        <f>IF(U131="základní",N131,0)</f>
        <v>0</v>
      </c>
      <c r="BF131" s="107">
        <f>IF(U131="snížená",N131,0)</f>
        <v>0</v>
      </c>
      <c r="BG131" s="107">
        <f>IF(U131="zákl. přenesená",N131,0)</f>
        <v>0</v>
      </c>
      <c r="BH131" s="107">
        <f>IF(U131="sníž. přenesená",N131,0)</f>
        <v>0</v>
      </c>
      <c r="BI131" s="107">
        <f>IF(U131="nulová",N131,0)</f>
        <v>0</v>
      </c>
      <c r="BJ131" s="19" t="s">
        <v>11</v>
      </c>
      <c r="BK131" s="107">
        <f>ROUND(L131*K131,0)</f>
        <v>0</v>
      </c>
      <c r="BL131" s="19" t="s">
        <v>175</v>
      </c>
      <c r="BM131" s="19" t="s">
        <v>182</v>
      </c>
    </row>
    <row r="132" spans="2:65" s="10" customFormat="1" ht="22.5" customHeight="1">
      <c r="B132" s="169"/>
      <c r="C132" s="170"/>
      <c r="D132" s="170"/>
      <c r="E132" s="171" t="s">
        <v>5</v>
      </c>
      <c r="F132" s="263" t="s">
        <v>183</v>
      </c>
      <c r="G132" s="264"/>
      <c r="H132" s="264"/>
      <c r="I132" s="264"/>
      <c r="J132" s="170"/>
      <c r="K132" s="172">
        <v>3.2</v>
      </c>
      <c r="L132" s="170"/>
      <c r="M132" s="170"/>
      <c r="N132" s="170"/>
      <c r="O132" s="170"/>
      <c r="P132" s="170"/>
      <c r="Q132" s="170"/>
      <c r="R132" s="173"/>
      <c r="T132" s="174"/>
      <c r="U132" s="170"/>
      <c r="V132" s="170"/>
      <c r="W132" s="170"/>
      <c r="X132" s="170"/>
      <c r="Y132" s="170"/>
      <c r="Z132" s="170"/>
      <c r="AA132" s="175"/>
      <c r="AT132" s="176" t="s">
        <v>178</v>
      </c>
      <c r="AU132" s="176" t="s">
        <v>126</v>
      </c>
      <c r="AV132" s="10" t="s">
        <v>126</v>
      </c>
      <c r="AW132" s="10" t="s">
        <v>39</v>
      </c>
      <c r="AX132" s="10" t="s">
        <v>82</v>
      </c>
      <c r="AY132" s="176" t="s">
        <v>170</v>
      </c>
    </row>
    <row r="133" spans="2:65" s="10" customFormat="1" ht="22.5" customHeight="1">
      <c r="B133" s="169"/>
      <c r="C133" s="170"/>
      <c r="D133" s="170"/>
      <c r="E133" s="171" t="s">
        <v>5</v>
      </c>
      <c r="F133" s="265" t="s">
        <v>184</v>
      </c>
      <c r="G133" s="266"/>
      <c r="H133" s="266"/>
      <c r="I133" s="266"/>
      <c r="J133" s="170"/>
      <c r="K133" s="172">
        <v>0.86399999999999999</v>
      </c>
      <c r="L133" s="170"/>
      <c r="M133" s="170"/>
      <c r="N133" s="170"/>
      <c r="O133" s="170"/>
      <c r="P133" s="170"/>
      <c r="Q133" s="170"/>
      <c r="R133" s="173"/>
      <c r="T133" s="174"/>
      <c r="U133" s="170"/>
      <c r="V133" s="170"/>
      <c r="W133" s="170"/>
      <c r="X133" s="170"/>
      <c r="Y133" s="170"/>
      <c r="Z133" s="170"/>
      <c r="AA133" s="175"/>
      <c r="AT133" s="176" t="s">
        <v>178</v>
      </c>
      <c r="AU133" s="176" t="s">
        <v>126</v>
      </c>
      <c r="AV133" s="10" t="s">
        <v>126</v>
      </c>
      <c r="AW133" s="10" t="s">
        <v>39</v>
      </c>
      <c r="AX133" s="10" t="s">
        <v>82</v>
      </c>
      <c r="AY133" s="176" t="s">
        <v>170</v>
      </c>
    </row>
    <row r="134" spans="2:65" s="10" customFormat="1" ht="22.5" customHeight="1">
      <c r="B134" s="169"/>
      <c r="C134" s="170"/>
      <c r="D134" s="170"/>
      <c r="E134" s="171" t="s">
        <v>5</v>
      </c>
      <c r="F134" s="265" t="s">
        <v>185</v>
      </c>
      <c r="G134" s="266"/>
      <c r="H134" s="266"/>
      <c r="I134" s="266"/>
      <c r="J134" s="170"/>
      <c r="K134" s="172">
        <v>0.128</v>
      </c>
      <c r="L134" s="170"/>
      <c r="M134" s="170"/>
      <c r="N134" s="170"/>
      <c r="O134" s="170"/>
      <c r="P134" s="170"/>
      <c r="Q134" s="170"/>
      <c r="R134" s="173"/>
      <c r="T134" s="174"/>
      <c r="U134" s="170"/>
      <c r="V134" s="170"/>
      <c r="W134" s="170"/>
      <c r="X134" s="170"/>
      <c r="Y134" s="170"/>
      <c r="Z134" s="170"/>
      <c r="AA134" s="175"/>
      <c r="AT134" s="176" t="s">
        <v>178</v>
      </c>
      <c r="AU134" s="176" t="s">
        <v>126</v>
      </c>
      <c r="AV134" s="10" t="s">
        <v>126</v>
      </c>
      <c r="AW134" s="10" t="s">
        <v>39</v>
      </c>
      <c r="AX134" s="10" t="s">
        <v>82</v>
      </c>
      <c r="AY134" s="176" t="s">
        <v>170</v>
      </c>
    </row>
    <row r="135" spans="2:65" s="10" customFormat="1" ht="22.5" customHeight="1">
      <c r="B135" s="169"/>
      <c r="C135" s="170"/>
      <c r="D135" s="170"/>
      <c r="E135" s="171" t="s">
        <v>5</v>
      </c>
      <c r="F135" s="265" t="s">
        <v>186</v>
      </c>
      <c r="G135" s="266"/>
      <c r="H135" s="266"/>
      <c r="I135" s="266"/>
      <c r="J135" s="170"/>
      <c r="K135" s="172">
        <v>0.72</v>
      </c>
      <c r="L135" s="170"/>
      <c r="M135" s="170"/>
      <c r="N135" s="170"/>
      <c r="O135" s="170"/>
      <c r="P135" s="170"/>
      <c r="Q135" s="170"/>
      <c r="R135" s="173"/>
      <c r="T135" s="174"/>
      <c r="U135" s="170"/>
      <c r="V135" s="170"/>
      <c r="W135" s="170"/>
      <c r="X135" s="170"/>
      <c r="Y135" s="170"/>
      <c r="Z135" s="170"/>
      <c r="AA135" s="175"/>
      <c r="AT135" s="176" t="s">
        <v>178</v>
      </c>
      <c r="AU135" s="176" t="s">
        <v>126</v>
      </c>
      <c r="AV135" s="10" t="s">
        <v>126</v>
      </c>
      <c r="AW135" s="10" t="s">
        <v>39</v>
      </c>
      <c r="AX135" s="10" t="s">
        <v>82</v>
      </c>
      <c r="AY135" s="176" t="s">
        <v>170</v>
      </c>
    </row>
    <row r="136" spans="2:65" s="1" customFormat="1" ht="31.5" customHeight="1">
      <c r="B136" s="133"/>
      <c r="C136" s="162" t="s">
        <v>187</v>
      </c>
      <c r="D136" s="162" t="s">
        <v>171</v>
      </c>
      <c r="E136" s="163" t="s">
        <v>188</v>
      </c>
      <c r="F136" s="260" t="s">
        <v>189</v>
      </c>
      <c r="G136" s="260"/>
      <c r="H136" s="260"/>
      <c r="I136" s="260"/>
      <c r="J136" s="164" t="s">
        <v>174</v>
      </c>
      <c r="K136" s="165">
        <v>51.792000000000002</v>
      </c>
      <c r="L136" s="261">
        <v>0</v>
      </c>
      <c r="M136" s="261"/>
      <c r="N136" s="262">
        <f>ROUND(L136*K136,0)</f>
        <v>0</v>
      </c>
      <c r="O136" s="262"/>
      <c r="P136" s="262"/>
      <c r="Q136" s="262"/>
      <c r="R136" s="136"/>
      <c r="T136" s="166" t="s">
        <v>5</v>
      </c>
      <c r="U136" s="45" t="s">
        <v>47</v>
      </c>
      <c r="V136" s="37"/>
      <c r="W136" s="167">
        <f>V136*K136</f>
        <v>0</v>
      </c>
      <c r="X136" s="167">
        <v>0</v>
      </c>
      <c r="Y136" s="167">
        <f>X136*K136</f>
        <v>0</v>
      </c>
      <c r="Z136" s="167">
        <v>0</v>
      </c>
      <c r="AA136" s="168">
        <f>Z136*K136</f>
        <v>0</v>
      </c>
      <c r="AR136" s="19" t="s">
        <v>175</v>
      </c>
      <c r="AT136" s="19" t="s">
        <v>171</v>
      </c>
      <c r="AU136" s="19" t="s">
        <v>126</v>
      </c>
      <c r="AY136" s="19" t="s">
        <v>170</v>
      </c>
      <c r="BE136" s="107">
        <f>IF(U136="základní",N136,0)</f>
        <v>0</v>
      </c>
      <c r="BF136" s="107">
        <f>IF(U136="snížená",N136,0)</f>
        <v>0</v>
      </c>
      <c r="BG136" s="107">
        <f>IF(U136="zákl. přenesená",N136,0)</f>
        <v>0</v>
      </c>
      <c r="BH136" s="107">
        <f>IF(U136="sníž. přenesená",N136,0)</f>
        <v>0</v>
      </c>
      <c r="BI136" s="107">
        <f>IF(U136="nulová",N136,0)</f>
        <v>0</v>
      </c>
      <c r="BJ136" s="19" t="s">
        <v>11</v>
      </c>
      <c r="BK136" s="107">
        <f>ROUND(L136*K136,0)</f>
        <v>0</v>
      </c>
      <c r="BL136" s="19" t="s">
        <v>175</v>
      </c>
      <c r="BM136" s="19" t="s">
        <v>190</v>
      </c>
    </row>
    <row r="137" spans="2:65" s="10" customFormat="1" ht="22.5" customHeight="1">
      <c r="B137" s="169"/>
      <c r="C137" s="170"/>
      <c r="D137" s="170"/>
      <c r="E137" s="171" t="s">
        <v>5</v>
      </c>
      <c r="F137" s="263" t="s">
        <v>191</v>
      </c>
      <c r="G137" s="264"/>
      <c r="H137" s="264"/>
      <c r="I137" s="264"/>
      <c r="J137" s="170"/>
      <c r="K137" s="172">
        <v>51.792000000000002</v>
      </c>
      <c r="L137" s="170"/>
      <c r="M137" s="170"/>
      <c r="N137" s="170"/>
      <c r="O137" s="170"/>
      <c r="P137" s="170"/>
      <c r="Q137" s="170"/>
      <c r="R137" s="173"/>
      <c r="T137" s="174"/>
      <c r="U137" s="170"/>
      <c r="V137" s="170"/>
      <c r="W137" s="170"/>
      <c r="X137" s="170"/>
      <c r="Y137" s="170"/>
      <c r="Z137" s="170"/>
      <c r="AA137" s="175"/>
      <c r="AT137" s="176" t="s">
        <v>178</v>
      </c>
      <c r="AU137" s="176" t="s">
        <v>126</v>
      </c>
      <c r="AV137" s="10" t="s">
        <v>126</v>
      </c>
      <c r="AW137" s="10" t="s">
        <v>39</v>
      </c>
      <c r="AX137" s="10" t="s">
        <v>82</v>
      </c>
      <c r="AY137" s="176" t="s">
        <v>170</v>
      </c>
    </row>
    <row r="138" spans="2:65" s="1" customFormat="1" ht="44.25" customHeight="1">
      <c r="B138" s="133"/>
      <c r="C138" s="162" t="s">
        <v>175</v>
      </c>
      <c r="D138" s="162" t="s">
        <v>171</v>
      </c>
      <c r="E138" s="163" t="s">
        <v>192</v>
      </c>
      <c r="F138" s="260" t="s">
        <v>193</v>
      </c>
      <c r="G138" s="260"/>
      <c r="H138" s="260"/>
      <c r="I138" s="260"/>
      <c r="J138" s="164" t="s">
        <v>174</v>
      </c>
      <c r="K138" s="165">
        <v>880.46400000000006</v>
      </c>
      <c r="L138" s="261">
        <v>0</v>
      </c>
      <c r="M138" s="261"/>
      <c r="N138" s="262">
        <f>ROUND(L138*K138,0)</f>
        <v>0</v>
      </c>
      <c r="O138" s="262"/>
      <c r="P138" s="262"/>
      <c r="Q138" s="262"/>
      <c r="R138" s="136"/>
      <c r="T138" s="166" t="s">
        <v>5</v>
      </c>
      <c r="U138" s="45" t="s">
        <v>47</v>
      </c>
      <c r="V138" s="37"/>
      <c r="W138" s="167">
        <f>V138*K138</f>
        <v>0</v>
      </c>
      <c r="X138" s="167">
        <v>0</v>
      </c>
      <c r="Y138" s="167">
        <f>X138*K138</f>
        <v>0</v>
      </c>
      <c r="Z138" s="167">
        <v>0</v>
      </c>
      <c r="AA138" s="168">
        <f>Z138*K138</f>
        <v>0</v>
      </c>
      <c r="AR138" s="19" t="s">
        <v>175</v>
      </c>
      <c r="AT138" s="19" t="s">
        <v>171</v>
      </c>
      <c r="AU138" s="19" t="s">
        <v>126</v>
      </c>
      <c r="AY138" s="19" t="s">
        <v>170</v>
      </c>
      <c r="BE138" s="107">
        <f>IF(U138="základní",N138,0)</f>
        <v>0</v>
      </c>
      <c r="BF138" s="107">
        <f>IF(U138="snížená",N138,0)</f>
        <v>0</v>
      </c>
      <c r="BG138" s="107">
        <f>IF(U138="zákl. přenesená",N138,0)</f>
        <v>0</v>
      </c>
      <c r="BH138" s="107">
        <f>IF(U138="sníž. přenesená",N138,0)</f>
        <v>0</v>
      </c>
      <c r="BI138" s="107">
        <f>IF(U138="nulová",N138,0)</f>
        <v>0</v>
      </c>
      <c r="BJ138" s="19" t="s">
        <v>11</v>
      </c>
      <c r="BK138" s="107">
        <f>ROUND(L138*K138,0)</f>
        <v>0</v>
      </c>
      <c r="BL138" s="19" t="s">
        <v>175</v>
      </c>
      <c r="BM138" s="19" t="s">
        <v>194</v>
      </c>
    </row>
    <row r="139" spans="2:65" s="10" customFormat="1" ht="22.5" customHeight="1">
      <c r="B139" s="169"/>
      <c r="C139" s="170"/>
      <c r="D139" s="170"/>
      <c r="E139" s="171" t="s">
        <v>5</v>
      </c>
      <c r="F139" s="263" t="s">
        <v>195</v>
      </c>
      <c r="G139" s="264"/>
      <c r="H139" s="264"/>
      <c r="I139" s="264"/>
      <c r="J139" s="170"/>
      <c r="K139" s="172">
        <v>880.46400000000006</v>
      </c>
      <c r="L139" s="170"/>
      <c r="M139" s="170"/>
      <c r="N139" s="170"/>
      <c r="O139" s="170"/>
      <c r="P139" s="170"/>
      <c r="Q139" s="170"/>
      <c r="R139" s="173"/>
      <c r="T139" s="174"/>
      <c r="U139" s="170"/>
      <c r="V139" s="170"/>
      <c r="W139" s="170"/>
      <c r="X139" s="170"/>
      <c r="Y139" s="170"/>
      <c r="Z139" s="170"/>
      <c r="AA139" s="175"/>
      <c r="AT139" s="176" t="s">
        <v>178</v>
      </c>
      <c r="AU139" s="176" t="s">
        <v>126</v>
      </c>
      <c r="AV139" s="10" t="s">
        <v>126</v>
      </c>
      <c r="AW139" s="10" t="s">
        <v>39</v>
      </c>
      <c r="AX139" s="10" t="s">
        <v>82</v>
      </c>
      <c r="AY139" s="176" t="s">
        <v>170</v>
      </c>
    </row>
    <row r="140" spans="2:65" s="1" customFormat="1" ht="22.5" customHeight="1">
      <c r="B140" s="133"/>
      <c r="C140" s="162" t="s">
        <v>196</v>
      </c>
      <c r="D140" s="162" t="s">
        <v>171</v>
      </c>
      <c r="E140" s="163" t="s">
        <v>197</v>
      </c>
      <c r="F140" s="260" t="s">
        <v>198</v>
      </c>
      <c r="G140" s="260"/>
      <c r="H140" s="260"/>
      <c r="I140" s="260"/>
      <c r="J140" s="164" t="s">
        <v>174</v>
      </c>
      <c r="K140" s="165">
        <v>51.792000000000002</v>
      </c>
      <c r="L140" s="261">
        <v>0</v>
      </c>
      <c r="M140" s="261"/>
      <c r="N140" s="262">
        <f>ROUND(L140*K140,0)</f>
        <v>0</v>
      </c>
      <c r="O140" s="262"/>
      <c r="P140" s="262"/>
      <c r="Q140" s="262"/>
      <c r="R140" s="136"/>
      <c r="T140" s="166" t="s">
        <v>5</v>
      </c>
      <c r="U140" s="45" t="s">
        <v>47</v>
      </c>
      <c r="V140" s="37"/>
      <c r="W140" s="167">
        <f>V140*K140</f>
        <v>0</v>
      </c>
      <c r="X140" s="167">
        <v>0</v>
      </c>
      <c r="Y140" s="167">
        <f>X140*K140</f>
        <v>0</v>
      </c>
      <c r="Z140" s="167">
        <v>0</v>
      </c>
      <c r="AA140" s="168">
        <f>Z140*K140</f>
        <v>0</v>
      </c>
      <c r="AR140" s="19" t="s">
        <v>175</v>
      </c>
      <c r="AT140" s="19" t="s">
        <v>171</v>
      </c>
      <c r="AU140" s="19" t="s">
        <v>126</v>
      </c>
      <c r="AY140" s="19" t="s">
        <v>170</v>
      </c>
      <c r="BE140" s="107">
        <f>IF(U140="základní",N140,0)</f>
        <v>0</v>
      </c>
      <c r="BF140" s="107">
        <f>IF(U140="snížená",N140,0)</f>
        <v>0</v>
      </c>
      <c r="BG140" s="107">
        <f>IF(U140="zákl. přenesená",N140,0)</f>
        <v>0</v>
      </c>
      <c r="BH140" s="107">
        <f>IF(U140="sníž. přenesená",N140,0)</f>
        <v>0</v>
      </c>
      <c r="BI140" s="107">
        <f>IF(U140="nulová",N140,0)</f>
        <v>0</v>
      </c>
      <c r="BJ140" s="19" t="s">
        <v>11</v>
      </c>
      <c r="BK140" s="107">
        <f>ROUND(L140*K140,0)</f>
        <v>0</v>
      </c>
      <c r="BL140" s="19" t="s">
        <v>175</v>
      </c>
      <c r="BM140" s="19" t="s">
        <v>199</v>
      </c>
    </row>
    <row r="141" spans="2:65" s="1" customFormat="1" ht="31.5" customHeight="1">
      <c r="B141" s="133"/>
      <c r="C141" s="162" t="s">
        <v>200</v>
      </c>
      <c r="D141" s="162" t="s">
        <v>171</v>
      </c>
      <c r="E141" s="163" t="s">
        <v>201</v>
      </c>
      <c r="F141" s="260" t="s">
        <v>202</v>
      </c>
      <c r="G141" s="260"/>
      <c r="H141" s="260"/>
      <c r="I141" s="260"/>
      <c r="J141" s="164" t="s">
        <v>203</v>
      </c>
      <c r="K141" s="165">
        <v>88.046000000000006</v>
      </c>
      <c r="L141" s="261">
        <v>0</v>
      </c>
      <c r="M141" s="261"/>
      <c r="N141" s="262">
        <f>ROUND(L141*K141,0)</f>
        <v>0</v>
      </c>
      <c r="O141" s="262"/>
      <c r="P141" s="262"/>
      <c r="Q141" s="262"/>
      <c r="R141" s="136"/>
      <c r="T141" s="166" t="s">
        <v>5</v>
      </c>
      <c r="U141" s="45" t="s">
        <v>47</v>
      </c>
      <c r="V141" s="37"/>
      <c r="W141" s="167">
        <f>V141*K141</f>
        <v>0</v>
      </c>
      <c r="X141" s="167">
        <v>0</v>
      </c>
      <c r="Y141" s="167">
        <f>X141*K141</f>
        <v>0</v>
      </c>
      <c r="Z141" s="167">
        <v>0</v>
      </c>
      <c r="AA141" s="168">
        <f>Z141*K141</f>
        <v>0</v>
      </c>
      <c r="AR141" s="19" t="s">
        <v>175</v>
      </c>
      <c r="AT141" s="19" t="s">
        <v>171</v>
      </c>
      <c r="AU141" s="19" t="s">
        <v>126</v>
      </c>
      <c r="AY141" s="19" t="s">
        <v>170</v>
      </c>
      <c r="BE141" s="107">
        <f>IF(U141="základní",N141,0)</f>
        <v>0</v>
      </c>
      <c r="BF141" s="107">
        <f>IF(U141="snížená",N141,0)</f>
        <v>0</v>
      </c>
      <c r="BG141" s="107">
        <f>IF(U141="zákl. přenesená",N141,0)</f>
        <v>0</v>
      </c>
      <c r="BH141" s="107">
        <f>IF(U141="sníž. přenesená",N141,0)</f>
        <v>0</v>
      </c>
      <c r="BI141" s="107">
        <f>IF(U141="nulová",N141,0)</f>
        <v>0</v>
      </c>
      <c r="BJ141" s="19" t="s">
        <v>11</v>
      </c>
      <c r="BK141" s="107">
        <f>ROUND(L141*K141,0)</f>
        <v>0</v>
      </c>
      <c r="BL141" s="19" t="s">
        <v>175</v>
      </c>
      <c r="BM141" s="19" t="s">
        <v>204</v>
      </c>
    </row>
    <row r="142" spans="2:65" s="10" customFormat="1" ht="22.5" customHeight="1">
      <c r="B142" s="169"/>
      <c r="C142" s="170"/>
      <c r="D142" s="170"/>
      <c r="E142" s="171" t="s">
        <v>5</v>
      </c>
      <c r="F142" s="263" t="s">
        <v>205</v>
      </c>
      <c r="G142" s="264"/>
      <c r="H142" s="264"/>
      <c r="I142" s="264"/>
      <c r="J142" s="170"/>
      <c r="K142" s="172">
        <v>88.046000000000006</v>
      </c>
      <c r="L142" s="170"/>
      <c r="M142" s="170"/>
      <c r="N142" s="170"/>
      <c r="O142" s="170"/>
      <c r="P142" s="170"/>
      <c r="Q142" s="170"/>
      <c r="R142" s="173"/>
      <c r="T142" s="174"/>
      <c r="U142" s="170"/>
      <c r="V142" s="170"/>
      <c r="W142" s="170"/>
      <c r="X142" s="170"/>
      <c r="Y142" s="170"/>
      <c r="Z142" s="170"/>
      <c r="AA142" s="175"/>
      <c r="AT142" s="176" t="s">
        <v>178</v>
      </c>
      <c r="AU142" s="176" t="s">
        <v>126</v>
      </c>
      <c r="AV142" s="10" t="s">
        <v>126</v>
      </c>
      <c r="AW142" s="10" t="s">
        <v>39</v>
      </c>
      <c r="AX142" s="10" t="s">
        <v>82</v>
      </c>
      <c r="AY142" s="176" t="s">
        <v>170</v>
      </c>
    </row>
    <row r="143" spans="2:65" s="1" customFormat="1" ht="22.5" customHeight="1">
      <c r="B143" s="133"/>
      <c r="C143" s="162" t="s">
        <v>206</v>
      </c>
      <c r="D143" s="162" t="s">
        <v>171</v>
      </c>
      <c r="E143" s="163" t="s">
        <v>207</v>
      </c>
      <c r="F143" s="260" t="s">
        <v>208</v>
      </c>
      <c r="G143" s="260"/>
      <c r="H143" s="260"/>
      <c r="I143" s="260"/>
      <c r="J143" s="164" t="s">
        <v>209</v>
      </c>
      <c r="K143" s="165">
        <v>230</v>
      </c>
      <c r="L143" s="261">
        <v>0</v>
      </c>
      <c r="M143" s="261"/>
      <c r="N143" s="262">
        <f>ROUND(L143*K143,0)</f>
        <v>0</v>
      </c>
      <c r="O143" s="262"/>
      <c r="P143" s="262"/>
      <c r="Q143" s="262"/>
      <c r="R143" s="136"/>
      <c r="T143" s="166" t="s">
        <v>5</v>
      </c>
      <c r="U143" s="45" t="s">
        <v>47</v>
      </c>
      <c r="V143" s="37"/>
      <c r="W143" s="167">
        <f>V143*K143</f>
        <v>0</v>
      </c>
      <c r="X143" s="167">
        <v>0</v>
      </c>
      <c r="Y143" s="167">
        <f>X143*K143</f>
        <v>0</v>
      </c>
      <c r="Z143" s="167">
        <v>0</v>
      </c>
      <c r="AA143" s="168">
        <f>Z143*K143</f>
        <v>0</v>
      </c>
      <c r="AR143" s="19" t="s">
        <v>175</v>
      </c>
      <c r="AT143" s="19" t="s">
        <v>171</v>
      </c>
      <c r="AU143" s="19" t="s">
        <v>126</v>
      </c>
      <c r="AY143" s="19" t="s">
        <v>170</v>
      </c>
      <c r="BE143" s="107">
        <f>IF(U143="základní",N143,0)</f>
        <v>0</v>
      </c>
      <c r="BF143" s="107">
        <f>IF(U143="snížená",N143,0)</f>
        <v>0</v>
      </c>
      <c r="BG143" s="107">
        <f>IF(U143="zákl. přenesená",N143,0)</f>
        <v>0</v>
      </c>
      <c r="BH143" s="107">
        <f>IF(U143="sníž. přenesená",N143,0)</f>
        <v>0</v>
      </c>
      <c r="BI143" s="107">
        <f>IF(U143="nulová",N143,0)</f>
        <v>0</v>
      </c>
      <c r="BJ143" s="19" t="s">
        <v>11</v>
      </c>
      <c r="BK143" s="107">
        <f>ROUND(L143*K143,0)</f>
        <v>0</v>
      </c>
      <c r="BL143" s="19" t="s">
        <v>175</v>
      </c>
      <c r="BM143" s="19" t="s">
        <v>210</v>
      </c>
    </row>
    <row r="144" spans="2:65" s="10" customFormat="1" ht="22.5" customHeight="1">
      <c r="B144" s="169"/>
      <c r="C144" s="170"/>
      <c r="D144" s="170"/>
      <c r="E144" s="171" t="s">
        <v>5</v>
      </c>
      <c r="F144" s="263" t="s">
        <v>211</v>
      </c>
      <c r="G144" s="264"/>
      <c r="H144" s="264"/>
      <c r="I144" s="264"/>
      <c r="J144" s="170"/>
      <c r="K144" s="172">
        <v>186</v>
      </c>
      <c r="L144" s="170"/>
      <c r="M144" s="170"/>
      <c r="N144" s="170"/>
      <c r="O144" s="170"/>
      <c r="P144" s="170"/>
      <c r="Q144" s="170"/>
      <c r="R144" s="173"/>
      <c r="T144" s="174"/>
      <c r="U144" s="170"/>
      <c r="V144" s="170"/>
      <c r="W144" s="170"/>
      <c r="X144" s="170"/>
      <c r="Y144" s="170"/>
      <c r="Z144" s="170"/>
      <c r="AA144" s="175"/>
      <c r="AT144" s="176" t="s">
        <v>178</v>
      </c>
      <c r="AU144" s="176" t="s">
        <v>126</v>
      </c>
      <c r="AV144" s="10" t="s">
        <v>126</v>
      </c>
      <c r="AW144" s="10" t="s">
        <v>39</v>
      </c>
      <c r="AX144" s="10" t="s">
        <v>82</v>
      </c>
      <c r="AY144" s="176" t="s">
        <v>170</v>
      </c>
    </row>
    <row r="145" spans="2:65" s="10" customFormat="1" ht="22.5" customHeight="1">
      <c r="B145" s="169"/>
      <c r="C145" s="170"/>
      <c r="D145" s="170"/>
      <c r="E145" s="171" t="s">
        <v>5</v>
      </c>
      <c r="F145" s="265" t="s">
        <v>212</v>
      </c>
      <c r="G145" s="266"/>
      <c r="H145" s="266"/>
      <c r="I145" s="266"/>
      <c r="J145" s="170"/>
      <c r="K145" s="172">
        <v>44</v>
      </c>
      <c r="L145" s="170"/>
      <c r="M145" s="170"/>
      <c r="N145" s="170"/>
      <c r="O145" s="170"/>
      <c r="P145" s="170"/>
      <c r="Q145" s="170"/>
      <c r="R145" s="173"/>
      <c r="T145" s="174"/>
      <c r="U145" s="170"/>
      <c r="V145" s="170"/>
      <c r="W145" s="170"/>
      <c r="X145" s="170"/>
      <c r="Y145" s="170"/>
      <c r="Z145" s="170"/>
      <c r="AA145" s="175"/>
      <c r="AT145" s="176" t="s">
        <v>178</v>
      </c>
      <c r="AU145" s="176" t="s">
        <v>126</v>
      </c>
      <c r="AV145" s="10" t="s">
        <v>126</v>
      </c>
      <c r="AW145" s="10" t="s">
        <v>39</v>
      </c>
      <c r="AX145" s="10" t="s">
        <v>82</v>
      </c>
      <c r="AY145" s="176" t="s">
        <v>170</v>
      </c>
    </row>
    <row r="146" spans="2:65" s="9" customFormat="1" ht="29.85" customHeight="1">
      <c r="B146" s="151"/>
      <c r="C146" s="152"/>
      <c r="D146" s="161" t="s">
        <v>139</v>
      </c>
      <c r="E146" s="161"/>
      <c r="F146" s="161"/>
      <c r="G146" s="161"/>
      <c r="H146" s="161"/>
      <c r="I146" s="161"/>
      <c r="J146" s="161"/>
      <c r="K146" s="161"/>
      <c r="L146" s="161"/>
      <c r="M146" s="161"/>
      <c r="N146" s="270">
        <f>BK146</f>
        <v>0</v>
      </c>
      <c r="O146" s="271"/>
      <c r="P146" s="271"/>
      <c r="Q146" s="271"/>
      <c r="R146" s="154"/>
      <c r="T146" s="155"/>
      <c r="U146" s="152"/>
      <c r="V146" s="152"/>
      <c r="W146" s="156">
        <f>SUM(W147:W155)</f>
        <v>0</v>
      </c>
      <c r="X146" s="152"/>
      <c r="Y146" s="156">
        <f>SUM(Y147:Y155)</f>
        <v>4.2031090899999999</v>
      </c>
      <c r="Z146" s="152"/>
      <c r="AA146" s="157">
        <f>SUM(AA147:AA155)</f>
        <v>0</v>
      </c>
      <c r="AR146" s="158" t="s">
        <v>11</v>
      </c>
      <c r="AT146" s="159" t="s">
        <v>81</v>
      </c>
      <c r="AU146" s="159" t="s">
        <v>11</v>
      </c>
      <c r="AY146" s="158" t="s">
        <v>170</v>
      </c>
      <c r="BK146" s="160">
        <f>SUM(BK147:BK155)</f>
        <v>0</v>
      </c>
    </row>
    <row r="147" spans="2:65" s="1" customFormat="1" ht="22.5" customHeight="1">
      <c r="B147" s="133"/>
      <c r="C147" s="162" t="s">
        <v>213</v>
      </c>
      <c r="D147" s="162" t="s">
        <v>171</v>
      </c>
      <c r="E147" s="163" t="s">
        <v>214</v>
      </c>
      <c r="F147" s="260" t="s">
        <v>215</v>
      </c>
      <c r="G147" s="260"/>
      <c r="H147" s="260"/>
      <c r="I147" s="260"/>
      <c r="J147" s="164" t="s">
        <v>174</v>
      </c>
      <c r="K147" s="165">
        <v>1.712</v>
      </c>
      <c r="L147" s="261">
        <v>0</v>
      </c>
      <c r="M147" s="261"/>
      <c r="N147" s="262">
        <f>ROUND(L147*K147,0)</f>
        <v>0</v>
      </c>
      <c r="O147" s="262"/>
      <c r="P147" s="262"/>
      <c r="Q147" s="262"/>
      <c r="R147" s="136"/>
      <c r="T147" s="166" t="s">
        <v>5</v>
      </c>
      <c r="U147" s="45" t="s">
        <v>47</v>
      </c>
      <c r="V147" s="37"/>
      <c r="W147" s="167">
        <f>V147*K147</f>
        <v>0</v>
      </c>
      <c r="X147" s="167">
        <v>2.45329</v>
      </c>
      <c r="Y147" s="167">
        <f>X147*K147</f>
        <v>4.20003248</v>
      </c>
      <c r="Z147" s="167">
        <v>0</v>
      </c>
      <c r="AA147" s="168">
        <f>Z147*K147</f>
        <v>0</v>
      </c>
      <c r="AR147" s="19" t="s">
        <v>175</v>
      </c>
      <c r="AT147" s="19" t="s">
        <v>171</v>
      </c>
      <c r="AU147" s="19" t="s">
        <v>126</v>
      </c>
      <c r="AY147" s="19" t="s">
        <v>170</v>
      </c>
      <c r="BE147" s="107">
        <f>IF(U147="základní",N147,0)</f>
        <v>0</v>
      </c>
      <c r="BF147" s="107">
        <f>IF(U147="snížená",N147,0)</f>
        <v>0</v>
      </c>
      <c r="BG147" s="107">
        <f>IF(U147="zákl. přenesená",N147,0)</f>
        <v>0</v>
      </c>
      <c r="BH147" s="107">
        <f>IF(U147="sníž. přenesená",N147,0)</f>
        <v>0</v>
      </c>
      <c r="BI147" s="107">
        <f>IF(U147="nulová",N147,0)</f>
        <v>0</v>
      </c>
      <c r="BJ147" s="19" t="s">
        <v>11</v>
      </c>
      <c r="BK147" s="107">
        <f>ROUND(L147*K147,0)</f>
        <v>0</v>
      </c>
      <c r="BL147" s="19" t="s">
        <v>175</v>
      </c>
      <c r="BM147" s="19" t="s">
        <v>216</v>
      </c>
    </row>
    <row r="148" spans="2:65" s="10" customFormat="1" ht="22.5" customHeight="1">
      <c r="B148" s="169"/>
      <c r="C148" s="170"/>
      <c r="D148" s="170"/>
      <c r="E148" s="171" t="s">
        <v>5</v>
      </c>
      <c r="F148" s="263" t="s">
        <v>184</v>
      </c>
      <c r="G148" s="264"/>
      <c r="H148" s="264"/>
      <c r="I148" s="264"/>
      <c r="J148" s="170"/>
      <c r="K148" s="172">
        <v>0.86399999999999999</v>
      </c>
      <c r="L148" s="170"/>
      <c r="M148" s="170"/>
      <c r="N148" s="170"/>
      <c r="O148" s="170"/>
      <c r="P148" s="170"/>
      <c r="Q148" s="170"/>
      <c r="R148" s="173"/>
      <c r="T148" s="174"/>
      <c r="U148" s="170"/>
      <c r="V148" s="170"/>
      <c r="W148" s="170"/>
      <c r="X148" s="170"/>
      <c r="Y148" s="170"/>
      <c r="Z148" s="170"/>
      <c r="AA148" s="175"/>
      <c r="AT148" s="176" t="s">
        <v>178</v>
      </c>
      <c r="AU148" s="176" t="s">
        <v>126</v>
      </c>
      <c r="AV148" s="10" t="s">
        <v>126</v>
      </c>
      <c r="AW148" s="10" t="s">
        <v>39</v>
      </c>
      <c r="AX148" s="10" t="s">
        <v>82</v>
      </c>
      <c r="AY148" s="176" t="s">
        <v>170</v>
      </c>
    </row>
    <row r="149" spans="2:65" s="10" customFormat="1" ht="22.5" customHeight="1">
      <c r="B149" s="169"/>
      <c r="C149" s="170"/>
      <c r="D149" s="170"/>
      <c r="E149" s="171" t="s">
        <v>5</v>
      </c>
      <c r="F149" s="265" t="s">
        <v>185</v>
      </c>
      <c r="G149" s="266"/>
      <c r="H149" s="266"/>
      <c r="I149" s="266"/>
      <c r="J149" s="170"/>
      <c r="K149" s="172">
        <v>0.128</v>
      </c>
      <c r="L149" s="170"/>
      <c r="M149" s="170"/>
      <c r="N149" s="170"/>
      <c r="O149" s="170"/>
      <c r="P149" s="170"/>
      <c r="Q149" s="170"/>
      <c r="R149" s="173"/>
      <c r="T149" s="174"/>
      <c r="U149" s="170"/>
      <c r="V149" s="170"/>
      <c r="W149" s="170"/>
      <c r="X149" s="170"/>
      <c r="Y149" s="170"/>
      <c r="Z149" s="170"/>
      <c r="AA149" s="175"/>
      <c r="AT149" s="176" t="s">
        <v>178</v>
      </c>
      <c r="AU149" s="176" t="s">
        <v>126</v>
      </c>
      <c r="AV149" s="10" t="s">
        <v>126</v>
      </c>
      <c r="AW149" s="10" t="s">
        <v>39</v>
      </c>
      <c r="AX149" s="10" t="s">
        <v>82</v>
      </c>
      <c r="AY149" s="176" t="s">
        <v>170</v>
      </c>
    </row>
    <row r="150" spans="2:65" s="10" customFormat="1" ht="22.5" customHeight="1">
      <c r="B150" s="169"/>
      <c r="C150" s="170"/>
      <c r="D150" s="170"/>
      <c r="E150" s="171" t="s">
        <v>5</v>
      </c>
      <c r="F150" s="265" t="s">
        <v>186</v>
      </c>
      <c r="G150" s="266"/>
      <c r="H150" s="266"/>
      <c r="I150" s="266"/>
      <c r="J150" s="170"/>
      <c r="K150" s="172">
        <v>0.72</v>
      </c>
      <c r="L150" s="170"/>
      <c r="M150" s="170"/>
      <c r="N150" s="170"/>
      <c r="O150" s="170"/>
      <c r="P150" s="170"/>
      <c r="Q150" s="170"/>
      <c r="R150" s="173"/>
      <c r="T150" s="174"/>
      <c r="U150" s="170"/>
      <c r="V150" s="170"/>
      <c r="W150" s="170"/>
      <c r="X150" s="170"/>
      <c r="Y150" s="170"/>
      <c r="Z150" s="170"/>
      <c r="AA150" s="175"/>
      <c r="AT150" s="176" t="s">
        <v>178</v>
      </c>
      <c r="AU150" s="176" t="s">
        <v>126</v>
      </c>
      <c r="AV150" s="10" t="s">
        <v>126</v>
      </c>
      <c r="AW150" s="10" t="s">
        <v>39</v>
      </c>
      <c r="AX150" s="10" t="s">
        <v>82</v>
      </c>
      <c r="AY150" s="176" t="s">
        <v>170</v>
      </c>
    </row>
    <row r="151" spans="2:65" s="1" customFormat="1" ht="22.5" customHeight="1">
      <c r="B151" s="133"/>
      <c r="C151" s="162" t="s">
        <v>217</v>
      </c>
      <c r="D151" s="162" t="s">
        <v>171</v>
      </c>
      <c r="E151" s="163" t="s">
        <v>218</v>
      </c>
      <c r="F151" s="260" t="s">
        <v>219</v>
      </c>
      <c r="G151" s="260"/>
      <c r="H151" s="260"/>
      <c r="I151" s="260"/>
      <c r="J151" s="164" t="s">
        <v>209</v>
      </c>
      <c r="K151" s="165">
        <v>2.9870000000000001</v>
      </c>
      <c r="L151" s="261">
        <v>0</v>
      </c>
      <c r="M151" s="261"/>
      <c r="N151" s="262">
        <f>ROUND(L151*K151,0)</f>
        <v>0</v>
      </c>
      <c r="O151" s="262"/>
      <c r="P151" s="262"/>
      <c r="Q151" s="262"/>
      <c r="R151" s="136"/>
      <c r="T151" s="166" t="s">
        <v>5</v>
      </c>
      <c r="U151" s="45" t="s">
        <v>47</v>
      </c>
      <c r="V151" s="37"/>
      <c r="W151" s="167">
        <f>V151*K151</f>
        <v>0</v>
      </c>
      <c r="X151" s="167">
        <v>1.0300000000000001E-3</v>
      </c>
      <c r="Y151" s="167">
        <f>X151*K151</f>
        <v>3.0766100000000005E-3</v>
      </c>
      <c r="Z151" s="167">
        <v>0</v>
      </c>
      <c r="AA151" s="168">
        <f>Z151*K151</f>
        <v>0</v>
      </c>
      <c r="AR151" s="19" t="s">
        <v>175</v>
      </c>
      <c r="AT151" s="19" t="s">
        <v>171</v>
      </c>
      <c r="AU151" s="19" t="s">
        <v>126</v>
      </c>
      <c r="AY151" s="19" t="s">
        <v>170</v>
      </c>
      <c r="BE151" s="107">
        <f>IF(U151="základní",N151,0)</f>
        <v>0</v>
      </c>
      <c r="BF151" s="107">
        <f>IF(U151="snížená",N151,0)</f>
        <v>0</v>
      </c>
      <c r="BG151" s="107">
        <f>IF(U151="zákl. přenesená",N151,0)</f>
        <v>0</v>
      </c>
      <c r="BH151" s="107">
        <f>IF(U151="sníž. přenesená",N151,0)</f>
        <v>0</v>
      </c>
      <c r="BI151" s="107">
        <f>IF(U151="nulová",N151,0)</f>
        <v>0</v>
      </c>
      <c r="BJ151" s="19" t="s">
        <v>11</v>
      </c>
      <c r="BK151" s="107">
        <f>ROUND(L151*K151,0)</f>
        <v>0</v>
      </c>
      <c r="BL151" s="19" t="s">
        <v>175</v>
      </c>
      <c r="BM151" s="19" t="s">
        <v>220</v>
      </c>
    </row>
    <row r="152" spans="2:65" s="10" customFormat="1" ht="22.5" customHeight="1">
      <c r="B152" s="169"/>
      <c r="C152" s="170"/>
      <c r="D152" s="170"/>
      <c r="E152" s="171" t="s">
        <v>5</v>
      </c>
      <c r="F152" s="263" t="s">
        <v>221</v>
      </c>
      <c r="G152" s="264"/>
      <c r="H152" s="264"/>
      <c r="I152" s="264"/>
      <c r="J152" s="170"/>
      <c r="K152" s="172">
        <v>1.44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178</v>
      </c>
      <c r="AU152" s="176" t="s">
        <v>126</v>
      </c>
      <c r="AV152" s="10" t="s">
        <v>126</v>
      </c>
      <c r="AW152" s="10" t="s">
        <v>39</v>
      </c>
      <c r="AX152" s="10" t="s">
        <v>82</v>
      </c>
      <c r="AY152" s="176" t="s">
        <v>170</v>
      </c>
    </row>
    <row r="153" spans="2:65" s="10" customFormat="1" ht="22.5" customHeight="1">
      <c r="B153" s="169"/>
      <c r="C153" s="170"/>
      <c r="D153" s="170"/>
      <c r="E153" s="171" t="s">
        <v>5</v>
      </c>
      <c r="F153" s="265" t="s">
        <v>222</v>
      </c>
      <c r="G153" s="266"/>
      <c r="H153" s="266"/>
      <c r="I153" s="266"/>
      <c r="J153" s="170"/>
      <c r="K153" s="172">
        <v>0.42699999999999999</v>
      </c>
      <c r="L153" s="170"/>
      <c r="M153" s="170"/>
      <c r="N153" s="170"/>
      <c r="O153" s="170"/>
      <c r="P153" s="170"/>
      <c r="Q153" s="170"/>
      <c r="R153" s="173"/>
      <c r="T153" s="174"/>
      <c r="U153" s="170"/>
      <c r="V153" s="170"/>
      <c r="W153" s="170"/>
      <c r="X153" s="170"/>
      <c r="Y153" s="170"/>
      <c r="Z153" s="170"/>
      <c r="AA153" s="175"/>
      <c r="AT153" s="176" t="s">
        <v>178</v>
      </c>
      <c r="AU153" s="176" t="s">
        <v>126</v>
      </c>
      <c r="AV153" s="10" t="s">
        <v>126</v>
      </c>
      <c r="AW153" s="10" t="s">
        <v>39</v>
      </c>
      <c r="AX153" s="10" t="s">
        <v>82</v>
      </c>
      <c r="AY153" s="176" t="s">
        <v>170</v>
      </c>
    </row>
    <row r="154" spans="2:65" s="10" customFormat="1" ht="22.5" customHeight="1">
      <c r="B154" s="169"/>
      <c r="C154" s="170"/>
      <c r="D154" s="170"/>
      <c r="E154" s="171" t="s">
        <v>5</v>
      </c>
      <c r="F154" s="265" t="s">
        <v>223</v>
      </c>
      <c r="G154" s="266"/>
      <c r="H154" s="266"/>
      <c r="I154" s="266"/>
      <c r="J154" s="170"/>
      <c r="K154" s="172">
        <v>1.1200000000000001</v>
      </c>
      <c r="L154" s="170"/>
      <c r="M154" s="170"/>
      <c r="N154" s="170"/>
      <c r="O154" s="170"/>
      <c r="P154" s="170"/>
      <c r="Q154" s="170"/>
      <c r="R154" s="173"/>
      <c r="T154" s="174"/>
      <c r="U154" s="170"/>
      <c r="V154" s="170"/>
      <c r="W154" s="170"/>
      <c r="X154" s="170"/>
      <c r="Y154" s="170"/>
      <c r="Z154" s="170"/>
      <c r="AA154" s="175"/>
      <c r="AT154" s="176" t="s">
        <v>178</v>
      </c>
      <c r="AU154" s="176" t="s">
        <v>126</v>
      </c>
      <c r="AV154" s="10" t="s">
        <v>126</v>
      </c>
      <c r="AW154" s="10" t="s">
        <v>39</v>
      </c>
      <c r="AX154" s="10" t="s">
        <v>82</v>
      </c>
      <c r="AY154" s="176" t="s">
        <v>170</v>
      </c>
    </row>
    <row r="155" spans="2:65" s="1" customFormat="1" ht="22.5" customHeight="1">
      <c r="B155" s="133"/>
      <c r="C155" s="162" t="s">
        <v>29</v>
      </c>
      <c r="D155" s="162" t="s">
        <v>171</v>
      </c>
      <c r="E155" s="163" t="s">
        <v>224</v>
      </c>
      <c r="F155" s="260" t="s">
        <v>225</v>
      </c>
      <c r="G155" s="260"/>
      <c r="H155" s="260"/>
      <c r="I155" s="260"/>
      <c r="J155" s="164" t="s">
        <v>209</v>
      </c>
      <c r="K155" s="165">
        <v>2.9870000000000001</v>
      </c>
      <c r="L155" s="261">
        <v>0</v>
      </c>
      <c r="M155" s="261"/>
      <c r="N155" s="262">
        <f>ROUND(L155*K155,0)</f>
        <v>0</v>
      </c>
      <c r="O155" s="262"/>
      <c r="P155" s="262"/>
      <c r="Q155" s="262"/>
      <c r="R155" s="136"/>
      <c r="T155" s="166" t="s">
        <v>5</v>
      </c>
      <c r="U155" s="45" t="s">
        <v>47</v>
      </c>
      <c r="V155" s="37"/>
      <c r="W155" s="167">
        <f>V155*K155</f>
        <v>0</v>
      </c>
      <c r="X155" s="167">
        <v>0</v>
      </c>
      <c r="Y155" s="167">
        <f>X155*K155</f>
        <v>0</v>
      </c>
      <c r="Z155" s="167">
        <v>0</v>
      </c>
      <c r="AA155" s="168">
        <f>Z155*K155</f>
        <v>0</v>
      </c>
      <c r="AR155" s="19" t="s">
        <v>175</v>
      </c>
      <c r="AT155" s="19" t="s">
        <v>171</v>
      </c>
      <c r="AU155" s="19" t="s">
        <v>126</v>
      </c>
      <c r="AY155" s="19" t="s">
        <v>170</v>
      </c>
      <c r="BE155" s="107">
        <f>IF(U155="základní",N155,0)</f>
        <v>0</v>
      </c>
      <c r="BF155" s="107">
        <f>IF(U155="snížená",N155,0)</f>
        <v>0</v>
      </c>
      <c r="BG155" s="107">
        <f>IF(U155="zákl. přenesená",N155,0)</f>
        <v>0</v>
      </c>
      <c r="BH155" s="107">
        <f>IF(U155="sníž. přenesená",N155,0)</f>
        <v>0</v>
      </c>
      <c r="BI155" s="107">
        <f>IF(U155="nulová",N155,0)</f>
        <v>0</v>
      </c>
      <c r="BJ155" s="19" t="s">
        <v>11</v>
      </c>
      <c r="BK155" s="107">
        <f>ROUND(L155*K155,0)</f>
        <v>0</v>
      </c>
      <c r="BL155" s="19" t="s">
        <v>175</v>
      </c>
      <c r="BM155" s="19" t="s">
        <v>226</v>
      </c>
    </row>
    <row r="156" spans="2:65" s="9" customFormat="1" ht="29.85" customHeight="1">
      <c r="B156" s="151"/>
      <c r="C156" s="152"/>
      <c r="D156" s="161" t="s">
        <v>140</v>
      </c>
      <c r="E156" s="161"/>
      <c r="F156" s="161"/>
      <c r="G156" s="161"/>
      <c r="H156" s="161"/>
      <c r="I156" s="161"/>
      <c r="J156" s="161"/>
      <c r="K156" s="161"/>
      <c r="L156" s="161"/>
      <c r="M156" s="161"/>
      <c r="N156" s="275">
        <f>BK156</f>
        <v>0</v>
      </c>
      <c r="O156" s="276"/>
      <c r="P156" s="276"/>
      <c r="Q156" s="276"/>
      <c r="R156" s="154"/>
      <c r="T156" s="155"/>
      <c r="U156" s="152"/>
      <c r="V156" s="152"/>
      <c r="W156" s="156">
        <f>SUM(W157:W160)</f>
        <v>0</v>
      </c>
      <c r="X156" s="152"/>
      <c r="Y156" s="156">
        <f>SUM(Y157:Y160)</f>
        <v>7.8956</v>
      </c>
      <c r="Z156" s="152"/>
      <c r="AA156" s="157">
        <f>SUM(AA157:AA160)</f>
        <v>0</v>
      </c>
      <c r="AR156" s="158" t="s">
        <v>11</v>
      </c>
      <c r="AT156" s="159" t="s">
        <v>81</v>
      </c>
      <c r="AU156" s="159" t="s">
        <v>11</v>
      </c>
      <c r="AY156" s="158" t="s">
        <v>170</v>
      </c>
      <c r="BK156" s="160">
        <f>SUM(BK157:BK160)</f>
        <v>0</v>
      </c>
    </row>
    <row r="157" spans="2:65" s="1" customFormat="1" ht="31.5" customHeight="1">
      <c r="B157" s="133"/>
      <c r="C157" s="162" t="s">
        <v>227</v>
      </c>
      <c r="D157" s="162" t="s">
        <v>171</v>
      </c>
      <c r="E157" s="163" t="s">
        <v>228</v>
      </c>
      <c r="F157" s="260" t="s">
        <v>229</v>
      </c>
      <c r="G157" s="260"/>
      <c r="H157" s="260"/>
      <c r="I157" s="260"/>
      <c r="J157" s="164" t="s">
        <v>230</v>
      </c>
      <c r="K157" s="165">
        <v>40</v>
      </c>
      <c r="L157" s="261">
        <v>0</v>
      </c>
      <c r="M157" s="261"/>
      <c r="N157" s="262">
        <f>ROUND(L157*K157,0)</f>
        <v>0</v>
      </c>
      <c r="O157" s="262"/>
      <c r="P157" s="262"/>
      <c r="Q157" s="262"/>
      <c r="R157" s="136"/>
      <c r="T157" s="166" t="s">
        <v>5</v>
      </c>
      <c r="U157" s="45" t="s">
        <v>47</v>
      </c>
      <c r="V157" s="37"/>
      <c r="W157" s="167">
        <f>V157*K157</f>
        <v>0</v>
      </c>
      <c r="X157" s="167">
        <v>0.17488999999999999</v>
      </c>
      <c r="Y157" s="167">
        <f>X157*K157</f>
        <v>6.9955999999999996</v>
      </c>
      <c r="Z157" s="167">
        <v>0</v>
      </c>
      <c r="AA157" s="168">
        <f>Z157*K157</f>
        <v>0</v>
      </c>
      <c r="AR157" s="19" t="s">
        <v>175</v>
      </c>
      <c r="AT157" s="19" t="s">
        <v>171</v>
      </c>
      <c r="AU157" s="19" t="s">
        <v>126</v>
      </c>
      <c r="AY157" s="19" t="s">
        <v>170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19" t="s">
        <v>11</v>
      </c>
      <c r="BK157" s="107">
        <f>ROUND(L157*K157,0)</f>
        <v>0</v>
      </c>
      <c r="BL157" s="19" t="s">
        <v>175</v>
      </c>
      <c r="BM157" s="19" t="s">
        <v>231</v>
      </c>
    </row>
    <row r="158" spans="2:65" s="10" customFormat="1" ht="22.5" customHeight="1">
      <c r="B158" s="169"/>
      <c r="C158" s="170"/>
      <c r="D158" s="170"/>
      <c r="E158" s="171" t="s">
        <v>5</v>
      </c>
      <c r="F158" s="263" t="s">
        <v>232</v>
      </c>
      <c r="G158" s="264"/>
      <c r="H158" s="264"/>
      <c r="I158" s="264"/>
      <c r="J158" s="170"/>
      <c r="K158" s="172">
        <v>40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178</v>
      </c>
      <c r="AU158" s="176" t="s">
        <v>126</v>
      </c>
      <c r="AV158" s="10" t="s">
        <v>126</v>
      </c>
      <c r="AW158" s="10" t="s">
        <v>39</v>
      </c>
      <c r="AX158" s="10" t="s">
        <v>82</v>
      </c>
      <c r="AY158" s="176" t="s">
        <v>170</v>
      </c>
    </row>
    <row r="159" spans="2:65" s="1" customFormat="1" ht="44.25" customHeight="1">
      <c r="B159" s="133"/>
      <c r="C159" s="177" t="s">
        <v>233</v>
      </c>
      <c r="D159" s="177" t="s">
        <v>234</v>
      </c>
      <c r="E159" s="178" t="s">
        <v>235</v>
      </c>
      <c r="F159" s="272" t="s">
        <v>236</v>
      </c>
      <c r="G159" s="272"/>
      <c r="H159" s="272"/>
      <c r="I159" s="272"/>
      <c r="J159" s="179" t="s">
        <v>237</v>
      </c>
      <c r="K159" s="180">
        <v>20</v>
      </c>
      <c r="L159" s="273">
        <v>0</v>
      </c>
      <c r="M159" s="273"/>
      <c r="N159" s="274">
        <f>ROUND(L159*K159,0)</f>
        <v>0</v>
      </c>
      <c r="O159" s="262"/>
      <c r="P159" s="262"/>
      <c r="Q159" s="262"/>
      <c r="R159" s="136"/>
      <c r="T159" s="166" t="s">
        <v>5</v>
      </c>
      <c r="U159" s="45" t="s">
        <v>47</v>
      </c>
      <c r="V159" s="37"/>
      <c r="W159" s="167">
        <f>V159*K159</f>
        <v>0</v>
      </c>
      <c r="X159" s="167">
        <v>4.4999999999999998E-2</v>
      </c>
      <c r="Y159" s="167">
        <f>X159*K159</f>
        <v>0.89999999999999991</v>
      </c>
      <c r="Z159" s="167">
        <v>0</v>
      </c>
      <c r="AA159" s="168">
        <f>Z159*K159</f>
        <v>0</v>
      </c>
      <c r="AR159" s="19" t="s">
        <v>213</v>
      </c>
      <c r="AT159" s="19" t="s">
        <v>234</v>
      </c>
      <c r="AU159" s="19" t="s">
        <v>126</v>
      </c>
      <c r="AY159" s="19" t="s">
        <v>170</v>
      </c>
      <c r="BE159" s="107">
        <f>IF(U159="základní",N159,0)</f>
        <v>0</v>
      </c>
      <c r="BF159" s="107">
        <f>IF(U159="snížená",N159,0)</f>
        <v>0</v>
      </c>
      <c r="BG159" s="107">
        <f>IF(U159="zákl. přenesená",N159,0)</f>
        <v>0</v>
      </c>
      <c r="BH159" s="107">
        <f>IF(U159="sníž. přenesená",N159,0)</f>
        <v>0</v>
      </c>
      <c r="BI159" s="107">
        <f>IF(U159="nulová",N159,0)</f>
        <v>0</v>
      </c>
      <c r="BJ159" s="19" t="s">
        <v>11</v>
      </c>
      <c r="BK159" s="107">
        <f>ROUND(L159*K159,0)</f>
        <v>0</v>
      </c>
      <c r="BL159" s="19" t="s">
        <v>175</v>
      </c>
      <c r="BM159" s="19" t="s">
        <v>238</v>
      </c>
    </row>
    <row r="160" spans="2:65" s="10" customFormat="1" ht="22.5" customHeight="1">
      <c r="B160" s="169"/>
      <c r="C160" s="170"/>
      <c r="D160" s="170"/>
      <c r="E160" s="171" t="s">
        <v>5</v>
      </c>
      <c r="F160" s="263" t="s">
        <v>239</v>
      </c>
      <c r="G160" s="264"/>
      <c r="H160" s="264"/>
      <c r="I160" s="264"/>
      <c r="J160" s="170"/>
      <c r="K160" s="172">
        <v>20</v>
      </c>
      <c r="L160" s="170"/>
      <c r="M160" s="170"/>
      <c r="N160" s="170"/>
      <c r="O160" s="170"/>
      <c r="P160" s="170"/>
      <c r="Q160" s="170"/>
      <c r="R160" s="173"/>
      <c r="T160" s="174"/>
      <c r="U160" s="170"/>
      <c r="V160" s="170"/>
      <c r="W160" s="170"/>
      <c r="X160" s="170"/>
      <c r="Y160" s="170"/>
      <c r="Z160" s="170"/>
      <c r="AA160" s="175"/>
      <c r="AT160" s="176" t="s">
        <v>178</v>
      </c>
      <c r="AU160" s="176" t="s">
        <v>126</v>
      </c>
      <c r="AV160" s="10" t="s">
        <v>126</v>
      </c>
      <c r="AW160" s="10" t="s">
        <v>39</v>
      </c>
      <c r="AX160" s="10" t="s">
        <v>82</v>
      </c>
      <c r="AY160" s="176" t="s">
        <v>170</v>
      </c>
    </row>
    <row r="161" spans="2:65" s="9" customFormat="1" ht="29.85" customHeight="1">
      <c r="B161" s="151"/>
      <c r="C161" s="152"/>
      <c r="D161" s="161" t="s">
        <v>141</v>
      </c>
      <c r="E161" s="161"/>
      <c r="F161" s="161"/>
      <c r="G161" s="161"/>
      <c r="H161" s="161"/>
      <c r="I161" s="161"/>
      <c r="J161" s="161"/>
      <c r="K161" s="161"/>
      <c r="L161" s="161"/>
      <c r="M161" s="161"/>
      <c r="N161" s="270">
        <f>BK161</f>
        <v>0</v>
      </c>
      <c r="O161" s="271"/>
      <c r="P161" s="271"/>
      <c r="Q161" s="271"/>
      <c r="R161" s="154"/>
      <c r="T161" s="155"/>
      <c r="U161" s="152"/>
      <c r="V161" s="152"/>
      <c r="W161" s="156">
        <f>SUM(W162:W169)</f>
        <v>0</v>
      </c>
      <c r="X161" s="152"/>
      <c r="Y161" s="156">
        <f>SUM(Y162:Y169)</f>
        <v>11.58168</v>
      </c>
      <c r="Z161" s="152"/>
      <c r="AA161" s="157">
        <f>SUM(AA162:AA169)</f>
        <v>0</v>
      </c>
      <c r="AR161" s="158" t="s">
        <v>11</v>
      </c>
      <c r="AT161" s="159" t="s">
        <v>81</v>
      </c>
      <c r="AU161" s="159" t="s">
        <v>11</v>
      </c>
      <c r="AY161" s="158" t="s">
        <v>170</v>
      </c>
      <c r="BK161" s="160">
        <f>SUM(BK162:BK169)</f>
        <v>0</v>
      </c>
    </row>
    <row r="162" spans="2:65" s="1" customFormat="1" ht="22.5" customHeight="1">
      <c r="B162" s="133"/>
      <c r="C162" s="162" t="s">
        <v>240</v>
      </c>
      <c r="D162" s="162" t="s">
        <v>171</v>
      </c>
      <c r="E162" s="163" t="s">
        <v>241</v>
      </c>
      <c r="F162" s="260" t="s">
        <v>242</v>
      </c>
      <c r="G162" s="260"/>
      <c r="H162" s="260"/>
      <c r="I162" s="260"/>
      <c r="J162" s="164" t="s">
        <v>209</v>
      </c>
      <c r="K162" s="165">
        <v>186</v>
      </c>
      <c r="L162" s="261">
        <v>0</v>
      </c>
      <c r="M162" s="261"/>
      <c r="N162" s="262">
        <f>ROUND(L162*K162,0)</f>
        <v>0</v>
      </c>
      <c r="O162" s="262"/>
      <c r="P162" s="262"/>
      <c r="Q162" s="262"/>
      <c r="R162" s="136"/>
      <c r="T162" s="166" t="s">
        <v>5</v>
      </c>
      <c r="U162" s="45" t="s">
        <v>47</v>
      </c>
      <c r="V162" s="37"/>
      <c r="W162" s="167">
        <f>V162*K162</f>
        <v>0</v>
      </c>
      <c r="X162" s="167">
        <v>0</v>
      </c>
      <c r="Y162" s="167">
        <f>X162*K162</f>
        <v>0</v>
      </c>
      <c r="Z162" s="167">
        <v>0</v>
      </c>
      <c r="AA162" s="168">
        <f>Z162*K162</f>
        <v>0</v>
      </c>
      <c r="AR162" s="19" t="s">
        <v>175</v>
      </c>
      <c r="AT162" s="19" t="s">
        <v>171</v>
      </c>
      <c r="AU162" s="19" t="s">
        <v>126</v>
      </c>
      <c r="AY162" s="19" t="s">
        <v>170</v>
      </c>
      <c r="BE162" s="107">
        <f>IF(U162="základní",N162,0)</f>
        <v>0</v>
      </c>
      <c r="BF162" s="107">
        <f>IF(U162="snížená",N162,0)</f>
        <v>0</v>
      </c>
      <c r="BG162" s="107">
        <f>IF(U162="zákl. přenesená",N162,0)</f>
        <v>0</v>
      </c>
      <c r="BH162" s="107">
        <f>IF(U162="sníž. přenesená",N162,0)</f>
        <v>0</v>
      </c>
      <c r="BI162" s="107">
        <f>IF(U162="nulová",N162,0)</f>
        <v>0</v>
      </c>
      <c r="BJ162" s="19" t="s">
        <v>11</v>
      </c>
      <c r="BK162" s="107">
        <f>ROUND(L162*K162,0)</f>
        <v>0</v>
      </c>
      <c r="BL162" s="19" t="s">
        <v>175</v>
      </c>
      <c r="BM162" s="19" t="s">
        <v>243</v>
      </c>
    </row>
    <row r="163" spans="2:65" s="10" customFormat="1" ht="22.5" customHeight="1">
      <c r="B163" s="169"/>
      <c r="C163" s="170"/>
      <c r="D163" s="170"/>
      <c r="E163" s="171" t="s">
        <v>5</v>
      </c>
      <c r="F163" s="263" t="s">
        <v>211</v>
      </c>
      <c r="G163" s="264"/>
      <c r="H163" s="264"/>
      <c r="I163" s="264"/>
      <c r="J163" s="170"/>
      <c r="K163" s="172">
        <v>186</v>
      </c>
      <c r="L163" s="170"/>
      <c r="M163" s="170"/>
      <c r="N163" s="170"/>
      <c r="O163" s="170"/>
      <c r="P163" s="170"/>
      <c r="Q163" s="170"/>
      <c r="R163" s="173"/>
      <c r="T163" s="174"/>
      <c r="U163" s="170"/>
      <c r="V163" s="170"/>
      <c r="W163" s="170"/>
      <c r="X163" s="170"/>
      <c r="Y163" s="170"/>
      <c r="Z163" s="170"/>
      <c r="AA163" s="175"/>
      <c r="AT163" s="176" t="s">
        <v>178</v>
      </c>
      <c r="AU163" s="176" t="s">
        <v>126</v>
      </c>
      <c r="AV163" s="10" t="s">
        <v>126</v>
      </c>
      <c r="AW163" s="10" t="s">
        <v>39</v>
      </c>
      <c r="AX163" s="10" t="s">
        <v>82</v>
      </c>
      <c r="AY163" s="176" t="s">
        <v>170</v>
      </c>
    </row>
    <row r="164" spans="2:65" s="1" customFormat="1" ht="22.5" customHeight="1">
      <c r="B164" s="133"/>
      <c r="C164" s="162" t="s">
        <v>244</v>
      </c>
      <c r="D164" s="162" t="s">
        <v>171</v>
      </c>
      <c r="E164" s="163" t="s">
        <v>245</v>
      </c>
      <c r="F164" s="260" t="s">
        <v>246</v>
      </c>
      <c r="G164" s="260"/>
      <c r="H164" s="260"/>
      <c r="I164" s="260"/>
      <c r="J164" s="164" t="s">
        <v>209</v>
      </c>
      <c r="K164" s="165">
        <v>44</v>
      </c>
      <c r="L164" s="261">
        <v>0</v>
      </c>
      <c r="M164" s="261"/>
      <c r="N164" s="262">
        <f>ROUND(L164*K164,0)</f>
        <v>0</v>
      </c>
      <c r="O164" s="262"/>
      <c r="P164" s="262"/>
      <c r="Q164" s="262"/>
      <c r="R164" s="136"/>
      <c r="T164" s="166" t="s">
        <v>5</v>
      </c>
      <c r="U164" s="45" t="s">
        <v>47</v>
      </c>
      <c r="V164" s="37"/>
      <c r="W164" s="167">
        <f>V164*K164</f>
        <v>0</v>
      </c>
      <c r="X164" s="167">
        <v>0</v>
      </c>
      <c r="Y164" s="167">
        <f>X164*K164</f>
        <v>0</v>
      </c>
      <c r="Z164" s="167">
        <v>0</v>
      </c>
      <c r="AA164" s="168">
        <f>Z164*K164</f>
        <v>0</v>
      </c>
      <c r="AR164" s="19" t="s">
        <v>175</v>
      </c>
      <c r="AT164" s="19" t="s">
        <v>171</v>
      </c>
      <c r="AU164" s="19" t="s">
        <v>126</v>
      </c>
      <c r="AY164" s="19" t="s">
        <v>170</v>
      </c>
      <c r="BE164" s="107">
        <f>IF(U164="základní",N164,0)</f>
        <v>0</v>
      </c>
      <c r="BF164" s="107">
        <f>IF(U164="snížená",N164,0)</f>
        <v>0</v>
      </c>
      <c r="BG164" s="107">
        <f>IF(U164="zákl. přenesená",N164,0)</f>
        <v>0</v>
      </c>
      <c r="BH164" s="107">
        <f>IF(U164="sníž. přenesená",N164,0)</f>
        <v>0</v>
      </c>
      <c r="BI164" s="107">
        <f>IF(U164="nulová",N164,0)</f>
        <v>0</v>
      </c>
      <c r="BJ164" s="19" t="s">
        <v>11</v>
      </c>
      <c r="BK164" s="107">
        <f>ROUND(L164*K164,0)</f>
        <v>0</v>
      </c>
      <c r="BL164" s="19" t="s">
        <v>175</v>
      </c>
      <c r="BM164" s="19" t="s">
        <v>247</v>
      </c>
    </row>
    <row r="165" spans="2:65" s="10" customFormat="1" ht="22.5" customHeight="1">
      <c r="B165" s="169"/>
      <c r="C165" s="170"/>
      <c r="D165" s="170"/>
      <c r="E165" s="171" t="s">
        <v>5</v>
      </c>
      <c r="F165" s="263" t="s">
        <v>212</v>
      </c>
      <c r="G165" s="264"/>
      <c r="H165" s="264"/>
      <c r="I165" s="264"/>
      <c r="J165" s="170"/>
      <c r="K165" s="172">
        <v>44</v>
      </c>
      <c r="L165" s="170"/>
      <c r="M165" s="170"/>
      <c r="N165" s="170"/>
      <c r="O165" s="170"/>
      <c r="P165" s="170"/>
      <c r="Q165" s="170"/>
      <c r="R165" s="173"/>
      <c r="T165" s="174"/>
      <c r="U165" s="170"/>
      <c r="V165" s="170"/>
      <c r="W165" s="170"/>
      <c r="X165" s="170"/>
      <c r="Y165" s="170"/>
      <c r="Z165" s="170"/>
      <c r="AA165" s="175"/>
      <c r="AT165" s="176" t="s">
        <v>178</v>
      </c>
      <c r="AU165" s="176" t="s">
        <v>126</v>
      </c>
      <c r="AV165" s="10" t="s">
        <v>126</v>
      </c>
      <c r="AW165" s="10" t="s">
        <v>39</v>
      </c>
      <c r="AX165" s="10" t="s">
        <v>82</v>
      </c>
      <c r="AY165" s="176" t="s">
        <v>170</v>
      </c>
    </row>
    <row r="166" spans="2:65" s="1" customFormat="1" ht="31.5" customHeight="1">
      <c r="B166" s="133"/>
      <c r="C166" s="162" t="s">
        <v>12</v>
      </c>
      <c r="D166" s="162" t="s">
        <v>171</v>
      </c>
      <c r="E166" s="163" t="s">
        <v>248</v>
      </c>
      <c r="F166" s="260" t="s">
        <v>249</v>
      </c>
      <c r="G166" s="260"/>
      <c r="H166" s="260"/>
      <c r="I166" s="260"/>
      <c r="J166" s="164" t="s">
        <v>209</v>
      </c>
      <c r="K166" s="165">
        <v>44</v>
      </c>
      <c r="L166" s="261">
        <v>0</v>
      </c>
      <c r="M166" s="261"/>
      <c r="N166" s="262">
        <f>ROUND(L166*K166,0)</f>
        <v>0</v>
      </c>
      <c r="O166" s="262"/>
      <c r="P166" s="262"/>
      <c r="Q166" s="262"/>
      <c r="R166" s="136"/>
      <c r="T166" s="166" t="s">
        <v>5</v>
      </c>
      <c r="U166" s="45" t="s">
        <v>47</v>
      </c>
      <c r="V166" s="37"/>
      <c r="W166" s="167">
        <f>V166*K166</f>
        <v>0</v>
      </c>
      <c r="X166" s="167">
        <v>0</v>
      </c>
      <c r="Y166" s="167">
        <f>X166*K166</f>
        <v>0</v>
      </c>
      <c r="Z166" s="167">
        <v>0</v>
      </c>
      <c r="AA166" s="168">
        <f>Z166*K166</f>
        <v>0</v>
      </c>
      <c r="AR166" s="19" t="s">
        <v>175</v>
      </c>
      <c r="AT166" s="19" t="s">
        <v>171</v>
      </c>
      <c r="AU166" s="19" t="s">
        <v>126</v>
      </c>
      <c r="AY166" s="19" t="s">
        <v>170</v>
      </c>
      <c r="BE166" s="107">
        <f>IF(U166="základní",N166,0)</f>
        <v>0</v>
      </c>
      <c r="BF166" s="107">
        <f>IF(U166="snížená",N166,0)</f>
        <v>0</v>
      </c>
      <c r="BG166" s="107">
        <f>IF(U166="zákl. přenesená",N166,0)</f>
        <v>0</v>
      </c>
      <c r="BH166" s="107">
        <f>IF(U166="sníž. přenesená",N166,0)</f>
        <v>0</v>
      </c>
      <c r="BI166" s="107">
        <f>IF(U166="nulová",N166,0)</f>
        <v>0</v>
      </c>
      <c r="BJ166" s="19" t="s">
        <v>11</v>
      </c>
      <c r="BK166" s="107">
        <f>ROUND(L166*K166,0)</f>
        <v>0</v>
      </c>
      <c r="BL166" s="19" t="s">
        <v>175</v>
      </c>
      <c r="BM166" s="19" t="s">
        <v>250</v>
      </c>
    </row>
    <row r="167" spans="2:65" s="1" customFormat="1" ht="31.5" customHeight="1">
      <c r="B167" s="133"/>
      <c r="C167" s="162" t="s">
        <v>251</v>
      </c>
      <c r="D167" s="162" t="s">
        <v>171</v>
      </c>
      <c r="E167" s="163" t="s">
        <v>252</v>
      </c>
      <c r="F167" s="260" t="s">
        <v>253</v>
      </c>
      <c r="G167" s="260"/>
      <c r="H167" s="260"/>
      <c r="I167" s="260"/>
      <c r="J167" s="164" t="s">
        <v>209</v>
      </c>
      <c r="K167" s="165">
        <v>44</v>
      </c>
      <c r="L167" s="261">
        <v>0</v>
      </c>
      <c r="M167" s="261"/>
      <c r="N167" s="262">
        <f>ROUND(L167*K167,0)</f>
        <v>0</v>
      </c>
      <c r="O167" s="262"/>
      <c r="P167" s="262"/>
      <c r="Q167" s="262"/>
      <c r="R167" s="136"/>
      <c r="T167" s="166" t="s">
        <v>5</v>
      </c>
      <c r="U167" s="45" t="s">
        <v>47</v>
      </c>
      <c r="V167" s="37"/>
      <c r="W167" s="167">
        <f>V167*K167</f>
        <v>0</v>
      </c>
      <c r="X167" s="167">
        <v>0.10362</v>
      </c>
      <c r="Y167" s="167">
        <f>X167*K167</f>
        <v>4.5592800000000002</v>
      </c>
      <c r="Z167" s="167">
        <v>0</v>
      </c>
      <c r="AA167" s="168">
        <f>Z167*K167</f>
        <v>0</v>
      </c>
      <c r="AR167" s="19" t="s">
        <v>175</v>
      </c>
      <c r="AT167" s="19" t="s">
        <v>171</v>
      </c>
      <c r="AU167" s="19" t="s">
        <v>126</v>
      </c>
      <c r="AY167" s="19" t="s">
        <v>170</v>
      </c>
      <c r="BE167" s="107">
        <f>IF(U167="základní",N167,0)</f>
        <v>0</v>
      </c>
      <c r="BF167" s="107">
        <f>IF(U167="snížená",N167,0)</f>
        <v>0</v>
      </c>
      <c r="BG167" s="107">
        <f>IF(U167="zákl. přenesená",N167,0)</f>
        <v>0</v>
      </c>
      <c r="BH167" s="107">
        <f>IF(U167="sníž. přenesená",N167,0)</f>
        <v>0</v>
      </c>
      <c r="BI167" s="107">
        <f>IF(U167="nulová",N167,0)</f>
        <v>0</v>
      </c>
      <c r="BJ167" s="19" t="s">
        <v>11</v>
      </c>
      <c r="BK167" s="107">
        <f>ROUND(L167*K167,0)</f>
        <v>0</v>
      </c>
      <c r="BL167" s="19" t="s">
        <v>175</v>
      </c>
      <c r="BM167" s="19" t="s">
        <v>254</v>
      </c>
    </row>
    <row r="168" spans="2:65" s="1" customFormat="1" ht="31.5" customHeight="1">
      <c r="B168" s="133"/>
      <c r="C168" s="177" t="s">
        <v>255</v>
      </c>
      <c r="D168" s="177" t="s">
        <v>234</v>
      </c>
      <c r="E168" s="178" t="s">
        <v>256</v>
      </c>
      <c r="F168" s="272" t="s">
        <v>257</v>
      </c>
      <c r="G168" s="272"/>
      <c r="H168" s="272"/>
      <c r="I168" s="272"/>
      <c r="J168" s="179" t="s">
        <v>209</v>
      </c>
      <c r="K168" s="180">
        <v>46.2</v>
      </c>
      <c r="L168" s="273">
        <v>0</v>
      </c>
      <c r="M168" s="273"/>
      <c r="N168" s="274">
        <f>ROUND(L168*K168,0)</f>
        <v>0</v>
      </c>
      <c r="O168" s="262"/>
      <c r="P168" s="262"/>
      <c r="Q168" s="262"/>
      <c r="R168" s="136"/>
      <c r="T168" s="166" t="s">
        <v>5</v>
      </c>
      <c r="U168" s="45" t="s">
        <v>47</v>
      </c>
      <c r="V168" s="37"/>
      <c r="W168" s="167">
        <f>V168*K168</f>
        <v>0</v>
      </c>
      <c r="X168" s="167">
        <v>0.152</v>
      </c>
      <c r="Y168" s="167">
        <f>X168*K168</f>
        <v>7.0224000000000002</v>
      </c>
      <c r="Z168" s="167">
        <v>0</v>
      </c>
      <c r="AA168" s="168">
        <f>Z168*K168</f>
        <v>0</v>
      </c>
      <c r="AR168" s="19" t="s">
        <v>213</v>
      </c>
      <c r="AT168" s="19" t="s">
        <v>234</v>
      </c>
      <c r="AU168" s="19" t="s">
        <v>126</v>
      </c>
      <c r="AY168" s="19" t="s">
        <v>170</v>
      </c>
      <c r="BE168" s="107">
        <f>IF(U168="základní",N168,0)</f>
        <v>0</v>
      </c>
      <c r="BF168" s="107">
        <f>IF(U168="snížená",N168,0)</f>
        <v>0</v>
      </c>
      <c r="BG168" s="107">
        <f>IF(U168="zákl. přenesená",N168,0)</f>
        <v>0</v>
      </c>
      <c r="BH168" s="107">
        <f>IF(U168="sníž. přenesená",N168,0)</f>
        <v>0</v>
      </c>
      <c r="BI168" s="107">
        <f>IF(U168="nulová",N168,0)</f>
        <v>0</v>
      </c>
      <c r="BJ168" s="19" t="s">
        <v>11</v>
      </c>
      <c r="BK168" s="107">
        <f>ROUND(L168*K168,0)</f>
        <v>0</v>
      </c>
      <c r="BL168" s="19" t="s">
        <v>175</v>
      </c>
      <c r="BM168" s="19" t="s">
        <v>258</v>
      </c>
    </row>
    <row r="169" spans="2:65" s="10" customFormat="1" ht="22.5" customHeight="1">
      <c r="B169" s="169"/>
      <c r="C169" s="170"/>
      <c r="D169" s="170"/>
      <c r="E169" s="171" t="s">
        <v>5</v>
      </c>
      <c r="F169" s="263" t="s">
        <v>259</v>
      </c>
      <c r="G169" s="264"/>
      <c r="H169" s="264"/>
      <c r="I169" s="264"/>
      <c r="J169" s="170"/>
      <c r="K169" s="172">
        <v>46.2</v>
      </c>
      <c r="L169" s="170"/>
      <c r="M169" s="170"/>
      <c r="N169" s="170"/>
      <c r="O169" s="170"/>
      <c r="P169" s="170"/>
      <c r="Q169" s="170"/>
      <c r="R169" s="173"/>
      <c r="T169" s="174"/>
      <c r="U169" s="170"/>
      <c r="V169" s="170"/>
      <c r="W169" s="170"/>
      <c r="X169" s="170"/>
      <c r="Y169" s="170"/>
      <c r="Z169" s="170"/>
      <c r="AA169" s="175"/>
      <c r="AT169" s="176" t="s">
        <v>178</v>
      </c>
      <c r="AU169" s="176" t="s">
        <v>126</v>
      </c>
      <c r="AV169" s="10" t="s">
        <v>126</v>
      </c>
      <c r="AW169" s="10" t="s">
        <v>39</v>
      </c>
      <c r="AX169" s="10" t="s">
        <v>82</v>
      </c>
      <c r="AY169" s="176" t="s">
        <v>170</v>
      </c>
    </row>
    <row r="170" spans="2:65" s="9" customFormat="1" ht="29.85" customHeight="1">
      <c r="B170" s="151"/>
      <c r="C170" s="152"/>
      <c r="D170" s="161" t="s">
        <v>142</v>
      </c>
      <c r="E170" s="161"/>
      <c r="F170" s="161"/>
      <c r="G170" s="161"/>
      <c r="H170" s="161"/>
      <c r="I170" s="161"/>
      <c r="J170" s="161"/>
      <c r="K170" s="161"/>
      <c r="L170" s="161"/>
      <c r="M170" s="161"/>
      <c r="N170" s="270">
        <f>BK170</f>
        <v>0</v>
      </c>
      <c r="O170" s="271"/>
      <c r="P170" s="271"/>
      <c r="Q170" s="271"/>
      <c r="R170" s="154"/>
      <c r="T170" s="155"/>
      <c r="U170" s="152"/>
      <c r="V170" s="152"/>
      <c r="W170" s="156">
        <f>SUM(W171:W172)</f>
        <v>0</v>
      </c>
      <c r="X170" s="152"/>
      <c r="Y170" s="156">
        <f>SUM(Y171:Y172)</f>
        <v>34.168199999999999</v>
      </c>
      <c r="Z170" s="152"/>
      <c r="AA170" s="157">
        <f>SUM(AA171:AA172)</f>
        <v>0</v>
      </c>
      <c r="AR170" s="158" t="s">
        <v>11</v>
      </c>
      <c r="AT170" s="159" t="s">
        <v>81</v>
      </c>
      <c r="AU170" s="159" t="s">
        <v>11</v>
      </c>
      <c r="AY170" s="158" t="s">
        <v>170</v>
      </c>
      <c r="BK170" s="160">
        <f>SUM(BK171:BK172)</f>
        <v>0</v>
      </c>
    </row>
    <row r="171" spans="2:65" s="1" customFormat="1" ht="22.5" customHeight="1">
      <c r="B171" s="133"/>
      <c r="C171" s="162" t="s">
        <v>260</v>
      </c>
      <c r="D171" s="162" t="s">
        <v>171</v>
      </c>
      <c r="E171" s="163" t="s">
        <v>261</v>
      </c>
      <c r="F171" s="260" t="s">
        <v>262</v>
      </c>
      <c r="G171" s="260"/>
      <c r="H171" s="260"/>
      <c r="I171" s="260"/>
      <c r="J171" s="164" t="s">
        <v>209</v>
      </c>
      <c r="K171" s="165">
        <v>186</v>
      </c>
      <c r="L171" s="261">
        <v>0</v>
      </c>
      <c r="M171" s="261"/>
      <c r="N171" s="262">
        <f>ROUND(L171*K171,0)</f>
        <v>0</v>
      </c>
      <c r="O171" s="262"/>
      <c r="P171" s="262"/>
      <c r="Q171" s="262"/>
      <c r="R171" s="136"/>
      <c r="T171" s="166" t="s">
        <v>5</v>
      </c>
      <c r="U171" s="45" t="s">
        <v>47</v>
      </c>
      <c r="V171" s="37"/>
      <c r="W171" s="167">
        <f>V171*K171</f>
        <v>0</v>
      </c>
      <c r="X171" s="167">
        <v>0.1837</v>
      </c>
      <c r="Y171" s="167">
        <f>X171*K171</f>
        <v>34.168199999999999</v>
      </c>
      <c r="Z171" s="167">
        <v>0</v>
      </c>
      <c r="AA171" s="168">
        <f>Z171*K171</f>
        <v>0</v>
      </c>
      <c r="AR171" s="19" t="s">
        <v>175</v>
      </c>
      <c r="AT171" s="19" t="s">
        <v>171</v>
      </c>
      <c r="AU171" s="19" t="s">
        <v>126</v>
      </c>
      <c r="AY171" s="19" t="s">
        <v>170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19" t="s">
        <v>11</v>
      </c>
      <c r="BK171" s="107">
        <f>ROUND(L171*K171,0)</f>
        <v>0</v>
      </c>
      <c r="BL171" s="19" t="s">
        <v>175</v>
      </c>
      <c r="BM171" s="19" t="s">
        <v>263</v>
      </c>
    </row>
    <row r="172" spans="2:65" s="10" customFormat="1" ht="22.5" customHeight="1">
      <c r="B172" s="169"/>
      <c r="C172" s="170"/>
      <c r="D172" s="170"/>
      <c r="E172" s="171" t="s">
        <v>5</v>
      </c>
      <c r="F172" s="263" t="s">
        <v>211</v>
      </c>
      <c r="G172" s="264"/>
      <c r="H172" s="264"/>
      <c r="I172" s="264"/>
      <c r="J172" s="170"/>
      <c r="K172" s="172">
        <v>186</v>
      </c>
      <c r="L172" s="170"/>
      <c r="M172" s="170"/>
      <c r="N172" s="170"/>
      <c r="O172" s="170"/>
      <c r="P172" s="170"/>
      <c r="Q172" s="170"/>
      <c r="R172" s="173"/>
      <c r="T172" s="174"/>
      <c r="U172" s="170"/>
      <c r="V172" s="170"/>
      <c r="W172" s="170"/>
      <c r="X172" s="170"/>
      <c r="Y172" s="170"/>
      <c r="Z172" s="170"/>
      <c r="AA172" s="175"/>
      <c r="AT172" s="176" t="s">
        <v>178</v>
      </c>
      <c r="AU172" s="176" t="s">
        <v>126</v>
      </c>
      <c r="AV172" s="10" t="s">
        <v>126</v>
      </c>
      <c r="AW172" s="10" t="s">
        <v>39</v>
      </c>
      <c r="AX172" s="10" t="s">
        <v>82</v>
      </c>
      <c r="AY172" s="176" t="s">
        <v>170</v>
      </c>
    </row>
    <row r="173" spans="2:65" s="9" customFormat="1" ht="29.85" customHeight="1">
      <c r="B173" s="151"/>
      <c r="C173" s="152"/>
      <c r="D173" s="161" t="s">
        <v>143</v>
      </c>
      <c r="E173" s="161"/>
      <c r="F173" s="161"/>
      <c r="G173" s="161"/>
      <c r="H173" s="161"/>
      <c r="I173" s="161"/>
      <c r="J173" s="161"/>
      <c r="K173" s="161"/>
      <c r="L173" s="161"/>
      <c r="M173" s="161"/>
      <c r="N173" s="270">
        <f>BK173</f>
        <v>0</v>
      </c>
      <c r="O173" s="271"/>
      <c r="P173" s="271"/>
      <c r="Q173" s="271"/>
      <c r="R173" s="154"/>
      <c r="T173" s="155"/>
      <c r="U173" s="152"/>
      <c r="V173" s="152"/>
      <c r="W173" s="156">
        <f>SUM(W174:W190)</f>
        <v>0</v>
      </c>
      <c r="X173" s="152"/>
      <c r="Y173" s="156">
        <f>SUM(Y174:Y190)</f>
        <v>22.254260000000002</v>
      </c>
      <c r="Z173" s="152"/>
      <c r="AA173" s="157">
        <f>SUM(AA174:AA190)</f>
        <v>0</v>
      </c>
      <c r="AR173" s="158" t="s">
        <v>11</v>
      </c>
      <c r="AT173" s="159" t="s">
        <v>81</v>
      </c>
      <c r="AU173" s="159" t="s">
        <v>11</v>
      </c>
      <c r="AY173" s="158" t="s">
        <v>170</v>
      </c>
      <c r="BK173" s="160">
        <f>SUM(BK174:BK190)</f>
        <v>0</v>
      </c>
    </row>
    <row r="174" spans="2:65" s="1" customFormat="1" ht="44.25" customHeight="1">
      <c r="B174" s="133"/>
      <c r="C174" s="162" t="s">
        <v>264</v>
      </c>
      <c r="D174" s="162" t="s">
        <v>171</v>
      </c>
      <c r="E174" s="163" t="s">
        <v>265</v>
      </c>
      <c r="F174" s="260" t="s">
        <v>266</v>
      </c>
      <c r="G174" s="260"/>
      <c r="H174" s="260"/>
      <c r="I174" s="260"/>
      <c r="J174" s="164" t="s">
        <v>267</v>
      </c>
      <c r="K174" s="165">
        <v>119</v>
      </c>
      <c r="L174" s="261">
        <v>0</v>
      </c>
      <c r="M174" s="261"/>
      <c r="N174" s="262">
        <f>ROUND(L174*K174,0)</f>
        <v>0</v>
      </c>
      <c r="O174" s="262"/>
      <c r="P174" s="262"/>
      <c r="Q174" s="262"/>
      <c r="R174" s="136"/>
      <c r="T174" s="166" t="s">
        <v>5</v>
      </c>
      <c r="U174" s="45" t="s">
        <v>47</v>
      </c>
      <c r="V174" s="37"/>
      <c r="W174" s="167">
        <f>V174*K174</f>
        <v>0</v>
      </c>
      <c r="X174" s="167">
        <v>0.1295</v>
      </c>
      <c r="Y174" s="167">
        <f>X174*K174</f>
        <v>15.410500000000001</v>
      </c>
      <c r="Z174" s="167">
        <v>0</v>
      </c>
      <c r="AA174" s="168">
        <f>Z174*K174</f>
        <v>0</v>
      </c>
      <c r="AR174" s="19" t="s">
        <v>175</v>
      </c>
      <c r="AT174" s="19" t="s">
        <v>171</v>
      </c>
      <c r="AU174" s="19" t="s">
        <v>126</v>
      </c>
      <c r="AY174" s="19" t="s">
        <v>170</v>
      </c>
      <c r="BE174" s="107">
        <f>IF(U174="základní",N174,0)</f>
        <v>0</v>
      </c>
      <c r="BF174" s="107">
        <f>IF(U174="snížená",N174,0)</f>
        <v>0</v>
      </c>
      <c r="BG174" s="107">
        <f>IF(U174="zákl. přenesená",N174,0)</f>
        <v>0</v>
      </c>
      <c r="BH174" s="107">
        <f>IF(U174="sníž. přenesená",N174,0)</f>
        <v>0</v>
      </c>
      <c r="BI174" s="107">
        <f>IF(U174="nulová",N174,0)</f>
        <v>0</v>
      </c>
      <c r="BJ174" s="19" t="s">
        <v>11</v>
      </c>
      <c r="BK174" s="107">
        <f>ROUND(L174*K174,0)</f>
        <v>0</v>
      </c>
      <c r="BL174" s="19" t="s">
        <v>175</v>
      </c>
      <c r="BM174" s="19" t="s">
        <v>268</v>
      </c>
    </row>
    <row r="175" spans="2:65" s="10" customFormat="1" ht="22.5" customHeight="1">
      <c r="B175" s="169"/>
      <c r="C175" s="170"/>
      <c r="D175" s="170"/>
      <c r="E175" s="171" t="s">
        <v>5</v>
      </c>
      <c r="F175" s="263" t="s">
        <v>269</v>
      </c>
      <c r="G175" s="264"/>
      <c r="H175" s="264"/>
      <c r="I175" s="264"/>
      <c r="J175" s="170"/>
      <c r="K175" s="172">
        <v>57</v>
      </c>
      <c r="L175" s="170"/>
      <c r="M175" s="170"/>
      <c r="N175" s="170"/>
      <c r="O175" s="170"/>
      <c r="P175" s="170"/>
      <c r="Q175" s="170"/>
      <c r="R175" s="173"/>
      <c r="T175" s="174"/>
      <c r="U175" s="170"/>
      <c r="V175" s="170"/>
      <c r="W175" s="170"/>
      <c r="X175" s="170"/>
      <c r="Y175" s="170"/>
      <c r="Z175" s="170"/>
      <c r="AA175" s="175"/>
      <c r="AT175" s="176" t="s">
        <v>178</v>
      </c>
      <c r="AU175" s="176" t="s">
        <v>126</v>
      </c>
      <c r="AV175" s="10" t="s">
        <v>126</v>
      </c>
      <c r="AW175" s="10" t="s">
        <v>39</v>
      </c>
      <c r="AX175" s="10" t="s">
        <v>82</v>
      </c>
      <c r="AY175" s="176" t="s">
        <v>170</v>
      </c>
    </row>
    <row r="176" spans="2:65" s="10" customFormat="1" ht="22.5" customHeight="1">
      <c r="B176" s="169"/>
      <c r="C176" s="170"/>
      <c r="D176" s="170"/>
      <c r="E176" s="171" t="s">
        <v>5</v>
      </c>
      <c r="F176" s="265" t="s">
        <v>270</v>
      </c>
      <c r="G176" s="266"/>
      <c r="H176" s="266"/>
      <c r="I176" s="266"/>
      <c r="J176" s="170"/>
      <c r="K176" s="172">
        <v>62</v>
      </c>
      <c r="L176" s="170"/>
      <c r="M176" s="170"/>
      <c r="N176" s="170"/>
      <c r="O176" s="170"/>
      <c r="P176" s="170"/>
      <c r="Q176" s="170"/>
      <c r="R176" s="173"/>
      <c r="T176" s="174"/>
      <c r="U176" s="170"/>
      <c r="V176" s="170"/>
      <c r="W176" s="170"/>
      <c r="X176" s="170"/>
      <c r="Y176" s="170"/>
      <c r="Z176" s="170"/>
      <c r="AA176" s="175"/>
      <c r="AT176" s="176" t="s">
        <v>178</v>
      </c>
      <c r="AU176" s="176" t="s">
        <v>126</v>
      </c>
      <c r="AV176" s="10" t="s">
        <v>126</v>
      </c>
      <c r="AW176" s="10" t="s">
        <v>39</v>
      </c>
      <c r="AX176" s="10" t="s">
        <v>82</v>
      </c>
      <c r="AY176" s="176" t="s">
        <v>170</v>
      </c>
    </row>
    <row r="177" spans="2:65" s="1" customFormat="1" ht="31.5" customHeight="1">
      <c r="B177" s="133"/>
      <c r="C177" s="177" t="s">
        <v>271</v>
      </c>
      <c r="D177" s="177" t="s">
        <v>234</v>
      </c>
      <c r="E177" s="178" t="s">
        <v>272</v>
      </c>
      <c r="F177" s="272" t="s">
        <v>273</v>
      </c>
      <c r="G177" s="272"/>
      <c r="H177" s="272"/>
      <c r="I177" s="272"/>
      <c r="J177" s="179" t="s">
        <v>230</v>
      </c>
      <c r="K177" s="180">
        <v>120.19</v>
      </c>
      <c r="L177" s="273">
        <v>0</v>
      </c>
      <c r="M177" s="273"/>
      <c r="N177" s="274">
        <f>ROUND(L177*K177,0)</f>
        <v>0</v>
      </c>
      <c r="O177" s="262"/>
      <c r="P177" s="262"/>
      <c r="Q177" s="262"/>
      <c r="R177" s="136"/>
      <c r="T177" s="166" t="s">
        <v>5</v>
      </c>
      <c r="U177" s="45" t="s">
        <v>47</v>
      </c>
      <c r="V177" s="37"/>
      <c r="W177" s="167">
        <f>V177*K177</f>
        <v>0</v>
      </c>
      <c r="X177" s="167">
        <v>4.8000000000000001E-2</v>
      </c>
      <c r="Y177" s="167">
        <f>X177*K177</f>
        <v>5.76912</v>
      </c>
      <c r="Z177" s="167">
        <v>0</v>
      </c>
      <c r="AA177" s="168">
        <f>Z177*K177</f>
        <v>0</v>
      </c>
      <c r="AR177" s="19" t="s">
        <v>213</v>
      </c>
      <c r="AT177" s="19" t="s">
        <v>234</v>
      </c>
      <c r="AU177" s="19" t="s">
        <v>126</v>
      </c>
      <c r="AY177" s="19" t="s">
        <v>170</v>
      </c>
      <c r="BE177" s="107">
        <f>IF(U177="základní",N177,0)</f>
        <v>0</v>
      </c>
      <c r="BF177" s="107">
        <f>IF(U177="snížená",N177,0)</f>
        <v>0</v>
      </c>
      <c r="BG177" s="107">
        <f>IF(U177="zákl. přenesená",N177,0)</f>
        <v>0</v>
      </c>
      <c r="BH177" s="107">
        <f>IF(U177="sníž. přenesená",N177,0)</f>
        <v>0</v>
      </c>
      <c r="BI177" s="107">
        <f>IF(U177="nulová",N177,0)</f>
        <v>0</v>
      </c>
      <c r="BJ177" s="19" t="s">
        <v>11</v>
      </c>
      <c r="BK177" s="107">
        <f>ROUND(L177*K177,0)</f>
        <v>0</v>
      </c>
      <c r="BL177" s="19" t="s">
        <v>175</v>
      </c>
      <c r="BM177" s="19" t="s">
        <v>274</v>
      </c>
    </row>
    <row r="178" spans="2:65" s="10" customFormat="1" ht="22.5" customHeight="1">
      <c r="B178" s="169"/>
      <c r="C178" s="170"/>
      <c r="D178" s="170"/>
      <c r="E178" s="171" t="s">
        <v>5</v>
      </c>
      <c r="F178" s="263" t="s">
        <v>275</v>
      </c>
      <c r="G178" s="264"/>
      <c r="H178" s="264"/>
      <c r="I178" s="264"/>
      <c r="J178" s="170"/>
      <c r="K178" s="172">
        <v>120.19</v>
      </c>
      <c r="L178" s="170"/>
      <c r="M178" s="170"/>
      <c r="N178" s="170"/>
      <c r="O178" s="170"/>
      <c r="P178" s="170"/>
      <c r="Q178" s="170"/>
      <c r="R178" s="173"/>
      <c r="T178" s="174"/>
      <c r="U178" s="170"/>
      <c r="V178" s="170"/>
      <c r="W178" s="170"/>
      <c r="X178" s="170"/>
      <c r="Y178" s="170"/>
      <c r="Z178" s="170"/>
      <c r="AA178" s="175"/>
      <c r="AT178" s="176" t="s">
        <v>178</v>
      </c>
      <c r="AU178" s="176" t="s">
        <v>126</v>
      </c>
      <c r="AV178" s="10" t="s">
        <v>126</v>
      </c>
      <c r="AW178" s="10" t="s">
        <v>39</v>
      </c>
      <c r="AX178" s="10" t="s">
        <v>82</v>
      </c>
      <c r="AY178" s="176" t="s">
        <v>170</v>
      </c>
    </row>
    <row r="179" spans="2:65" s="1" customFormat="1" ht="31.5" customHeight="1">
      <c r="B179" s="133"/>
      <c r="C179" s="162" t="s">
        <v>10</v>
      </c>
      <c r="D179" s="162" t="s">
        <v>171</v>
      </c>
      <c r="E179" s="163" t="s">
        <v>276</v>
      </c>
      <c r="F179" s="260" t="s">
        <v>277</v>
      </c>
      <c r="G179" s="260"/>
      <c r="H179" s="260"/>
      <c r="I179" s="260"/>
      <c r="J179" s="164" t="s">
        <v>230</v>
      </c>
      <c r="K179" s="165">
        <v>1</v>
      </c>
      <c r="L179" s="261">
        <v>0</v>
      </c>
      <c r="M179" s="261"/>
      <c r="N179" s="262">
        <f t="shared" ref="N179:N186" si="5">ROUND(L179*K179,0)</f>
        <v>0</v>
      </c>
      <c r="O179" s="262"/>
      <c r="P179" s="262"/>
      <c r="Q179" s="262"/>
      <c r="R179" s="136"/>
      <c r="T179" s="166" t="s">
        <v>5</v>
      </c>
      <c r="U179" s="45" t="s">
        <v>47</v>
      </c>
      <c r="V179" s="37"/>
      <c r="W179" s="167">
        <f t="shared" ref="W179:W186" si="6">V179*K179</f>
        <v>0</v>
      </c>
      <c r="X179" s="167">
        <v>1.1199999999999999E-3</v>
      </c>
      <c r="Y179" s="167">
        <f t="shared" ref="Y179:Y186" si="7">X179*K179</f>
        <v>1.1199999999999999E-3</v>
      </c>
      <c r="Z179" s="167">
        <v>0</v>
      </c>
      <c r="AA179" s="168">
        <f t="shared" ref="AA179:AA186" si="8">Z179*K179</f>
        <v>0</v>
      </c>
      <c r="AR179" s="19" t="s">
        <v>175</v>
      </c>
      <c r="AT179" s="19" t="s">
        <v>171</v>
      </c>
      <c r="AU179" s="19" t="s">
        <v>126</v>
      </c>
      <c r="AY179" s="19" t="s">
        <v>170</v>
      </c>
      <c r="BE179" s="107">
        <f t="shared" ref="BE179:BE186" si="9">IF(U179="základní",N179,0)</f>
        <v>0</v>
      </c>
      <c r="BF179" s="107">
        <f t="shared" ref="BF179:BF186" si="10">IF(U179="snížená",N179,0)</f>
        <v>0</v>
      </c>
      <c r="BG179" s="107">
        <f t="shared" ref="BG179:BG186" si="11">IF(U179="zákl. přenesená",N179,0)</f>
        <v>0</v>
      </c>
      <c r="BH179" s="107">
        <f t="shared" ref="BH179:BH186" si="12">IF(U179="sníž. přenesená",N179,0)</f>
        <v>0</v>
      </c>
      <c r="BI179" s="107">
        <f t="shared" ref="BI179:BI186" si="13">IF(U179="nulová",N179,0)</f>
        <v>0</v>
      </c>
      <c r="BJ179" s="19" t="s">
        <v>11</v>
      </c>
      <c r="BK179" s="107">
        <f t="shared" ref="BK179:BK186" si="14">ROUND(L179*K179,0)</f>
        <v>0</v>
      </c>
      <c r="BL179" s="19" t="s">
        <v>175</v>
      </c>
      <c r="BM179" s="19" t="s">
        <v>278</v>
      </c>
    </row>
    <row r="180" spans="2:65" s="1" customFormat="1" ht="22.5" customHeight="1">
      <c r="B180" s="133"/>
      <c r="C180" s="177" t="s">
        <v>279</v>
      </c>
      <c r="D180" s="177" t="s">
        <v>234</v>
      </c>
      <c r="E180" s="178" t="s">
        <v>280</v>
      </c>
      <c r="F180" s="272" t="s">
        <v>281</v>
      </c>
      <c r="G180" s="272"/>
      <c r="H180" s="272"/>
      <c r="I180" s="272"/>
      <c r="J180" s="179" t="s">
        <v>237</v>
      </c>
      <c r="K180" s="180">
        <v>1</v>
      </c>
      <c r="L180" s="273">
        <v>0</v>
      </c>
      <c r="M180" s="273"/>
      <c r="N180" s="274">
        <f t="shared" si="5"/>
        <v>0</v>
      </c>
      <c r="O180" s="262"/>
      <c r="P180" s="262"/>
      <c r="Q180" s="262"/>
      <c r="R180" s="136"/>
      <c r="T180" s="166" t="s">
        <v>5</v>
      </c>
      <c r="U180" s="45" t="s">
        <v>47</v>
      </c>
      <c r="V180" s="37"/>
      <c r="W180" s="167">
        <f t="shared" si="6"/>
        <v>0</v>
      </c>
      <c r="X180" s="167">
        <v>0</v>
      </c>
      <c r="Y180" s="167">
        <f t="shared" si="7"/>
        <v>0</v>
      </c>
      <c r="Z180" s="167">
        <v>0</v>
      </c>
      <c r="AA180" s="168">
        <f t="shared" si="8"/>
        <v>0</v>
      </c>
      <c r="AR180" s="19" t="s">
        <v>213</v>
      </c>
      <c r="AT180" s="19" t="s">
        <v>234</v>
      </c>
      <c r="AU180" s="19" t="s">
        <v>126</v>
      </c>
      <c r="AY180" s="19" t="s">
        <v>170</v>
      </c>
      <c r="BE180" s="107">
        <f t="shared" si="9"/>
        <v>0</v>
      </c>
      <c r="BF180" s="107">
        <f t="shared" si="10"/>
        <v>0</v>
      </c>
      <c r="BG180" s="107">
        <f t="shared" si="11"/>
        <v>0</v>
      </c>
      <c r="BH180" s="107">
        <f t="shared" si="12"/>
        <v>0</v>
      </c>
      <c r="BI180" s="107">
        <f t="shared" si="13"/>
        <v>0</v>
      </c>
      <c r="BJ180" s="19" t="s">
        <v>11</v>
      </c>
      <c r="BK180" s="107">
        <f t="shared" si="14"/>
        <v>0</v>
      </c>
      <c r="BL180" s="19" t="s">
        <v>175</v>
      </c>
      <c r="BM180" s="19" t="s">
        <v>282</v>
      </c>
    </row>
    <row r="181" spans="2:65" s="1" customFormat="1" ht="31.5" customHeight="1">
      <c r="B181" s="133"/>
      <c r="C181" s="162" t="s">
        <v>283</v>
      </c>
      <c r="D181" s="162" t="s">
        <v>171</v>
      </c>
      <c r="E181" s="163" t="s">
        <v>284</v>
      </c>
      <c r="F181" s="260" t="s">
        <v>285</v>
      </c>
      <c r="G181" s="260"/>
      <c r="H181" s="260"/>
      <c r="I181" s="260"/>
      <c r="J181" s="164" t="s">
        <v>230</v>
      </c>
      <c r="K181" s="165">
        <v>3</v>
      </c>
      <c r="L181" s="261">
        <v>0</v>
      </c>
      <c r="M181" s="261"/>
      <c r="N181" s="262">
        <f t="shared" si="5"/>
        <v>0</v>
      </c>
      <c r="O181" s="262"/>
      <c r="P181" s="262"/>
      <c r="Q181" s="262"/>
      <c r="R181" s="136"/>
      <c r="T181" s="166" t="s">
        <v>5</v>
      </c>
      <c r="U181" s="45" t="s">
        <v>47</v>
      </c>
      <c r="V181" s="37"/>
      <c r="W181" s="167">
        <f t="shared" si="6"/>
        <v>0</v>
      </c>
      <c r="X181" s="167">
        <v>0.35743999999999998</v>
      </c>
      <c r="Y181" s="167">
        <f t="shared" si="7"/>
        <v>1.0723199999999999</v>
      </c>
      <c r="Z181" s="167">
        <v>0</v>
      </c>
      <c r="AA181" s="168">
        <f t="shared" si="8"/>
        <v>0</v>
      </c>
      <c r="AR181" s="19" t="s">
        <v>175</v>
      </c>
      <c r="AT181" s="19" t="s">
        <v>171</v>
      </c>
      <c r="AU181" s="19" t="s">
        <v>126</v>
      </c>
      <c r="AY181" s="19" t="s">
        <v>170</v>
      </c>
      <c r="BE181" s="107">
        <f t="shared" si="9"/>
        <v>0</v>
      </c>
      <c r="BF181" s="107">
        <f t="shared" si="10"/>
        <v>0</v>
      </c>
      <c r="BG181" s="107">
        <f t="shared" si="11"/>
        <v>0</v>
      </c>
      <c r="BH181" s="107">
        <f t="shared" si="12"/>
        <v>0</v>
      </c>
      <c r="BI181" s="107">
        <f t="shared" si="13"/>
        <v>0</v>
      </c>
      <c r="BJ181" s="19" t="s">
        <v>11</v>
      </c>
      <c r="BK181" s="107">
        <f t="shared" si="14"/>
        <v>0</v>
      </c>
      <c r="BL181" s="19" t="s">
        <v>175</v>
      </c>
      <c r="BM181" s="19" t="s">
        <v>286</v>
      </c>
    </row>
    <row r="182" spans="2:65" s="1" customFormat="1" ht="31.5" customHeight="1">
      <c r="B182" s="133"/>
      <c r="C182" s="177" t="s">
        <v>287</v>
      </c>
      <c r="D182" s="177" t="s">
        <v>234</v>
      </c>
      <c r="E182" s="178" t="s">
        <v>288</v>
      </c>
      <c r="F182" s="272" t="s">
        <v>289</v>
      </c>
      <c r="G182" s="272"/>
      <c r="H182" s="272"/>
      <c r="I182" s="272"/>
      <c r="J182" s="179" t="s">
        <v>237</v>
      </c>
      <c r="K182" s="180">
        <v>3</v>
      </c>
      <c r="L182" s="273">
        <v>0</v>
      </c>
      <c r="M182" s="273"/>
      <c r="N182" s="274">
        <f t="shared" si="5"/>
        <v>0</v>
      </c>
      <c r="O182" s="262"/>
      <c r="P182" s="262"/>
      <c r="Q182" s="262"/>
      <c r="R182" s="136"/>
      <c r="T182" s="166" t="s">
        <v>5</v>
      </c>
      <c r="U182" s="45" t="s">
        <v>47</v>
      </c>
      <c r="V182" s="37"/>
      <c r="W182" s="167">
        <f t="shared" si="6"/>
        <v>0</v>
      </c>
      <c r="X182" s="167">
        <v>0</v>
      </c>
      <c r="Y182" s="167">
        <f t="shared" si="7"/>
        <v>0</v>
      </c>
      <c r="Z182" s="167">
        <v>0</v>
      </c>
      <c r="AA182" s="168">
        <f t="shared" si="8"/>
        <v>0</v>
      </c>
      <c r="AR182" s="19" t="s">
        <v>213</v>
      </c>
      <c r="AT182" s="19" t="s">
        <v>234</v>
      </c>
      <c r="AU182" s="19" t="s">
        <v>126</v>
      </c>
      <c r="AY182" s="19" t="s">
        <v>170</v>
      </c>
      <c r="BE182" s="107">
        <f t="shared" si="9"/>
        <v>0</v>
      </c>
      <c r="BF182" s="107">
        <f t="shared" si="10"/>
        <v>0</v>
      </c>
      <c r="BG182" s="107">
        <f t="shared" si="11"/>
        <v>0</v>
      </c>
      <c r="BH182" s="107">
        <f t="shared" si="12"/>
        <v>0</v>
      </c>
      <c r="BI182" s="107">
        <f t="shared" si="13"/>
        <v>0</v>
      </c>
      <c r="BJ182" s="19" t="s">
        <v>11</v>
      </c>
      <c r="BK182" s="107">
        <f t="shared" si="14"/>
        <v>0</v>
      </c>
      <c r="BL182" s="19" t="s">
        <v>175</v>
      </c>
      <c r="BM182" s="19" t="s">
        <v>290</v>
      </c>
    </row>
    <row r="183" spans="2:65" s="1" customFormat="1" ht="31.5" customHeight="1">
      <c r="B183" s="133"/>
      <c r="C183" s="162" t="s">
        <v>291</v>
      </c>
      <c r="D183" s="162" t="s">
        <v>171</v>
      </c>
      <c r="E183" s="163" t="s">
        <v>292</v>
      </c>
      <c r="F183" s="260" t="s">
        <v>293</v>
      </c>
      <c r="G183" s="260"/>
      <c r="H183" s="260"/>
      <c r="I183" s="260"/>
      <c r="J183" s="164" t="s">
        <v>230</v>
      </c>
      <c r="K183" s="165">
        <v>1</v>
      </c>
      <c r="L183" s="261">
        <v>0</v>
      </c>
      <c r="M183" s="261"/>
      <c r="N183" s="262">
        <f t="shared" si="5"/>
        <v>0</v>
      </c>
      <c r="O183" s="262"/>
      <c r="P183" s="262"/>
      <c r="Q183" s="262"/>
      <c r="R183" s="136"/>
      <c r="T183" s="166" t="s">
        <v>5</v>
      </c>
      <c r="U183" s="45" t="s">
        <v>47</v>
      </c>
      <c r="V183" s="37"/>
      <c r="W183" s="167">
        <f t="shared" si="6"/>
        <v>0</v>
      </c>
      <c r="X183" s="167">
        <v>1.1999999999999999E-3</v>
      </c>
      <c r="Y183" s="167">
        <f t="shared" si="7"/>
        <v>1.1999999999999999E-3</v>
      </c>
      <c r="Z183" s="167">
        <v>0</v>
      </c>
      <c r="AA183" s="168">
        <f t="shared" si="8"/>
        <v>0</v>
      </c>
      <c r="AR183" s="19" t="s">
        <v>175</v>
      </c>
      <c r="AT183" s="19" t="s">
        <v>171</v>
      </c>
      <c r="AU183" s="19" t="s">
        <v>126</v>
      </c>
      <c r="AY183" s="19" t="s">
        <v>170</v>
      </c>
      <c r="BE183" s="107">
        <f t="shared" si="9"/>
        <v>0</v>
      </c>
      <c r="BF183" s="107">
        <f t="shared" si="10"/>
        <v>0</v>
      </c>
      <c r="BG183" s="107">
        <f t="shared" si="11"/>
        <v>0</v>
      </c>
      <c r="BH183" s="107">
        <f t="shared" si="12"/>
        <v>0</v>
      </c>
      <c r="BI183" s="107">
        <f t="shared" si="13"/>
        <v>0</v>
      </c>
      <c r="BJ183" s="19" t="s">
        <v>11</v>
      </c>
      <c r="BK183" s="107">
        <f t="shared" si="14"/>
        <v>0</v>
      </c>
      <c r="BL183" s="19" t="s">
        <v>175</v>
      </c>
      <c r="BM183" s="19" t="s">
        <v>294</v>
      </c>
    </row>
    <row r="184" spans="2:65" s="1" customFormat="1" ht="22.5" customHeight="1">
      <c r="B184" s="133"/>
      <c r="C184" s="177" t="s">
        <v>295</v>
      </c>
      <c r="D184" s="177" t="s">
        <v>234</v>
      </c>
      <c r="E184" s="178" t="s">
        <v>296</v>
      </c>
      <c r="F184" s="272" t="s">
        <v>297</v>
      </c>
      <c r="G184" s="272"/>
      <c r="H184" s="272"/>
      <c r="I184" s="272"/>
      <c r="J184" s="179" t="s">
        <v>237</v>
      </c>
      <c r="K184" s="180">
        <v>1</v>
      </c>
      <c r="L184" s="273">
        <v>0</v>
      </c>
      <c r="M184" s="273"/>
      <c r="N184" s="274">
        <f t="shared" si="5"/>
        <v>0</v>
      </c>
      <c r="O184" s="262"/>
      <c r="P184" s="262"/>
      <c r="Q184" s="262"/>
      <c r="R184" s="136"/>
      <c r="T184" s="166" t="s">
        <v>5</v>
      </c>
      <c r="U184" s="45" t="s">
        <v>47</v>
      </c>
      <c r="V184" s="37"/>
      <c r="W184" s="167">
        <f t="shared" si="6"/>
        <v>0</v>
      </c>
      <c r="X184" s="167">
        <v>0</v>
      </c>
      <c r="Y184" s="167">
        <f t="shared" si="7"/>
        <v>0</v>
      </c>
      <c r="Z184" s="167">
        <v>0</v>
      </c>
      <c r="AA184" s="168">
        <f t="shared" si="8"/>
        <v>0</v>
      </c>
      <c r="AR184" s="19" t="s">
        <v>213</v>
      </c>
      <c r="AT184" s="19" t="s">
        <v>234</v>
      </c>
      <c r="AU184" s="19" t="s">
        <v>126</v>
      </c>
      <c r="AY184" s="19" t="s">
        <v>170</v>
      </c>
      <c r="BE184" s="107">
        <f t="shared" si="9"/>
        <v>0</v>
      </c>
      <c r="BF184" s="107">
        <f t="shared" si="10"/>
        <v>0</v>
      </c>
      <c r="BG184" s="107">
        <f t="shared" si="11"/>
        <v>0</v>
      </c>
      <c r="BH184" s="107">
        <f t="shared" si="12"/>
        <v>0</v>
      </c>
      <c r="BI184" s="107">
        <f t="shared" si="13"/>
        <v>0</v>
      </c>
      <c r="BJ184" s="19" t="s">
        <v>11</v>
      </c>
      <c r="BK184" s="107">
        <f t="shared" si="14"/>
        <v>0</v>
      </c>
      <c r="BL184" s="19" t="s">
        <v>175</v>
      </c>
      <c r="BM184" s="19" t="s">
        <v>298</v>
      </c>
    </row>
    <row r="185" spans="2:65" s="1" customFormat="1" ht="22.5" customHeight="1">
      <c r="B185" s="133"/>
      <c r="C185" s="162" t="s">
        <v>299</v>
      </c>
      <c r="D185" s="162" t="s">
        <v>171</v>
      </c>
      <c r="E185" s="163" t="s">
        <v>300</v>
      </c>
      <c r="F185" s="260" t="s">
        <v>301</v>
      </c>
      <c r="G185" s="260"/>
      <c r="H185" s="260"/>
      <c r="I185" s="260"/>
      <c r="J185" s="164" t="s">
        <v>302</v>
      </c>
      <c r="K185" s="165">
        <v>1</v>
      </c>
      <c r="L185" s="261">
        <v>0</v>
      </c>
      <c r="M185" s="261"/>
      <c r="N185" s="262">
        <f t="shared" si="5"/>
        <v>0</v>
      </c>
      <c r="O185" s="262"/>
      <c r="P185" s="262"/>
      <c r="Q185" s="262"/>
      <c r="R185" s="136"/>
      <c r="T185" s="166" t="s">
        <v>5</v>
      </c>
      <c r="U185" s="45" t="s">
        <v>47</v>
      </c>
      <c r="V185" s="37"/>
      <c r="W185" s="167">
        <f t="shared" si="6"/>
        <v>0</v>
      </c>
      <c r="X185" s="167">
        <v>0</v>
      </c>
      <c r="Y185" s="167">
        <f t="shared" si="7"/>
        <v>0</v>
      </c>
      <c r="Z185" s="167">
        <v>0</v>
      </c>
      <c r="AA185" s="168">
        <f t="shared" si="8"/>
        <v>0</v>
      </c>
      <c r="AR185" s="19" t="s">
        <v>175</v>
      </c>
      <c r="AT185" s="19" t="s">
        <v>171</v>
      </c>
      <c r="AU185" s="19" t="s">
        <v>126</v>
      </c>
      <c r="AY185" s="19" t="s">
        <v>170</v>
      </c>
      <c r="BE185" s="107">
        <f t="shared" si="9"/>
        <v>0</v>
      </c>
      <c r="BF185" s="107">
        <f t="shared" si="10"/>
        <v>0</v>
      </c>
      <c r="BG185" s="107">
        <f t="shared" si="11"/>
        <v>0</v>
      </c>
      <c r="BH185" s="107">
        <f t="shared" si="12"/>
        <v>0</v>
      </c>
      <c r="BI185" s="107">
        <f t="shared" si="13"/>
        <v>0</v>
      </c>
      <c r="BJ185" s="19" t="s">
        <v>11</v>
      </c>
      <c r="BK185" s="107">
        <f t="shared" si="14"/>
        <v>0</v>
      </c>
      <c r="BL185" s="19" t="s">
        <v>175</v>
      </c>
      <c r="BM185" s="19" t="s">
        <v>303</v>
      </c>
    </row>
    <row r="186" spans="2:65" s="1" customFormat="1" ht="31.5" customHeight="1">
      <c r="B186" s="133"/>
      <c r="C186" s="162" t="s">
        <v>304</v>
      </c>
      <c r="D186" s="162" t="s">
        <v>171</v>
      </c>
      <c r="E186" s="163" t="s">
        <v>305</v>
      </c>
      <c r="F186" s="260" t="s">
        <v>306</v>
      </c>
      <c r="G186" s="260"/>
      <c r="H186" s="260"/>
      <c r="I186" s="260"/>
      <c r="J186" s="164" t="s">
        <v>267</v>
      </c>
      <c r="K186" s="165">
        <v>90</v>
      </c>
      <c r="L186" s="261">
        <v>0</v>
      </c>
      <c r="M186" s="261"/>
      <c r="N186" s="262">
        <f t="shared" si="5"/>
        <v>0</v>
      </c>
      <c r="O186" s="262"/>
      <c r="P186" s="262"/>
      <c r="Q186" s="262"/>
      <c r="R186" s="136"/>
      <c r="T186" s="166" t="s">
        <v>5</v>
      </c>
      <c r="U186" s="45" t="s">
        <v>47</v>
      </c>
      <c r="V186" s="37"/>
      <c r="W186" s="167">
        <f t="shared" si="6"/>
        <v>0</v>
      </c>
      <c r="X186" s="167">
        <v>0</v>
      </c>
      <c r="Y186" s="167">
        <f t="shared" si="7"/>
        <v>0</v>
      </c>
      <c r="Z186" s="167">
        <v>0</v>
      </c>
      <c r="AA186" s="168">
        <f t="shared" si="8"/>
        <v>0</v>
      </c>
      <c r="AR186" s="19" t="s">
        <v>175</v>
      </c>
      <c r="AT186" s="19" t="s">
        <v>171</v>
      </c>
      <c r="AU186" s="19" t="s">
        <v>126</v>
      </c>
      <c r="AY186" s="19" t="s">
        <v>170</v>
      </c>
      <c r="BE186" s="107">
        <f t="shared" si="9"/>
        <v>0</v>
      </c>
      <c r="BF186" s="107">
        <f t="shared" si="10"/>
        <v>0</v>
      </c>
      <c r="BG186" s="107">
        <f t="shared" si="11"/>
        <v>0</v>
      </c>
      <c r="BH186" s="107">
        <f t="shared" si="12"/>
        <v>0</v>
      </c>
      <c r="BI186" s="107">
        <f t="shared" si="13"/>
        <v>0</v>
      </c>
      <c r="BJ186" s="19" t="s">
        <v>11</v>
      </c>
      <c r="BK186" s="107">
        <f t="shared" si="14"/>
        <v>0</v>
      </c>
      <c r="BL186" s="19" t="s">
        <v>175</v>
      </c>
      <c r="BM186" s="19" t="s">
        <v>307</v>
      </c>
    </row>
    <row r="187" spans="2:65" s="10" customFormat="1" ht="22.5" customHeight="1">
      <c r="B187" s="169"/>
      <c r="C187" s="170"/>
      <c r="D187" s="170"/>
      <c r="E187" s="171" t="s">
        <v>5</v>
      </c>
      <c r="F187" s="263" t="s">
        <v>308</v>
      </c>
      <c r="G187" s="264"/>
      <c r="H187" s="264"/>
      <c r="I187" s="264"/>
      <c r="J187" s="170"/>
      <c r="K187" s="172">
        <v>90</v>
      </c>
      <c r="L187" s="170"/>
      <c r="M187" s="170"/>
      <c r="N187" s="170"/>
      <c r="O187" s="170"/>
      <c r="P187" s="170"/>
      <c r="Q187" s="170"/>
      <c r="R187" s="173"/>
      <c r="T187" s="174"/>
      <c r="U187" s="170"/>
      <c r="V187" s="170"/>
      <c r="W187" s="170"/>
      <c r="X187" s="170"/>
      <c r="Y187" s="170"/>
      <c r="Z187" s="170"/>
      <c r="AA187" s="175"/>
      <c r="AT187" s="176" t="s">
        <v>178</v>
      </c>
      <c r="AU187" s="176" t="s">
        <v>126</v>
      </c>
      <c r="AV187" s="10" t="s">
        <v>126</v>
      </c>
      <c r="AW187" s="10" t="s">
        <v>39</v>
      </c>
      <c r="AX187" s="10" t="s">
        <v>82</v>
      </c>
      <c r="AY187" s="176" t="s">
        <v>170</v>
      </c>
    </row>
    <row r="188" spans="2:65" s="1" customFormat="1" ht="31.5" customHeight="1">
      <c r="B188" s="133"/>
      <c r="C188" s="162" t="s">
        <v>309</v>
      </c>
      <c r="D188" s="162" t="s">
        <v>171</v>
      </c>
      <c r="E188" s="163" t="s">
        <v>310</v>
      </c>
      <c r="F188" s="260" t="s">
        <v>311</v>
      </c>
      <c r="G188" s="260"/>
      <c r="H188" s="260"/>
      <c r="I188" s="260"/>
      <c r="J188" s="164" t="s">
        <v>237</v>
      </c>
      <c r="K188" s="165">
        <v>3</v>
      </c>
      <c r="L188" s="261">
        <v>0</v>
      </c>
      <c r="M188" s="261"/>
      <c r="N188" s="262">
        <f>ROUND(L188*K188,0)</f>
        <v>0</v>
      </c>
      <c r="O188" s="262"/>
      <c r="P188" s="262"/>
      <c r="Q188" s="262"/>
      <c r="R188" s="136"/>
      <c r="T188" s="166" t="s">
        <v>5</v>
      </c>
      <c r="U188" s="45" t="s">
        <v>47</v>
      </c>
      <c r="V188" s="37"/>
      <c r="W188" s="167">
        <f>V188*K188</f>
        <v>0</v>
      </c>
      <c r="X188" s="167">
        <v>0</v>
      </c>
      <c r="Y188" s="167">
        <f>X188*K188</f>
        <v>0</v>
      </c>
      <c r="Z188" s="167">
        <v>0</v>
      </c>
      <c r="AA188" s="168">
        <f>Z188*K188</f>
        <v>0</v>
      </c>
      <c r="AR188" s="19" t="s">
        <v>175</v>
      </c>
      <c r="AT188" s="19" t="s">
        <v>171</v>
      </c>
      <c r="AU188" s="19" t="s">
        <v>126</v>
      </c>
      <c r="AY188" s="19" t="s">
        <v>170</v>
      </c>
      <c r="BE188" s="107">
        <f>IF(U188="základní",N188,0)</f>
        <v>0</v>
      </c>
      <c r="BF188" s="107">
        <f>IF(U188="snížená",N188,0)</f>
        <v>0</v>
      </c>
      <c r="BG188" s="107">
        <f>IF(U188="zákl. přenesená",N188,0)</f>
        <v>0</v>
      </c>
      <c r="BH188" s="107">
        <f>IF(U188="sníž. přenesená",N188,0)</f>
        <v>0</v>
      </c>
      <c r="BI188" s="107">
        <f>IF(U188="nulová",N188,0)</f>
        <v>0</v>
      </c>
      <c r="BJ188" s="19" t="s">
        <v>11</v>
      </c>
      <c r="BK188" s="107">
        <f>ROUND(L188*K188,0)</f>
        <v>0</v>
      </c>
      <c r="BL188" s="19" t="s">
        <v>175</v>
      </c>
      <c r="BM188" s="19" t="s">
        <v>312</v>
      </c>
    </row>
    <row r="189" spans="2:65" s="1" customFormat="1" ht="31.5" customHeight="1">
      <c r="B189" s="133"/>
      <c r="C189" s="162" t="s">
        <v>313</v>
      </c>
      <c r="D189" s="162" t="s">
        <v>171</v>
      </c>
      <c r="E189" s="163" t="s">
        <v>314</v>
      </c>
      <c r="F189" s="260" t="s">
        <v>315</v>
      </c>
      <c r="G189" s="260"/>
      <c r="H189" s="260"/>
      <c r="I189" s="260"/>
      <c r="J189" s="164" t="s">
        <v>237</v>
      </c>
      <c r="K189" s="165">
        <v>2</v>
      </c>
      <c r="L189" s="261">
        <v>0</v>
      </c>
      <c r="M189" s="261"/>
      <c r="N189" s="262">
        <f>ROUND(L189*K189,0)</f>
        <v>0</v>
      </c>
      <c r="O189" s="262"/>
      <c r="P189" s="262"/>
      <c r="Q189" s="262"/>
      <c r="R189" s="136"/>
      <c r="T189" s="166" t="s">
        <v>5</v>
      </c>
      <c r="U189" s="45" t="s">
        <v>47</v>
      </c>
      <c r="V189" s="37"/>
      <c r="W189" s="167">
        <f>V189*K189</f>
        <v>0</v>
      </c>
      <c r="X189" s="167">
        <v>0</v>
      </c>
      <c r="Y189" s="167">
        <f>X189*K189</f>
        <v>0</v>
      </c>
      <c r="Z189" s="167">
        <v>0</v>
      </c>
      <c r="AA189" s="168">
        <f>Z189*K189</f>
        <v>0</v>
      </c>
      <c r="AR189" s="19" t="s">
        <v>175</v>
      </c>
      <c r="AT189" s="19" t="s">
        <v>171</v>
      </c>
      <c r="AU189" s="19" t="s">
        <v>126</v>
      </c>
      <c r="AY189" s="19" t="s">
        <v>170</v>
      </c>
      <c r="BE189" s="107">
        <f>IF(U189="základní",N189,0)</f>
        <v>0</v>
      </c>
      <c r="BF189" s="107">
        <f>IF(U189="snížená",N189,0)</f>
        <v>0</v>
      </c>
      <c r="BG189" s="107">
        <f>IF(U189="zákl. přenesená",N189,0)</f>
        <v>0</v>
      </c>
      <c r="BH189" s="107">
        <f>IF(U189="sníž. přenesená",N189,0)</f>
        <v>0</v>
      </c>
      <c r="BI189" s="107">
        <f>IF(U189="nulová",N189,0)</f>
        <v>0</v>
      </c>
      <c r="BJ189" s="19" t="s">
        <v>11</v>
      </c>
      <c r="BK189" s="107">
        <f>ROUND(L189*K189,0)</f>
        <v>0</v>
      </c>
      <c r="BL189" s="19" t="s">
        <v>175</v>
      </c>
      <c r="BM189" s="19" t="s">
        <v>316</v>
      </c>
    </row>
    <row r="190" spans="2:65" s="1" customFormat="1" ht="44.25" customHeight="1">
      <c r="B190" s="133"/>
      <c r="C190" s="162" t="s">
        <v>317</v>
      </c>
      <c r="D190" s="162" t="s">
        <v>171</v>
      </c>
      <c r="E190" s="163" t="s">
        <v>318</v>
      </c>
      <c r="F190" s="260" t="s">
        <v>319</v>
      </c>
      <c r="G190" s="260"/>
      <c r="H190" s="260"/>
      <c r="I190" s="260"/>
      <c r="J190" s="164" t="s">
        <v>320</v>
      </c>
      <c r="K190" s="165">
        <v>20</v>
      </c>
      <c r="L190" s="261">
        <v>0</v>
      </c>
      <c r="M190" s="261"/>
      <c r="N190" s="262">
        <f>ROUND(L190*K190,0)</f>
        <v>0</v>
      </c>
      <c r="O190" s="262"/>
      <c r="P190" s="262"/>
      <c r="Q190" s="262"/>
      <c r="R190" s="136"/>
      <c r="T190" s="166" t="s">
        <v>5</v>
      </c>
      <c r="U190" s="45" t="s">
        <v>47</v>
      </c>
      <c r="V190" s="37"/>
      <c r="W190" s="167">
        <f>V190*K190</f>
        <v>0</v>
      </c>
      <c r="X190" s="167">
        <v>0</v>
      </c>
      <c r="Y190" s="167">
        <f>X190*K190</f>
        <v>0</v>
      </c>
      <c r="Z190" s="167">
        <v>0</v>
      </c>
      <c r="AA190" s="168">
        <f>Z190*K190</f>
        <v>0</v>
      </c>
      <c r="AR190" s="19" t="s">
        <v>175</v>
      </c>
      <c r="AT190" s="19" t="s">
        <v>171</v>
      </c>
      <c r="AU190" s="19" t="s">
        <v>126</v>
      </c>
      <c r="AY190" s="19" t="s">
        <v>170</v>
      </c>
      <c r="BE190" s="107">
        <f>IF(U190="základní",N190,0)</f>
        <v>0</v>
      </c>
      <c r="BF190" s="107">
        <f>IF(U190="snížená",N190,0)</f>
        <v>0</v>
      </c>
      <c r="BG190" s="107">
        <f>IF(U190="zákl. přenesená",N190,0)</f>
        <v>0</v>
      </c>
      <c r="BH190" s="107">
        <f>IF(U190="sníž. přenesená",N190,0)</f>
        <v>0</v>
      </c>
      <c r="BI190" s="107">
        <f>IF(U190="nulová",N190,0)</f>
        <v>0</v>
      </c>
      <c r="BJ190" s="19" t="s">
        <v>11</v>
      </c>
      <c r="BK190" s="107">
        <f>ROUND(L190*K190,0)</f>
        <v>0</v>
      </c>
      <c r="BL190" s="19" t="s">
        <v>175</v>
      </c>
      <c r="BM190" s="19" t="s">
        <v>321</v>
      </c>
    </row>
    <row r="191" spans="2:65" s="9" customFormat="1" ht="29.85" customHeight="1">
      <c r="B191" s="151"/>
      <c r="C191" s="152"/>
      <c r="D191" s="161" t="s">
        <v>144</v>
      </c>
      <c r="E191" s="161"/>
      <c r="F191" s="161"/>
      <c r="G191" s="161"/>
      <c r="H191" s="161"/>
      <c r="I191" s="161"/>
      <c r="J191" s="161"/>
      <c r="K191" s="161"/>
      <c r="L191" s="161"/>
      <c r="M191" s="161"/>
      <c r="N191" s="275">
        <f>BK191</f>
        <v>0</v>
      </c>
      <c r="O191" s="276"/>
      <c r="P191" s="276"/>
      <c r="Q191" s="276"/>
      <c r="R191" s="154"/>
      <c r="T191" s="155"/>
      <c r="U191" s="152"/>
      <c r="V191" s="152"/>
      <c r="W191" s="156">
        <f>W192</f>
        <v>0</v>
      </c>
      <c r="X191" s="152"/>
      <c r="Y191" s="156">
        <f>Y192</f>
        <v>0</v>
      </c>
      <c r="Z191" s="152"/>
      <c r="AA191" s="157">
        <f>AA192</f>
        <v>0</v>
      </c>
      <c r="AR191" s="158" t="s">
        <v>11</v>
      </c>
      <c r="AT191" s="159" t="s">
        <v>81</v>
      </c>
      <c r="AU191" s="159" t="s">
        <v>11</v>
      </c>
      <c r="AY191" s="158" t="s">
        <v>170</v>
      </c>
      <c r="BK191" s="160">
        <f>BK192</f>
        <v>0</v>
      </c>
    </row>
    <row r="192" spans="2:65" s="1" customFormat="1" ht="31.5" customHeight="1">
      <c r="B192" s="133"/>
      <c r="C192" s="162" t="s">
        <v>322</v>
      </c>
      <c r="D192" s="162" t="s">
        <v>171</v>
      </c>
      <c r="E192" s="163" t="s">
        <v>323</v>
      </c>
      <c r="F192" s="260" t="s">
        <v>324</v>
      </c>
      <c r="G192" s="260"/>
      <c r="H192" s="260"/>
      <c r="I192" s="260"/>
      <c r="J192" s="164" t="s">
        <v>203</v>
      </c>
      <c r="K192" s="165">
        <v>80.102999999999994</v>
      </c>
      <c r="L192" s="261">
        <v>0</v>
      </c>
      <c r="M192" s="261"/>
      <c r="N192" s="262">
        <f>ROUND(L192*K192,0)</f>
        <v>0</v>
      </c>
      <c r="O192" s="262"/>
      <c r="P192" s="262"/>
      <c r="Q192" s="262"/>
      <c r="R192" s="136"/>
      <c r="T192" s="166" t="s">
        <v>5</v>
      </c>
      <c r="U192" s="45" t="s">
        <v>47</v>
      </c>
      <c r="V192" s="37"/>
      <c r="W192" s="167">
        <f>V192*K192</f>
        <v>0</v>
      </c>
      <c r="X192" s="167">
        <v>0</v>
      </c>
      <c r="Y192" s="167">
        <f>X192*K192</f>
        <v>0</v>
      </c>
      <c r="Z192" s="167">
        <v>0</v>
      </c>
      <c r="AA192" s="168">
        <f>Z192*K192</f>
        <v>0</v>
      </c>
      <c r="AR192" s="19" t="s">
        <v>175</v>
      </c>
      <c r="AT192" s="19" t="s">
        <v>171</v>
      </c>
      <c r="AU192" s="19" t="s">
        <v>126</v>
      </c>
      <c r="AY192" s="19" t="s">
        <v>170</v>
      </c>
      <c r="BE192" s="107">
        <f>IF(U192="základní",N192,0)</f>
        <v>0</v>
      </c>
      <c r="BF192" s="107">
        <f>IF(U192="snížená",N192,0)</f>
        <v>0</v>
      </c>
      <c r="BG192" s="107">
        <f>IF(U192="zákl. přenesená",N192,0)</f>
        <v>0</v>
      </c>
      <c r="BH192" s="107">
        <f>IF(U192="sníž. přenesená",N192,0)</f>
        <v>0</v>
      </c>
      <c r="BI192" s="107">
        <f>IF(U192="nulová",N192,0)</f>
        <v>0</v>
      </c>
      <c r="BJ192" s="19" t="s">
        <v>11</v>
      </c>
      <c r="BK192" s="107">
        <f>ROUND(L192*K192,0)</f>
        <v>0</v>
      </c>
      <c r="BL192" s="19" t="s">
        <v>175</v>
      </c>
      <c r="BM192" s="19" t="s">
        <v>325</v>
      </c>
    </row>
    <row r="193" spans="2:65" s="9" customFormat="1" ht="37.35" customHeight="1">
      <c r="B193" s="151"/>
      <c r="C193" s="152"/>
      <c r="D193" s="153" t="s">
        <v>145</v>
      </c>
      <c r="E193" s="153"/>
      <c r="F193" s="153"/>
      <c r="G193" s="153"/>
      <c r="H193" s="153"/>
      <c r="I193" s="153"/>
      <c r="J193" s="153"/>
      <c r="K193" s="153"/>
      <c r="L193" s="153"/>
      <c r="M193" s="153"/>
      <c r="N193" s="277">
        <f>BK193</f>
        <v>0</v>
      </c>
      <c r="O193" s="278"/>
      <c r="P193" s="278"/>
      <c r="Q193" s="278"/>
      <c r="R193" s="154"/>
      <c r="T193" s="155"/>
      <c r="U193" s="152"/>
      <c r="V193" s="152"/>
      <c r="W193" s="156">
        <f>W194</f>
        <v>0</v>
      </c>
      <c r="X193" s="152"/>
      <c r="Y193" s="156">
        <f>Y194</f>
        <v>0</v>
      </c>
      <c r="Z193" s="152"/>
      <c r="AA193" s="157">
        <f>AA194</f>
        <v>0</v>
      </c>
      <c r="AR193" s="158" t="s">
        <v>126</v>
      </c>
      <c r="AT193" s="159" t="s">
        <v>81</v>
      </c>
      <c r="AU193" s="159" t="s">
        <v>82</v>
      </c>
      <c r="AY193" s="158" t="s">
        <v>170</v>
      </c>
      <c r="BK193" s="160">
        <f>BK194</f>
        <v>0</v>
      </c>
    </row>
    <row r="194" spans="2:65" s="9" customFormat="1" ht="19.899999999999999" customHeight="1">
      <c r="B194" s="151"/>
      <c r="C194" s="152"/>
      <c r="D194" s="161" t="s">
        <v>146</v>
      </c>
      <c r="E194" s="161"/>
      <c r="F194" s="161"/>
      <c r="G194" s="161"/>
      <c r="H194" s="161"/>
      <c r="I194" s="161"/>
      <c r="J194" s="161"/>
      <c r="K194" s="161"/>
      <c r="L194" s="161"/>
      <c r="M194" s="161"/>
      <c r="N194" s="270">
        <f>BK194</f>
        <v>0</v>
      </c>
      <c r="O194" s="271"/>
      <c r="P194" s="271"/>
      <c r="Q194" s="271"/>
      <c r="R194" s="154"/>
      <c r="T194" s="155"/>
      <c r="U194" s="152"/>
      <c r="V194" s="152"/>
      <c r="W194" s="156">
        <f>SUM(W195:W196)</f>
        <v>0</v>
      </c>
      <c r="X194" s="152"/>
      <c r="Y194" s="156">
        <f>SUM(Y195:Y196)</f>
        <v>0</v>
      </c>
      <c r="Z194" s="152"/>
      <c r="AA194" s="157">
        <f>SUM(AA195:AA196)</f>
        <v>0</v>
      </c>
      <c r="AR194" s="158" t="s">
        <v>126</v>
      </c>
      <c r="AT194" s="159" t="s">
        <v>81</v>
      </c>
      <c r="AU194" s="159" t="s">
        <v>11</v>
      </c>
      <c r="AY194" s="158" t="s">
        <v>170</v>
      </c>
      <c r="BK194" s="160">
        <f>SUM(BK195:BK196)</f>
        <v>0</v>
      </c>
    </row>
    <row r="195" spans="2:65" s="1" customFormat="1" ht="31.5" customHeight="1">
      <c r="B195" s="133"/>
      <c r="C195" s="162" t="s">
        <v>326</v>
      </c>
      <c r="D195" s="162" t="s">
        <v>171</v>
      </c>
      <c r="E195" s="163" t="s">
        <v>327</v>
      </c>
      <c r="F195" s="260" t="s">
        <v>328</v>
      </c>
      <c r="G195" s="260"/>
      <c r="H195" s="260"/>
      <c r="I195" s="260"/>
      <c r="J195" s="164" t="s">
        <v>237</v>
      </c>
      <c r="K195" s="165">
        <v>5</v>
      </c>
      <c r="L195" s="261">
        <v>0</v>
      </c>
      <c r="M195" s="261"/>
      <c r="N195" s="262">
        <f>ROUND(L195*K195,0)</f>
        <v>0</v>
      </c>
      <c r="O195" s="262"/>
      <c r="P195" s="262"/>
      <c r="Q195" s="262"/>
      <c r="R195" s="136"/>
      <c r="T195" s="166" t="s">
        <v>5</v>
      </c>
      <c r="U195" s="45" t="s">
        <v>47</v>
      </c>
      <c r="V195" s="37"/>
      <c r="W195" s="167">
        <f>V195*K195</f>
        <v>0</v>
      </c>
      <c r="X195" s="167">
        <v>0</v>
      </c>
      <c r="Y195" s="167">
        <f>X195*K195</f>
        <v>0</v>
      </c>
      <c r="Z195" s="167">
        <v>0</v>
      </c>
      <c r="AA195" s="168">
        <f>Z195*K195</f>
        <v>0</v>
      </c>
      <c r="AR195" s="19" t="s">
        <v>251</v>
      </c>
      <c r="AT195" s="19" t="s">
        <v>171</v>
      </c>
      <c r="AU195" s="19" t="s">
        <v>126</v>
      </c>
      <c r="AY195" s="19" t="s">
        <v>170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19" t="s">
        <v>11</v>
      </c>
      <c r="BK195" s="107">
        <f>ROUND(L195*K195,0)</f>
        <v>0</v>
      </c>
      <c r="BL195" s="19" t="s">
        <v>251</v>
      </c>
      <c r="BM195" s="19" t="s">
        <v>329</v>
      </c>
    </row>
    <row r="196" spans="2:65" s="1" customFormat="1" ht="31.5" customHeight="1">
      <c r="B196" s="133"/>
      <c r="C196" s="162" t="s">
        <v>330</v>
      </c>
      <c r="D196" s="162" t="s">
        <v>171</v>
      </c>
      <c r="E196" s="163" t="s">
        <v>331</v>
      </c>
      <c r="F196" s="260" t="s">
        <v>332</v>
      </c>
      <c r="G196" s="260"/>
      <c r="H196" s="260"/>
      <c r="I196" s="260"/>
      <c r="J196" s="164" t="s">
        <v>333</v>
      </c>
      <c r="K196" s="181">
        <v>0</v>
      </c>
      <c r="L196" s="261">
        <v>0</v>
      </c>
      <c r="M196" s="261"/>
      <c r="N196" s="262">
        <f>ROUND(L196*K196,0)</f>
        <v>0</v>
      </c>
      <c r="O196" s="262"/>
      <c r="P196" s="262"/>
      <c r="Q196" s="262"/>
      <c r="R196" s="136"/>
      <c r="T196" s="166" t="s">
        <v>5</v>
      </c>
      <c r="U196" s="45" t="s">
        <v>47</v>
      </c>
      <c r="V196" s="37"/>
      <c r="W196" s="167">
        <f>V196*K196</f>
        <v>0</v>
      </c>
      <c r="X196" s="167">
        <v>0</v>
      </c>
      <c r="Y196" s="167">
        <f>X196*K196</f>
        <v>0</v>
      </c>
      <c r="Z196" s="167">
        <v>0</v>
      </c>
      <c r="AA196" s="168">
        <f>Z196*K196</f>
        <v>0</v>
      </c>
      <c r="AR196" s="19" t="s">
        <v>251</v>
      </c>
      <c r="AT196" s="19" t="s">
        <v>171</v>
      </c>
      <c r="AU196" s="19" t="s">
        <v>126</v>
      </c>
      <c r="AY196" s="19" t="s">
        <v>170</v>
      </c>
      <c r="BE196" s="107">
        <f>IF(U196="základní",N196,0)</f>
        <v>0</v>
      </c>
      <c r="BF196" s="107">
        <f>IF(U196="snížená",N196,0)</f>
        <v>0</v>
      </c>
      <c r="BG196" s="107">
        <f>IF(U196="zákl. přenesená",N196,0)</f>
        <v>0</v>
      </c>
      <c r="BH196" s="107">
        <f>IF(U196="sníž. přenesená",N196,0)</f>
        <v>0</v>
      </c>
      <c r="BI196" s="107">
        <f>IF(U196="nulová",N196,0)</f>
        <v>0</v>
      </c>
      <c r="BJ196" s="19" t="s">
        <v>11</v>
      </c>
      <c r="BK196" s="107">
        <f>ROUND(L196*K196,0)</f>
        <v>0</v>
      </c>
      <c r="BL196" s="19" t="s">
        <v>251</v>
      </c>
      <c r="BM196" s="19" t="s">
        <v>334</v>
      </c>
    </row>
    <row r="197" spans="2:65" s="1" customFormat="1" ht="49.9" customHeight="1">
      <c r="B197" s="36"/>
      <c r="C197" s="37"/>
      <c r="D197" s="153" t="s">
        <v>335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277">
        <f>BK197</f>
        <v>0</v>
      </c>
      <c r="O197" s="278"/>
      <c r="P197" s="278"/>
      <c r="Q197" s="278"/>
      <c r="R197" s="38"/>
      <c r="T197" s="182"/>
      <c r="U197" s="57"/>
      <c r="V197" s="57"/>
      <c r="W197" s="57"/>
      <c r="X197" s="57"/>
      <c r="Y197" s="57"/>
      <c r="Z197" s="57"/>
      <c r="AA197" s="59"/>
      <c r="AT197" s="19" t="s">
        <v>81</v>
      </c>
      <c r="AU197" s="19" t="s">
        <v>82</v>
      </c>
      <c r="AY197" s="19" t="s">
        <v>336</v>
      </c>
      <c r="BK197" s="107">
        <v>0</v>
      </c>
    </row>
    <row r="198" spans="2:65" s="1" customFormat="1" ht="6.95" customHeight="1">
      <c r="B198" s="60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2"/>
    </row>
  </sheetData>
  <mergeCells count="213">
    <mergeCell ref="N191:Q191"/>
    <mergeCell ref="N193:Q193"/>
    <mergeCell ref="N194:Q194"/>
    <mergeCell ref="N197:Q197"/>
    <mergeCell ref="H1:K1"/>
    <mergeCell ref="S2:AC2"/>
    <mergeCell ref="F192:I192"/>
    <mergeCell ref="L192:M192"/>
    <mergeCell ref="N192:Q192"/>
    <mergeCell ref="F195:I195"/>
    <mergeCell ref="L195:M195"/>
    <mergeCell ref="N195:Q195"/>
    <mergeCell ref="F196:I196"/>
    <mergeCell ref="L196:M196"/>
    <mergeCell ref="N196:Q196"/>
    <mergeCell ref="F187:I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L180:M180"/>
    <mergeCell ref="N180:Q180"/>
    <mergeCell ref="F169:I169"/>
    <mergeCell ref="F171:I171"/>
    <mergeCell ref="L171:M171"/>
    <mergeCell ref="N171:Q171"/>
    <mergeCell ref="F172:I172"/>
    <mergeCell ref="F174:I174"/>
    <mergeCell ref="L174:M174"/>
    <mergeCell ref="N174:Q174"/>
    <mergeCell ref="F175:I175"/>
    <mergeCell ref="N170:Q170"/>
    <mergeCell ref="N173:Q173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0:I160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N161:Q161"/>
    <mergeCell ref="F155:I155"/>
    <mergeCell ref="L155:M155"/>
    <mergeCell ref="N155:Q155"/>
    <mergeCell ref="F157:I157"/>
    <mergeCell ref="L157:M157"/>
    <mergeCell ref="N157:Q157"/>
    <mergeCell ref="F158:I158"/>
    <mergeCell ref="F159:I159"/>
    <mergeCell ref="L159:M159"/>
    <mergeCell ref="N159:Q159"/>
    <mergeCell ref="N156:Q156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F142:I142"/>
    <mergeCell ref="F143:I143"/>
    <mergeCell ref="L143:M143"/>
    <mergeCell ref="N143:Q143"/>
    <mergeCell ref="F144:I144"/>
    <mergeCell ref="F145:I145"/>
    <mergeCell ref="F147:I147"/>
    <mergeCell ref="L147:M147"/>
    <mergeCell ref="N147:Q147"/>
    <mergeCell ref="N146:Q14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L141:M141"/>
    <mergeCell ref="N141:Q141"/>
    <mergeCell ref="F131:I131"/>
    <mergeCell ref="L131:M131"/>
    <mergeCell ref="N131:Q131"/>
    <mergeCell ref="F132:I132"/>
    <mergeCell ref="F133:I133"/>
    <mergeCell ref="F134:I134"/>
    <mergeCell ref="F135:I135"/>
    <mergeCell ref="F136:I136"/>
    <mergeCell ref="L136:M136"/>
    <mergeCell ref="N136:Q136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F130:I130"/>
    <mergeCell ref="N125:Q125"/>
    <mergeCell ref="N126:Q126"/>
    <mergeCell ref="N127:Q127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4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81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121</v>
      </c>
      <c r="G1" s="15"/>
      <c r="H1" s="279" t="s">
        <v>122</v>
      </c>
      <c r="I1" s="279"/>
      <c r="J1" s="279"/>
      <c r="K1" s="279"/>
      <c r="L1" s="15" t="s">
        <v>123</v>
      </c>
      <c r="M1" s="13"/>
      <c r="N1" s="13"/>
      <c r="O1" s="14" t="s">
        <v>124</v>
      </c>
      <c r="P1" s="13"/>
      <c r="Q1" s="13"/>
      <c r="R1" s="13"/>
      <c r="S1" s="15" t="s">
        <v>125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19" t="s">
        <v>93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126</v>
      </c>
    </row>
    <row r="4" spans="1:66" ht="36.950000000000003" customHeight="1">
      <c r="B4" s="23"/>
      <c r="C4" s="194" t="s">
        <v>127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4"/>
      <c r="T4" s="25" t="s">
        <v>14</v>
      </c>
      <c r="AT4" s="19" t="s">
        <v>6</v>
      </c>
    </row>
    <row r="5" spans="1:6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1:66" ht="25.35" customHeight="1">
      <c r="B6" s="23"/>
      <c r="C6" s="27"/>
      <c r="D6" s="31" t="s">
        <v>20</v>
      </c>
      <c r="E6" s="27"/>
      <c r="F6" s="237" t="str">
        <f>'Rekapitulace stavby'!K6</f>
        <v>Revitalizace sídliště Šumavská, Pod Vodojemem, Horažďovice - I. etapa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4"/>
    </row>
    <row r="7" spans="1:66" s="1" customFormat="1" ht="32.85" customHeight="1">
      <c r="B7" s="36"/>
      <c r="C7" s="37"/>
      <c r="D7" s="30" t="s">
        <v>128</v>
      </c>
      <c r="E7" s="37"/>
      <c r="F7" s="200" t="s">
        <v>337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37"/>
      <c r="R7" s="38"/>
    </row>
    <row r="8" spans="1:66" s="1" customFormat="1" ht="14.45" customHeight="1">
      <c r="B8" s="36"/>
      <c r="C8" s="37"/>
      <c r="D8" s="31" t="s">
        <v>23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5</v>
      </c>
      <c r="P8" s="37"/>
      <c r="Q8" s="37"/>
      <c r="R8" s="38"/>
    </row>
    <row r="9" spans="1:66" s="1" customFormat="1" ht="14.45" customHeight="1">
      <c r="B9" s="36"/>
      <c r="C9" s="37"/>
      <c r="D9" s="31" t="s">
        <v>25</v>
      </c>
      <c r="E9" s="37"/>
      <c r="F9" s="29" t="s">
        <v>26</v>
      </c>
      <c r="G9" s="37"/>
      <c r="H9" s="37"/>
      <c r="I9" s="37"/>
      <c r="J9" s="37"/>
      <c r="K9" s="37"/>
      <c r="L9" s="37"/>
      <c r="M9" s="31" t="s">
        <v>27</v>
      </c>
      <c r="N9" s="37"/>
      <c r="O9" s="240" t="str">
        <f>'Rekapitulace stavby'!AN8</f>
        <v>17.7.2017</v>
      </c>
      <c r="P9" s="241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1" t="s">
        <v>31</v>
      </c>
      <c r="E11" s="37"/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198" t="s">
        <v>5</v>
      </c>
      <c r="P11" s="198"/>
      <c r="Q11" s="37"/>
      <c r="R11" s="38"/>
    </row>
    <row r="12" spans="1:66" s="1" customFormat="1" ht="18" customHeight="1">
      <c r="B12" s="36"/>
      <c r="C12" s="37"/>
      <c r="D12" s="37"/>
      <c r="E12" s="29" t="s">
        <v>33</v>
      </c>
      <c r="F12" s="37"/>
      <c r="G12" s="37"/>
      <c r="H12" s="37"/>
      <c r="I12" s="37"/>
      <c r="J12" s="37"/>
      <c r="K12" s="37"/>
      <c r="L12" s="37"/>
      <c r="M12" s="31" t="s">
        <v>34</v>
      </c>
      <c r="N12" s="37"/>
      <c r="O12" s="198" t="s">
        <v>5</v>
      </c>
      <c r="P12" s="198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1" t="s">
        <v>35</v>
      </c>
      <c r="E14" s="37"/>
      <c r="F14" s="37"/>
      <c r="G14" s="37"/>
      <c r="H14" s="37"/>
      <c r="I14" s="37"/>
      <c r="J14" s="37"/>
      <c r="K14" s="37"/>
      <c r="L14" s="37"/>
      <c r="M14" s="31" t="s">
        <v>32</v>
      </c>
      <c r="N14" s="37"/>
      <c r="O14" s="242" t="s">
        <v>5</v>
      </c>
      <c r="P14" s="198"/>
      <c r="Q14" s="37"/>
      <c r="R14" s="38"/>
    </row>
    <row r="15" spans="1:66" s="1" customFormat="1" ht="18" customHeight="1">
      <c r="B15" s="36"/>
      <c r="C15" s="37"/>
      <c r="D15" s="37"/>
      <c r="E15" s="242" t="s">
        <v>130</v>
      </c>
      <c r="F15" s="243"/>
      <c r="G15" s="243"/>
      <c r="H15" s="243"/>
      <c r="I15" s="243"/>
      <c r="J15" s="243"/>
      <c r="K15" s="243"/>
      <c r="L15" s="243"/>
      <c r="M15" s="31" t="s">
        <v>34</v>
      </c>
      <c r="N15" s="37"/>
      <c r="O15" s="242" t="s">
        <v>5</v>
      </c>
      <c r="P15" s="198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37</v>
      </c>
      <c r="E17" s="37"/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198" t="s">
        <v>5</v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">
        <v>38</v>
      </c>
      <c r="F18" s="37"/>
      <c r="G18" s="37"/>
      <c r="H18" s="37"/>
      <c r="I18" s="37"/>
      <c r="J18" s="37"/>
      <c r="K18" s="37"/>
      <c r="L18" s="37"/>
      <c r="M18" s="31" t="s">
        <v>34</v>
      </c>
      <c r="N18" s="37"/>
      <c r="O18" s="198" t="s">
        <v>5</v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40</v>
      </c>
      <c r="E20" s="37"/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198" t="s">
        <v>5</v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">
        <v>41</v>
      </c>
      <c r="F21" s="37"/>
      <c r="G21" s="37"/>
      <c r="H21" s="37"/>
      <c r="I21" s="37"/>
      <c r="J21" s="37"/>
      <c r="K21" s="37"/>
      <c r="L21" s="37"/>
      <c r="M21" s="31" t="s">
        <v>34</v>
      </c>
      <c r="N21" s="37"/>
      <c r="O21" s="198" t="s">
        <v>5</v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3" t="s">
        <v>5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131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115</v>
      </c>
      <c r="E28" s="37"/>
      <c r="F28" s="37"/>
      <c r="G28" s="37"/>
      <c r="H28" s="37"/>
      <c r="I28" s="37"/>
      <c r="J28" s="37"/>
      <c r="K28" s="37"/>
      <c r="L28" s="37"/>
      <c r="M28" s="204">
        <f>N97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45</v>
      </c>
      <c r="E30" s="37"/>
      <c r="F30" s="37"/>
      <c r="G30" s="37"/>
      <c r="H30" s="37"/>
      <c r="I30" s="37"/>
      <c r="J30" s="37"/>
      <c r="K30" s="37"/>
      <c r="L30" s="37"/>
      <c r="M30" s="244">
        <f>ROUND(M27+M28,2)</f>
        <v>0</v>
      </c>
      <c r="N30" s="239"/>
      <c r="O30" s="239"/>
      <c r="P30" s="23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46</v>
      </c>
      <c r="E32" s="43" t="s">
        <v>47</v>
      </c>
      <c r="F32" s="44">
        <v>0.21</v>
      </c>
      <c r="G32" s="119" t="s">
        <v>48</v>
      </c>
      <c r="H32" s="245">
        <f>(SUM(BE97:BE104)+SUM(BE122:BE279))</f>
        <v>0</v>
      </c>
      <c r="I32" s="239"/>
      <c r="J32" s="239"/>
      <c r="K32" s="37"/>
      <c r="L32" s="37"/>
      <c r="M32" s="245">
        <f>ROUND((SUM(BE97:BE104)+SUM(BE122:BE279)), 2)*F32</f>
        <v>0</v>
      </c>
      <c r="N32" s="239"/>
      <c r="O32" s="239"/>
      <c r="P32" s="239"/>
      <c r="Q32" s="37"/>
      <c r="R32" s="38"/>
    </row>
    <row r="33" spans="2:18" s="1" customFormat="1" ht="14.45" customHeight="1">
      <c r="B33" s="36"/>
      <c r="C33" s="37"/>
      <c r="D33" s="37"/>
      <c r="E33" s="43" t="s">
        <v>49</v>
      </c>
      <c r="F33" s="44">
        <v>0.15</v>
      </c>
      <c r="G33" s="119" t="s">
        <v>48</v>
      </c>
      <c r="H33" s="245">
        <f>(SUM(BF97:BF104)+SUM(BF122:BF279))</f>
        <v>0</v>
      </c>
      <c r="I33" s="239"/>
      <c r="J33" s="239"/>
      <c r="K33" s="37"/>
      <c r="L33" s="37"/>
      <c r="M33" s="245">
        <f>ROUND((SUM(BF97:BF104)+SUM(BF122:BF279)), 2)*F33</f>
        <v>0</v>
      </c>
      <c r="N33" s="239"/>
      <c r="O33" s="239"/>
      <c r="P33" s="239"/>
      <c r="Q33" s="37"/>
      <c r="R33" s="38"/>
    </row>
    <row r="34" spans="2:18" s="1" customFormat="1" ht="14.45" hidden="1" customHeight="1">
      <c r="B34" s="36"/>
      <c r="C34" s="37"/>
      <c r="D34" s="37"/>
      <c r="E34" s="43" t="s">
        <v>50</v>
      </c>
      <c r="F34" s="44">
        <v>0.21</v>
      </c>
      <c r="G34" s="119" t="s">
        <v>48</v>
      </c>
      <c r="H34" s="245">
        <f>(SUM(BG97:BG104)+SUM(BG122:BG279))</f>
        <v>0</v>
      </c>
      <c r="I34" s="239"/>
      <c r="J34" s="239"/>
      <c r="K34" s="37"/>
      <c r="L34" s="37"/>
      <c r="M34" s="245">
        <v>0</v>
      </c>
      <c r="N34" s="239"/>
      <c r="O34" s="239"/>
      <c r="P34" s="239"/>
      <c r="Q34" s="37"/>
      <c r="R34" s="38"/>
    </row>
    <row r="35" spans="2:18" s="1" customFormat="1" ht="14.45" hidden="1" customHeight="1">
      <c r="B35" s="36"/>
      <c r="C35" s="37"/>
      <c r="D35" s="37"/>
      <c r="E35" s="43" t="s">
        <v>51</v>
      </c>
      <c r="F35" s="44">
        <v>0.15</v>
      </c>
      <c r="G35" s="119" t="s">
        <v>48</v>
      </c>
      <c r="H35" s="245">
        <f>(SUM(BH97:BH104)+SUM(BH122:BH279))</f>
        <v>0</v>
      </c>
      <c r="I35" s="239"/>
      <c r="J35" s="239"/>
      <c r="K35" s="37"/>
      <c r="L35" s="37"/>
      <c r="M35" s="245">
        <v>0</v>
      </c>
      <c r="N35" s="239"/>
      <c r="O35" s="239"/>
      <c r="P35" s="239"/>
      <c r="Q35" s="37"/>
      <c r="R35" s="38"/>
    </row>
    <row r="36" spans="2:18" s="1" customFormat="1" ht="14.45" hidden="1" customHeight="1">
      <c r="B36" s="36"/>
      <c r="C36" s="37"/>
      <c r="D36" s="37"/>
      <c r="E36" s="43" t="s">
        <v>52</v>
      </c>
      <c r="F36" s="44">
        <v>0</v>
      </c>
      <c r="G36" s="119" t="s">
        <v>48</v>
      </c>
      <c r="H36" s="245">
        <f>(SUM(BI97:BI104)+SUM(BI122:BI279))</f>
        <v>0</v>
      </c>
      <c r="I36" s="239"/>
      <c r="J36" s="239"/>
      <c r="K36" s="37"/>
      <c r="L36" s="37"/>
      <c r="M36" s="245">
        <v>0</v>
      </c>
      <c r="N36" s="239"/>
      <c r="O36" s="239"/>
      <c r="P36" s="23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53</v>
      </c>
      <c r="E38" s="76"/>
      <c r="F38" s="76"/>
      <c r="G38" s="121" t="s">
        <v>54</v>
      </c>
      <c r="H38" s="122" t="s">
        <v>55</v>
      </c>
      <c r="I38" s="76"/>
      <c r="J38" s="76"/>
      <c r="K38" s="76"/>
      <c r="L38" s="246">
        <f>SUM(M30:M36)</f>
        <v>0</v>
      </c>
      <c r="M38" s="246"/>
      <c r="N38" s="246"/>
      <c r="O38" s="246"/>
      <c r="P38" s="247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56</v>
      </c>
      <c r="E50" s="52"/>
      <c r="F50" s="52"/>
      <c r="G50" s="52"/>
      <c r="H50" s="53"/>
      <c r="I50" s="37"/>
      <c r="J50" s="51" t="s">
        <v>57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58</v>
      </c>
      <c r="E59" s="57"/>
      <c r="F59" s="57"/>
      <c r="G59" s="58" t="s">
        <v>59</v>
      </c>
      <c r="H59" s="59"/>
      <c r="I59" s="37"/>
      <c r="J59" s="56" t="s">
        <v>58</v>
      </c>
      <c r="K59" s="57"/>
      <c r="L59" s="57"/>
      <c r="M59" s="57"/>
      <c r="N59" s="58" t="s">
        <v>59</v>
      </c>
      <c r="O59" s="57"/>
      <c r="P59" s="59"/>
      <c r="Q59" s="37"/>
      <c r="R59" s="38"/>
    </row>
    <row r="60" spans="2:18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60</v>
      </c>
      <c r="E61" s="52"/>
      <c r="F61" s="52"/>
      <c r="G61" s="52"/>
      <c r="H61" s="53"/>
      <c r="I61" s="37"/>
      <c r="J61" s="51" t="s">
        <v>61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58</v>
      </c>
      <c r="E70" s="57"/>
      <c r="F70" s="57"/>
      <c r="G70" s="58" t="s">
        <v>59</v>
      </c>
      <c r="H70" s="59"/>
      <c r="I70" s="37"/>
      <c r="J70" s="56" t="s">
        <v>58</v>
      </c>
      <c r="K70" s="57"/>
      <c r="L70" s="57"/>
      <c r="M70" s="57"/>
      <c r="N70" s="58" t="s">
        <v>59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194" t="s">
        <v>132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20</v>
      </c>
      <c r="D78" s="37"/>
      <c r="E78" s="37"/>
      <c r="F78" s="237" t="str">
        <f>F6</f>
        <v>Revitalizace sídliště Šumavská, Pod Vodojemem, Horažďovice - I. etapa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7"/>
      <c r="R78" s="38"/>
    </row>
    <row r="79" spans="2:18" s="1" customFormat="1" ht="36.950000000000003" customHeight="1">
      <c r="B79" s="36"/>
      <c r="C79" s="70" t="s">
        <v>128</v>
      </c>
      <c r="D79" s="37"/>
      <c r="E79" s="37"/>
      <c r="F79" s="214" t="str">
        <f>F7</f>
        <v>020 - SO 02  Komunikace a zpevněné plochy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47" s="1" customFormat="1" ht="18" customHeight="1">
      <c r="B81" s="36"/>
      <c r="C81" s="31" t="s">
        <v>25</v>
      </c>
      <c r="D81" s="37"/>
      <c r="E81" s="37"/>
      <c r="F81" s="29" t="str">
        <f>F9</f>
        <v>Horažďovice</v>
      </c>
      <c r="G81" s="37"/>
      <c r="H81" s="37"/>
      <c r="I81" s="37"/>
      <c r="J81" s="37"/>
      <c r="K81" s="31" t="s">
        <v>27</v>
      </c>
      <c r="L81" s="37"/>
      <c r="M81" s="241" t="str">
        <f>IF(O9="","",O9)</f>
        <v>17.7.2017</v>
      </c>
      <c r="N81" s="241"/>
      <c r="O81" s="241"/>
      <c r="P81" s="241"/>
      <c r="Q81" s="37"/>
      <c r="R81" s="38"/>
    </row>
    <row r="82" spans="2:47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47" s="1" customFormat="1" ht="15">
      <c r="B83" s="36"/>
      <c r="C83" s="31" t="s">
        <v>31</v>
      </c>
      <c r="D83" s="37"/>
      <c r="E83" s="37"/>
      <c r="F83" s="29" t="str">
        <f>E12</f>
        <v>Město Horažďovice</v>
      </c>
      <c r="G83" s="37"/>
      <c r="H83" s="37"/>
      <c r="I83" s="37"/>
      <c r="J83" s="37"/>
      <c r="K83" s="31" t="s">
        <v>37</v>
      </c>
      <c r="L83" s="37"/>
      <c r="M83" s="198" t="str">
        <f>E18</f>
        <v>Ing. Oldřich Slováček</v>
      </c>
      <c r="N83" s="198"/>
      <c r="O83" s="198"/>
      <c r="P83" s="198"/>
      <c r="Q83" s="198"/>
      <c r="R83" s="38"/>
    </row>
    <row r="84" spans="2:47" s="1" customFormat="1" ht="14.45" customHeight="1">
      <c r="B84" s="36"/>
      <c r="C84" s="31" t="s">
        <v>35</v>
      </c>
      <c r="D84" s="37"/>
      <c r="E84" s="37"/>
      <c r="F84" s="29" t="str">
        <f>IF(E15="","",E15)</f>
        <v>bude určen výběrovým řízením</v>
      </c>
      <c r="G84" s="37"/>
      <c r="H84" s="37"/>
      <c r="I84" s="37"/>
      <c r="J84" s="37"/>
      <c r="K84" s="31" t="s">
        <v>40</v>
      </c>
      <c r="L84" s="37"/>
      <c r="M84" s="198" t="str">
        <f>E21</f>
        <v>Pavel Hrba</v>
      </c>
      <c r="N84" s="198"/>
      <c r="O84" s="198"/>
      <c r="P84" s="198"/>
      <c r="Q84" s="198"/>
      <c r="R84" s="38"/>
    </row>
    <row r="85" spans="2:47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47" s="1" customFormat="1" ht="29.25" customHeight="1">
      <c r="B86" s="36"/>
      <c r="C86" s="248" t="s">
        <v>133</v>
      </c>
      <c r="D86" s="249"/>
      <c r="E86" s="249"/>
      <c r="F86" s="249"/>
      <c r="G86" s="249"/>
      <c r="H86" s="115"/>
      <c r="I86" s="115"/>
      <c r="J86" s="115"/>
      <c r="K86" s="115"/>
      <c r="L86" s="115"/>
      <c r="M86" s="115"/>
      <c r="N86" s="248" t="s">
        <v>134</v>
      </c>
      <c r="O86" s="249"/>
      <c r="P86" s="249"/>
      <c r="Q86" s="249"/>
      <c r="R86" s="38"/>
    </row>
    <row r="87" spans="2:47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135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6">
        <f>N122</f>
        <v>0</v>
      </c>
      <c r="O88" s="250"/>
      <c r="P88" s="250"/>
      <c r="Q88" s="250"/>
      <c r="R88" s="38"/>
      <c r="AU88" s="19" t="s">
        <v>136</v>
      </c>
    </row>
    <row r="89" spans="2:47" s="6" customFormat="1" ht="24.95" customHeight="1">
      <c r="B89" s="124"/>
      <c r="C89" s="125"/>
      <c r="D89" s="126" t="s">
        <v>137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51">
        <f>N123</f>
        <v>0</v>
      </c>
      <c r="O89" s="252"/>
      <c r="P89" s="252"/>
      <c r="Q89" s="252"/>
      <c r="R89" s="127"/>
    </row>
    <row r="90" spans="2:47" s="7" customFormat="1" ht="19.899999999999999" customHeight="1">
      <c r="B90" s="128"/>
      <c r="C90" s="129"/>
      <c r="D90" s="103" t="s">
        <v>138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29">
        <f>N124</f>
        <v>0</v>
      </c>
      <c r="O90" s="253"/>
      <c r="P90" s="253"/>
      <c r="Q90" s="253"/>
      <c r="R90" s="130"/>
    </row>
    <row r="91" spans="2:47" s="7" customFormat="1" ht="19.899999999999999" customHeight="1">
      <c r="B91" s="128"/>
      <c r="C91" s="129"/>
      <c r="D91" s="103" t="s">
        <v>139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29">
        <f>N166</f>
        <v>0</v>
      </c>
      <c r="O91" s="253"/>
      <c r="P91" s="253"/>
      <c r="Q91" s="253"/>
      <c r="R91" s="130"/>
    </row>
    <row r="92" spans="2:47" s="7" customFormat="1" ht="19.899999999999999" customHeight="1">
      <c r="B92" s="128"/>
      <c r="C92" s="129"/>
      <c r="D92" s="103" t="s">
        <v>141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29">
        <f>N172</f>
        <v>0</v>
      </c>
      <c r="O92" s="253"/>
      <c r="P92" s="253"/>
      <c r="Q92" s="253"/>
      <c r="R92" s="130"/>
    </row>
    <row r="93" spans="2:47" s="7" customFormat="1" ht="19.899999999999999" customHeight="1">
      <c r="B93" s="128"/>
      <c r="C93" s="129"/>
      <c r="D93" s="103" t="s">
        <v>143</v>
      </c>
      <c r="E93" s="129"/>
      <c r="F93" s="129"/>
      <c r="G93" s="129"/>
      <c r="H93" s="129"/>
      <c r="I93" s="129"/>
      <c r="J93" s="129"/>
      <c r="K93" s="129"/>
      <c r="L93" s="129"/>
      <c r="M93" s="129"/>
      <c r="N93" s="229">
        <f>N210</f>
        <v>0</v>
      </c>
      <c r="O93" s="253"/>
      <c r="P93" s="253"/>
      <c r="Q93" s="253"/>
      <c r="R93" s="130"/>
    </row>
    <row r="94" spans="2:47" s="7" customFormat="1" ht="19.899999999999999" customHeight="1">
      <c r="B94" s="128"/>
      <c r="C94" s="129"/>
      <c r="D94" s="103" t="s">
        <v>338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29">
        <f>N269</f>
        <v>0</v>
      </c>
      <c r="O94" s="253"/>
      <c r="P94" s="253"/>
      <c r="Q94" s="253"/>
      <c r="R94" s="130"/>
    </row>
    <row r="95" spans="2:47" s="7" customFormat="1" ht="19.899999999999999" customHeight="1">
      <c r="B95" s="128"/>
      <c r="C95" s="129"/>
      <c r="D95" s="103" t="s">
        <v>144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29">
        <f>N278</f>
        <v>0</v>
      </c>
      <c r="O95" s="253"/>
      <c r="P95" s="253"/>
      <c r="Q95" s="253"/>
      <c r="R95" s="130"/>
    </row>
    <row r="96" spans="2:47" s="1" customFormat="1" ht="21.75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</row>
    <row r="97" spans="2:65" s="1" customFormat="1" ht="29.25" customHeight="1">
      <c r="B97" s="36"/>
      <c r="C97" s="123" t="s">
        <v>147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250">
        <f>ROUND(N98+N99+N100+N101+N102+N103,2)</f>
        <v>0</v>
      </c>
      <c r="O97" s="254"/>
      <c r="P97" s="254"/>
      <c r="Q97" s="254"/>
      <c r="R97" s="38"/>
      <c r="T97" s="131"/>
      <c r="U97" s="132" t="s">
        <v>46</v>
      </c>
    </row>
    <row r="98" spans="2:65" s="1" customFormat="1" ht="18" customHeight="1">
      <c r="B98" s="133"/>
      <c r="C98" s="134"/>
      <c r="D98" s="233" t="s">
        <v>148</v>
      </c>
      <c r="E98" s="255"/>
      <c r="F98" s="255"/>
      <c r="G98" s="255"/>
      <c r="H98" s="255"/>
      <c r="I98" s="134"/>
      <c r="J98" s="134"/>
      <c r="K98" s="134"/>
      <c r="L98" s="134"/>
      <c r="M98" s="134"/>
      <c r="N98" s="228">
        <f>ROUND(N88*T98,2)</f>
        <v>0</v>
      </c>
      <c r="O98" s="256"/>
      <c r="P98" s="256"/>
      <c r="Q98" s="256"/>
      <c r="R98" s="136"/>
      <c r="S98" s="134"/>
      <c r="T98" s="137"/>
      <c r="U98" s="138" t="s">
        <v>47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0" t="s">
        <v>149</v>
      </c>
      <c r="AZ98" s="139"/>
      <c r="BA98" s="139"/>
      <c r="BB98" s="139"/>
      <c r="BC98" s="139"/>
      <c r="BD98" s="139"/>
      <c r="BE98" s="141">
        <f t="shared" ref="BE98:BE103" si="0">IF(U98="základní",N98,0)</f>
        <v>0</v>
      </c>
      <c r="BF98" s="141">
        <f t="shared" ref="BF98:BF103" si="1">IF(U98="snížená",N98,0)</f>
        <v>0</v>
      </c>
      <c r="BG98" s="141">
        <f t="shared" ref="BG98:BG103" si="2">IF(U98="zákl. přenesená",N98,0)</f>
        <v>0</v>
      </c>
      <c r="BH98" s="141">
        <f t="shared" ref="BH98:BH103" si="3">IF(U98="sníž. přenesená",N98,0)</f>
        <v>0</v>
      </c>
      <c r="BI98" s="141">
        <f t="shared" ref="BI98:BI103" si="4">IF(U98="nulová",N98,0)</f>
        <v>0</v>
      </c>
      <c r="BJ98" s="140" t="s">
        <v>11</v>
      </c>
      <c r="BK98" s="139"/>
      <c r="BL98" s="139"/>
      <c r="BM98" s="139"/>
    </row>
    <row r="99" spans="2:65" s="1" customFormat="1" ht="18" customHeight="1">
      <c r="B99" s="133"/>
      <c r="C99" s="134"/>
      <c r="D99" s="233" t="s">
        <v>150</v>
      </c>
      <c r="E99" s="255"/>
      <c r="F99" s="255"/>
      <c r="G99" s="255"/>
      <c r="H99" s="255"/>
      <c r="I99" s="134"/>
      <c r="J99" s="134"/>
      <c r="K99" s="134"/>
      <c r="L99" s="134"/>
      <c r="M99" s="134"/>
      <c r="N99" s="228">
        <f>ROUND(N88*T99,2)</f>
        <v>0</v>
      </c>
      <c r="O99" s="256"/>
      <c r="P99" s="256"/>
      <c r="Q99" s="256"/>
      <c r="R99" s="136"/>
      <c r="S99" s="134"/>
      <c r="T99" s="137"/>
      <c r="U99" s="138" t="s">
        <v>47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149</v>
      </c>
      <c r="AZ99" s="139"/>
      <c r="BA99" s="139"/>
      <c r="BB99" s="139"/>
      <c r="BC99" s="139"/>
      <c r="BD99" s="139"/>
      <c r="BE99" s="141">
        <f t="shared" si="0"/>
        <v>0</v>
      </c>
      <c r="BF99" s="141">
        <f t="shared" si="1"/>
        <v>0</v>
      </c>
      <c r="BG99" s="141">
        <f t="shared" si="2"/>
        <v>0</v>
      </c>
      <c r="BH99" s="141">
        <f t="shared" si="3"/>
        <v>0</v>
      </c>
      <c r="BI99" s="141">
        <f t="shared" si="4"/>
        <v>0</v>
      </c>
      <c r="BJ99" s="140" t="s">
        <v>11</v>
      </c>
      <c r="BK99" s="139"/>
      <c r="BL99" s="139"/>
      <c r="BM99" s="139"/>
    </row>
    <row r="100" spans="2:65" s="1" customFormat="1" ht="18" customHeight="1">
      <c r="B100" s="133"/>
      <c r="C100" s="134"/>
      <c r="D100" s="233" t="s">
        <v>151</v>
      </c>
      <c r="E100" s="255"/>
      <c r="F100" s="255"/>
      <c r="G100" s="255"/>
      <c r="H100" s="255"/>
      <c r="I100" s="134"/>
      <c r="J100" s="134"/>
      <c r="K100" s="134"/>
      <c r="L100" s="134"/>
      <c r="M100" s="134"/>
      <c r="N100" s="228">
        <f>ROUND(N88*T100,2)</f>
        <v>0</v>
      </c>
      <c r="O100" s="256"/>
      <c r="P100" s="256"/>
      <c r="Q100" s="256"/>
      <c r="R100" s="136"/>
      <c r="S100" s="134"/>
      <c r="T100" s="137"/>
      <c r="U100" s="138" t="s">
        <v>47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0" t="s">
        <v>149</v>
      </c>
      <c r="AZ100" s="139"/>
      <c r="BA100" s="139"/>
      <c r="BB100" s="139"/>
      <c r="BC100" s="139"/>
      <c r="BD100" s="139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11</v>
      </c>
      <c r="BK100" s="139"/>
      <c r="BL100" s="139"/>
      <c r="BM100" s="139"/>
    </row>
    <row r="101" spans="2:65" s="1" customFormat="1" ht="18" customHeight="1">
      <c r="B101" s="133"/>
      <c r="C101" s="134"/>
      <c r="D101" s="233" t="s">
        <v>152</v>
      </c>
      <c r="E101" s="255"/>
      <c r="F101" s="255"/>
      <c r="G101" s="255"/>
      <c r="H101" s="255"/>
      <c r="I101" s="134"/>
      <c r="J101" s="134"/>
      <c r="K101" s="134"/>
      <c r="L101" s="134"/>
      <c r="M101" s="134"/>
      <c r="N101" s="228">
        <f>ROUND(N88*T101,2)</f>
        <v>0</v>
      </c>
      <c r="O101" s="256"/>
      <c r="P101" s="256"/>
      <c r="Q101" s="256"/>
      <c r="R101" s="136"/>
      <c r="S101" s="134"/>
      <c r="T101" s="137"/>
      <c r="U101" s="138" t="s">
        <v>47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0" t="s">
        <v>149</v>
      </c>
      <c r="AZ101" s="139"/>
      <c r="BA101" s="139"/>
      <c r="BB101" s="139"/>
      <c r="BC101" s="139"/>
      <c r="BD101" s="139"/>
      <c r="BE101" s="141">
        <f t="shared" si="0"/>
        <v>0</v>
      </c>
      <c r="BF101" s="141">
        <f t="shared" si="1"/>
        <v>0</v>
      </c>
      <c r="BG101" s="141">
        <f t="shared" si="2"/>
        <v>0</v>
      </c>
      <c r="BH101" s="141">
        <f t="shared" si="3"/>
        <v>0</v>
      </c>
      <c r="BI101" s="141">
        <f t="shared" si="4"/>
        <v>0</v>
      </c>
      <c r="BJ101" s="140" t="s">
        <v>11</v>
      </c>
      <c r="BK101" s="139"/>
      <c r="BL101" s="139"/>
      <c r="BM101" s="139"/>
    </row>
    <row r="102" spans="2:65" s="1" customFormat="1" ht="18" customHeight="1">
      <c r="B102" s="133"/>
      <c r="C102" s="134"/>
      <c r="D102" s="233" t="s">
        <v>153</v>
      </c>
      <c r="E102" s="255"/>
      <c r="F102" s="255"/>
      <c r="G102" s="255"/>
      <c r="H102" s="255"/>
      <c r="I102" s="134"/>
      <c r="J102" s="134"/>
      <c r="K102" s="134"/>
      <c r="L102" s="134"/>
      <c r="M102" s="134"/>
      <c r="N102" s="228">
        <f>ROUND(N88*T102,2)</f>
        <v>0</v>
      </c>
      <c r="O102" s="256"/>
      <c r="P102" s="256"/>
      <c r="Q102" s="256"/>
      <c r="R102" s="136"/>
      <c r="S102" s="134"/>
      <c r="T102" s="137"/>
      <c r="U102" s="138" t="s">
        <v>47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0" t="s">
        <v>149</v>
      </c>
      <c r="AZ102" s="139"/>
      <c r="BA102" s="139"/>
      <c r="BB102" s="139"/>
      <c r="BC102" s="139"/>
      <c r="BD102" s="139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11</v>
      </c>
      <c r="BK102" s="139"/>
      <c r="BL102" s="139"/>
      <c r="BM102" s="139"/>
    </row>
    <row r="103" spans="2:65" s="1" customFormat="1" ht="18" customHeight="1">
      <c r="B103" s="133"/>
      <c r="C103" s="134"/>
      <c r="D103" s="135" t="s">
        <v>154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28">
        <f>ROUND(N88*T103,2)</f>
        <v>0</v>
      </c>
      <c r="O103" s="256"/>
      <c r="P103" s="256"/>
      <c r="Q103" s="256"/>
      <c r="R103" s="136"/>
      <c r="S103" s="134"/>
      <c r="T103" s="142"/>
      <c r="U103" s="143" t="s">
        <v>47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0" t="s">
        <v>155</v>
      </c>
      <c r="AZ103" s="139"/>
      <c r="BA103" s="139"/>
      <c r="BB103" s="139"/>
      <c r="BC103" s="139"/>
      <c r="BD103" s="139"/>
      <c r="BE103" s="141">
        <f t="shared" si="0"/>
        <v>0</v>
      </c>
      <c r="BF103" s="141">
        <f t="shared" si="1"/>
        <v>0</v>
      </c>
      <c r="BG103" s="141">
        <f t="shared" si="2"/>
        <v>0</v>
      </c>
      <c r="BH103" s="141">
        <f t="shared" si="3"/>
        <v>0</v>
      </c>
      <c r="BI103" s="141">
        <f t="shared" si="4"/>
        <v>0</v>
      </c>
      <c r="BJ103" s="140" t="s">
        <v>11</v>
      </c>
      <c r="BK103" s="139"/>
      <c r="BL103" s="139"/>
      <c r="BM103" s="139"/>
    </row>
    <row r="104" spans="2:65" s="1" customFormat="1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</row>
    <row r="105" spans="2:65" s="1" customFormat="1" ht="29.25" customHeight="1">
      <c r="B105" s="36"/>
      <c r="C105" s="114" t="s">
        <v>120</v>
      </c>
      <c r="D105" s="115"/>
      <c r="E105" s="115"/>
      <c r="F105" s="115"/>
      <c r="G105" s="115"/>
      <c r="H105" s="115"/>
      <c r="I105" s="115"/>
      <c r="J105" s="115"/>
      <c r="K105" s="115"/>
      <c r="L105" s="230">
        <f>ROUND(SUM(N88+N97),2)</f>
        <v>0</v>
      </c>
      <c r="M105" s="230"/>
      <c r="N105" s="230"/>
      <c r="O105" s="230"/>
      <c r="P105" s="230"/>
      <c r="Q105" s="230"/>
      <c r="R105" s="38"/>
    </row>
    <row r="106" spans="2:65" s="1" customFormat="1" ht="6.9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</row>
    <row r="110" spans="2:65" s="1" customFormat="1" ht="6.95" customHeight="1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spans="2:65" s="1" customFormat="1" ht="36.950000000000003" customHeight="1">
      <c r="B111" s="36"/>
      <c r="C111" s="194" t="s">
        <v>156</v>
      </c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38"/>
    </row>
    <row r="112" spans="2:65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65" s="1" customFormat="1" ht="30" customHeight="1">
      <c r="B113" s="36"/>
      <c r="C113" s="31" t="s">
        <v>20</v>
      </c>
      <c r="D113" s="37"/>
      <c r="E113" s="37"/>
      <c r="F113" s="237" t="str">
        <f>F6</f>
        <v>Revitalizace sídliště Šumavská, Pod Vodojemem, Horažďovice - I. etapa</v>
      </c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37"/>
      <c r="R113" s="38"/>
    </row>
    <row r="114" spans="2:65" s="1" customFormat="1" ht="36.950000000000003" customHeight="1">
      <c r="B114" s="36"/>
      <c r="C114" s="70" t="s">
        <v>128</v>
      </c>
      <c r="D114" s="37"/>
      <c r="E114" s="37"/>
      <c r="F114" s="214" t="str">
        <f>F7</f>
        <v>020 - SO 02  Komunikace a zpevněné plochy</v>
      </c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37"/>
      <c r="R114" s="38"/>
    </row>
    <row r="115" spans="2:65" s="1" customFormat="1" ht="6.9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65" s="1" customFormat="1" ht="18" customHeight="1">
      <c r="B116" s="36"/>
      <c r="C116" s="31" t="s">
        <v>25</v>
      </c>
      <c r="D116" s="37"/>
      <c r="E116" s="37"/>
      <c r="F116" s="29" t="str">
        <f>F9</f>
        <v>Horažďovice</v>
      </c>
      <c r="G116" s="37"/>
      <c r="H116" s="37"/>
      <c r="I116" s="37"/>
      <c r="J116" s="37"/>
      <c r="K116" s="31" t="s">
        <v>27</v>
      </c>
      <c r="L116" s="37"/>
      <c r="M116" s="241" t="str">
        <f>IF(O9="","",O9)</f>
        <v>17.7.2017</v>
      </c>
      <c r="N116" s="241"/>
      <c r="O116" s="241"/>
      <c r="P116" s="241"/>
      <c r="Q116" s="37"/>
      <c r="R116" s="38"/>
    </row>
    <row r="117" spans="2:65" s="1" customFormat="1" ht="6.9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65" s="1" customFormat="1" ht="15">
      <c r="B118" s="36"/>
      <c r="C118" s="31" t="s">
        <v>31</v>
      </c>
      <c r="D118" s="37"/>
      <c r="E118" s="37"/>
      <c r="F118" s="29" t="str">
        <f>E12</f>
        <v>Město Horažďovice</v>
      </c>
      <c r="G118" s="37"/>
      <c r="H118" s="37"/>
      <c r="I118" s="37"/>
      <c r="J118" s="37"/>
      <c r="K118" s="31" t="s">
        <v>37</v>
      </c>
      <c r="L118" s="37"/>
      <c r="M118" s="198" t="str">
        <f>E18</f>
        <v>Ing. Oldřich Slováček</v>
      </c>
      <c r="N118" s="198"/>
      <c r="O118" s="198"/>
      <c r="P118" s="198"/>
      <c r="Q118" s="198"/>
      <c r="R118" s="38"/>
    </row>
    <row r="119" spans="2:65" s="1" customFormat="1" ht="14.45" customHeight="1">
      <c r="B119" s="36"/>
      <c r="C119" s="31" t="s">
        <v>35</v>
      </c>
      <c r="D119" s="37"/>
      <c r="E119" s="37"/>
      <c r="F119" s="29" t="str">
        <f>IF(E15="","",E15)</f>
        <v>bude určen výběrovým řízením</v>
      </c>
      <c r="G119" s="37"/>
      <c r="H119" s="37"/>
      <c r="I119" s="37"/>
      <c r="J119" s="37"/>
      <c r="K119" s="31" t="s">
        <v>40</v>
      </c>
      <c r="L119" s="37"/>
      <c r="M119" s="198" t="str">
        <f>E21</f>
        <v>Pavel Hrba</v>
      </c>
      <c r="N119" s="198"/>
      <c r="O119" s="198"/>
      <c r="P119" s="198"/>
      <c r="Q119" s="198"/>
      <c r="R119" s="38"/>
    </row>
    <row r="120" spans="2:65" s="1" customFormat="1" ht="10.35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65" s="8" customFormat="1" ht="29.25" customHeight="1">
      <c r="B121" s="144"/>
      <c r="C121" s="145" t="s">
        <v>157</v>
      </c>
      <c r="D121" s="146" t="s">
        <v>158</v>
      </c>
      <c r="E121" s="146" t="s">
        <v>64</v>
      </c>
      <c r="F121" s="257" t="s">
        <v>159</v>
      </c>
      <c r="G121" s="257"/>
      <c r="H121" s="257"/>
      <c r="I121" s="257"/>
      <c r="J121" s="146" t="s">
        <v>160</v>
      </c>
      <c r="K121" s="146" t="s">
        <v>161</v>
      </c>
      <c r="L121" s="258" t="s">
        <v>162</v>
      </c>
      <c r="M121" s="258"/>
      <c r="N121" s="257" t="s">
        <v>134</v>
      </c>
      <c r="O121" s="257"/>
      <c r="P121" s="257"/>
      <c r="Q121" s="259"/>
      <c r="R121" s="147"/>
      <c r="T121" s="77" t="s">
        <v>163</v>
      </c>
      <c r="U121" s="78" t="s">
        <v>46</v>
      </c>
      <c r="V121" s="78" t="s">
        <v>164</v>
      </c>
      <c r="W121" s="78" t="s">
        <v>165</v>
      </c>
      <c r="X121" s="78" t="s">
        <v>166</v>
      </c>
      <c r="Y121" s="78" t="s">
        <v>167</v>
      </c>
      <c r="Z121" s="78" t="s">
        <v>168</v>
      </c>
      <c r="AA121" s="79" t="s">
        <v>169</v>
      </c>
    </row>
    <row r="122" spans="2:65" s="1" customFormat="1" ht="29.25" customHeight="1">
      <c r="B122" s="36"/>
      <c r="C122" s="81" t="s">
        <v>131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267">
        <f>BK122</f>
        <v>0</v>
      </c>
      <c r="O122" s="268"/>
      <c r="P122" s="268"/>
      <c r="Q122" s="268"/>
      <c r="R122" s="38"/>
      <c r="T122" s="80"/>
      <c r="U122" s="52"/>
      <c r="V122" s="52"/>
      <c r="W122" s="148">
        <f>W123+W280</f>
        <v>0</v>
      </c>
      <c r="X122" s="52"/>
      <c r="Y122" s="148">
        <f>Y123+Y280</f>
        <v>834.57500830000004</v>
      </c>
      <c r="Z122" s="52"/>
      <c r="AA122" s="149">
        <f>AA123+AA280</f>
        <v>1632.03161</v>
      </c>
      <c r="AT122" s="19" t="s">
        <v>81</v>
      </c>
      <c r="AU122" s="19" t="s">
        <v>136</v>
      </c>
      <c r="BK122" s="150">
        <f>BK123+BK280</f>
        <v>0</v>
      </c>
    </row>
    <row r="123" spans="2:65" s="9" customFormat="1" ht="37.35" customHeight="1">
      <c r="B123" s="151"/>
      <c r="C123" s="152"/>
      <c r="D123" s="153" t="s">
        <v>137</v>
      </c>
      <c r="E123" s="153"/>
      <c r="F123" s="153"/>
      <c r="G123" s="153"/>
      <c r="H123" s="153"/>
      <c r="I123" s="153"/>
      <c r="J123" s="153"/>
      <c r="K123" s="153"/>
      <c r="L123" s="153"/>
      <c r="M123" s="153"/>
      <c r="N123" s="269">
        <f>BK123</f>
        <v>0</v>
      </c>
      <c r="O123" s="251"/>
      <c r="P123" s="251"/>
      <c r="Q123" s="251"/>
      <c r="R123" s="154"/>
      <c r="T123" s="155"/>
      <c r="U123" s="152"/>
      <c r="V123" s="152"/>
      <c r="W123" s="156">
        <f>W124+W166+W172+W210+W269+W278</f>
        <v>0</v>
      </c>
      <c r="X123" s="152"/>
      <c r="Y123" s="156">
        <f>Y124+Y166+Y172+Y210+Y269+Y278</f>
        <v>834.57500830000004</v>
      </c>
      <c r="Z123" s="152"/>
      <c r="AA123" s="157">
        <f>AA124+AA166+AA172+AA210+AA269+AA278</f>
        <v>1632.03161</v>
      </c>
      <c r="AR123" s="158" t="s">
        <v>11</v>
      </c>
      <c r="AT123" s="159" t="s">
        <v>81</v>
      </c>
      <c r="AU123" s="159" t="s">
        <v>82</v>
      </c>
      <c r="AY123" s="158" t="s">
        <v>170</v>
      </c>
      <c r="BK123" s="160">
        <f>BK124+BK166+BK172+BK210+BK269+BK278</f>
        <v>0</v>
      </c>
    </row>
    <row r="124" spans="2:65" s="9" customFormat="1" ht="19.899999999999999" customHeight="1">
      <c r="B124" s="151"/>
      <c r="C124" s="152"/>
      <c r="D124" s="161" t="s">
        <v>138</v>
      </c>
      <c r="E124" s="161"/>
      <c r="F124" s="161"/>
      <c r="G124" s="161"/>
      <c r="H124" s="161"/>
      <c r="I124" s="161"/>
      <c r="J124" s="161"/>
      <c r="K124" s="161"/>
      <c r="L124" s="161"/>
      <c r="M124" s="161"/>
      <c r="N124" s="270">
        <f>BK124</f>
        <v>0</v>
      </c>
      <c r="O124" s="271"/>
      <c r="P124" s="271"/>
      <c r="Q124" s="271"/>
      <c r="R124" s="154"/>
      <c r="T124" s="155"/>
      <c r="U124" s="152"/>
      <c r="V124" s="152"/>
      <c r="W124" s="156">
        <f>SUM(W125:W165)</f>
        <v>0</v>
      </c>
      <c r="X124" s="152"/>
      <c r="Y124" s="156">
        <f>SUM(Y125:Y165)</f>
        <v>0</v>
      </c>
      <c r="Z124" s="152"/>
      <c r="AA124" s="157">
        <f>SUM(AA125:AA165)</f>
        <v>1631.86761</v>
      </c>
      <c r="AR124" s="158" t="s">
        <v>11</v>
      </c>
      <c r="AT124" s="159" t="s">
        <v>81</v>
      </c>
      <c r="AU124" s="159" t="s">
        <v>11</v>
      </c>
      <c r="AY124" s="158" t="s">
        <v>170</v>
      </c>
      <c r="BK124" s="160">
        <f>SUM(BK125:BK165)</f>
        <v>0</v>
      </c>
    </row>
    <row r="125" spans="2:65" s="1" customFormat="1" ht="31.5" customHeight="1">
      <c r="B125" s="133"/>
      <c r="C125" s="162" t="s">
        <v>11</v>
      </c>
      <c r="D125" s="162" t="s">
        <v>171</v>
      </c>
      <c r="E125" s="163" t="s">
        <v>339</v>
      </c>
      <c r="F125" s="260" t="s">
        <v>340</v>
      </c>
      <c r="G125" s="260"/>
      <c r="H125" s="260"/>
      <c r="I125" s="260"/>
      <c r="J125" s="164" t="s">
        <v>209</v>
      </c>
      <c r="K125" s="165">
        <v>1511.86</v>
      </c>
      <c r="L125" s="261">
        <v>0</v>
      </c>
      <c r="M125" s="261"/>
      <c r="N125" s="262">
        <f>ROUND(L125*K125,0)</f>
        <v>0</v>
      </c>
      <c r="O125" s="262"/>
      <c r="P125" s="262"/>
      <c r="Q125" s="262"/>
      <c r="R125" s="136"/>
      <c r="T125" s="166" t="s">
        <v>5</v>
      </c>
      <c r="U125" s="45" t="s">
        <v>47</v>
      </c>
      <c r="V125" s="37"/>
      <c r="W125" s="167">
        <f>V125*K125</f>
        <v>0</v>
      </c>
      <c r="X125" s="167">
        <v>0</v>
      </c>
      <c r="Y125" s="167">
        <f>X125*K125</f>
        <v>0</v>
      </c>
      <c r="Z125" s="167">
        <v>0.28999999999999998</v>
      </c>
      <c r="AA125" s="168">
        <f>Z125*K125</f>
        <v>438.43939999999992</v>
      </c>
      <c r="AR125" s="19" t="s">
        <v>175</v>
      </c>
      <c r="AT125" s="19" t="s">
        <v>171</v>
      </c>
      <c r="AU125" s="19" t="s">
        <v>126</v>
      </c>
      <c r="AY125" s="19" t="s">
        <v>170</v>
      </c>
      <c r="BE125" s="107">
        <f>IF(U125="základní",N125,0)</f>
        <v>0</v>
      </c>
      <c r="BF125" s="107">
        <f>IF(U125="snížená",N125,0)</f>
        <v>0</v>
      </c>
      <c r="BG125" s="107">
        <f>IF(U125="zákl. přenesená",N125,0)</f>
        <v>0</v>
      </c>
      <c r="BH125" s="107">
        <f>IF(U125="sníž. přenesená",N125,0)</f>
        <v>0</v>
      </c>
      <c r="BI125" s="107">
        <f>IF(U125="nulová",N125,0)</f>
        <v>0</v>
      </c>
      <c r="BJ125" s="19" t="s">
        <v>11</v>
      </c>
      <c r="BK125" s="107">
        <f>ROUND(L125*K125,0)</f>
        <v>0</v>
      </c>
      <c r="BL125" s="19" t="s">
        <v>175</v>
      </c>
      <c r="BM125" s="19" t="s">
        <v>341</v>
      </c>
    </row>
    <row r="126" spans="2:65" s="10" customFormat="1" ht="31.5" customHeight="1">
      <c r="B126" s="169"/>
      <c r="C126" s="170"/>
      <c r="D126" s="170"/>
      <c r="E126" s="171" t="s">
        <v>5</v>
      </c>
      <c r="F126" s="263" t="s">
        <v>342</v>
      </c>
      <c r="G126" s="264"/>
      <c r="H126" s="264"/>
      <c r="I126" s="264"/>
      <c r="J126" s="170"/>
      <c r="K126" s="172">
        <v>531.66</v>
      </c>
      <c r="L126" s="170"/>
      <c r="M126" s="170"/>
      <c r="N126" s="170"/>
      <c r="O126" s="170"/>
      <c r="P126" s="170"/>
      <c r="Q126" s="170"/>
      <c r="R126" s="173"/>
      <c r="T126" s="174"/>
      <c r="U126" s="170"/>
      <c r="V126" s="170"/>
      <c r="W126" s="170"/>
      <c r="X126" s="170"/>
      <c r="Y126" s="170"/>
      <c r="Z126" s="170"/>
      <c r="AA126" s="175"/>
      <c r="AT126" s="176" t="s">
        <v>178</v>
      </c>
      <c r="AU126" s="176" t="s">
        <v>126</v>
      </c>
      <c r="AV126" s="10" t="s">
        <v>126</v>
      </c>
      <c r="AW126" s="10" t="s">
        <v>39</v>
      </c>
      <c r="AX126" s="10" t="s">
        <v>82</v>
      </c>
      <c r="AY126" s="176" t="s">
        <v>170</v>
      </c>
    </row>
    <row r="127" spans="2:65" s="10" customFormat="1" ht="44.25" customHeight="1">
      <c r="B127" s="169"/>
      <c r="C127" s="170"/>
      <c r="D127" s="170"/>
      <c r="E127" s="171" t="s">
        <v>5</v>
      </c>
      <c r="F127" s="265" t="s">
        <v>343</v>
      </c>
      <c r="G127" s="266"/>
      <c r="H127" s="266"/>
      <c r="I127" s="266"/>
      <c r="J127" s="170"/>
      <c r="K127" s="172">
        <v>478.65</v>
      </c>
      <c r="L127" s="170"/>
      <c r="M127" s="170"/>
      <c r="N127" s="170"/>
      <c r="O127" s="170"/>
      <c r="P127" s="170"/>
      <c r="Q127" s="170"/>
      <c r="R127" s="173"/>
      <c r="T127" s="174"/>
      <c r="U127" s="170"/>
      <c r="V127" s="170"/>
      <c r="W127" s="170"/>
      <c r="X127" s="170"/>
      <c r="Y127" s="170"/>
      <c r="Z127" s="170"/>
      <c r="AA127" s="175"/>
      <c r="AT127" s="176" t="s">
        <v>178</v>
      </c>
      <c r="AU127" s="176" t="s">
        <v>126</v>
      </c>
      <c r="AV127" s="10" t="s">
        <v>126</v>
      </c>
      <c r="AW127" s="10" t="s">
        <v>39</v>
      </c>
      <c r="AX127" s="10" t="s">
        <v>82</v>
      </c>
      <c r="AY127" s="176" t="s">
        <v>170</v>
      </c>
    </row>
    <row r="128" spans="2:65" s="10" customFormat="1" ht="22.5" customHeight="1">
      <c r="B128" s="169"/>
      <c r="C128" s="170"/>
      <c r="D128" s="170"/>
      <c r="E128" s="171" t="s">
        <v>5</v>
      </c>
      <c r="F128" s="265" t="s">
        <v>344</v>
      </c>
      <c r="G128" s="266"/>
      <c r="H128" s="266"/>
      <c r="I128" s="266"/>
      <c r="J128" s="170"/>
      <c r="K128" s="172">
        <v>501.55</v>
      </c>
      <c r="L128" s="170"/>
      <c r="M128" s="170"/>
      <c r="N128" s="170"/>
      <c r="O128" s="170"/>
      <c r="P128" s="170"/>
      <c r="Q128" s="170"/>
      <c r="R128" s="173"/>
      <c r="T128" s="174"/>
      <c r="U128" s="170"/>
      <c r="V128" s="170"/>
      <c r="W128" s="170"/>
      <c r="X128" s="170"/>
      <c r="Y128" s="170"/>
      <c r="Z128" s="170"/>
      <c r="AA128" s="175"/>
      <c r="AT128" s="176" t="s">
        <v>178</v>
      </c>
      <c r="AU128" s="176" t="s">
        <v>126</v>
      </c>
      <c r="AV128" s="10" t="s">
        <v>126</v>
      </c>
      <c r="AW128" s="10" t="s">
        <v>39</v>
      </c>
      <c r="AX128" s="10" t="s">
        <v>82</v>
      </c>
      <c r="AY128" s="176" t="s">
        <v>170</v>
      </c>
    </row>
    <row r="129" spans="2:65" s="1" customFormat="1" ht="31.5" customHeight="1">
      <c r="B129" s="133"/>
      <c r="C129" s="162" t="s">
        <v>126</v>
      </c>
      <c r="D129" s="162" t="s">
        <v>171</v>
      </c>
      <c r="E129" s="163" t="s">
        <v>345</v>
      </c>
      <c r="F129" s="260" t="s">
        <v>346</v>
      </c>
      <c r="G129" s="260"/>
      <c r="H129" s="260"/>
      <c r="I129" s="260"/>
      <c r="J129" s="164" t="s">
        <v>209</v>
      </c>
      <c r="K129" s="165">
        <v>907.26499999999999</v>
      </c>
      <c r="L129" s="261">
        <v>0</v>
      </c>
      <c r="M129" s="261"/>
      <c r="N129" s="262">
        <f>ROUND(L129*K129,0)</f>
        <v>0</v>
      </c>
      <c r="O129" s="262"/>
      <c r="P129" s="262"/>
      <c r="Q129" s="262"/>
      <c r="R129" s="136"/>
      <c r="T129" s="166" t="s">
        <v>5</v>
      </c>
      <c r="U129" s="45" t="s">
        <v>47</v>
      </c>
      <c r="V129" s="37"/>
      <c r="W129" s="167">
        <f>V129*K129</f>
        <v>0</v>
      </c>
      <c r="X129" s="167">
        <v>0</v>
      </c>
      <c r="Y129" s="167">
        <f>X129*K129</f>
        <v>0</v>
      </c>
      <c r="Z129" s="167">
        <v>0.44</v>
      </c>
      <c r="AA129" s="168">
        <f>Z129*K129</f>
        <v>399.19659999999999</v>
      </c>
      <c r="AR129" s="19" t="s">
        <v>175</v>
      </c>
      <c r="AT129" s="19" t="s">
        <v>171</v>
      </c>
      <c r="AU129" s="19" t="s">
        <v>126</v>
      </c>
      <c r="AY129" s="19" t="s">
        <v>170</v>
      </c>
      <c r="BE129" s="107">
        <f>IF(U129="základní",N129,0)</f>
        <v>0</v>
      </c>
      <c r="BF129" s="107">
        <f>IF(U129="snížená",N129,0)</f>
        <v>0</v>
      </c>
      <c r="BG129" s="107">
        <f>IF(U129="zákl. přenesená",N129,0)</f>
        <v>0</v>
      </c>
      <c r="BH129" s="107">
        <f>IF(U129="sníž. přenesená",N129,0)</f>
        <v>0</v>
      </c>
      <c r="BI129" s="107">
        <f>IF(U129="nulová",N129,0)</f>
        <v>0</v>
      </c>
      <c r="BJ129" s="19" t="s">
        <v>11</v>
      </c>
      <c r="BK129" s="107">
        <f>ROUND(L129*K129,0)</f>
        <v>0</v>
      </c>
      <c r="BL129" s="19" t="s">
        <v>175</v>
      </c>
      <c r="BM129" s="19" t="s">
        <v>347</v>
      </c>
    </row>
    <row r="130" spans="2:65" s="10" customFormat="1" ht="31.5" customHeight="1">
      <c r="B130" s="169"/>
      <c r="C130" s="170"/>
      <c r="D130" s="170"/>
      <c r="E130" s="171" t="s">
        <v>5</v>
      </c>
      <c r="F130" s="263" t="s">
        <v>348</v>
      </c>
      <c r="G130" s="264"/>
      <c r="H130" s="264"/>
      <c r="I130" s="264"/>
      <c r="J130" s="170"/>
      <c r="K130" s="172">
        <v>907.26499999999999</v>
      </c>
      <c r="L130" s="170"/>
      <c r="M130" s="170"/>
      <c r="N130" s="170"/>
      <c r="O130" s="170"/>
      <c r="P130" s="170"/>
      <c r="Q130" s="170"/>
      <c r="R130" s="173"/>
      <c r="T130" s="174"/>
      <c r="U130" s="170"/>
      <c r="V130" s="170"/>
      <c r="W130" s="170"/>
      <c r="X130" s="170"/>
      <c r="Y130" s="170"/>
      <c r="Z130" s="170"/>
      <c r="AA130" s="175"/>
      <c r="AT130" s="176" t="s">
        <v>178</v>
      </c>
      <c r="AU130" s="176" t="s">
        <v>126</v>
      </c>
      <c r="AV130" s="10" t="s">
        <v>126</v>
      </c>
      <c r="AW130" s="10" t="s">
        <v>39</v>
      </c>
      <c r="AX130" s="10" t="s">
        <v>82</v>
      </c>
      <c r="AY130" s="176" t="s">
        <v>170</v>
      </c>
    </row>
    <row r="131" spans="2:65" s="1" customFormat="1" ht="31.5" customHeight="1">
      <c r="B131" s="133"/>
      <c r="C131" s="162" t="s">
        <v>187</v>
      </c>
      <c r="D131" s="162" t="s">
        <v>171</v>
      </c>
      <c r="E131" s="163" t="s">
        <v>349</v>
      </c>
      <c r="F131" s="260" t="s">
        <v>350</v>
      </c>
      <c r="G131" s="260"/>
      <c r="H131" s="260"/>
      <c r="I131" s="260"/>
      <c r="J131" s="164" t="s">
        <v>209</v>
      </c>
      <c r="K131" s="165">
        <v>1511.86</v>
      </c>
      <c r="L131" s="261">
        <v>0</v>
      </c>
      <c r="M131" s="261"/>
      <c r="N131" s="262">
        <f>ROUND(L131*K131,0)</f>
        <v>0</v>
      </c>
      <c r="O131" s="262"/>
      <c r="P131" s="262"/>
      <c r="Q131" s="262"/>
      <c r="R131" s="136"/>
      <c r="T131" s="166" t="s">
        <v>5</v>
      </c>
      <c r="U131" s="45" t="s">
        <v>47</v>
      </c>
      <c r="V131" s="37"/>
      <c r="W131" s="167">
        <f>V131*K131</f>
        <v>0</v>
      </c>
      <c r="X131" s="167">
        <v>0</v>
      </c>
      <c r="Y131" s="167">
        <f>X131*K131</f>
        <v>0</v>
      </c>
      <c r="Z131" s="167">
        <v>0.22</v>
      </c>
      <c r="AA131" s="168">
        <f>Z131*K131</f>
        <v>332.60919999999999</v>
      </c>
      <c r="AR131" s="19" t="s">
        <v>175</v>
      </c>
      <c r="AT131" s="19" t="s">
        <v>171</v>
      </c>
      <c r="AU131" s="19" t="s">
        <v>126</v>
      </c>
      <c r="AY131" s="19" t="s">
        <v>170</v>
      </c>
      <c r="BE131" s="107">
        <f>IF(U131="základní",N131,0)</f>
        <v>0</v>
      </c>
      <c r="BF131" s="107">
        <f>IF(U131="snížená",N131,0)</f>
        <v>0</v>
      </c>
      <c r="BG131" s="107">
        <f>IF(U131="zákl. přenesená",N131,0)</f>
        <v>0</v>
      </c>
      <c r="BH131" s="107">
        <f>IF(U131="sníž. přenesená",N131,0)</f>
        <v>0</v>
      </c>
      <c r="BI131" s="107">
        <f>IF(U131="nulová",N131,0)</f>
        <v>0</v>
      </c>
      <c r="BJ131" s="19" t="s">
        <v>11</v>
      </c>
      <c r="BK131" s="107">
        <f>ROUND(L131*K131,0)</f>
        <v>0</v>
      </c>
      <c r="BL131" s="19" t="s">
        <v>175</v>
      </c>
      <c r="BM131" s="19" t="s">
        <v>351</v>
      </c>
    </row>
    <row r="132" spans="2:65" s="10" customFormat="1" ht="31.5" customHeight="1">
      <c r="B132" s="169"/>
      <c r="C132" s="170"/>
      <c r="D132" s="170"/>
      <c r="E132" s="171" t="s">
        <v>5</v>
      </c>
      <c r="F132" s="263" t="s">
        <v>342</v>
      </c>
      <c r="G132" s="264"/>
      <c r="H132" s="264"/>
      <c r="I132" s="264"/>
      <c r="J132" s="170"/>
      <c r="K132" s="172">
        <v>531.66</v>
      </c>
      <c r="L132" s="170"/>
      <c r="M132" s="170"/>
      <c r="N132" s="170"/>
      <c r="O132" s="170"/>
      <c r="P132" s="170"/>
      <c r="Q132" s="170"/>
      <c r="R132" s="173"/>
      <c r="T132" s="174"/>
      <c r="U132" s="170"/>
      <c r="V132" s="170"/>
      <c r="W132" s="170"/>
      <c r="X132" s="170"/>
      <c r="Y132" s="170"/>
      <c r="Z132" s="170"/>
      <c r="AA132" s="175"/>
      <c r="AT132" s="176" t="s">
        <v>178</v>
      </c>
      <c r="AU132" s="176" t="s">
        <v>126</v>
      </c>
      <c r="AV132" s="10" t="s">
        <v>126</v>
      </c>
      <c r="AW132" s="10" t="s">
        <v>39</v>
      </c>
      <c r="AX132" s="10" t="s">
        <v>82</v>
      </c>
      <c r="AY132" s="176" t="s">
        <v>170</v>
      </c>
    </row>
    <row r="133" spans="2:65" s="10" customFormat="1" ht="44.25" customHeight="1">
      <c r="B133" s="169"/>
      <c r="C133" s="170"/>
      <c r="D133" s="170"/>
      <c r="E133" s="171" t="s">
        <v>5</v>
      </c>
      <c r="F133" s="265" t="s">
        <v>343</v>
      </c>
      <c r="G133" s="266"/>
      <c r="H133" s="266"/>
      <c r="I133" s="266"/>
      <c r="J133" s="170"/>
      <c r="K133" s="172">
        <v>478.65</v>
      </c>
      <c r="L133" s="170"/>
      <c r="M133" s="170"/>
      <c r="N133" s="170"/>
      <c r="O133" s="170"/>
      <c r="P133" s="170"/>
      <c r="Q133" s="170"/>
      <c r="R133" s="173"/>
      <c r="T133" s="174"/>
      <c r="U133" s="170"/>
      <c r="V133" s="170"/>
      <c r="W133" s="170"/>
      <c r="X133" s="170"/>
      <c r="Y133" s="170"/>
      <c r="Z133" s="170"/>
      <c r="AA133" s="175"/>
      <c r="AT133" s="176" t="s">
        <v>178</v>
      </c>
      <c r="AU133" s="176" t="s">
        <v>126</v>
      </c>
      <c r="AV133" s="10" t="s">
        <v>126</v>
      </c>
      <c r="AW133" s="10" t="s">
        <v>39</v>
      </c>
      <c r="AX133" s="10" t="s">
        <v>82</v>
      </c>
      <c r="AY133" s="176" t="s">
        <v>170</v>
      </c>
    </row>
    <row r="134" spans="2:65" s="10" customFormat="1" ht="22.5" customHeight="1">
      <c r="B134" s="169"/>
      <c r="C134" s="170"/>
      <c r="D134" s="170"/>
      <c r="E134" s="171" t="s">
        <v>5</v>
      </c>
      <c r="F134" s="265" t="s">
        <v>344</v>
      </c>
      <c r="G134" s="266"/>
      <c r="H134" s="266"/>
      <c r="I134" s="266"/>
      <c r="J134" s="170"/>
      <c r="K134" s="172">
        <v>501.55</v>
      </c>
      <c r="L134" s="170"/>
      <c r="M134" s="170"/>
      <c r="N134" s="170"/>
      <c r="O134" s="170"/>
      <c r="P134" s="170"/>
      <c r="Q134" s="170"/>
      <c r="R134" s="173"/>
      <c r="T134" s="174"/>
      <c r="U134" s="170"/>
      <c r="V134" s="170"/>
      <c r="W134" s="170"/>
      <c r="X134" s="170"/>
      <c r="Y134" s="170"/>
      <c r="Z134" s="170"/>
      <c r="AA134" s="175"/>
      <c r="AT134" s="176" t="s">
        <v>178</v>
      </c>
      <c r="AU134" s="176" t="s">
        <v>126</v>
      </c>
      <c r="AV134" s="10" t="s">
        <v>126</v>
      </c>
      <c r="AW134" s="10" t="s">
        <v>39</v>
      </c>
      <c r="AX134" s="10" t="s">
        <v>82</v>
      </c>
      <c r="AY134" s="176" t="s">
        <v>170</v>
      </c>
    </row>
    <row r="135" spans="2:65" s="1" customFormat="1" ht="31.5" customHeight="1">
      <c r="B135" s="133"/>
      <c r="C135" s="162" t="s">
        <v>175</v>
      </c>
      <c r="D135" s="162" t="s">
        <v>171</v>
      </c>
      <c r="E135" s="163" t="s">
        <v>352</v>
      </c>
      <c r="F135" s="260" t="s">
        <v>353</v>
      </c>
      <c r="G135" s="260"/>
      <c r="H135" s="260"/>
      <c r="I135" s="260"/>
      <c r="J135" s="164" t="s">
        <v>209</v>
      </c>
      <c r="K135" s="165">
        <v>907.26499999999999</v>
      </c>
      <c r="L135" s="261">
        <v>0</v>
      </c>
      <c r="M135" s="261"/>
      <c r="N135" s="262">
        <f>ROUND(L135*K135,0)</f>
        <v>0</v>
      </c>
      <c r="O135" s="262"/>
      <c r="P135" s="262"/>
      <c r="Q135" s="262"/>
      <c r="R135" s="136"/>
      <c r="T135" s="166" t="s">
        <v>5</v>
      </c>
      <c r="U135" s="45" t="s">
        <v>47</v>
      </c>
      <c r="V135" s="37"/>
      <c r="W135" s="167">
        <f>V135*K135</f>
        <v>0</v>
      </c>
      <c r="X135" s="167">
        <v>0</v>
      </c>
      <c r="Y135" s="167">
        <f>X135*K135</f>
        <v>0</v>
      </c>
      <c r="Z135" s="167">
        <v>0.316</v>
      </c>
      <c r="AA135" s="168">
        <f>Z135*K135</f>
        <v>286.69574</v>
      </c>
      <c r="AR135" s="19" t="s">
        <v>175</v>
      </c>
      <c r="AT135" s="19" t="s">
        <v>171</v>
      </c>
      <c r="AU135" s="19" t="s">
        <v>126</v>
      </c>
      <c r="AY135" s="19" t="s">
        <v>170</v>
      </c>
      <c r="BE135" s="107">
        <f>IF(U135="základní",N135,0)</f>
        <v>0</v>
      </c>
      <c r="BF135" s="107">
        <f>IF(U135="snížená",N135,0)</f>
        <v>0</v>
      </c>
      <c r="BG135" s="107">
        <f>IF(U135="zákl. přenesená",N135,0)</f>
        <v>0</v>
      </c>
      <c r="BH135" s="107">
        <f>IF(U135="sníž. přenesená",N135,0)</f>
        <v>0</v>
      </c>
      <c r="BI135" s="107">
        <f>IF(U135="nulová",N135,0)</f>
        <v>0</v>
      </c>
      <c r="BJ135" s="19" t="s">
        <v>11</v>
      </c>
      <c r="BK135" s="107">
        <f>ROUND(L135*K135,0)</f>
        <v>0</v>
      </c>
      <c r="BL135" s="19" t="s">
        <v>175</v>
      </c>
      <c r="BM135" s="19" t="s">
        <v>354</v>
      </c>
    </row>
    <row r="136" spans="2:65" s="10" customFormat="1" ht="31.5" customHeight="1">
      <c r="B136" s="169"/>
      <c r="C136" s="170"/>
      <c r="D136" s="170"/>
      <c r="E136" s="171" t="s">
        <v>5</v>
      </c>
      <c r="F136" s="263" t="s">
        <v>348</v>
      </c>
      <c r="G136" s="264"/>
      <c r="H136" s="264"/>
      <c r="I136" s="264"/>
      <c r="J136" s="170"/>
      <c r="K136" s="172">
        <v>907.26499999999999</v>
      </c>
      <c r="L136" s="170"/>
      <c r="M136" s="170"/>
      <c r="N136" s="170"/>
      <c r="O136" s="170"/>
      <c r="P136" s="170"/>
      <c r="Q136" s="170"/>
      <c r="R136" s="173"/>
      <c r="T136" s="174"/>
      <c r="U136" s="170"/>
      <c r="V136" s="170"/>
      <c r="W136" s="170"/>
      <c r="X136" s="170"/>
      <c r="Y136" s="170"/>
      <c r="Z136" s="170"/>
      <c r="AA136" s="175"/>
      <c r="AT136" s="176" t="s">
        <v>178</v>
      </c>
      <c r="AU136" s="176" t="s">
        <v>126</v>
      </c>
      <c r="AV136" s="10" t="s">
        <v>126</v>
      </c>
      <c r="AW136" s="10" t="s">
        <v>39</v>
      </c>
      <c r="AX136" s="10" t="s">
        <v>82</v>
      </c>
      <c r="AY136" s="176" t="s">
        <v>170</v>
      </c>
    </row>
    <row r="137" spans="2:65" s="1" customFormat="1" ht="22.5" customHeight="1">
      <c r="B137" s="133"/>
      <c r="C137" s="162" t="s">
        <v>196</v>
      </c>
      <c r="D137" s="162" t="s">
        <v>171</v>
      </c>
      <c r="E137" s="163" t="s">
        <v>355</v>
      </c>
      <c r="F137" s="260" t="s">
        <v>356</v>
      </c>
      <c r="G137" s="260"/>
      <c r="H137" s="260"/>
      <c r="I137" s="260"/>
      <c r="J137" s="164" t="s">
        <v>267</v>
      </c>
      <c r="K137" s="165">
        <v>220.24299999999999</v>
      </c>
      <c r="L137" s="261">
        <v>0</v>
      </c>
      <c r="M137" s="261"/>
      <c r="N137" s="262">
        <f>ROUND(L137*K137,0)</f>
        <v>0</v>
      </c>
      <c r="O137" s="262"/>
      <c r="P137" s="262"/>
      <c r="Q137" s="262"/>
      <c r="R137" s="136"/>
      <c r="T137" s="166" t="s">
        <v>5</v>
      </c>
      <c r="U137" s="45" t="s">
        <v>47</v>
      </c>
      <c r="V137" s="37"/>
      <c r="W137" s="167">
        <f>V137*K137</f>
        <v>0</v>
      </c>
      <c r="X137" s="167">
        <v>0</v>
      </c>
      <c r="Y137" s="167">
        <f>X137*K137</f>
        <v>0</v>
      </c>
      <c r="Z137" s="167">
        <v>0.28999999999999998</v>
      </c>
      <c r="AA137" s="168">
        <f>Z137*K137</f>
        <v>63.870469999999997</v>
      </c>
      <c r="AR137" s="19" t="s">
        <v>175</v>
      </c>
      <c r="AT137" s="19" t="s">
        <v>171</v>
      </c>
      <c r="AU137" s="19" t="s">
        <v>126</v>
      </c>
      <c r="AY137" s="19" t="s">
        <v>170</v>
      </c>
      <c r="BE137" s="107">
        <f>IF(U137="základní",N137,0)</f>
        <v>0</v>
      </c>
      <c r="BF137" s="107">
        <f>IF(U137="snížená",N137,0)</f>
        <v>0</v>
      </c>
      <c r="BG137" s="107">
        <f>IF(U137="zákl. přenesená",N137,0)</f>
        <v>0</v>
      </c>
      <c r="BH137" s="107">
        <f>IF(U137="sníž. přenesená",N137,0)</f>
        <v>0</v>
      </c>
      <c r="BI137" s="107">
        <f>IF(U137="nulová",N137,0)</f>
        <v>0</v>
      </c>
      <c r="BJ137" s="19" t="s">
        <v>11</v>
      </c>
      <c r="BK137" s="107">
        <f>ROUND(L137*K137,0)</f>
        <v>0</v>
      </c>
      <c r="BL137" s="19" t="s">
        <v>175</v>
      </c>
      <c r="BM137" s="19" t="s">
        <v>357</v>
      </c>
    </row>
    <row r="138" spans="2:65" s="10" customFormat="1" ht="31.5" customHeight="1">
      <c r="B138" s="169"/>
      <c r="C138" s="170"/>
      <c r="D138" s="170"/>
      <c r="E138" s="171" t="s">
        <v>5</v>
      </c>
      <c r="F138" s="263" t="s">
        <v>358</v>
      </c>
      <c r="G138" s="264"/>
      <c r="H138" s="264"/>
      <c r="I138" s="264"/>
      <c r="J138" s="170"/>
      <c r="K138" s="172">
        <v>220.24299999999999</v>
      </c>
      <c r="L138" s="170"/>
      <c r="M138" s="170"/>
      <c r="N138" s="170"/>
      <c r="O138" s="170"/>
      <c r="P138" s="170"/>
      <c r="Q138" s="170"/>
      <c r="R138" s="173"/>
      <c r="T138" s="174"/>
      <c r="U138" s="170"/>
      <c r="V138" s="170"/>
      <c r="W138" s="170"/>
      <c r="X138" s="170"/>
      <c r="Y138" s="170"/>
      <c r="Z138" s="170"/>
      <c r="AA138" s="175"/>
      <c r="AT138" s="176" t="s">
        <v>178</v>
      </c>
      <c r="AU138" s="176" t="s">
        <v>126</v>
      </c>
      <c r="AV138" s="10" t="s">
        <v>126</v>
      </c>
      <c r="AW138" s="10" t="s">
        <v>39</v>
      </c>
      <c r="AX138" s="10" t="s">
        <v>82</v>
      </c>
      <c r="AY138" s="176" t="s">
        <v>170</v>
      </c>
    </row>
    <row r="139" spans="2:65" s="1" customFormat="1" ht="22.5" customHeight="1">
      <c r="B139" s="133"/>
      <c r="C139" s="162" t="s">
        <v>200</v>
      </c>
      <c r="D139" s="162" t="s">
        <v>171</v>
      </c>
      <c r="E139" s="163" t="s">
        <v>359</v>
      </c>
      <c r="F139" s="260" t="s">
        <v>360</v>
      </c>
      <c r="G139" s="260"/>
      <c r="H139" s="260"/>
      <c r="I139" s="260"/>
      <c r="J139" s="164" t="s">
        <v>267</v>
      </c>
      <c r="K139" s="165">
        <v>365</v>
      </c>
      <c r="L139" s="261">
        <v>0</v>
      </c>
      <c r="M139" s="261"/>
      <c r="N139" s="262">
        <f>ROUND(L139*K139,0)</f>
        <v>0</v>
      </c>
      <c r="O139" s="262"/>
      <c r="P139" s="262"/>
      <c r="Q139" s="262"/>
      <c r="R139" s="136"/>
      <c r="T139" s="166" t="s">
        <v>5</v>
      </c>
      <c r="U139" s="45" t="s">
        <v>47</v>
      </c>
      <c r="V139" s="37"/>
      <c r="W139" s="167">
        <f>V139*K139</f>
        <v>0</v>
      </c>
      <c r="X139" s="167">
        <v>0</v>
      </c>
      <c r="Y139" s="167">
        <f>X139*K139</f>
        <v>0</v>
      </c>
      <c r="Z139" s="167">
        <v>0.20499999999999999</v>
      </c>
      <c r="AA139" s="168">
        <f>Z139*K139</f>
        <v>74.824999999999989</v>
      </c>
      <c r="AR139" s="19" t="s">
        <v>175</v>
      </c>
      <c r="AT139" s="19" t="s">
        <v>171</v>
      </c>
      <c r="AU139" s="19" t="s">
        <v>126</v>
      </c>
      <c r="AY139" s="19" t="s">
        <v>170</v>
      </c>
      <c r="BE139" s="107">
        <f>IF(U139="základní",N139,0)</f>
        <v>0</v>
      </c>
      <c r="BF139" s="107">
        <f>IF(U139="snížená",N139,0)</f>
        <v>0</v>
      </c>
      <c r="BG139" s="107">
        <f>IF(U139="zákl. přenesená",N139,0)</f>
        <v>0</v>
      </c>
      <c r="BH139" s="107">
        <f>IF(U139="sníž. přenesená",N139,0)</f>
        <v>0</v>
      </c>
      <c r="BI139" s="107">
        <f>IF(U139="nulová",N139,0)</f>
        <v>0</v>
      </c>
      <c r="BJ139" s="19" t="s">
        <v>11</v>
      </c>
      <c r="BK139" s="107">
        <f>ROUND(L139*K139,0)</f>
        <v>0</v>
      </c>
      <c r="BL139" s="19" t="s">
        <v>175</v>
      </c>
      <c r="BM139" s="19" t="s">
        <v>361</v>
      </c>
    </row>
    <row r="140" spans="2:65" s="10" customFormat="1" ht="31.5" customHeight="1">
      <c r="B140" s="169"/>
      <c r="C140" s="170"/>
      <c r="D140" s="170"/>
      <c r="E140" s="171" t="s">
        <v>5</v>
      </c>
      <c r="F140" s="263" t="s">
        <v>362</v>
      </c>
      <c r="G140" s="264"/>
      <c r="H140" s="264"/>
      <c r="I140" s="264"/>
      <c r="J140" s="170"/>
      <c r="K140" s="172">
        <v>365</v>
      </c>
      <c r="L140" s="170"/>
      <c r="M140" s="170"/>
      <c r="N140" s="170"/>
      <c r="O140" s="170"/>
      <c r="P140" s="170"/>
      <c r="Q140" s="170"/>
      <c r="R140" s="173"/>
      <c r="T140" s="174"/>
      <c r="U140" s="170"/>
      <c r="V140" s="170"/>
      <c r="W140" s="170"/>
      <c r="X140" s="170"/>
      <c r="Y140" s="170"/>
      <c r="Z140" s="170"/>
      <c r="AA140" s="175"/>
      <c r="AT140" s="176" t="s">
        <v>178</v>
      </c>
      <c r="AU140" s="176" t="s">
        <v>126</v>
      </c>
      <c r="AV140" s="10" t="s">
        <v>126</v>
      </c>
      <c r="AW140" s="10" t="s">
        <v>39</v>
      </c>
      <c r="AX140" s="10" t="s">
        <v>82</v>
      </c>
      <c r="AY140" s="176" t="s">
        <v>170</v>
      </c>
    </row>
    <row r="141" spans="2:65" s="1" customFormat="1" ht="22.5" customHeight="1">
      <c r="B141" s="133"/>
      <c r="C141" s="162" t="s">
        <v>206</v>
      </c>
      <c r="D141" s="162" t="s">
        <v>171</v>
      </c>
      <c r="E141" s="163" t="s">
        <v>363</v>
      </c>
      <c r="F141" s="260" t="s">
        <v>364</v>
      </c>
      <c r="G141" s="260"/>
      <c r="H141" s="260"/>
      <c r="I141" s="260"/>
      <c r="J141" s="164" t="s">
        <v>267</v>
      </c>
      <c r="K141" s="165">
        <v>905.78</v>
      </c>
      <c r="L141" s="261">
        <v>0</v>
      </c>
      <c r="M141" s="261"/>
      <c r="N141" s="262">
        <f>ROUND(L141*K141,0)</f>
        <v>0</v>
      </c>
      <c r="O141" s="262"/>
      <c r="P141" s="262"/>
      <c r="Q141" s="262"/>
      <c r="R141" s="136"/>
      <c r="T141" s="166" t="s">
        <v>5</v>
      </c>
      <c r="U141" s="45" t="s">
        <v>47</v>
      </c>
      <c r="V141" s="37"/>
      <c r="W141" s="167">
        <f>V141*K141</f>
        <v>0</v>
      </c>
      <c r="X141" s="167">
        <v>0</v>
      </c>
      <c r="Y141" s="167">
        <f>X141*K141</f>
        <v>0</v>
      </c>
      <c r="Z141" s="167">
        <v>0.04</v>
      </c>
      <c r="AA141" s="168">
        <f>Z141*K141</f>
        <v>36.231200000000001</v>
      </c>
      <c r="AR141" s="19" t="s">
        <v>175</v>
      </c>
      <c r="AT141" s="19" t="s">
        <v>171</v>
      </c>
      <c r="AU141" s="19" t="s">
        <v>126</v>
      </c>
      <c r="AY141" s="19" t="s">
        <v>170</v>
      </c>
      <c r="BE141" s="107">
        <f>IF(U141="základní",N141,0)</f>
        <v>0</v>
      </c>
      <c r="BF141" s="107">
        <f>IF(U141="snížená",N141,0)</f>
        <v>0</v>
      </c>
      <c r="BG141" s="107">
        <f>IF(U141="zákl. přenesená",N141,0)</f>
        <v>0</v>
      </c>
      <c r="BH141" s="107">
        <f>IF(U141="sníž. přenesená",N141,0)</f>
        <v>0</v>
      </c>
      <c r="BI141" s="107">
        <f>IF(U141="nulová",N141,0)</f>
        <v>0</v>
      </c>
      <c r="BJ141" s="19" t="s">
        <v>11</v>
      </c>
      <c r="BK141" s="107">
        <f>ROUND(L141*K141,0)</f>
        <v>0</v>
      </c>
      <c r="BL141" s="19" t="s">
        <v>175</v>
      </c>
      <c r="BM141" s="19" t="s">
        <v>365</v>
      </c>
    </row>
    <row r="142" spans="2:65" s="10" customFormat="1" ht="44.25" customHeight="1">
      <c r="B142" s="169"/>
      <c r="C142" s="170"/>
      <c r="D142" s="170"/>
      <c r="E142" s="171" t="s">
        <v>5</v>
      </c>
      <c r="F142" s="263" t="s">
        <v>366</v>
      </c>
      <c r="G142" s="264"/>
      <c r="H142" s="264"/>
      <c r="I142" s="264"/>
      <c r="J142" s="170"/>
      <c r="K142" s="172">
        <v>371.78</v>
      </c>
      <c r="L142" s="170"/>
      <c r="M142" s="170"/>
      <c r="N142" s="170"/>
      <c r="O142" s="170"/>
      <c r="P142" s="170"/>
      <c r="Q142" s="170"/>
      <c r="R142" s="173"/>
      <c r="T142" s="174"/>
      <c r="U142" s="170"/>
      <c r="V142" s="170"/>
      <c r="W142" s="170"/>
      <c r="X142" s="170"/>
      <c r="Y142" s="170"/>
      <c r="Z142" s="170"/>
      <c r="AA142" s="175"/>
      <c r="AT142" s="176" t="s">
        <v>178</v>
      </c>
      <c r="AU142" s="176" t="s">
        <v>126</v>
      </c>
      <c r="AV142" s="10" t="s">
        <v>126</v>
      </c>
      <c r="AW142" s="10" t="s">
        <v>39</v>
      </c>
      <c r="AX142" s="10" t="s">
        <v>82</v>
      </c>
      <c r="AY142" s="176" t="s">
        <v>170</v>
      </c>
    </row>
    <row r="143" spans="2:65" s="10" customFormat="1" ht="31.5" customHeight="1">
      <c r="B143" s="169"/>
      <c r="C143" s="170"/>
      <c r="D143" s="170"/>
      <c r="E143" s="171" t="s">
        <v>5</v>
      </c>
      <c r="F143" s="265" t="s">
        <v>367</v>
      </c>
      <c r="G143" s="266"/>
      <c r="H143" s="266"/>
      <c r="I143" s="266"/>
      <c r="J143" s="170"/>
      <c r="K143" s="172">
        <v>534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178</v>
      </c>
      <c r="AU143" s="176" t="s">
        <v>126</v>
      </c>
      <c r="AV143" s="10" t="s">
        <v>126</v>
      </c>
      <c r="AW143" s="10" t="s">
        <v>39</v>
      </c>
      <c r="AX143" s="10" t="s">
        <v>82</v>
      </c>
      <c r="AY143" s="176" t="s">
        <v>170</v>
      </c>
    </row>
    <row r="144" spans="2:65" s="1" customFormat="1" ht="31.5" customHeight="1">
      <c r="B144" s="133"/>
      <c r="C144" s="162" t="s">
        <v>213</v>
      </c>
      <c r="D144" s="162" t="s">
        <v>171</v>
      </c>
      <c r="E144" s="163" t="s">
        <v>368</v>
      </c>
      <c r="F144" s="260" t="s">
        <v>369</v>
      </c>
      <c r="G144" s="260"/>
      <c r="H144" s="260"/>
      <c r="I144" s="260"/>
      <c r="J144" s="164" t="s">
        <v>174</v>
      </c>
      <c r="K144" s="165">
        <v>279.726</v>
      </c>
      <c r="L144" s="261">
        <v>0</v>
      </c>
      <c r="M144" s="261"/>
      <c r="N144" s="262">
        <f>ROUND(L144*K144,0)</f>
        <v>0</v>
      </c>
      <c r="O144" s="262"/>
      <c r="P144" s="262"/>
      <c r="Q144" s="262"/>
      <c r="R144" s="136"/>
      <c r="T144" s="166" t="s">
        <v>5</v>
      </c>
      <c r="U144" s="45" t="s">
        <v>47</v>
      </c>
      <c r="V144" s="37"/>
      <c r="W144" s="167">
        <f>V144*K144</f>
        <v>0</v>
      </c>
      <c r="X144" s="167">
        <v>0</v>
      </c>
      <c r="Y144" s="167">
        <f>X144*K144</f>
        <v>0</v>
      </c>
      <c r="Z144" s="167">
        <v>0</v>
      </c>
      <c r="AA144" s="168">
        <f>Z144*K144</f>
        <v>0</v>
      </c>
      <c r="AR144" s="19" t="s">
        <v>175</v>
      </c>
      <c r="AT144" s="19" t="s">
        <v>171</v>
      </c>
      <c r="AU144" s="19" t="s">
        <v>126</v>
      </c>
      <c r="AY144" s="19" t="s">
        <v>170</v>
      </c>
      <c r="BE144" s="107">
        <f>IF(U144="základní",N144,0)</f>
        <v>0</v>
      </c>
      <c r="BF144" s="107">
        <f>IF(U144="snížená",N144,0)</f>
        <v>0</v>
      </c>
      <c r="BG144" s="107">
        <f>IF(U144="zákl. přenesená",N144,0)</f>
        <v>0</v>
      </c>
      <c r="BH144" s="107">
        <f>IF(U144="sníž. přenesená",N144,0)</f>
        <v>0</v>
      </c>
      <c r="BI144" s="107">
        <f>IF(U144="nulová",N144,0)</f>
        <v>0</v>
      </c>
      <c r="BJ144" s="19" t="s">
        <v>11</v>
      </c>
      <c r="BK144" s="107">
        <f>ROUND(L144*K144,0)</f>
        <v>0</v>
      </c>
      <c r="BL144" s="19" t="s">
        <v>175</v>
      </c>
      <c r="BM144" s="19" t="s">
        <v>370</v>
      </c>
    </row>
    <row r="145" spans="2:65" s="10" customFormat="1" ht="44.25" customHeight="1">
      <c r="B145" s="169"/>
      <c r="C145" s="170"/>
      <c r="D145" s="170"/>
      <c r="E145" s="171" t="s">
        <v>5</v>
      </c>
      <c r="F145" s="263" t="s">
        <v>371</v>
      </c>
      <c r="G145" s="264"/>
      <c r="H145" s="264"/>
      <c r="I145" s="264"/>
      <c r="J145" s="170"/>
      <c r="K145" s="172">
        <v>73.176000000000002</v>
      </c>
      <c r="L145" s="170"/>
      <c r="M145" s="170"/>
      <c r="N145" s="170"/>
      <c r="O145" s="170"/>
      <c r="P145" s="170"/>
      <c r="Q145" s="170"/>
      <c r="R145" s="173"/>
      <c r="T145" s="174"/>
      <c r="U145" s="170"/>
      <c r="V145" s="170"/>
      <c r="W145" s="170"/>
      <c r="X145" s="170"/>
      <c r="Y145" s="170"/>
      <c r="Z145" s="170"/>
      <c r="AA145" s="175"/>
      <c r="AT145" s="176" t="s">
        <v>178</v>
      </c>
      <c r="AU145" s="176" t="s">
        <v>126</v>
      </c>
      <c r="AV145" s="10" t="s">
        <v>126</v>
      </c>
      <c r="AW145" s="10" t="s">
        <v>39</v>
      </c>
      <c r="AX145" s="10" t="s">
        <v>82</v>
      </c>
      <c r="AY145" s="176" t="s">
        <v>170</v>
      </c>
    </row>
    <row r="146" spans="2:65" s="10" customFormat="1" ht="22.5" customHeight="1">
      <c r="B146" s="169"/>
      <c r="C146" s="170"/>
      <c r="D146" s="170"/>
      <c r="E146" s="171" t="s">
        <v>5</v>
      </c>
      <c r="F146" s="265" t="s">
        <v>372</v>
      </c>
      <c r="G146" s="266"/>
      <c r="H146" s="266"/>
      <c r="I146" s="266"/>
      <c r="J146" s="170"/>
      <c r="K146" s="172">
        <v>56.25</v>
      </c>
      <c r="L146" s="170"/>
      <c r="M146" s="170"/>
      <c r="N146" s="170"/>
      <c r="O146" s="170"/>
      <c r="P146" s="170"/>
      <c r="Q146" s="170"/>
      <c r="R146" s="173"/>
      <c r="T146" s="174"/>
      <c r="U146" s="170"/>
      <c r="V146" s="170"/>
      <c r="W146" s="170"/>
      <c r="X146" s="170"/>
      <c r="Y146" s="170"/>
      <c r="Z146" s="170"/>
      <c r="AA146" s="175"/>
      <c r="AT146" s="176" t="s">
        <v>178</v>
      </c>
      <c r="AU146" s="176" t="s">
        <v>126</v>
      </c>
      <c r="AV146" s="10" t="s">
        <v>126</v>
      </c>
      <c r="AW146" s="10" t="s">
        <v>39</v>
      </c>
      <c r="AX146" s="10" t="s">
        <v>82</v>
      </c>
      <c r="AY146" s="176" t="s">
        <v>170</v>
      </c>
    </row>
    <row r="147" spans="2:65" s="10" customFormat="1" ht="22.5" customHeight="1">
      <c r="B147" s="169"/>
      <c r="C147" s="170"/>
      <c r="D147" s="170"/>
      <c r="E147" s="171" t="s">
        <v>5</v>
      </c>
      <c r="F147" s="265" t="s">
        <v>373</v>
      </c>
      <c r="G147" s="266"/>
      <c r="H147" s="266"/>
      <c r="I147" s="266"/>
      <c r="J147" s="170"/>
      <c r="K147" s="172">
        <v>37.799999999999997</v>
      </c>
      <c r="L147" s="170"/>
      <c r="M147" s="170"/>
      <c r="N147" s="170"/>
      <c r="O147" s="170"/>
      <c r="P147" s="170"/>
      <c r="Q147" s="170"/>
      <c r="R147" s="173"/>
      <c r="T147" s="174"/>
      <c r="U147" s="170"/>
      <c r="V147" s="170"/>
      <c r="W147" s="170"/>
      <c r="X147" s="170"/>
      <c r="Y147" s="170"/>
      <c r="Z147" s="170"/>
      <c r="AA147" s="175"/>
      <c r="AT147" s="176" t="s">
        <v>178</v>
      </c>
      <c r="AU147" s="176" t="s">
        <v>126</v>
      </c>
      <c r="AV147" s="10" t="s">
        <v>126</v>
      </c>
      <c r="AW147" s="10" t="s">
        <v>39</v>
      </c>
      <c r="AX147" s="10" t="s">
        <v>82</v>
      </c>
      <c r="AY147" s="176" t="s">
        <v>170</v>
      </c>
    </row>
    <row r="148" spans="2:65" s="10" customFormat="1" ht="22.5" customHeight="1">
      <c r="B148" s="169"/>
      <c r="C148" s="170"/>
      <c r="D148" s="170"/>
      <c r="E148" s="171" t="s">
        <v>5</v>
      </c>
      <c r="F148" s="265" t="s">
        <v>374</v>
      </c>
      <c r="G148" s="266"/>
      <c r="H148" s="266"/>
      <c r="I148" s="266"/>
      <c r="J148" s="170"/>
      <c r="K148" s="172">
        <v>112.5</v>
      </c>
      <c r="L148" s="170"/>
      <c r="M148" s="170"/>
      <c r="N148" s="170"/>
      <c r="O148" s="170"/>
      <c r="P148" s="170"/>
      <c r="Q148" s="170"/>
      <c r="R148" s="173"/>
      <c r="T148" s="174"/>
      <c r="U148" s="170"/>
      <c r="V148" s="170"/>
      <c r="W148" s="170"/>
      <c r="X148" s="170"/>
      <c r="Y148" s="170"/>
      <c r="Z148" s="170"/>
      <c r="AA148" s="175"/>
      <c r="AT148" s="176" t="s">
        <v>178</v>
      </c>
      <c r="AU148" s="176" t="s">
        <v>126</v>
      </c>
      <c r="AV148" s="10" t="s">
        <v>126</v>
      </c>
      <c r="AW148" s="10" t="s">
        <v>39</v>
      </c>
      <c r="AX148" s="10" t="s">
        <v>82</v>
      </c>
      <c r="AY148" s="176" t="s">
        <v>170</v>
      </c>
    </row>
    <row r="149" spans="2:65" s="1" customFormat="1" ht="31.5" customHeight="1">
      <c r="B149" s="133"/>
      <c r="C149" s="162" t="s">
        <v>217</v>
      </c>
      <c r="D149" s="162" t="s">
        <v>171</v>
      </c>
      <c r="E149" s="163" t="s">
        <v>172</v>
      </c>
      <c r="F149" s="260" t="s">
        <v>173</v>
      </c>
      <c r="G149" s="260"/>
      <c r="H149" s="260"/>
      <c r="I149" s="260"/>
      <c r="J149" s="164" t="s">
        <v>174</v>
      </c>
      <c r="K149" s="165">
        <v>516.26900000000001</v>
      </c>
      <c r="L149" s="261">
        <v>0</v>
      </c>
      <c r="M149" s="261"/>
      <c r="N149" s="262">
        <f>ROUND(L149*K149,0)</f>
        <v>0</v>
      </c>
      <c r="O149" s="262"/>
      <c r="P149" s="262"/>
      <c r="Q149" s="262"/>
      <c r="R149" s="136"/>
      <c r="T149" s="166" t="s">
        <v>5</v>
      </c>
      <c r="U149" s="45" t="s">
        <v>47</v>
      </c>
      <c r="V149" s="37"/>
      <c r="W149" s="167">
        <f>V149*K149</f>
        <v>0</v>
      </c>
      <c r="X149" s="167">
        <v>0</v>
      </c>
      <c r="Y149" s="167">
        <f>X149*K149</f>
        <v>0</v>
      </c>
      <c r="Z149" s="167">
        <v>0</v>
      </c>
      <c r="AA149" s="168">
        <f>Z149*K149</f>
        <v>0</v>
      </c>
      <c r="AR149" s="19" t="s">
        <v>175</v>
      </c>
      <c r="AT149" s="19" t="s">
        <v>171</v>
      </c>
      <c r="AU149" s="19" t="s">
        <v>126</v>
      </c>
      <c r="AY149" s="19" t="s">
        <v>170</v>
      </c>
      <c r="BE149" s="107">
        <f>IF(U149="základní",N149,0)</f>
        <v>0</v>
      </c>
      <c r="BF149" s="107">
        <f>IF(U149="snížená",N149,0)</f>
        <v>0</v>
      </c>
      <c r="BG149" s="107">
        <f>IF(U149="zákl. přenesená",N149,0)</f>
        <v>0</v>
      </c>
      <c r="BH149" s="107">
        <f>IF(U149="sníž. přenesená",N149,0)</f>
        <v>0</v>
      </c>
      <c r="BI149" s="107">
        <f>IF(U149="nulová",N149,0)</f>
        <v>0</v>
      </c>
      <c r="BJ149" s="19" t="s">
        <v>11</v>
      </c>
      <c r="BK149" s="107">
        <f>ROUND(L149*K149,0)</f>
        <v>0</v>
      </c>
      <c r="BL149" s="19" t="s">
        <v>175</v>
      </c>
      <c r="BM149" s="19" t="s">
        <v>375</v>
      </c>
    </row>
    <row r="150" spans="2:65" s="10" customFormat="1" ht="44.25" customHeight="1">
      <c r="B150" s="169"/>
      <c r="C150" s="170"/>
      <c r="D150" s="170"/>
      <c r="E150" s="171" t="s">
        <v>5</v>
      </c>
      <c r="F150" s="263" t="s">
        <v>376</v>
      </c>
      <c r="G150" s="264"/>
      <c r="H150" s="264"/>
      <c r="I150" s="264"/>
      <c r="J150" s="170"/>
      <c r="K150" s="172">
        <v>845.12099999999998</v>
      </c>
      <c r="L150" s="170"/>
      <c r="M150" s="170"/>
      <c r="N150" s="170"/>
      <c r="O150" s="170"/>
      <c r="P150" s="170"/>
      <c r="Q150" s="170"/>
      <c r="R150" s="173"/>
      <c r="T150" s="174"/>
      <c r="U150" s="170"/>
      <c r="V150" s="170"/>
      <c r="W150" s="170"/>
      <c r="X150" s="170"/>
      <c r="Y150" s="170"/>
      <c r="Z150" s="170"/>
      <c r="AA150" s="175"/>
      <c r="AT150" s="176" t="s">
        <v>178</v>
      </c>
      <c r="AU150" s="176" t="s">
        <v>126</v>
      </c>
      <c r="AV150" s="10" t="s">
        <v>126</v>
      </c>
      <c r="AW150" s="10" t="s">
        <v>39</v>
      </c>
      <c r="AX150" s="10" t="s">
        <v>82</v>
      </c>
      <c r="AY150" s="176" t="s">
        <v>170</v>
      </c>
    </row>
    <row r="151" spans="2:65" s="10" customFormat="1" ht="31.5" customHeight="1">
      <c r="B151" s="169"/>
      <c r="C151" s="170"/>
      <c r="D151" s="170"/>
      <c r="E151" s="171" t="s">
        <v>5</v>
      </c>
      <c r="F151" s="265" t="s">
        <v>377</v>
      </c>
      <c r="G151" s="266"/>
      <c r="H151" s="266"/>
      <c r="I151" s="266"/>
      <c r="J151" s="170"/>
      <c r="K151" s="172">
        <v>-574.55200000000002</v>
      </c>
      <c r="L151" s="170"/>
      <c r="M151" s="170"/>
      <c r="N151" s="170"/>
      <c r="O151" s="170"/>
      <c r="P151" s="170"/>
      <c r="Q151" s="170"/>
      <c r="R151" s="173"/>
      <c r="T151" s="174"/>
      <c r="U151" s="170"/>
      <c r="V151" s="170"/>
      <c r="W151" s="170"/>
      <c r="X151" s="170"/>
      <c r="Y151" s="170"/>
      <c r="Z151" s="170"/>
      <c r="AA151" s="175"/>
      <c r="AT151" s="176" t="s">
        <v>178</v>
      </c>
      <c r="AU151" s="176" t="s">
        <v>126</v>
      </c>
      <c r="AV151" s="10" t="s">
        <v>126</v>
      </c>
      <c r="AW151" s="10" t="s">
        <v>39</v>
      </c>
      <c r="AX151" s="10" t="s">
        <v>82</v>
      </c>
      <c r="AY151" s="176" t="s">
        <v>170</v>
      </c>
    </row>
    <row r="152" spans="2:65" s="10" customFormat="1" ht="22.5" customHeight="1">
      <c r="B152" s="169"/>
      <c r="C152" s="170"/>
      <c r="D152" s="170"/>
      <c r="E152" s="171" t="s">
        <v>5</v>
      </c>
      <c r="F152" s="265" t="s">
        <v>378</v>
      </c>
      <c r="G152" s="266"/>
      <c r="H152" s="266"/>
      <c r="I152" s="266"/>
      <c r="J152" s="170"/>
      <c r="K152" s="172">
        <v>245.7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178</v>
      </c>
      <c r="AU152" s="176" t="s">
        <v>126</v>
      </c>
      <c r="AV152" s="10" t="s">
        <v>126</v>
      </c>
      <c r="AW152" s="10" t="s">
        <v>39</v>
      </c>
      <c r="AX152" s="10" t="s">
        <v>82</v>
      </c>
      <c r="AY152" s="176" t="s">
        <v>170</v>
      </c>
    </row>
    <row r="153" spans="2:65" s="1" customFormat="1" ht="44.25" customHeight="1">
      <c r="B153" s="133"/>
      <c r="C153" s="162" t="s">
        <v>29</v>
      </c>
      <c r="D153" s="162" t="s">
        <v>171</v>
      </c>
      <c r="E153" s="163" t="s">
        <v>180</v>
      </c>
      <c r="F153" s="260" t="s">
        <v>181</v>
      </c>
      <c r="G153" s="260"/>
      <c r="H153" s="260"/>
      <c r="I153" s="260"/>
      <c r="J153" s="164" t="s">
        <v>174</v>
      </c>
      <c r="K153" s="165">
        <v>2.8</v>
      </c>
      <c r="L153" s="261">
        <v>0</v>
      </c>
      <c r="M153" s="261"/>
      <c r="N153" s="262">
        <f>ROUND(L153*K153,0)</f>
        <v>0</v>
      </c>
      <c r="O153" s="262"/>
      <c r="P153" s="262"/>
      <c r="Q153" s="262"/>
      <c r="R153" s="136"/>
      <c r="T153" s="166" t="s">
        <v>5</v>
      </c>
      <c r="U153" s="45" t="s">
        <v>47</v>
      </c>
      <c r="V153" s="37"/>
      <c r="W153" s="167">
        <f>V153*K153</f>
        <v>0</v>
      </c>
      <c r="X153" s="167">
        <v>0</v>
      </c>
      <c r="Y153" s="167">
        <f>X153*K153</f>
        <v>0</v>
      </c>
      <c r="Z153" s="167">
        <v>0</v>
      </c>
      <c r="AA153" s="168">
        <f>Z153*K153</f>
        <v>0</v>
      </c>
      <c r="AR153" s="19" t="s">
        <v>175</v>
      </c>
      <c r="AT153" s="19" t="s">
        <v>171</v>
      </c>
      <c r="AU153" s="19" t="s">
        <v>126</v>
      </c>
      <c r="AY153" s="19" t="s">
        <v>170</v>
      </c>
      <c r="BE153" s="107">
        <f>IF(U153="základní",N153,0)</f>
        <v>0</v>
      </c>
      <c r="BF153" s="107">
        <f>IF(U153="snížená",N153,0)</f>
        <v>0</v>
      </c>
      <c r="BG153" s="107">
        <f>IF(U153="zákl. přenesená",N153,0)</f>
        <v>0</v>
      </c>
      <c r="BH153" s="107">
        <f>IF(U153="sníž. přenesená",N153,0)</f>
        <v>0</v>
      </c>
      <c r="BI153" s="107">
        <f>IF(U153="nulová",N153,0)</f>
        <v>0</v>
      </c>
      <c r="BJ153" s="19" t="s">
        <v>11</v>
      </c>
      <c r="BK153" s="107">
        <f>ROUND(L153*K153,0)</f>
        <v>0</v>
      </c>
      <c r="BL153" s="19" t="s">
        <v>175</v>
      </c>
      <c r="BM153" s="19" t="s">
        <v>379</v>
      </c>
    </row>
    <row r="154" spans="2:65" s="10" customFormat="1" ht="22.5" customHeight="1">
      <c r="B154" s="169"/>
      <c r="C154" s="170"/>
      <c r="D154" s="170"/>
      <c r="E154" s="171" t="s">
        <v>5</v>
      </c>
      <c r="F154" s="263" t="s">
        <v>380</v>
      </c>
      <c r="G154" s="264"/>
      <c r="H154" s="264"/>
      <c r="I154" s="264"/>
      <c r="J154" s="170"/>
      <c r="K154" s="172">
        <v>2.8</v>
      </c>
      <c r="L154" s="170"/>
      <c r="M154" s="170"/>
      <c r="N154" s="170"/>
      <c r="O154" s="170"/>
      <c r="P154" s="170"/>
      <c r="Q154" s="170"/>
      <c r="R154" s="173"/>
      <c r="T154" s="174"/>
      <c r="U154" s="170"/>
      <c r="V154" s="170"/>
      <c r="W154" s="170"/>
      <c r="X154" s="170"/>
      <c r="Y154" s="170"/>
      <c r="Z154" s="170"/>
      <c r="AA154" s="175"/>
      <c r="AT154" s="176" t="s">
        <v>178</v>
      </c>
      <c r="AU154" s="176" t="s">
        <v>126</v>
      </c>
      <c r="AV154" s="10" t="s">
        <v>126</v>
      </c>
      <c r="AW154" s="10" t="s">
        <v>39</v>
      </c>
      <c r="AX154" s="10" t="s">
        <v>82</v>
      </c>
      <c r="AY154" s="176" t="s">
        <v>170</v>
      </c>
    </row>
    <row r="155" spans="2:65" s="1" customFormat="1" ht="31.5" customHeight="1">
      <c r="B155" s="133"/>
      <c r="C155" s="162" t="s">
        <v>227</v>
      </c>
      <c r="D155" s="162" t="s">
        <v>171</v>
      </c>
      <c r="E155" s="163" t="s">
        <v>381</v>
      </c>
      <c r="F155" s="260" t="s">
        <v>382</v>
      </c>
      <c r="G155" s="260"/>
      <c r="H155" s="260"/>
      <c r="I155" s="260"/>
      <c r="J155" s="164" t="s">
        <v>174</v>
      </c>
      <c r="K155" s="165">
        <v>279.726</v>
      </c>
      <c r="L155" s="261">
        <v>0</v>
      </c>
      <c r="M155" s="261"/>
      <c r="N155" s="262">
        <f>ROUND(L155*K155,0)</f>
        <v>0</v>
      </c>
      <c r="O155" s="262"/>
      <c r="P155" s="262"/>
      <c r="Q155" s="262"/>
      <c r="R155" s="136"/>
      <c r="T155" s="166" t="s">
        <v>5</v>
      </c>
      <c r="U155" s="45" t="s">
        <v>47</v>
      </c>
      <c r="V155" s="37"/>
      <c r="W155" s="167">
        <f>V155*K155</f>
        <v>0</v>
      </c>
      <c r="X155" s="167">
        <v>0</v>
      </c>
      <c r="Y155" s="167">
        <f>X155*K155</f>
        <v>0</v>
      </c>
      <c r="Z155" s="167">
        <v>0</v>
      </c>
      <c r="AA155" s="168">
        <f>Z155*K155</f>
        <v>0</v>
      </c>
      <c r="AR155" s="19" t="s">
        <v>175</v>
      </c>
      <c r="AT155" s="19" t="s">
        <v>171</v>
      </c>
      <c r="AU155" s="19" t="s">
        <v>126</v>
      </c>
      <c r="AY155" s="19" t="s">
        <v>170</v>
      </c>
      <c r="BE155" s="107">
        <f>IF(U155="základní",N155,0)</f>
        <v>0</v>
      </c>
      <c r="BF155" s="107">
        <f>IF(U155="snížená",N155,0)</f>
        <v>0</v>
      </c>
      <c r="BG155" s="107">
        <f>IF(U155="zákl. přenesená",N155,0)</f>
        <v>0</v>
      </c>
      <c r="BH155" s="107">
        <f>IF(U155="sníž. přenesená",N155,0)</f>
        <v>0</v>
      </c>
      <c r="BI155" s="107">
        <f>IF(U155="nulová",N155,0)</f>
        <v>0</v>
      </c>
      <c r="BJ155" s="19" t="s">
        <v>11</v>
      </c>
      <c r="BK155" s="107">
        <f>ROUND(L155*K155,0)</f>
        <v>0</v>
      </c>
      <c r="BL155" s="19" t="s">
        <v>175</v>
      </c>
      <c r="BM155" s="19" t="s">
        <v>383</v>
      </c>
    </row>
    <row r="156" spans="2:65" s="10" customFormat="1" ht="22.5" customHeight="1">
      <c r="B156" s="169"/>
      <c r="C156" s="170"/>
      <c r="D156" s="170"/>
      <c r="E156" s="171" t="s">
        <v>5</v>
      </c>
      <c r="F156" s="263" t="s">
        <v>384</v>
      </c>
      <c r="G156" s="264"/>
      <c r="H156" s="264"/>
      <c r="I156" s="264"/>
      <c r="J156" s="170"/>
      <c r="K156" s="172">
        <v>279.726</v>
      </c>
      <c r="L156" s="170"/>
      <c r="M156" s="170"/>
      <c r="N156" s="170"/>
      <c r="O156" s="170"/>
      <c r="P156" s="170"/>
      <c r="Q156" s="170"/>
      <c r="R156" s="173"/>
      <c r="T156" s="174"/>
      <c r="U156" s="170"/>
      <c r="V156" s="170"/>
      <c r="W156" s="170"/>
      <c r="X156" s="170"/>
      <c r="Y156" s="170"/>
      <c r="Z156" s="170"/>
      <c r="AA156" s="175"/>
      <c r="AT156" s="176" t="s">
        <v>178</v>
      </c>
      <c r="AU156" s="176" t="s">
        <v>126</v>
      </c>
      <c r="AV156" s="10" t="s">
        <v>126</v>
      </c>
      <c r="AW156" s="10" t="s">
        <v>39</v>
      </c>
      <c r="AX156" s="10" t="s">
        <v>82</v>
      </c>
      <c r="AY156" s="176" t="s">
        <v>170</v>
      </c>
    </row>
    <row r="157" spans="2:65" s="1" customFormat="1" ht="31.5" customHeight="1">
      <c r="B157" s="133"/>
      <c r="C157" s="162" t="s">
        <v>233</v>
      </c>
      <c r="D157" s="162" t="s">
        <v>171</v>
      </c>
      <c r="E157" s="163" t="s">
        <v>188</v>
      </c>
      <c r="F157" s="260" t="s">
        <v>189</v>
      </c>
      <c r="G157" s="260"/>
      <c r="H157" s="260"/>
      <c r="I157" s="260"/>
      <c r="J157" s="164" t="s">
        <v>174</v>
      </c>
      <c r="K157" s="165">
        <v>519.06899999999996</v>
      </c>
      <c r="L157" s="261">
        <v>0</v>
      </c>
      <c r="M157" s="261"/>
      <c r="N157" s="262">
        <f>ROUND(L157*K157,0)</f>
        <v>0</v>
      </c>
      <c r="O157" s="262"/>
      <c r="P157" s="262"/>
      <c r="Q157" s="262"/>
      <c r="R157" s="136"/>
      <c r="T157" s="166" t="s">
        <v>5</v>
      </c>
      <c r="U157" s="45" t="s">
        <v>47</v>
      </c>
      <c r="V157" s="37"/>
      <c r="W157" s="167">
        <f>V157*K157</f>
        <v>0</v>
      </c>
      <c r="X157" s="167">
        <v>0</v>
      </c>
      <c r="Y157" s="167">
        <f>X157*K157</f>
        <v>0</v>
      </c>
      <c r="Z157" s="167">
        <v>0</v>
      </c>
      <c r="AA157" s="168">
        <f>Z157*K157</f>
        <v>0</v>
      </c>
      <c r="AR157" s="19" t="s">
        <v>175</v>
      </c>
      <c r="AT157" s="19" t="s">
        <v>171</v>
      </c>
      <c r="AU157" s="19" t="s">
        <v>126</v>
      </c>
      <c r="AY157" s="19" t="s">
        <v>170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19" t="s">
        <v>11</v>
      </c>
      <c r="BK157" s="107">
        <f>ROUND(L157*K157,0)</f>
        <v>0</v>
      </c>
      <c r="BL157" s="19" t="s">
        <v>175</v>
      </c>
      <c r="BM157" s="19" t="s">
        <v>385</v>
      </c>
    </row>
    <row r="158" spans="2:65" s="10" customFormat="1" ht="22.5" customHeight="1">
      <c r="B158" s="169"/>
      <c r="C158" s="170"/>
      <c r="D158" s="170"/>
      <c r="E158" s="171" t="s">
        <v>5</v>
      </c>
      <c r="F158" s="263" t="s">
        <v>386</v>
      </c>
      <c r="G158" s="264"/>
      <c r="H158" s="264"/>
      <c r="I158" s="264"/>
      <c r="J158" s="170"/>
      <c r="K158" s="172">
        <v>519.06899999999996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178</v>
      </c>
      <c r="AU158" s="176" t="s">
        <v>126</v>
      </c>
      <c r="AV158" s="10" t="s">
        <v>126</v>
      </c>
      <c r="AW158" s="10" t="s">
        <v>39</v>
      </c>
      <c r="AX158" s="10" t="s">
        <v>82</v>
      </c>
      <c r="AY158" s="176" t="s">
        <v>170</v>
      </c>
    </row>
    <row r="159" spans="2:65" s="1" customFormat="1" ht="44.25" customHeight="1">
      <c r="B159" s="133"/>
      <c r="C159" s="162" t="s">
        <v>240</v>
      </c>
      <c r="D159" s="162" t="s">
        <v>171</v>
      </c>
      <c r="E159" s="163" t="s">
        <v>192</v>
      </c>
      <c r="F159" s="260" t="s">
        <v>193</v>
      </c>
      <c r="G159" s="260"/>
      <c r="H159" s="260"/>
      <c r="I159" s="260"/>
      <c r="J159" s="164" t="s">
        <v>174</v>
      </c>
      <c r="K159" s="165">
        <v>516.26900000000001</v>
      </c>
      <c r="L159" s="261">
        <v>0</v>
      </c>
      <c r="M159" s="261"/>
      <c r="N159" s="262">
        <f>ROUND(L159*K159,0)</f>
        <v>0</v>
      </c>
      <c r="O159" s="262"/>
      <c r="P159" s="262"/>
      <c r="Q159" s="262"/>
      <c r="R159" s="136"/>
      <c r="T159" s="166" t="s">
        <v>5</v>
      </c>
      <c r="U159" s="45" t="s">
        <v>47</v>
      </c>
      <c r="V159" s="37"/>
      <c r="W159" s="167">
        <f>V159*K159</f>
        <v>0</v>
      </c>
      <c r="X159" s="167">
        <v>0</v>
      </c>
      <c r="Y159" s="167">
        <f>X159*K159</f>
        <v>0</v>
      </c>
      <c r="Z159" s="167">
        <v>0</v>
      </c>
      <c r="AA159" s="168">
        <f>Z159*K159</f>
        <v>0</v>
      </c>
      <c r="AR159" s="19" t="s">
        <v>175</v>
      </c>
      <c r="AT159" s="19" t="s">
        <v>171</v>
      </c>
      <c r="AU159" s="19" t="s">
        <v>126</v>
      </c>
      <c r="AY159" s="19" t="s">
        <v>170</v>
      </c>
      <c r="BE159" s="107">
        <f>IF(U159="základní",N159,0)</f>
        <v>0</v>
      </c>
      <c r="BF159" s="107">
        <f>IF(U159="snížená",N159,0)</f>
        <v>0</v>
      </c>
      <c r="BG159" s="107">
        <f>IF(U159="zákl. přenesená",N159,0)</f>
        <v>0</v>
      </c>
      <c r="BH159" s="107">
        <f>IF(U159="sníž. přenesená",N159,0)</f>
        <v>0</v>
      </c>
      <c r="BI159" s="107">
        <f>IF(U159="nulová",N159,0)</f>
        <v>0</v>
      </c>
      <c r="BJ159" s="19" t="s">
        <v>11</v>
      </c>
      <c r="BK159" s="107">
        <f>ROUND(L159*K159,0)</f>
        <v>0</v>
      </c>
      <c r="BL159" s="19" t="s">
        <v>175</v>
      </c>
      <c r="BM159" s="19" t="s">
        <v>387</v>
      </c>
    </row>
    <row r="160" spans="2:65" s="10" customFormat="1" ht="22.5" customHeight="1">
      <c r="B160" s="169"/>
      <c r="C160" s="170"/>
      <c r="D160" s="170"/>
      <c r="E160" s="171" t="s">
        <v>5</v>
      </c>
      <c r="F160" s="263" t="s">
        <v>388</v>
      </c>
      <c r="G160" s="264"/>
      <c r="H160" s="264"/>
      <c r="I160" s="264"/>
      <c r="J160" s="170"/>
      <c r="K160" s="172">
        <v>516.26900000000001</v>
      </c>
      <c r="L160" s="170"/>
      <c r="M160" s="170"/>
      <c r="N160" s="170"/>
      <c r="O160" s="170"/>
      <c r="P160" s="170"/>
      <c r="Q160" s="170"/>
      <c r="R160" s="173"/>
      <c r="T160" s="174"/>
      <c r="U160" s="170"/>
      <c r="V160" s="170"/>
      <c r="W160" s="170"/>
      <c r="X160" s="170"/>
      <c r="Y160" s="170"/>
      <c r="Z160" s="170"/>
      <c r="AA160" s="175"/>
      <c r="AT160" s="176" t="s">
        <v>178</v>
      </c>
      <c r="AU160" s="176" t="s">
        <v>126</v>
      </c>
      <c r="AV160" s="10" t="s">
        <v>126</v>
      </c>
      <c r="AW160" s="10" t="s">
        <v>39</v>
      </c>
      <c r="AX160" s="10" t="s">
        <v>82</v>
      </c>
      <c r="AY160" s="176" t="s">
        <v>170</v>
      </c>
    </row>
    <row r="161" spans="2:65" s="1" customFormat="1" ht="22.5" customHeight="1">
      <c r="B161" s="133"/>
      <c r="C161" s="162" t="s">
        <v>244</v>
      </c>
      <c r="D161" s="162" t="s">
        <v>171</v>
      </c>
      <c r="E161" s="163" t="s">
        <v>197</v>
      </c>
      <c r="F161" s="260" t="s">
        <v>198</v>
      </c>
      <c r="G161" s="260"/>
      <c r="H161" s="260"/>
      <c r="I161" s="260"/>
      <c r="J161" s="164" t="s">
        <v>174</v>
      </c>
      <c r="K161" s="165">
        <v>516.26900000000001</v>
      </c>
      <c r="L161" s="261">
        <v>0</v>
      </c>
      <c r="M161" s="261"/>
      <c r="N161" s="262">
        <f>ROUND(L161*K161,0)</f>
        <v>0</v>
      </c>
      <c r="O161" s="262"/>
      <c r="P161" s="262"/>
      <c r="Q161" s="262"/>
      <c r="R161" s="136"/>
      <c r="T161" s="166" t="s">
        <v>5</v>
      </c>
      <c r="U161" s="45" t="s">
        <v>47</v>
      </c>
      <c r="V161" s="37"/>
      <c r="W161" s="167">
        <f>V161*K161</f>
        <v>0</v>
      </c>
      <c r="X161" s="167">
        <v>0</v>
      </c>
      <c r="Y161" s="167">
        <f>X161*K161</f>
        <v>0</v>
      </c>
      <c r="Z161" s="167">
        <v>0</v>
      </c>
      <c r="AA161" s="168">
        <f>Z161*K161</f>
        <v>0</v>
      </c>
      <c r="AR161" s="19" t="s">
        <v>175</v>
      </c>
      <c r="AT161" s="19" t="s">
        <v>171</v>
      </c>
      <c r="AU161" s="19" t="s">
        <v>126</v>
      </c>
      <c r="AY161" s="19" t="s">
        <v>170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19" t="s">
        <v>11</v>
      </c>
      <c r="BK161" s="107">
        <f>ROUND(L161*K161,0)</f>
        <v>0</v>
      </c>
      <c r="BL161" s="19" t="s">
        <v>175</v>
      </c>
      <c r="BM161" s="19" t="s">
        <v>389</v>
      </c>
    </row>
    <row r="162" spans="2:65" s="1" customFormat="1" ht="31.5" customHeight="1">
      <c r="B162" s="133"/>
      <c r="C162" s="162" t="s">
        <v>12</v>
      </c>
      <c r="D162" s="162" t="s">
        <v>171</v>
      </c>
      <c r="E162" s="163" t="s">
        <v>201</v>
      </c>
      <c r="F162" s="260" t="s">
        <v>202</v>
      </c>
      <c r="G162" s="260"/>
      <c r="H162" s="260"/>
      <c r="I162" s="260"/>
      <c r="J162" s="164" t="s">
        <v>203</v>
      </c>
      <c r="K162" s="165">
        <v>877.65700000000004</v>
      </c>
      <c r="L162" s="261">
        <v>0</v>
      </c>
      <c r="M162" s="261"/>
      <c r="N162" s="262">
        <f>ROUND(L162*K162,0)</f>
        <v>0</v>
      </c>
      <c r="O162" s="262"/>
      <c r="P162" s="262"/>
      <c r="Q162" s="262"/>
      <c r="R162" s="136"/>
      <c r="T162" s="166" t="s">
        <v>5</v>
      </c>
      <c r="U162" s="45" t="s">
        <v>47</v>
      </c>
      <c r="V162" s="37"/>
      <c r="W162" s="167">
        <f>V162*K162</f>
        <v>0</v>
      </c>
      <c r="X162" s="167">
        <v>0</v>
      </c>
      <c r="Y162" s="167">
        <f>X162*K162</f>
        <v>0</v>
      </c>
      <c r="Z162" s="167">
        <v>0</v>
      </c>
      <c r="AA162" s="168">
        <f>Z162*K162</f>
        <v>0</v>
      </c>
      <c r="AR162" s="19" t="s">
        <v>175</v>
      </c>
      <c r="AT162" s="19" t="s">
        <v>171</v>
      </c>
      <c r="AU162" s="19" t="s">
        <v>126</v>
      </c>
      <c r="AY162" s="19" t="s">
        <v>170</v>
      </c>
      <c r="BE162" s="107">
        <f>IF(U162="základní",N162,0)</f>
        <v>0</v>
      </c>
      <c r="BF162" s="107">
        <f>IF(U162="snížená",N162,0)</f>
        <v>0</v>
      </c>
      <c r="BG162" s="107">
        <f>IF(U162="zákl. přenesená",N162,0)</f>
        <v>0</v>
      </c>
      <c r="BH162" s="107">
        <f>IF(U162="sníž. přenesená",N162,0)</f>
        <v>0</v>
      </c>
      <c r="BI162" s="107">
        <f>IF(U162="nulová",N162,0)</f>
        <v>0</v>
      </c>
      <c r="BJ162" s="19" t="s">
        <v>11</v>
      </c>
      <c r="BK162" s="107">
        <f>ROUND(L162*K162,0)</f>
        <v>0</v>
      </c>
      <c r="BL162" s="19" t="s">
        <v>175</v>
      </c>
      <c r="BM162" s="19" t="s">
        <v>390</v>
      </c>
    </row>
    <row r="163" spans="2:65" s="10" customFormat="1" ht="22.5" customHeight="1">
      <c r="B163" s="169"/>
      <c r="C163" s="170"/>
      <c r="D163" s="170"/>
      <c r="E163" s="171" t="s">
        <v>5</v>
      </c>
      <c r="F163" s="263" t="s">
        <v>391</v>
      </c>
      <c r="G163" s="264"/>
      <c r="H163" s="264"/>
      <c r="I163" s="264"/>
      <c r="J163" s="170"/>
      <c r="K163" s="172">
        <v>877.65700000000004</v>
      </c>
      <c r="L163" s="170"/>
      <c r="M163" s="170"/>
      <c r="N163" s="170"/>
      <c r="O163" s="170"/>
      <c r="P163" s="170"/>
      <c r="Q163" s="170"/>
      <c r="R163" s="173"/>
      <c r="T163" s="174"/>
      <c r="U163" s="170"/>
      <c r="V163" s="170"/>
      <c r="W163" s="170"/>
      <c r="X163" s="170"/>
      <c r="Y163" s="170"/>
      <c r="Z163" s="170"/>
      <c r="AA163" s="175"/>
      <c r="AT163" s="176" t="s">
        <v>178</v>
      </c>
      <c r="AU163" s="176" t="s">
        <v>126</v>
      </c>
      <c r="AV163" s="10" t="s">
        <v>126</v>
      </c>
      <c r="AW163" s="10" t="s">
        <v>39</v>
      </c>
      <c r="AX163" s="10" t="s">
        <v>82</v>
      </c>
      <c r="AY163" s="176" t="s">
        <v>170</v>
      </c>
    </row>
    <row r="164" spans="2:65" s="1" customFormat="1" ht="22.5" customHeight="1">
      <c r="B164" s="133"/>
      <c r="C164" s="162" t="s">
        <v>251</v>
      </c>
      <c r="D164" s="162" t="s">
        <v>171</v>
      </c>
      <c r="E164" s="163" t="s">
        <v>207</v>
      </c>
      <c r="F164" s="260" t="s">
        <v>208</v>
      </c>
      <c r="G164" s="260"/>
      <c r="H164" s="260"/>
      <c r="I164" s="260"/>
      <c r="J164" s="164" t="s">
        <v>209</v>
      </c>
      <c r="K164" s="165">
        <v>2522.212</v>
      </c>
      <c r="L164" s="261">
        <v>0</v>
      </c>
      <c r="M164" s="261"/>
      <c r="N164" s="262">
        <f>ROUND(L164*K164,0)</f>
        <v>0</v>
      </c>
      <c r="O164" s="262"/>
      <c r="P164" s="262"/>
      <c r="Q164" s="262"/>
      <c r="R164" s="136"/>
      <c r="T164" s="166" t="s">
        <v>5</v>
      </c>
      <c r="U164" s="45" t="s">
        <v>47</v>
      </c>
      <c r="V164" s="37"/>
      <c r="W164" s="167">
        <f>V164*K164</f>
        <v>0</v>
      </c>
      <c r="X164" s="167">
        <v>0</v>
      </c>
      <c r="Y164" s="167">
        <f>X164*K164</f>
        <v>0</v>
      </c>
      <c r="Z164" s="167">
        <v>0</v>
      </c>
      <c r="AA164" s="168">
        <f>Z164*K164</f>
        <v>0</v>
      </c>
      <c r="AR164" s="19" t="s">
        <v>175</v>
      </c>
      <c r="AT164" s="19" t="s">
        <v>171</v>
      </c>
      <c r="AU164" s="19" t="s">
        <v>126</v>
      </c>
      <c r="AY164" s="19" t="s">
        <v>170</v>
      </c>
      <c r="BE164" s="107">
        <f>IF(U164="základní",N164,0)</f>
        <v>0</v>
      </c>
      <c r="BF164" s="107">
        <f>IF(U164="snížená",N164,0)</f>
        <v>0</v>
      </c>
      <c r="BG164" s="107">
        <f>IF(U164="zákl. přenesená",N164,0)</f>
        <v>0</v>
      </c>
      <c r="BH164" s="107">
        <f>IF(U164="sníž. přenesená",N164,0)</f>
        <v>0</v>
      </c>
      <c r="BI164" s="107">
        <f>IF(U164="nulová",N164,0)</f>
        <v>0</v>
      </c>
      <c r="BJ164" s="19" t="s">
        <v>11</v>
      </c>
      <c r="BK164" s="107">
        <f>ROUND(L164*K164,0)</f>
        <v>0</v>
      </c>
      <c r="BL164" s="19" t="s">
        <v>175</v>
      </c>
      <c r="BM164" s="19" t="s">
        <v>392</v>
      </c>
    </row>
    <row r="165" spans="2:65" s="10" customFormat="1" ht="22.5" customHeight="1">
      <c r="B165" s="169"/>
      <c r="C165" s="170"/>
      <c r="D165" s="170"/>
      <c r="E165" s="171" t="s">
        <v>5</v>
      </c>
      <c r="F165" s="263" t="s">
        <v>393</v>
      </c>
      <c r="G165" s="264"/>
      <c r="H165" s="264"/>
      <c r="I165" s="264"/>
      <c r="J165" s="170"/>
      <c r="K165" s="172">
        <v>2522.212</v>
      </c>
      <c r="L165" s="170"/>
      <c r="M165" s="170"/>
      <c r="N165" s="170"/>
      <c r="O165" s="170"/>
      <c r="P165" s="170"/>
      <c r="Q165" s="170"/>
      <c r="R165" s="173"/>
      <c r="T165" s="174"/>
      <c r="U165" s="170"/>
      <c r="V165" s="170"/>
      <c r="W165" s="170"/>
      <c r="X165" s="170"/>
      <c r="Y165" s="170"/>
      <c r="Z165" s="170"/>
      <c r="AA165" s="175"/>
      <c r="AT165" s="176" t="s">
        <v>178</v>
      </c>
      <c r="AU165" s="176" t="s">
        <v>126</v>
      </c>
      <c r="AV165" s="10" t="s">
        <v>126</v>
      </c>
      <c r="AW165" s="10" t="s">
        <v>39</v>
      </c>
      <c r="AX165" s="10" t="s">
        <v>82</v>
      </c>
      <c r="AY165" s="176" t="s">
        <v>170</v>
      </c>
    </row>
    <row r="166" spans="2:65" s="9" customFormat="1" ht="29.85" customHeight="1">
      <c r="B166" s="151"/>
      <c r="C166" s="152"/>
      <c r="D166" s="161" t="s">
        <v>139</v>
      </c>
      <c r="E166" s="161"/>
      <c r="F166" s="161"/>
      <c r="G166" s="161"/>
      <c r="H166" s="161"/>
      <c r="I166" s="161"/>
      <c r="J166" s="161"/>
      <c r="K166" s="161"/>
      <c r="L166" s="161"/>
      <c r="M166" s="161"/>
      <c r="N166" s="270">
        <f>BK166</f>
        <v>0</v>
      </c>
      <c r="O166" s="271"/>
      <c r="P166" s="271"/>
      <c r="Q166" s="271"/>
      <c r="R166" s="154"/>
      <c r="T166" s="155"/>
      <c r="U166" s="152"/>
      <c r="V166" s="152"/>
      <c r="W166" s="156">
        <f>SUM(W167:W171)</f>
        <v>0</v>
      </c>
      <c r="X166" s="152"/>
      <c r="Y166" s="156">
        <f>SUM(Y167:Y171)</f>
        <v>6.8769030099999995</v>
      </c>
      <c r="Z166" s="152"/>
      <c r="AA166" s="157">
        <f>SUM(AA167:AA171)</f>
        <v>0</v>
      </c>
      <c r="AR166" s="158" t="s">
        <v>11</v>
      </c>
      <c r="AT166" s="159" t="s">
        <v>81</v>
      </c>
      <c r="AU166" s="159" t="s">
        <v>11</v>
      </c>
      <c r="AY166" s="158" t="s">
        <v>170</v>
      </c>
      <c r="BK166" s="160">
        <f>SUM(BK167:BK171)</f>
        <v>0</v>
      </c>
    </row>
    <row r="167" spans="2:65" s="1" customFormat="1" ht="22.5" customHeight="1">
      <c r="B167" s="133"/>
      <c r="C167" s="162" t="s">
        <v>255</v>
      </c>
      <c r="D167" s="162" t="s">
        <v>171</v>
      </c>
      <c r="E167" s="163" t="s">
        <v>214</v>
      </c>
      <c r="F167" s="260" t="s">
        <v>215</v>
      </c>
      <c r="G167" s="260"/>
      <c r="H167" s="260"/>
      <c r="I167" s="260"/>
      <c r="J167" s="164" t="s">
        <v>174</v>
      </c>
      <c r="K167" s="165">
        <v>2.8</v>
      </c>
      <c r="L167" s="261">
        <v>0</v>
      </c>
      <c r="M167" s="261"/>
      <c r="N167" s="262">
        <f>ROUND(L167*K167,0)</f>
        <v>0</v>
      </c>
      <c r="O167" s="262"/>
      <c r="P167" s="262"/>
      <c r="Q167" s="262"/>
      <c r="R167" s="136"/>
      <c r="T167" s="166" t="s">
        <v>5</v>
      </c>
      <c r="U167" s="45" t="s">
        <v>47</v>
      </c>
      <c r="V167" s="37"/>
      <c r="W167" s="167">
        <f>V167*K167</f>
        <v>0</v>
      </c>
      <c r="X167" s="167">
        <v>2.45329</v>
      </c>
      <c r="Y167" s="167">
        <f>X167*K167</f>
        <v>6.8692119999999992</v>
      </c>
      <c r="Z167" s="167">
        <v>0</v>
      </c>
      <c r="AA167" s="168">
        <f>Z167*K167</f>
        <v>0</v>
      </c>
      <c r="AR167" s="19" t="s">
        <v>175</v>
      </c>
      <c r="AT167" s="19" t="s">
        <v>171</v>
      </c>
      <c r="AU167" s="19" t="s">
        <v>126</v>
      </c>
      <c r="AY167" s="19" t="s">
        <v>170</v>
      </c>
      <c r="BE167" s="107">
        <f>IF(U167="základní",N167,0)</f>
        <v>0</v>
      </c>
      <c r="BF167" s="107">
        <f>IF(U167="snížená",N167,0)</f>
        <v>0</v>
      </c>
      <c r="BG167" s="107">
        <f>IF(U167="zákl. přenesená",N167,0)</f>
        <v>0</v>
      </c>
      <c r="BH167" s="107">
        <f>IF(U167="sníž. přenesená",N167,0)</f>
        <v>0</v>
      </c>
      <c r="BI167" s="107">
        <f>IF(U167="nulová",N167,0)</f>
        <v>0</v>
      </c>
      <c r="BJ167" s="19" t="s">
        <v>11</v>
      </c>
      <c r="BK167" s="107">
        <f>ROUND(L167*K167,0)</f>
        <v>0</v>
      </c>
      <c r="BL167" s="19" t="s">
        <v>175</v>
      </c>
      <c r="BM167" s="19" t="s">
        <v>394</v>
      </c>
    </row>
    <row r="168" spans="2:65" s="10" customFormat="1" ht="22.5" customHeight="1">
      <c r="B168" s="169"/>
      <c r="C168" s="170"/>
      <c r="D168" s="170"/>
      <c r="E168" s="171" t="s">
        <v>5</v>
      </c>
      <c r="F168" s="263" t="s">
        <v>395</v>
      </c>
      <c r="G168" s="264"/>
      <c r="H168" s="264"/>
      <c r="I168" s="264"/>
      <c r="J168" s="170"/>
      <c r="K168" s="172">
        <v>2.8</v>
      </c>
      <c r="L168" s="170"/>
      <c r="M168" s="170"/>
      <c r="N168" s="170"/>
      <c r="O168" s="170"/>
      <c r="P168" s="170"/>
      <c r="Q168" s="170"/>
      <c r="R168" s="173"/>
      <c r="T168" s="174"/>
      <c r="U168" s="170"/>
      <c r="V168" s="170"/>
      <c r="W168" s="170"/>
      <c r="X168" s="170"/>
      <c r="Y168" s="170"/>
      <c r="Z168" s="170"/>
      <c r="AA168" s="175"/>
      <c r="AT168" s="176" t="s">
        <v>178</v>
      </c>
      <c r="AU168" s="176" t="s">
        <v>126</v>
      </c>
      <c r="AV168" s="10" t="s">
        <v>126</v>
      </c>
      <c r="AW168" s="10" t="s">
        <v>39</v>
      </c>
      <c r="AX168" s="10" t="s">
        <v>82</v>
      </c>
      <c r="AY168" s="176" t="s">
        <v>170</v>
      </c>
    </row>
    <row r="169" spans="2:65" s="1" customFormat="1" ht="22.5" customHeight="1">
      <c r="B169" s="133"/>
      <c r="C169" s="162" t="s">
        <v>260</v>
      </c>
      <c r="D169" s="162" t="s">
        <v>171</v>
      </c>
      <c r="E169" s="163" t="s">
        <v>218</v>
      </c>
      <c r="F169" s="260" t="s">
        <v>219</v>
      </c>
      <c r="G169" s="260"/>
      <c r="H169" s="260"/>
      <c r="I169" s="260"/>
      <c r="J169" s="164" t="s">
        <v>209</v>
      </c>
      <c r="K169" s="165">
        <v>7.4669999999999996</v>
      </c>
      <c r="L169" s="261">
        <v>0</v>
      </c>
      <c r="M169" s="261"/>
      <c r="N169" s="262">
        <f>ROUND(L169*K169,0)</f>
        <v>0</v>
      </c>
      <c r="O169" s="262"/>
      <c r="P169" s="262"/>
      <c r="Q169" s="262"/>
      <c r="R169" s="136"/>
      <c r="T169" s="166" t="s">
        <v>5</v>
      </c>
      <c r="U169" s="45" t="s">
        <v>47</v>
      </c>
      <c r="V169" s="37"/>
      <c r="W169" s="167">
        <f>V169*K169</f>
        <v>0</v>
      </c>
      <c r="X169" s="167">
        <v>1.0300000000000001E-3</v>
      </c>
      <c r="Y169" s="167">
        <f>X169*K169</f>
        <v>7.6910100000000007E-3</v>
      </c>
      <c r="Z169" s="167">
        <v>0</v>
      </c>
      <c r="AA169" s="168">
        <f>Z169*K169</f>
        <v>0</v>
      </c>
      <c r="AR169" s="19" t="s">
        <v>175</v>
      </c>
      <c r="AT169" s="19" t="s">
        <v>171</v>
      </c>
      <c r="AU169" s="19" t="s">
        <v>126</v>
      </c>
      <c r="AY169" s="19" t="s">
        <v>170</v>
      </c>
      <c r="BE169" s="107">
        <f>IF(U169="základní",N169,0)</f>
        <v>0</v>
      </c>
      <c r="BF169" s="107">
        <f>IF(U169="snížená",N169,0)</f>
        <v>0</v>
      </c>
      <c r="BG169" s="107">
        <f>IF(U169="zákl. přenesená",N169,0)</f>
        <v>0</v>
      </c>
      <c r="BH169" s="107">
        <f>IF(U169="sníž. přenesená",N169,0)</f>
        <v>0</v>
      </c>
      <c r="BI169" s="107">
        <f>IF(U169="nulová",N169,0)</f>
        <v>0</v>
      </c>
      <c r="BJ169" s="19" t="s">
        <v>11</v>
      </c>
      <c r="BK169" s="107">
        <f>ROUND(L169*K169,0)</f>
        <v>0</v>
      </c>
      <c r="BL169" s="19" t="s">
        <v>175</v>
      </c>
      <c r="BM169" s="19" t="s">
        <v>396</v>
      </c>
    </row>
    <row r="170" spans="2:65" s="10" customFormat="1" ht="22.5" customHeight="1">
      <c r="B170" s="169"/>
      <c r="C170" s="170"/>
      <c r="D170" s="170"/>
      <c r="E170" s="171" t="s">
        <v>5</v>
      </c>
      <c r="F170" s="263" t="s">
        <v>397</v>
      </c>
      <c r="G170" s="264"/>
      <c r="H170" s="264"/>
      <c r="I170" s="264"/>
      <c r="J170" s="170"/>
      <c r="K170" s="172">
        <v>7.4669999999999996</v>
      </c>
      <c r="L170" s="170"/>
      <c r="M170" s="170"/>
      <c r="N170" s="170"/>
      <c r="O170" s="170"/>
      <c r="P170" s="170"/>
      <c r="Q170" s="170"/>
      <c r="R170" s="173"/>
      <c r="T170" s="174"/>
      <c r="U170" s="170"/>
      <c r="V170" s="170"/>
      <c r="W170" s="170"/>
      <c r="X170" s="170"/>
      <c r="Y170" s="170"/>
      <c r="Z170" s="170"/>
      <c r="AA170" s="175"/>
      <c r="AT170" s="176" t="s">
        <v>178</v>
      </c>
      <c r="AU170" s="176" t="s">
        <v>126</v>
      </c>
      <c r="AV170" s="10" t="s">
        <v>126</v>
      </c>
      <c r="AW170" s="10" t="s">
        <v>39</v>
      </c>
      <c r="AX170" s="10" t="s">
        <v>82</v>
      </c>
      <c r="AY170" s="176" t="s">
        <v>170</v>
      </c>
    </row>
    <row r="171" spans="2:65" s="1" customFormat="1" ht="22.5" customHeight="1">
      <c r="B171" s="133"/>
      <c r="C171" s="162" t="s">
        <v>264</v>
      </c>
      <c r="D171" s="162" t="s">
        <v>171</v>
      </c>
      <c r="E171" s="163" t="s">
        <v>224</v>
      </c>
      <c r="F171" s="260" t="s">
        <v>225</v>
      </c>
      <c r="G171" s="260"/>
      <c r="H171" s="260"/>
      <c r="I171" s="260"/>
      <c r="J171" s="164" t="s">
        <v>209</v>
      </c>
      <c r="K171" s="165">
        <v>7.4669999999999996</v>
      </c>
      <c r="L171" s="261">
        <v>0</v>
      </c>
      <c r="M171" s="261"/>
      <c r="N171" s="262">
        <f>ROUND(L171*K171,0)</f>
        <v>0</v>
      </c>
      <c r="O171" s="262"/>
      <c r="P171" s="262"/>
      <c r="Q171" s="262"/>
      <c r="R171" s="136"/>
      <c r="T171" s="166" t="s">
        <v>5</v>
      </c>
      <c r="U171" s="45" t="s">
        <v>47</v>
      </c>
      <c r="V171" s="37"/>
      <c r="W171" s="167">
        <f>V171*K171</f>
        <v>0</v>
      </c>
      <c r="X171" s="167">
        <v>0</v>
      </c>
      <c r="Y171" s="167">
        <f>X171*K171</f>
        <v>0</v>
      </c>
      <c r="Z171" s="167">
        <v>0</v>
      </c>
      <c r="AA171" s="168">
        <f>Z171*K171</f>
        <v>0</v>
      </c>
      <c r="AR171" s="19" t="s">
        <v>175</v>
      </c>
      <c r="AT171" s="19" t="s">
        <v>171</v>
      </c>
      <c r="AU171" s="19" t="s">
        <v>126</v>
      </c>
      <c r="AY171" s="19" t="s">
        <v>170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19" t="s">
        <v>11</v>
      </c>
      <c r="BK171" s="107">
        <f>ROUND(L171*K171,0)</f>
        <v>0</v>
      </c>
      <c r="BL171" s="19" t="s">
        <v>175</v>
      </c>
      <c r="BM171" s="19" t="s">
        <v>398</v>
      </c>
    </row>
    <row r="172" spans="2:65" s="9" customFormat="1" ht="29.85" customHeight="1">
      <c r="B172" s="151"/>
      <c r="C172" s="152"/>
      <c r="D172" s="161" t="s">
        <v>141</v>
      </c>
      <c r="E172" s="161"/>
      <c r="F172" s="161"/>
      <c r="G172" s="161"/>
      <c r="H172" s="161"/>
      <c r="I172" s="161"/>
      <c r="J172" s="161"/>
      <c r="K172" s="161"/>
      <c r="L172" s="161"/>
      <c r="M172" s="161"/>
      <c r="N172" s="275">
        <f>BK172</f>
        <v>0</v>
      </c>
      <c r="O172" s="276"/>
      <c r="P172" s="276"/>
      <c r="Q172" s="276"/>
      <c r="R172" s="154"/>
      <c r="T172" s="155"/>
      <c r="U172" s="152"/>
      <c r="V172" s="152"/>
      <c r="W172" s="156">
        <f>SUM(W173:W209)</f>
        <v>0</v>
      </c>
      <c r="X172" s="152"/>
      <c r="Y172" s="156">
        <f>SUM(Y173:Y209)</f>
        <v>494.57756859</v>
      </c>
      <c r="Z172" s="152"/>
      <c r="AA172" s="157">
        <f>SUM(AA173:AA209)</f>
        <v>0</v>
      </c>
      <c r="AR172" s="158" t="s">
        <v>11</v>
      </c>
      <c r="AT172" s="159" t="s">
        <v>81</v>
      </c>
      <c r="AU172" s="159" t="s">
        <v>11</v>
      </c>
      <c r="AY172" s="158" t="s">
        <v>170</v>
      </c>
      <c r="BK172" s="160">
        <f>SUM(BK173:BK209)</f>
        <v>0</v>
      </c>
    </row>
    <row r="173" spans="2:65" s="1" customFormat="1" ht="22.5" customHeight="1">
      <c r="B173" s="133"/>
      <c r="C173" s="162" t="s">
        <v>271</v>
      </c>
      <c r="D173" s="162" t="s">
        <v>171</v>
      </c>
      <c r="E173" s="163" t="s">
        <v>245</v>
      </c>
      <c r="F173" s="260" t="s">
        <v>246</v>
      </c>
      <c r="G173" s="260"/>
      <c r="H173" s="260"/>
      <c r="I173" s="260"/>
      <c r="J173" s="164" t="s">
        <v>209</v>
      </c>
      <c r="K173" s="165">
        <v>2522.212</v>
      </c>
      <c r="L173" s="261">
        <v>0</v>
      </c>
      <c r="M173" s="261"/>
      <c r="N173" s="262">
        <f>ROUND(L173*K173,0)</f>
        <v>0</v>
      </c>
      <c r="O173" s="262"/>
      <c r="P173" s="262"/>
      <c r="Q173" s="262"/>
      <c r="R173" s="136"/>
      <c r="T173" s="166" t="s">
        <v>5</v>
      </c>
      <c r="U173" s="45" t="s">
        <v>47</v>
      </c>
      <c r="V173" s="37"/>
      <c r="W173" s="167">
        <f>V173*K173</f>
        <v>0</v>
      </c>
      <c r="X173" s="167">
        <v>0</v>
      </c>
      <c r="Y173" s="167">
        <f>X173*K173</f>
        <v>0</v>
      </c>
      <c r="Z173" s="167">
        <v>0</v>
      </c>
      <c r="AA173" s="168">
        <f>Z173*K173</f>
        <v>0</v>
      </c>
      <c r="AR173" s="19" t="s">
        <v>175</v>
      </c>
      <c r="AT173" s="19" t="s">
        <v>171</v>
      </c>
      <c r="AU173" s="19" t="s">
        <v>126</v>
      </c>
      <c r="AY173" s="19" t="s">
        <v>170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19" t="s">
        <v>11</v>
      </c>
      <c r="BK173" s="107">
        <f>ROUND(L173*K173,0)</f>
        <v>0</v>
      </c>
      <c r="BL173" s="19" t="s">
        <v>175</v>
      </c>
      <c r="BM173" s="19" t="s">
        <v>399</v>
      </c>
    </row>
    <row r="174" spans="2:65" s="11" customFormat="1" ht="22.5" customHeight="1">
      <c r="B174" s="183"/>
      <c r="C174" s="184"/>
      <c r="D174" s="184"/>
      <c r="E174" s="185" t="s">
        <v>5</v>
      </c>
      <c r="F174" s="280" t="s">
        <v>400</v>
      </c>
      <c r="G174" s="281"/>
      <c r="H174" s="281"/>
      <c r="I174" s="281"/>
      <c r="J174" s="184"/>
      <c r="K174" s="186" t="s">
        <v>5</v>
      </c>
      <c r="L174" s="184"/>
      <c r="M174" s="184"/>
      <c r="N174" s="184"/>
      <c r="O174" s="184"/>
      <c r="P174" s="184"/>
      <c r="Q174" s="184"/>
      <c r="R174" s="187"/>
      <c r="T174" s="188"/>
      <c r="U174" s="184"/>
      <c r="V174" s="184"/>
      <c r="W174" s="184"/>
      <c r="X174" s="184"/>
      <c r="Y174" s="184"/>
      <c r="Z174" s="184"/>
      <c r="AA174" s="189"/>
      <c r="AT174" s="190" t="s">
        <v>178</v>
      </c>
      <c r="AU174" s="190" t="s">
        <v>126</v>
      </c>
      <c r="AV174" s="11" t="s">
        <v>11</v>
      </c>
      <c r="AW174" s="11" t="s">
        <v>39</v>
      </c>
      <c r="AX174" s="11" t="s">
        <v>82</v>
      </c>
      <c r="AY174" s="190" t="s">
        <v>170</v>
      </c>
    </row>
    <row r="175" spans="2:65" s="10" customFormat="1" ht="44.25" customHeight="1">
      <c r="B175" s="169"/>
      <c r="C175" s="170"/>
      <c r="D175" s="170"/>
      <c r="E175" s="171" t="s">
        <v>5</v>
      </c>
      <c r="F175" s="265" t="s">
        <v>401</v>
      </c>
      <c r="G175" s="266"/>
      <c r="H175" s="266"/>
      <c r="I175" s="266"/>
      <c r="J175" s="170"/>
      <c r="K175" s="172">
        <v>244.892</v>
      </c>
      <c r="L175" s="170"/>
      <c r="M175" s="170"/>
      <c r="N175" s="170"/>
      <c r="O175" s="170"/>
      <c r="P175" s="170"/>
      <c r="Q175" s="170"/>
      <c r="R175" s="173"/>
      <c r="T175" s="174"/>
      <c r="U175" s="170"/>
      <c r="V175" s="170"/>
      <c r="W175" s="170"/>
      <c r="X175" s="170"/>
      <c r="Y175" s="170"/>
      <c r="Z175" s="170"/>
      <c r="AA175" s="175"/>
      <c r="AT175" s="176" t="s">
        <v>178</v>
      </c>
      <c r="AU175" s="176" t="s">
        <v>126</v>
      </c>
      <c r="AV175" s="10" t="s">
        <v>126</v>
      </c>
      <c r="AW175" s="10" t="s">
        <v>39</v>
      </c>
      <c r="AX175" s="10" t="s">
        <v>82</v>
      </c>
      <c r="AY175" s="176" t="s">
        <v>170</v>
      </c>
    </row>
    <row r="176" spans="2:65" s="10" customFormat="1" ht="44.25" customHeight="1">
      <c r="B176" s="169"/>
      <c r="C176" s="170"/>
      <c r="D176" s="170"/>
      <c r="E176" s="171" t="s">
        <v>5</v>
      </c>
      <c r="F176" s="265" t="s">
        <v>402</v>
      </c>
      <c r="G176" s="266"/>
      <c r="H176" s="266"/>
      <c r="I176" s="266"/>
      <c r="J176" s="170"/>
      <c r="K176" s="172">
        <v>218.87700000000001</v>
      </c>
      <c r="L176" s="170"/>
      <c r="M176" s="170"/>
      <c r="N176" s="170"/>
      <c r="O176" s="170"/>
      <c r="P176" s="170"/>
      <c r="Q176" s="170"/>
      <c r="R176" s="173"/>
      <c r="T176" s="174"/>
      <c r="U176" s="170"/>
      <c r="V176" s="170"/>
      <c r="W176" s="170"/>
      <c r="X176" s="170"/>
      <c r="Y176" s="170"/>
      <c r="Z176" s="170"/>
      <c r="AA176" s="175"/>
      <c r="AT176" s="176" t="s">
        <v>178</v>
      </c>
      <c r="AU176" s="176" t="s">
        <v>126</v>
      </c>
      <c r="AV176" s="10" t="s">
        <v>126</v>
      </c>
      <c r="AW176" s="10" t="s">
        <v>39</v>
      </c>
      <c r="AX176" s="10" t="s">
        <v>82</v>
      </c>
      <c r="AY176" s="176" t="s">
        <v>170</v>
      </c>
    </row>
    <row r="177" spans="2:65" s="10" customFormat="1" ht="44.25" customHeight="1">
      <c r="B177" s="169"/>
      <c r="C177" s="170"/>
      <c r="D177" s="170"/>
      <c r="E177" s="171" t="s">
        <v>5</v>
      </c>
      <c r="F177" s="265" t="s">
        <v>403</v>
      </c>
      <c r="G177" s="266"/>
      <c r="H177" s="266"/>
      <c r="I177" s="266"/>
      <c r="J177" s="170"/>
      <c r="K177" s="172">
        <v>466.53800000000001</v>
      </c>
      <c r="L177" s="170"/>
      <c r="M177" s="170"/>
      <c r="N177" s="170"/>
      <c r="O177" s="170"/>
      <c r="P177" s="170"/>
      <c r="Q177" s="170"/>
      <c r="R177" s="173"/>
      <c r="T177" s="174"/>
      <c r="U177" s="170"/>
      <c r="V177" s="170"/>
      <c r="W177" s="170"/>
      <c r="X177" s="170"/>
      <c r="Y177" s="170"/>
      <c r="Z177" s="170"/>
      <c r="AA177" s="175"/>
      <c r="AT177" s="176" t="s">
        <v>178</v>
      </c>
      <c r="AU177" s="176" t="s">
        <v>126</v>
      </c>
      <c r="AV177" s="10" t="s">
        <v>126</v>
      </c>
      <c r="AW177" s="10" t="s">
        <v>39</v>
      </c>
      <c r="AX177" s="10" t="s">
        <v>82</v>
      </c>
      <c r="AY177" s="176" t="s">
        <v>170</v>
      </c>
    </row>
    <row r="178" spans="2:65" s="11" customFormat="1" ht="22.5" customHeight="1">
      <c r="B178" s="183"/>
      <c r="C178" s="184"/>
      <c r="D178" s="184"/>
      <c r="E178" s="185" t="s">
        <v>5</v>
      </c>
      <c r="F178" s="282" t="s">
        <v>404</v>
      </c>
      <c r="G178" s="283"/>
      <c r="H178" s="283"/>
      <c r="I178" s="283"/>
      <c r="J178" s="184"/>
      <c r="K178" s="186" t="s">
        <v>5</v>
      </c>
      <c r="L178" s="184"/>
      <c r="M178" s="184"/>
      <c r="N178" s="184"/>
      <c r="O178" s="184"/>
      <c r="P178" s="184"/>
      <c r="Q178" s="184"/>
      <c r="R178" s="187"/>
      <c r="T178" s="188"/>
      <c r="U178" s="184"/>
      <c r="V178" s="184"/>
      <c r="W178" s="184"/>
      <c r="X178" s="184"/>
      <c r="Y178" s="184"/>
      <c r="Z178" s="184"/>
      <c r="AA178" s="189"/>
      <c r="AT178" s="190" t="s">
        <v>178</v>
      </c>
      <c r="AU178" s="190" t="s">
        <v>126</v>
      </c>
      <c r="AV178" s="11" t="s">
        <v>11</v>
      </c>
      <c r="AW178" s="11" t="s">
        <v>39</v>
      </c>
      <c r="AX178" s="11" t="s">
        <v>82</v>
      </c>
      <c r="AY178" s="190" t="s">
        <v>170</v>
      </c>
    </row>
    <row r="179" spans="2:65" s="10" customFormat="1" ht="31.5" customHeight="1">
      <c r="B179" s="169"/>
      <c r="C179" s="170"/>
      <c r="D179" s="170"/>
      <c r="E179" s="171" t="s">
        <v>5</v>
      </c>
      <c r="F179" s="265" t="s">
        <v>405</v>
      </c>
      <c r="G179" s="266"/>
      <c r="H179" s="266"/>
      <c r="I179" s="266"/>
      <c r="J179" s="170"/>
      <c r="K179" s="172">
        <v>535.875</v>
      </c>
      <c r="L179" s="170"/>
      <c r="M179" s="170"/>
      <c r="N179" s="170"/>
      <c r="O179" s="170"/>
      <c r="P179" s="170"/>
      <c r="Q179" s="170"/>
      <c r="R179" s="173"/>
      <c r="T179" s="174"/>
      <c r="U179" s="170"/>
      <c r="V179" s="170"/>
      <c r="W179" s="170"/>
      <c r="X179" s="170"/>
      <c r="Y179" s="170"/>
      <c r="Z179" s="170"/>
      <c r="AA179" s="175"/>
      <c r="AT179" s="176" t="s">
        <v>178</v>
      </c>
      <c r="AU179" s="176" t="s">
        <v>126</v>
      </c>
      <c r="AV179" s="10" t="s">
        <v>126</v>
      </c>
      <c r="AW179" s="10" t="s">
        <v>39</v>
      </c>
      <c r="AX179" s="10" t="s">
        <v>82</v>
      </c>
      <c r="AY179" s="176" t="s">
        <v>170</v>
      </c>
    </row>
    <row r="180" spans="2:65" s="10" customFormat="1" ht="31.5" customHeight="1">
      <c r="B180" s="169"/>
      <c r="C180" s="170"/>
      <c r="D180" s="170"/>
      <c r="E180" s="171" t="s">
        <v>5</v>
      </c>
      <c r="F180" s="265" t="s">
        <v>406</v>
      </c>
      <c r="G180" s="266"/>
      <c r="H180" s="266"/>
      <c r="I180" s="266"/>
      <c r="J180" s="170"/>
      <c r="K180" s="172">
        <v>585.20600000000002</v>
      </c>
      <c r="L180" s="170"/>
      <c r="M180" s="170"/>
      <c r="N180" s="170"/>
      <c r="O180" s="170"/>
      <c r="P180" s="170"/>
      <c r="Q180" s="170"/>
      <c r="R180" s="173"/>
      <c r="T180" s="174"/>
      <c r="U180" s="170"/>
      <c r="V180" s="170"/>
      <c r="W180" s="170"/>
      <c r="X180" s="170"/>
      <c r="Y180" s="170"/>
      <c r="Z180" s="170"/>
      <c r="AA180" s="175"/>
      <c r="AT180" s="176" t="s">
        <v>178</v>
      </c>
      <c r="AU180" s="176" t="s">
        <v>126</v>
      </c>
      <c r="AV180" s="10" t="s">
        <v>126</v>
      </c>
      <c r="AW180" s="10" t="s">
        <v>39</v>
      </c>
      <c r="AX180" s="10" t="s">
        <v>82</v>
      </c>
      <c r="AY180" s="176" t="s">
        <v>170</v>
      </c>
    </row>
    <row r="181" spans="2:65" s="10" customFormat="1" ht="22.5" customHeight="1">
      <c r="B181" s="169"/>
      <c r="C181" s="170"/>
      <c r="D181" s="170"/>
      <c r="E181" s="171" t="s">
        <v>5</v>
      </c>
      <c r="F181" s="265" t="s">
        <v>407</v>
      </c>
      <c r="G181" s="266"/>
      <c r="H181" s="266"/>
      <c r="I181" s="266"/>
      <c r="J181" s="170"/>
      <c r="K181" s="172">
        <v>20.318000000000001</v>
      </c>
      <c r="L181" s="170"/>
      <c r="M181" s="170"/>
      <c r="N181" s="170"/>
      <c r="O181" s="170"/>
      <c r="P181" s="170"/>
      <c r="Q181" s="170"/>
      <c r="R181" s="173"/>
      <c r="T181" s="174"/>
      <c r="U181" s="170"/>
      <c r="V181" s="170"/>
      <c r="W181" s="170"/>
      <c r="X181" s="170"/>
      <c r="Y181" s="170"/>
      <c r="Z181" s="170"/>
      <c r="AA181" s="175"/>
      <c r="AT181" s="176" t="s">
        <v>178</v>
      </c>
      <c r="AU181" s="176" t="s">
        <v>126</v>
      </c>
      <c r="AV181" s="10" t="s">
        <v>126</v>
      </c>
      <c r="AW181" s="10" t="s">
        <v>39</v>
      </c>
      <c r="AX181" s="10" t="s">
        <v>82</v>
      </c>
      <c r="AY181" s="176" t="s">
        <v>170</v>
      </c>
    </row>
    <row r="182" spans="2:65" s="10" customFormat="1" ht="31.5" customHeight="1">
      <c r="B182" s="169"/>
      <c r="C182" s="170"/>
      <c r="D182" s="170"/>
      <c r="E182" s="171" t="s">
        <v>5</v>
      </c>
      <c r="F182" s="265" t="s">
        <v>408</v>
      </c>
      <c r="G182" s="266"/>
      <c r="H182" s="266"/>
      <c r="I182" s="266"/>
      <c r="J182" s="170"/>
      <c r="K182" s="172">
        <v>23.96</v>
      </c>
      <c r="L182" s="170"/>
      <c r="M182" s="170"/>
      <c r="N182" s="170"/>
      <c r="O182" s="170"/>
      <c r="P182" s="170"/>
      <c r="Q182" s="170"/>
      <c r="R182" s="173"/>
      <c r="T182" s="174"/>
      <c r="U182" s="170"/>
      <c r="V182" s="170"/>
      <c r="W182" s="170"/>
      <c r="X182" s="170"/>
      <c r="Y182" s="170"/>
      <c r="Z182" s="170"/>
      <c r="AA182" s="175"/>
      <c r="AT182" s="176" t="s">
        <v>178</v>
      </c>
      <c r="AU182" s="176" t="s">
        <v>126</v>
      </c>
      <c r="AV182" s="10" t="s">
        <v>126</v>
      </c>
      <c r="AW182" s="10" t="s">
        <v>39</v>
      </c>
      <c r="AX182" s="10" t="s">
        <v>82</v>
      </c>
      <c r="AY182" s="176" t="s">
        <v>170</v>
      </c>
    </row>
    <row r="183" spans="2:65" s="10" customFormat="1" ht="22.5" customHeight="1">
      <c r="B183" s="169"/>
      <c r="C183" s="170"/>
      <c r="D183" s="170"/>
      <c r="E183" s="171" t="s">
        <v>5</v>
      </c>
      <c r="F183" s="265" t="s">
        <v>409</v>
      </c>
      <c r="G183" s="266"/>
      <c r="H183" s="266"/>
      <c r="I183" s="266"/>
      <c r="J183" s="170"/>
      <c r="K183" s="172">
        <v>27.3</v>
      </c>
      <c r="L183" s="170"/>
      <c r="M183" s="170"/>
      <c r="N183" s="170"/>
      <c r="O183" s="170"/>
      <c r="P183" s="170"/>
      <c r="Q183" s="170"/>
      <c r="R183" s="173"/>
      <c r="T183" s="174"/>
      <c r="U183" s="170"/>
      <c r="V183" s="170"/>
      <c r="W183" s="170"/>
      <c r="X183" s="170"/>
      <c r="Y183" s="170"/>
      <c r="Z183" s="170"/>
      <c r="AA183" s="175"/>
      <c r="AT183" s="176" t="s">
        <v>178</v>
      </c>
      <c r="AU183" s="176" t="s">
        <v>126</v>
      </c>
      <c r="AV183" s="10" t="s">
        <v>126</v>
      </c>
      <c r="AW183" s="10" t="s">
        <v>39</v>
      </c>
      <c r="AX183" s="10" t="s">
        <v>82</v>
      </c>
      <c r="AY183" s="176" t="s">
        <v>170</v>
      </c>
    </row>
    <row r="184" spans="2:65" s="10" customFormat="1" ht="22.5" customHeight="1">
      <c r="B184" s="169"/>
      <c r="C184" s="170"/>
      <c r="D184" s="170"/>
      <c r="E184" s="171" t="s">
        <v>5</v>
      </c>
      <c r="F184" s="265" t="s">
        <v>410</v>
      </c>
      <c r="G184" s="266"/>
      <c r="H184" s="266"/>
      <c r="I184" s="266"/>
      <c r="J184" s="170"/>
      <c r="K184" s="172">
        <v>23.55</v>
      </c>
      <c r="L184" s="170"/>
      <c r="M184" s="170"/>
      <c r="N184" s="170"/>
      <c r="O184" s="170"/>
      <c r="P184" s="170"/>
      <c r="Q184" s="170"/>
      <c r="R184" s="173"/>
      <c r="T184" s="174"/>
      <c r="U184" s="170"/>
      <c r="V184" s="170"/>
      <c r="W184" s="170"/>
      <c r="X184" s="170"/>
      <c r="Y184" s="170"/>
      <c r="Z184" s="170"/>
      <c r="AA184" s="175"/>
      <c r="AT184" s="176" t="s">
        <v>178</v>
      </c>
      <c r="AU184" s="176" t="s">
        <v>126</v>
      </c>
      <c r="AV184" s="10" t="s">
        <v>126</v>
      </c>
      <c r="AW184" s="10" t="s">
        <v>39</v>
      </c>
      <c r="AX184" s="10" t="s">
        <v>82</v>
      </c>
      <c r="AY184" s="176" t="s">
        <v>170</v>
      </c>
    </row>
    <row r="185" spans="2:65" s="10" customFormat="1" ht="31.5" customHeight="1">
      <c r="B185" s="169"/>
      <c r="C185" s="170"/>
      <c r="D185" s="170"/>
      <c r="E185" s="171" t="s">
        <v>5</v>
      </c>
      <c r="F185" s="265" t="s">
        <v>411</v>
      </c>
      <c r="G185" s="266"/>
      <c r="H185" s="266"/>
      <c r="I185" s="266"/>
      <c r="J185" s="170"/>
      <c r="K185" s="172">
        <v>375.69600000000003</v>
      </c>
      <c r="L185" s="170"/>
      <c r="M185" s="170"/>
      <c r="N185" s="170"/>
      <c r="O185" s="170"/>
      <c r="P185" s="170"/>
      <c r="Q185" s="170"/>
      <c r="R185" s="173"/>
      <c r="T185" s="174"/>
      <c r="U185" s="170"/>
      <c r="V185" s="170"/>
      <c r="W185" s="170"/>
      <c r="X185" s="170"/>
      <c r="Y185" s="170"/>
      <c r="Z185" s="170"/>
      <c r="AA185" s="175"/>
      <c r="AT185" s="176" t="s">
        <v>178</v>
      </c>
      <c r="AU185" s="176" t="s">
        <v>126</v>
      </c>
      <c r="AV185" s="10" t="s">
        <v>126</v>
      </c>
      <c r="AW185" s="10" t="s">
        <v>39</v>
      </c>
      <c r="AX185" s="10" t="s">
        <v>82</v>
      </c>
      <c r="AY185" s="176" t="s">
        <v>170</v>
      </c>
    </row>
    <row r="186" spans="2:65" s="1" customFormat="1" ht="31.5" customHeight="1">
      <c r="B186" s="133"/>
      <c r="C186" s="162" t="s">
        <v>10</v>
      </c>
      <c r="D186" s="162" t="s">
        <v>171</v>
      </c>
      <c r="E186" s="163" t="s">
        <v>248</v>
      </c>
      <c r="F186" s="260" t="s">
        <v>249</v>
      </c>
      <c r="G186" s="260"/>
      <c r="H186" s="260"/>
      <c r="I186" s="260"/>
      <c r="J186" s="164" t="s">
        <v>209</v>
      </c>
      <c r="K186" s="165">
        <v>1329.5530000000001</v>
      </c>
      <c r="L186" s="261">
        <v>0</v>
      </c>
      <c r="M186" s="261"/>
      <c r="N186" s="262">
        <f>ROUND(L186*K186,0)</f>
        <v>0</v>
      </c>
      <c r="O186" s="262"/>
      <c r="P186" s="262"/>
      <c r="Q186" s="262"/>
      <c r="R186" s="136"/>
      <c r="T186" s="166" t="s">
        <v>5</v>
      </c>
      <c r="U186" s="45" t="s">
        <v>47</v>
      </c>
      <c r="V186" s="37"/>
      <c r="W186" s="167">
        <f>V186*K186</f>
        <v>0</v>
      </c>
      <c r="X186" s="167">
        <v>0</v>
      </c>
      <c r="Y186" s="167">
        <f>X186*K186</f>
        <v>0</v>
      </c>
      <c r="Z186" s="167">
        <v>0</v>
      </c>
      <c r="AA186" s="168">
        <f>Z186*K186</f>
        <v>0</v>
      </c>
      <c r="AR186" s="19" t="s">
        <v>175</v>
      </c>
      <c r="AT186" s="19" t="s">
        <v>171</v>
      </c>
      <c r="AU186" s="19" t="s">
        <v>126</v>
      </c>
      <c r="AY186" s="19" t="s">
        <v>170</v>
      </c>
      <c r="BE186" s="107">
        <f>IF(U186="základní",N186,0)</f>
        <v>0</v>
      </c>
      <c r="BF186" s="107">
        <f>IF(U186="snížená",N186,0)</f>
        <v>0</v>
      </c>
      <c r="BG186" s="107">
        <f>IF(U186="zákl. přenesená",N186,0)</f>
        <v>0</v>
      </c>
      <c r="BH186" s="107">
        <f>IF(U186="sníž. přenesená",N186,0)</f>
        <v>0</v>
      </c>
      <c r="BI186" s="107">
        <f>IF(U186="nulová",N186,0)</f>
        <v>0</v>
      </c>
      <c r="BJ186" s="19" t="s">
        <v>11</v>
      </c>
      <c r="BK186" s="107">
        <f>ROUND(L186*K186,0)</f>
        <v>0</v>
      </c>
      <c r="BL186" s="19" t="s">
        <v>175</v>
      </c>
      <c r="BM186" s="19" t="s">
        <v>412</v>
      </c>
    </row>
    <row r="187" spans="2:65" s="10" customFormat="1" ht="22.5" customHeight="1">
      <c r="B187" s="169"/>
      <c r="C187" s="170"/>
      <c r="D187" s="170"/>
      <c r="E187" s="171" t="s">
        <v>5</v>
      </c>
      <c r="F187" s="263" t="s">
        <v>413</v>
      </c>
      <c r="G187" s="264"/>
      <c r="H187" s="264"/>
      <c r="I187" s="264"/>
      <c r="J187" s="170"/>
      <c r="K187" s="172">
        <v>375.69600000000003</v>
      </c>
      <c r="L187" s="170"/>
      <c r="M187" s="170"/>
      <c r="N187" s="170"/>
      <c r="O187" s="170"/>
      <c r="P187" s="170"/>
      <c r="Q187" s="170"/>
      <c r="R187" s="173"/>
      <c r="T187" s="174"/>
      <c r="U187" s="170"/>
      <c r="V187" s="170"/>
      <c r="W187" s="170"/>
      <c r="X187" s="170"/>
      <c r="Y187" s="170"/>
      <c r="Z187" s="170"/>
      <c r="AA187" s="175"/>
      <c r="AT187" s="176" t="s">
        <v>178</v>
      </c>
      <c r="AU187" s="176" t="s">
        <v>126</v>
      </c>
      <c r="AV187" s="10" t="s">
        <v>126</v>
      </c>
      <c r="AW187" s="10" t="s">
        <v>39</v>
      </c>
      <c r="AX187" s="10" t="s">
        <v>82</v>
      </c>
      <c r="AY187" s="176" t="s">
        <v>170</v>
      </c>
    </row>
    <row r="188" spans="2:65" s="10" customFormat="1" ht="22.5" customHeight="1">
      <c r="B188" s="169"/>
      <c r="C188" s="170"/>
      <c r="D188" s="170"/>
      <c r="E188" s="171" t="s">
        <v>5</v>
      </c>
      <c r="F188" s="265" t="s">
        <v>414</v>
      </c>
      <c r="G188" s="266"/>
      <c r="H188" s="266"/>
      <c r="I188" s="266"/>
      <c r="J188" s="170"/>
      <c r="K188" s="172">
        <v>930.30700000000002</v>
      </c>
      <c r="L188" s="170"/>
      <c r="M188" s="170"/>
      <c r="N188" s="170"/>
      <c r="O188" s="170"/>
      <c r="P188" s="170"/>
      <c r="Q188" s="170"/>
      <c r="R188" s="173"/>
      <c r="T188" s="174"/>
      <c r="U188" s="170"/>
      <c r="V188" s="170"/>
      <c r="W188" s="170"/>
      <c r="X188" s="170"/>
      <c r="Y188" s="170"/>
      <c r="Z188" s="170"/>
      <c r="AA188" s="175"/>
      <c r="AT188" s="176" t="s">
        <v>178</v>
      </c>
      <c r="AU188" s="176" t="s">
        <v>126</v>
      </c>
      <c r="AV188" s="10" t="s">
        <v>126</v>
      </c>
      <c r="AW188" s="10" t="s">
        <v>39</v>
      </c>
      <c r="AX188" s="10" t="s">
        <v>82</v>
      </c>
      <c r="AY188" s="176" t="s">
        <v>170</v>
      </c>
    </row>
    <row r="189" spans="2:65" s="10" customFormat="1" ht="22.5" customHeight="1">
      <c r="B189" s="169"/>
      <c r="C189" s="170"/>
      <c r="D189" s="170"/>
      <c r="E189" s="171" t="s">
        <v>5</v>
      </c>
      <c r="F189" s="265" t="s">
        <v>410</v>
      </c>
      <c r="G189" s="266"/>
      <c r="H189" s="266"/>
      <c r="I189" s="266"/>
      <c r="J189" s="170"/>
      <c r="K189" s="172">
        <v>23.55</v>
      </c>
      <c r="L189" s="170"/>
      <c r="M189" s="170"/>
      <c r="N189" s="170"/>
      <c r="O189" s="170"/>
      <c r="P189" s="170"/>
      <c r="Q189" s="170"/>
      <c r="R189" s="173"/>
      <c r="T189" s="174"/>
      <c r="U189" s="170"/>
      <c r="V189" s="170"/>
      <c r="W189" s="170"/>
      <c r="X189" s="170"/>
      <c r="Y189" s="170"/>
      <c r="Z189" s="170"/>
      <c r="AA189" s="175"/>
      <c r="AT189" s="176" t="s">
        <v>178</v>
      </c>
      <c r="AU189" s="176" t="s">
        <v>126</v>
      </c>
      <c r="AV189" s="10" t="s">
        <v>126</v>
      </c>
      <c r="AW189" s="10" t="s">
        <v>39</v>
      </c>
      <c r="AX189" s="10" t="s">
        <v>82</v>
      </c>
      <c r="AY189" s="176" t="s">
        <v>170</v>
      </c>
    </row>
    <row r="190" spans="2:65" s="1" customFormat="1" ht="31.5" customHeight="1">
      <c r="B190" s="133"/>
      <c r="C190" s="162" t="s">
        <v>279</v>
      </c>
      <c r="D190" s="162" t="s">
        <v>171</v>
      </c>
      <c r="E190" s="163" t="s">
        <v>415</v>
      </c>
      <c r="F190" s="260" t="s">
        <v>416</v>
      </c>
      <c r="G190" s="260"/>
      <c r="H190" s="260"/>
      <c r="I190" s="260"/>
      <c r="J190" s="164" t="s">
        <v>209</v>
      </c>
      <c r="K190" s="165">
        <v>375.69600000000003</v>
      </c>
      <c r="L190" s="261">
        <v>0</v>
      </c>
      <c r="M190" s="261"/>
      <c r="N190" s="262">
        <f>ROUND(L190*K190,0)</f>
        <v>0</v>
      </c>
      <c r="O190" s="262"/>
      <c r="P190" s="262"/>
      <c r="Q190" s="262"/>
      <c r="R190" s="136"/>
      <c r="T190" s="166" t="s">
        <v>5</v>
      </c>
      <c r="U190" s="45" t="s">
        <v>47</v>
      </c>
      <c r="V190" s="37"/>
      <c r="W190" s="167">
        <f>V190*K190</f>
        <v>0</v>
      </c>
      <c r="X190" s="167">
        <v>0</v>
      </c>
      <c r="Y190" s="167">
        <f>X190*K190</f>
        <v>0</v>
      </c>
      <c r="Z190" s="167">
        <v>0</v>
      </c>
      <c r="AA190" s="168">
        <f>Z190*K190</f>
        <v>0</v>
      </c>
      <c r="AR190" s="19" t="s">
        <v>175</v>
      </c>
      <c r="AT190" s="19" t="s">
        <v>171</v>
      </c>
      <c r="AU190" s="19" t="s">
        <v>126</v>
      </c>
      <c r="AY190" s="19" t="s">
        <v>170</v>
      </c>
      <c r="BE190" s="107">
        <f>IF(U190="základní",N190,0)</f>
        <v>0</v>
      </c>
      <c r="BF190" s="107">
        <f>IF(U190="snížená",N190,0)</f>
        <v>0</v>
      </c>
      <c r="BG190" s="107">
        <f>IF(U190="zákl. přenesená",N190,0)</f>
        <v>0</v>
      </c>
      <c r="BH190" s="107">
        <f>IF(U190="sníž. přenesená",N190,0)</f>
        <v>0</v>
      </c>
      <c r="BI190" s="107">
        <f>IF(U190="nulová",N190,0)</f>
        <v>0</v>
      </c>
      <c r="BJ190" s="19" t="s">
        <v>11</v>
      </c>
      <c r="BK190" s="107">
        <f>ROUND(L190*K190,0)</f>
        <v>0</v>
      </c>
      <c r="BL190" s="19" t="s">
        <v>175</v>
      </c>
      <c r="BM190" s="19" t="s">
        <v>417</v>
      </c>
    </row>
    <row r="191" spans="2:65" s="10" customFormat="1" ht="22.5" customHeight="1">
      <c r="B191" s="169"/>
      <c r="C191" s="170"/>
      <c r="D191" s="170"/>
      <c r="E191" s="171" t="s">
        <v>5</v>
      </c>
      <c r="F191" s="263" t="s">
        <v>413</v>
      </c>
      <c r="G191" s="264"/>
      <c r="H191" s="264"/>
      <c r="I191" s="264"/>
      <c r="J191" s="170"/>
      <c r="K191" s="172">
        <v>375.69600000000003</v>
      </c>
      <c r="L191" s="170"/>
      <c r="M191" s="170"/>
      <c r="N191" s="170"/>
      <c r="O191" s="170"/>
      <c r="P191" s="170"/>
      <c r="Q191" s="170"/>
      <c r="R191" s="173"/>
      <c r="T191" s="174"/>
      <c r="U191" s="170"/>
      <c r="V191" s="170"/>
      <c r="W191" s="170"/>
      <c r="X191" s="170"/>
      <c r="Y191" s="170"/>
      <c r="Z191" s="170"/>
      <c r="AA191" s="175"/>
      <c r="AT191" s="176" t="s">
        <v>178</v>
      </c>
      <c r="AU191" s="176" t="s">
        <v>126</v>
      </c>
      <c r="AV191" s="10" t="s">
        <v>126</v>
      </c>
      <c r="AW191" s="10" t="s">
        <v>39</v>
      </c>
      <c r="AX191" s="10" t="s">
        <v>82</v>
      </c>
      <c r="AY191" s="176" t="s">
        <v>170</v>
      </c>
    </row>
    <row r="192" spans="2:65" s="1" customFormat="1" ht="31.5" customHeight="1">
      <c r="B192" s="133"/>
      <c r="C192" s="162" t="s">
        <v>283</v>
      </c>
      <c r="D192" s="162" t="s">
        <v>171</v>
      </c>
      <c r="E192" s="163" t="s">
        <v>418</v>
      </c>
      <c r="F192" s="260" t="s">
        <v>419</v>
      </c>
      <c r="G192" s="260"/>
      <c r="H192" s="260"/>
      <c r="I192" s="260"/>
      <c r="J192" s="164" t="s">
        <v>209</v>
      </c>
      <c r="K192" s="165">
        <v>375.69600000000003</v>
      </c>
      <c r="L192" s="261">
        <v>0</v>
      </c>
      <c r="M192" s="261"/>
      <c r="N192" s="262">
        <f>ROUND(L192*K192,0)</f>
        <v>0</v>
      </c>
      <c r="O192" s="262"/>
      <c r="P192" s="262"/>
      <c r="Q192" s="262"/>
      <c r="R192" s="136"/>
      <c r="T192" s="166" t="s">
        <v>5</v>
      </c>
      <c r="U192" s="45" t="s">
        <v>47</v>
      </c>
      <c r="V192" s="37"/>
      <c r="W192" s="167">
        <f>V192*K192</f>
        <v>0</v>
      </c>
      <c r="X192" s="167">
        <v>0</v>
      </c>
      <c r="Y192" s="167">
        <f>X192*K192</f>
        <v>0</v>
      </c>
      <c r="Z192" s="167">
        <v>0</v>
      </c>
      <c r="AA192" s="168">
        <f>Z192*K192</f>
        <v>0</v>
      </c>
      <c r="AR192" s="19" t="s">
        <v>175</v>
      </c>
      <c r="AT192" s="19" t="s">
        <v>171</v>
      </c>
      <c r="AU192" s="19" t="s">
        <v>126</v>
      </c>
      <c r="AY192" s="19" t="s">
        <v>170</v>
      </c>
      <c r="BE192" s="107">
        <f>IF(U192="základní",N192,0)</f>
        <v>0</v>
      </c>
      <c r="BF192" s="107">
        <f>IF(U192="snížená",N192,0)</f>
        <v>0</v>
      </c>
      <c r="BG192" s="107">
        <f>IF(U192="zákl. přenesená",N192,0)</f>
        <v>0</v>
      </c>
      <c r="BH192" s="107">
        <f>IF(U192="sníž. přenesená",N192,0)</f>
        <v>0</v>
      </c>
      <c r="BI192" s="107">
        <f>IF(U192="nulová",N192,0)</f>
        <v>0</v>
      </c>
      <c r="BJ192" s="19" t="s">
        <v>11</v>
      </c>
      <c r="BK192" s="107">
        <f>ROUND(L192*K192,0)</f>
        <v>0</v>
      </c>
      <c r="BL192" s="19" t="s">
        <v>175</v>
      </c>
      <c r="BM192" s="19" t="s">
        <v>420</v>
      </c>
    </row>
    <row r="193" spans="2:65" s="10" customFormat="1" ht="22.5" customHeight="1">
      <c r="B193" s="169"/>
      <c r="C193" s="170"/>
      <c r="D193" s="170"/>
      <c r="E193" s="171" t="s">
        <v>5</v>
      </c>
      <c r="F193" s="263" t="s">
        <v>413</v>
      </c>
      <c r="G193" s="264"/>
      <c r="H193" s="264"/>
      <c r="I193" s="264"/>
      <c r="J193" s="170"/>
      <c r="K193" s="172">
        <v>375.69600000000003</v>
      </c>
      <c r="L193" s="170"/>
      <c r="M193" s="170"/>
      <c r="N193" s="170"/>
      <c r="O193" s="170"/>
      <c r="P193" s="170"/>
      <c r="Q193" s="170"/>
      <c r="R193" s="173"/>
      <c r="T193" s="174"/>
      <c r="U193" s="170"/>
      <c r="V193" s="170"/>
      <c r="W193" s="170"/>
      <c r="X193" s="170"/>
      <c r="Y193" s="170"/>
      <c r="Z193" s="170"/>
      <c r="AA193" s="175"/>
      <c r="AT193" s="176" t="s">
        <v>178</v>
      </c>
      <c r="AU193" s="176" t="s">
        <v>126</v>
      </c>
      <c r="AV193" s="10" t="s">
        <v>126</v>
      </c>
      <c r="AW193" s="10" t="s">
        <v>39</v>
      </c>
      <c r="AX193" s="10" t="s">
        <v>82</v>
      </c>
      <c r="AY193" s="176" t="s">
        <v>170</v>
      </c>
    </row>
    <row r="194" spans="2:65" s="1" customFormat="1" ht="31.5" customHeight="1">
      <c r="B194" s="133"/>
      <c r="C194" s="162" t="s">
        <v>287</v>
      </c>
      <c r="D194" s="162" t="s">
        <v>171</v>
      </c>
      <c r="E194" s="163" t="s">
        <v>421</v>
      </c>
      <c r="F194" s="260" t="s">
        <v>422</v>
      </c>
      <c r="G194" s="260"/>
      <c r="H194" s="260"/>
      <c r="I194" s="260"/>
      <c r="J194" s="164" t="s">
        <v>209</v>
      </c>
      <c r="K194" s="165">
        <v>375.69600000000003</v>
      </c>
      <c r="L194" s="261">
        <v>0</v>
      </c>
      <c r="M194" s="261"/>
      <c r="N194" s="262">
        <f>ROUND(L194*K194,0)</f>
        <v>0</v>
      </c>
      <c r="O194" s="262"/>
      <c r="P194" s="262"/>
      <c r="Q194" s="262"/>
      <c r="R194" s="136"/>
      <c r="T194" s="166" t="s">
        <v>5</v>
      </c>
      <c r="U194" s="45" t="s">
        <v>47</v>
      </c>
      <c r="V194" s="37"/>
      <c r="W194" s="167">
        <f>V194*K194</f>
        <v>0</v>
      </c>
      <c r="X194" s="167">
        <v>0</v>
      </c>
      <c r="Y194" s="167">
        <f>X194*K194</f>
        <v>0</v>
      </c>
      <c r="Z194" s="167">
        <v>0</v>
      </c>
      <c r="AA194" s="168">
        <f>Z194*K194</f>
        <v>0</v>
      </c>
      <c r="AR194" s="19" t="s">
        <v>175</v>
      </c>
      <c r="AT194" s="19" t="s">
        <v>171</v>
      </c>
      <c r="AU194" s="19" t="s">
        <v>126</v>
      </c>
      <c r="AY194" s="19" t="s">
        <v>170</v>
      </c>
      <c r="BE194" s="107">
        <f>IF(U194="základní",N194,0)</f>
        <v>0</v>
      </c>
      <c r="BF194" s="107">
        <f>IF(U194="snížená",N194,0)</f>
        <v>0</v>
      </c>
      <c r="BG194" s="107">
        <f>IF(U194="zákl. přenesená",N194,0)</f>
        <v>0</v>
      </c>
      <c r="BH194" s="107">
        <f>IF(U194="sníž. přenesená",N194,0)</f>
        <v>0</v>
      </c>
      <c r="BI194" s="107">
        <f>IF(U194="nulová",N194,0)</f>
        <v>0</v>
      </c>
      <c r="BJ194" s="19" t="s">
        <v>11</v>
      </c>
      <c r="BK194" s="107">
        <f>ROUND(L194*K194,0)</f>
        <v>0</v>
      </c>
      <c r="BL194" s="19" t="s">
        <v>175</v>
      </c>
      <c r="BM194" s="19" t="s">
        <v>423</v>
      </c>
    </row>
    <row r="195" spans="2:65" s="1" customFormat="1" ht="31.5" customHeight="1">
      <c r="B195" s="133"/>
      <c r="C195" s="162" t="s">
        <v>291</v>
      </c>
      <c r="D195" s="162" t="s">
        <v>171</v>
      </c>
      <c r="E195" s="163" t="s">
        <v>424</v>
      </c>
      <c r="F195" s="260" t="s">
        <v>425</v>
      </c>
      <c r="G195" s="260"/>
      <c r="H195" s="260"/>
      <c r="I195" s="260"/>
      <c r="J195" s="164" t="s">
        <v>209</v>
      </c>
      <c r="K195" s="165">
        <v>375.69600000000003</v>
      </c>
      <c r="L195" s="261">
        <v>0</v>
      </c>
      <c r="M195" s="261"/>
      <c r="N195" s="262">
        <f>ROUND(L195*K195,0)</f>
        <v>0</v>
      </c>
      <c r="O195" s="262"/>
      <c r="P195" s="262"/>
      <c r="Q195" s="262"/>
      <c r="R195" s="136"/>
      <c r="T195" s="166" t="s">
        <v>5</v>
      </c>
      <c r="U195" s="45" t="s">
        <v>47</v>
      </c>
      <c r="V195" s="37"/>
      <c r="W195" s="167">
        <f>V195*K195</f>
        <v>0</v>
      </c>
      <c r="X195" s="167">
        <v>0</v>
      </c>
      <c r="Y195" s="167">
        <f>X195*K195</f>
        <v>0</v>
      </c>
      <c r="Z195" s="167">
        <v>0</v>
      </c>
      <c r="AA195" s="168">
        <f>Z195*K195</f>
        <v>0</v>
      </c>
      <c r="AR195" s="19" t="s">
        <v>175</v>
      </c>
      <c r="AT195" s="19" t="s">
        <v>171</v>
      </c>
      <c r="AU195" s="19" t="s">
        <v>126</v>
      </c>
      <c r="AY195" s="19" t="s">
        <v>170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19" t="s">
        <v>11</v>
      </c>
      <c r="BK195" s="107">
        <f>ROUND(L195*K195,0)</f>
        <v>0</v>
      </c>
      <c r="BL195" s="19" t="s">
        <v>175</v>
      </c>
      <c r="BM195" s="19" t="s">
        <v>426</v>
      </c>
    </row>
    <row r="196" spans="2:65" s="1" customFormat="1" ht="31.5" customHeight="1">
      <c r="B196" s="133"/>
      <c r="C196" s="162" t="s">
        <v>295</v>
      </c>
      <c r="D196" s="162" t="s">
        <v>171</v>
      </c>
      <c r="E196" s="163" t="s">
        <v>427</v>
      </c>
      <c r="F196" s="260" t="s">
        <v>428</v>
      </c>
      <c r="G196" s="260"/>
      <c r="H196" s="260"/>
      <c r="I196" s="260"/>
      <c r="J196" s="164" t="s">
        <v>209</v>
      </c>
      <c r="K196" s="165">
        <v>1192.6590000000001</v>
      </c>
      <c r="L196" s="261">
        <v>0</v>
      </c>
      <c r="M196" s="261"/>
      <c r="N196" s="262">
        <f>ROUND(L196*K196,0)</f>
        <v>0</v>
      </c>
      <c r="O196" s="262"/>
      <c r="P196" s="262"/>
      <c r="Q196" s="262"/>
      <c r="R196" s="136"/>
      <c r="T196" s="166" t="s">
        <v>5</v>
      </c>
      <c r="U196" s="45" t="s">
        <v>47</v>
      </c>
      <c r="V196" s="37"/>
      <c r="W196" s="167">
        <f>V196*K196</f>
        <v>0</v>
      </c>
      <c r="X196" s="167">
        <v>8.4250000000000005E-2</v>
      </c>
      <c r="Y196" s="167">
        <f>X196*K196</f>
        <v>100.48152075000002</v>
      </c>
      <c r="Z196" s="167">
        <v>0</v>
      </c>
      <c r="AA196" s="168">
        <f>Z196*K196</f>
        <v>0</v>
      </c>
      <c r="AR196" s="19" t="s">
        <v>175</v>
      </c>
      <c r="AT196" s="19" t="s">
        <v>171</v>
      </c>
      <c r="AU196" s="19" t="s">
        <v>126</v>
      </c>
      <c r="AY196" s="19" t="s">
        <v>170</v>
      </c>
      <c r="BE196" s="107">
        <f>IF(U196="základní",N196,0)</f>
        <v>0</v>
      </c>
      <c r="BF196" s="107">
        <f>IF(U196="snížená",N196,0)</f>
        <v>0</v>
      </c>
      <c r="BG196" s="107">
        <f>IF(U196="zákl. přenesená",N196,0)</f>
        <v>0</v>
      </c>
      <c r="BH196" s="107">
        <f>IF(U196="sníž. přenesená",N196,0)</f>
        <v>0</v>
      </c>
      <c r="BI196" s="107">
        <f>IF(U196="nulová",N196,0)</f>
        <v>0</v>
      </c>
      <c r="BJ196" s="19" t="s">
        <v>11</v>
      </c>
      <c r="BK196" s="107">
        <f>ROUND(L196*K196,0)</f>
        <v>0</v>
      </c>
      <c r="BL196" s="19" t="s">
        <v>175</v>
      </c>
      <c r="BM196" s="19" t="s">
        <v>429</v>
      </c>
    </row>
    <row r="197" spans="2:65" s="10" customFormat="1" ht="22.5" customHeight="1">
      <c r="B197" s="169"/>
      <c r="C197" s="170"/>
      <c r="D197" s="170"/>
      <c r="E197" s="171" t="s">
        <v>5</v>
      </c>
      <c r="F197" s="263" t="s">
        <v>430</v>
      </c>
      <c r="G197" s="264"/>
      <c r="H197" s="264"/>
      <c r="I197" s="264"/>
      <c r="J197" s="170"/>
      <c r="K197" s="172">
        <v>1192.6590000000001</v>
      </c>
      <c r="L197" s="170"/>
      <c r="M197" s="170"/>
      <c r="N197" s="170"/>
      <c r="O197" s="170"/>
      <c r="P197" s="170"/>
      <c r="Q197" s="170"/>
      <c r="R197" s="173"/>
      <c r="T197" s="174"/>
      <c r="U197" s="170"/>
      <c r="V197" s="170"/>
      <c r="W197" s="170"/>
      <c r="X197" s="170"/>
      <c r="Y197" s="170"/>
      <c r="Z197" s="170"/>
      <c r="AA197" s="175"/>
      <c r="AT197" s="176" t="s">
        <v>178</v>
      </c>
      <c r="AU197" s="176" t="s">
        <v>126</v>
      </c>
      <c r="AV197" s="10" t="s">
        <v>126</v>
      </c>
      <c r="AW197" s="10" t="s">
        <v>39</v>
      </c>
      <c r="AX197" s="10" t="s">
        <v>82</v>
      </c>
      <c r="AY197" s="176" t="s">
        <v>170</v>
      </c>
    </row>
    <row r="198" spans="2:65" s="1" customFormat="1" ht="31.5" customHeight="1">
      <c r="B198" s="133"/>
      <c r="C198" s="177" t="s">
        <v>299</v>
      </c>
      <c r="D198" s="177" t="s">
        <v>234</v>
      </c>
      <c r="E198" s="178" t="s">
        <v>431</v>
      </c>
      <c r="F198" s="272" t="s">
        <v>432</v>
      </c>
      <c r="G198" s="272"/>
      <c r="H198" s="272"/>
      <c r="I198" s="272"/>
      <c r="J198" s="179" t="s">
        <v>209</v>
      </c>
      <c r="K198" s="180">
        <v>1224.2360000000001</v>
      </c>
      <c r="L198" s="273">
        <v>0</v>
      </c>
      <c r="M198" s="273"/>
      <c r="N198" s="274">
        <f>ROUND(L198*K198,0)</f>
        <v>0</v>
      </c>
      <c r="O198" s="262"/>
      <c r="P198" s="262"/>
      <c r="Q198" s="262"/>
      <c r="R198" s="136"/>
      <c r="T198" s="166" t="s">
        <v>5</v>
      </c>
      <c r="U198" s="45" t="s">
        <v>47</v>
      </c>
      <c r="V198" s="37"/>
      <c r="W198" s="167">
        <f>V198*K198</f>
        <v>0</v>
      </c>
      <c r="X198" s="167">
        <v>0.113</v>
      </c>
      <c r="Y198" s="167">
        <f>X198*K198</f>
        <v>138.33866800000001</v>
      </c>
      <c r="Z198" s="167">
        <v>0</v>
      </c>
      <c r="AA198" s="168">
        <f>Z198*K198</f>
        <v>0</v>
      </c>
      <c r="AR198" s="19" t="s">
        <v>213</v>
      </c>
      <c r="AT198" s="19" t="s">
        <v>234</v>
      </c>
      <c r="AU198" s="19" t="s">
        <v>126</v>
      </c>
      <c r="AY198" s="19" t="s">
        <v>170</v>
      </c>
      <c r="BE198" s="107">
        <f>IF(U198="základní",N198,0)</f>
        <v>0</v>
      </c>
      <c r="BF198" s="107">
        <f>IF(U198="snížená",N198,0)</f>
        <v>0</v>
      </c>
      <c r="BG198" s="107">
        <f>IF(U198="zákl. přenesená",N198,0)</f>
        <v>0</v>
      </c>
      <c r="BH198" s="107">
        <f>IF(U198="sníž. přenesená",N198,0)</f>
        <v>0</v>
      </c>
      <c r="BI198" s="107">
        <f>IF(U198="nulová",N198,0)</f>
        <v>0</v>
      </c>
      <c r="BJ198" s="19" t="s">
        <v>11</v>
      </c>
      <c r="BK198" s="107">
        <f>ROUND(L198*K198,0)</f>
        <v>0</v>
      </c>
      <c r="BL198" s="19" t="s">
        <v>175</v>
      </c>
      <c r="BM198" s="19" t="s">
        <v>433</v>
      </c>
    </row>
    <row r="199" spans="2:65" s="10" customFormat="1" ht="22.5" customHeight="1">
      <c r="B199" s="169"/>
      <c r="C199" s="170"/>
      <c r="D199" s="170"/>
      <c r="E199" s="171" t="s">
        <v>5</v>
      </c>
      <c r="F199" s="263" t="s">
        <v>434</v>
      </c>
      <c r="G199" s="264"/>
      <c r="H199" s="264"/>
      <c r="I199" s="264"/>
      <c r="J199" s="170"/>
      <c r="K199" s="172">
        <v>1224.2360000000001</v>
      </c>
      <c r="L199" s="170"/>
      <c r="M199" s="170"/>
      <c r="N199" s="170"/>
      <c r="O199" s="170"/>
      <c r="P199" s="170"/>
      <c r="Q199" s="170"/>
      <c r="R199" s="173"/>
      <c r="T199" s="174"/>
      <c r="U199" s="170"/>
      <c r="V199" s="170"/>
      <c r="W199" s="170"/>
      <c r="X199" s="170"/>
      <c r="Y199" s="170"/>
      <c r="Z199" s="170"/>
      <c r="AA199" s="175"/>
      <c r="AT199" s="176" t="s">
        <v>178</v>
      </c>
      <c r="AU199" s="176" t="s">
        <v>126</v>
      </c>
      <c r="AV199" s="10" t="s">
        <v>126</v>
      </c>
      <c r="AW199" s="10" t="s">
        <v>39</v>
      </c>
      <c r="AX199" s="10" t="s">
        <v>82</v>
      </c>
      <c r="AY199" s="176" t="s">
        <v>170</v>
      </c>
    </row>
    <row r="200" spans="2:65" s="1" customFormat="1" ht="31.5" customHeight="1">
      <c r="B200" s="133"/>
      <c r="C200" s="177" t="s">
        <v>304</v>
      </c>
      <c r="D200" s="177" t="s">
        <v>234</v>
      </c>
      <c r="E200" s="178" t="s">
        <v>435</v>
      </c>
      <c r="F200" s="272" t="s">
        <v>436</v>
      </c>
      <c r="G200" s="272"/>
      <c r="H200" s="272"/>
      <c r="I200" s="272"/>
      <c r="J200" s="179" t="s">
        <v>209</v>
      </c>
      <c r="K200" s="180">
        <v>28.056000000000001</v>
      </c>
      <c r="L200" s="273">
        <v>0</v>
      </c>
      <c r="M200" s="273"/>
      <c r="N200" s="274">
        <f>ROUND(L200*K200,0)</f>
        <v>0</v>
      </c>
      <c r="O200" s="262"/>
      <c r="P200" s="262"/>
      <c r="Q200" s="262"/>
      <c r="R200" s="136"/>
      <c r="T200" s="166" t="s">
        <v>5</v>
      </c>
      <c r="U200" s="45" t="s">
        <v>47</v>
      </c>
      <c r="V200" s="37"/>
      <c r="W200" s="167">
        <f>V200*K200</f>
        <v>0</v>
      </c>
      <c r="X200" s="167">
        <v>0.13100000000000001</v>
      </c>
      <c r="Y200" s="167">
        <f>X200*K200</f>
        <v>3.6753360000000002</v>
      </c>
      <c r="Z200" s="167">
        <v>0</v>
      </c>
      <c r="AA200" s="168">
        <f>Z200*K200</f>
        <v>0</v>
      </c>
      <c r="AR200" s="19" t="s">
        <v>213</v>
      </c>
      <c r="AT200" s="19" t="s">
        <v>234</v>
      </c>
      <c r="AU200" s="19" t="s">
        <v>126</v>
      </c>
      <c r="AY200" s="19" t="s">
        <v>170</v>
      </c>
      <c r="BE200" s="107">
        <f>IF(U200="základní",N200,0)</f>
        <v>0</v>
      </c>
      <c r="BF200" s="107">
        <f>IF(U200="snížená",N200,0)</f>
        <v>0</v>
      </c>
      <c r="BG200" s="107">
        <f>IF(U200="zákl. přenesená",N200,0)</f>
        <v>0</v>
      </c>
      <c r="BH200" s="107">
        <f>IF(U200="sníž. přenesená",N200,0)</f>
        <v>0</v>
      </c>
      <c r="BI200" s="107">
        <f>IF(U200="nulová",N200,0)</f>
        <v>0</v>
      </c>
      <c r="BJ200" s="19" t="s">
        <v>11</v>
      </c>
      <c r="BK200" s="107">
        <f>ROUND(L200*K200,0)</f>
        <v>0</v>
      </c>
      <c r="BL200" s="19" t="s">
        <v>175</v>
      </c>
      <c r="BM200" s="19" t="s">
        <v>437</v>
      </c>
    </row>
    <row r="201" spans="2:65" s="10" customFormat="1" ht="31.5" customHeight="1">
      <c r="B201" s="169"/>
      <c r="C201" s="170"/>
      <c r="D201" s="170"/>
      <c r="E201" s="171" t="s">
        <v>5</v>
      </c>
      <c r="F201" s="263" t="s">
        <v>438</v>
      </c>
      <c r="G201" s="264"/>
      <c r="H201" s="264"/>
      <c r="I201" s="264"/>
      <c r="J201" s="170"/>
      <c r="K201" s="172">
        <v>28.056000000000001</v>
      </c>
      <c r="L201" s="170"/>
      <c r="M201" s="170"/>
      <c r="N201" s="170"/>
      <c r="O201" s="170"/>
      <c r="P201" s="170"/>
      <c r="Q201" s="170"/>
      <c r="R201" s="173"/>
      <c r="T201" s="174"/>
      <c r="U201" s="170"/>
      <c r="V201" s="170"/>
      <c r="W201" s="170"/>
      <c r="X201" s="170"/>
      <c r="Y201" s="170"/>
      <c r="Z201" s="170"/>
      <c r="AA201" s="175"/>
      <c r="AT201" s="176" t="s">
        <v>178</v>
      </c>
      <c r="AU201" s="176" t="s">
        <v>126</v>
      </c>
      <c r="AV201" s="10" t="s">
        <v>126</v>
      </c>
      <c r="AW201" s="10" t="s">
        <v>39</v>
      </c>
      <c r="AX201" s="10" t="s">
        <v>82</v>
      </c>
      <c r="AY201" s="176" t="s">
        <v>170</v>
      </c>
    </row>
    <row r="202" spans="2:65" s="1" customFormat="1" ht="31.5" customHeight="1">
      <c r="B202" s="133"/>
      <c r="C202" s="162" t="s">
        <v>309</v>
      </c>
      <c r="D202" s="162" t="s">
        <v>171</v>
      </c>
      <c r="E202" s="163" t="s">
        <v>252</v>
      </c>
      <c r="F202" s="260" t="s">
        <v>253</v>
      </c>
      <c r="G202" s="260"/>
      <c r="H202" s="260"/>
      <c r="I202" s="260"/>
      <c r="J202" s="164" t="s">
        <v>209</v>
      </c>
      <c r="K202" s="165">
        <v>930.30700000000002</v>
      </c>
      <c r="L202" s="261">
        <v>0</v>
      </c>
      <c r="M202" s="261"/>
      <c r="N202" s="262">
        <f>ROUND(L202*K202,0)</f>
        <v>0</v>
      </c>
      <c r="O202" s="262"/>
      <c r="P202" s="262"/>
      <c r="Q202" s="262"/>
      <c r="R202" s="136"/>
      <c r="T202" s="166" t="s">
        <v>5</v>
      </c>
      <c r="U202" s="45" t="s">
        <v>47</v>
      </c>
      <c r="V202" s="37"/>
      <c r="W202" s="167">
        <f>V202*K202</f>
        <v>0</v>
      </c>
      <c r="X202" s="167">
        <v>0.10362</v>
      </c>
      <c r="Y202" s="167">
        <f>X202*K202</f>
        <v>96.39841134000001</v>
      </c>
      <c r="Z202" s="167">
        <v>0</v>
      </c>
      <c r="AA202" s="168">
        <f>Z202*K202</f>
        <v>0</v>
      </c>
      <c r="AR202" s="19" t="s">
        <v>175</v>
      </c>
      <c r="AT202" s="19" t="s">
        <v>171</v>
      </c>
      <c r="AU202" s="19" t="s">
        <v>126</v>
      </c>
      <c r="AY202" s="19" t="s">
        <v>170</v>
      </c>
      <c r="BE202" s="107">
        <f>IF(U202="základní",N202,0)</f>
        <v>0</v>
      </c>
      <c r="BF202" s="107">
        <f>IF(U202="snížená",N202,0)</f>
        <v>0</v>
      </c>
      <c r="BG202" s="107">
        <f>IF(U202="zákl. přenesená",N202,0)</f>
        <v>0</v>
      </c>
      <c r="BH202" s="107">
        <f>IF(U202="sníž. přenesená",N202,0)</f>
        <v>0</v>
      </c>
      <c r="BI202" s="107">
        <f>IF(U202="nulová",N202,0)</f>
        <v>0</v>
      </c>
      <c r="BJ202" s="19" t="s">
        <v>11</v>
      </c>
      <c r="BK202" s="107">
        <f>ROUND(L202*K202,0)</f>
        <v>0</v>
      </c>
      <c r="BL202" s="19" t="s">
        <v>175</v>
      </c>
      <c r="BM202" s="19" t="s">
        <v>439</v>
      </c>
    </row>
    <row r="203" spans="2:65" s="10" customFormat="1" ht="22.5" customHeight="1">
      <c r="B203" s="169"/>
      <c r="C203" s="170"/>
      <c r="D203" s="170"/>
      <c r="E203" s="171" t="s">
        <v>5</v>
      </c>
      <c r="F203" s="263" t="s">
        <v>414</v>
      </c>
      <c r="G203" s="264"/>
      <c r="H203" s="264"/>
      <c r="I203" s="264"/>
      <c r="J203" s="170"/>
      <c r="K203" s="172">
        <v>930.30700000000002</v>
      </c>
      <c r="L203" s="170"/>
      <c r="M203" s="170"/>
      <c r="N203" s="170"/>
      <c r="O203" s="170"/>
      <c r="P203" s="170"/>
      <c r="Q203" s="170"/>
      <c r="R203" s="173"/>
      <c r="T203" s="174"/>
      <c r="U203" s="170"/>
      <c r="V203" s="170"/>
      <c r="W203" s="170"/>
      <c r="X203" s="170"/>
      <c r="Y203" s="170"/>
      <c r="Z203" s="170"/>
      <c r="AA203" s="175"/>
      <c r="AT203" s="176" t="s">
        <v>178</v>
      </c>
      <c r="AU203" s="176" t="s">
        <v>126</v>
      </c>
      <c r="AV203" s="10" t="s">
        <v>126</v>
      </c>
      <c r="AW203" s="10" t="s">
        <v>39</v>
      </c>
      <c r="AX203" s="10" t="s">
        <v>82</v>
      </c>
      <c r="AY203" s="176" t="s">
        <v>170</v>
      </c>
    </row>
    <row r="204" spans="2:65" s="1" customFormat="1" ht="31.5" customHeight="1">
      <c r="B204" s="133"/>
      <c r="C204" s="177" t="s">
        <v>313</v>
      </c>
      <c r="D204" s="177" t="s">
        <v>234</v>
      </c>
      <c r="E204" s="178" t="s">
        <v>256</v>
      </c>
      <c r="F204" s="272" t="s">
        <v>257</v>
      </c>
      <c r="G204" s="272"/>
      <c r="H204" s="272"/>
      <c r="I204" s="272"/>
      <c r="J204" s="179" t="s">
        <v>209</v>
      </c>
      <c r="K204" s="180">
        <v>976.88900000000001</v>
      </c>
      <c r="L204" s="273">
        <v>0</v>
      </c>
      <c r="M204" s="273"/>
      <c r="N204" s="274">
        <f>ROUND(L204*K204,0)</f>
        <v>0</v>
      </c>
      <c r="O204" s="262"/>
      <c r="P204" s="262"/>
      <c r="Q204" s="262"/>
      <c r="R204" s="136"/>
      <c r="T204" s="166" t="s">
        <v>5</v>
      </c>
      <c r="U204" s="45" t="s">
        <v>47</v>
      </c>
      <c r="V204" s="37"/>
      <c r="W204" s="167">
        <f>V204*K204</f>
        <v>0</v>
      </c>
      <c r="X204" s="167">
        <v>0.152</v>
      </c>
      <c r="Y204" s="167">
        <f>X204*K204</f>
        <v>148.48712799999998</v>
      </c>
      <c r="Z204" s="167">
        <v>0</v>
      </c>
      <c r="AA204" s="168">
        <f>Z204*K204</f>
        <v>0</v>
      </c>
      <c r="AR204" s="19" t="s">
        <v>213</v>
      </c>
      <c r="AT204" s="19" t="s">
        <v>234</v>
      </c>
      <c r="AU204" s="19" t="s">
        <v>126</v>
      </c>
      <c r="AY204" s="19" t="s">
        <v>170</v>
      </c>
      <c r="BE204" s="107">
        <f>IF(U204="základní",N204,0)</f>
        <v>0</v>
      </c>
      <c r="BF204" s="107">
        <f>IF(U204="snížená",N204,0)</f>
        <v>0</v>
      </c>
      <c r="BG204" s="107">
        <f>IF(U204="zákl. přenesená",N204,0)</f>
        <v>0</v>
      </c>
      <c r="BH204" s="107">
        <f>IF(U204="sníž. přenesená",N204,0)</f>
        <v>0</v>
      </c>
      <c r="BI204" s="107">
        <f>IF(U204="nulová",N204,0)</f>
        <v>0</v>
      </c>
      <c r="BJ204" s="19" t="s">
        <v>11</v>
      </c>
      <c r="BK204" s="107">
        <f>ROUND(L204*K204,0)</f>
        <v>0</v>
      </c>
      <c r="BL204" s="19" t="s">
        <v>175</v>
      </c>
      <c r="BM204" s="19" t="s">
        <v>440</v>
      </c>
    </row>
    <row r="205" spans="2:65" s="10" customFormat="1" ht="22.5" customHeight="1">
      <c r="B205" s="169"/>
      <c r="C205" s="170"/>
      <c r="D205" s="170"/>
      <c r="E205" s="171" t="s">
        <v>5</v>
      </c>
      <c r="F205" s="263" t="s">
        <v>441</v>
      </c>
      <c r="G205" s="264"/>
      <c r="H205" s="264"/>
      <c r="I205" s="264"/>
      <c r="J205" s="170"/>
      <c r="K205" s="172">
        <v>976.88900000000001</v>
      </c>
      <c r="L205" s="170"/>
      <c r="M205" s="170"/>
      <c r="N205" s="170"/>
      <c r="O205" s="170"/>
      <c r="P205" s="170"/>
      <c r="Q205" s="170"/>
      <c r="R205" s="173"/>
      <c r="T205" s="174"/>
      <c r="U205" s="170"/>
      <c r="V205" s="170"/>
      <c r="W205" s="170"/>
      <c r="X205" s="170"/>
      <c r="Y205" s="170"/>
      <c r="Z205" s="170"/>
      <c r="AA205" s="175"/>
      <c r="AT205" s="176" t="s">
        <v>178</v>
      </c>
      <c r="AU205" s="176" t="s">
        <v>126</v>
      </c>
      <c r="AV205" s="10" t="s">
        <v>126</v>
      </c>
      <c r="AW205" s="10" t="s">
        <v>39</v>
      </c>
      <c r="AX205" s="10" t="s">
        <v>82</v>
      </c>
      <c r="AY205" s="176" t="s">
        <v>170</v>
      </c>
    </row>
    <row r="206" spans="2:65" s="1" customFormat="1" ht="31.5" customHeight="1">
      <c r="B206" s="133"/>
      <c r="C206" s="162" t="s">
        <v>317</v>
      </c>
      <c r="D206" s="162" t="s">
        <v>171</v>
      </c>
      <c r="E206" s="163" t="s">
        <v>442</v>
      </c>
      <c r="F206" s="260" t="s">
        <v>443</v>
      </c>
      <c r="G206" s="260"/>
      <c r="H206" s="260"/>
      <c r="I206" s="260"/>
      <c r="J206" s="164" t="s">
        <v>209</v>
      </c>
      <c r="K206" s="165">
        <v>23.55</v>
      </c>
      <c r="L206" s="261">
        <v>0</v>
      </c>
      <c r="M206" s="261"/>
      <c r="N206" s="262">
        <f>ROUND(L206*K206,0)</f>
        <v>0</v>
      </c>
      <c r="O206" s="262"/>
      <c r="P206" s="262"/>
      <c r="Q206" s="262"/>
      <c r="R206" s="136"/>
      <c r="T206" s="166" t="s">
        <v>5</v>
      </c>
      <c r="U206" s="45" t="s">
        <v>47</v>
      </c>
      <c r="V206" s="37"/>
      <c r="W206" s="167">
        <f>V206*K206</f>
        <v>0</v>
      </c>
      <c r="X206" s="167">
        <v>0.10503</v>
      </c>
      <c r="Y206" s="167">
        <f>X206*K206</f>
        <v>2.4734565000000002</v>
      </c>
      <c r="Z206" s="167">
        <v>0</v>
      </c>
      <c r="AA206" s="168">
        <f>Z206*K206</f>
        <v>0</v>
      </c>
      <c r="AR206" s="19" t="s">
        <v>175</v>
      </c>
      <c r="AT206" s="19" t="s">
        <v>171</v>
      </c>
      <c r="AU206" s="19" t="s">
        <v>126</v>
      </c>
      <c r="AY206" s="19" t="s">
        <v>170</v>
      </c>
      <c r="BE206" s="107">
        <f>IF(U206="základní",N206,0)</f>
        <v>0</v>
      </c>
      <c r="BF206" s="107">
        <f>IF(U206="snížená",N206,0)</f>
        <v>0</v>
      </c>
      <c r="BG206" s="107">
        <f>IF(U206="zákl. přenesená",N206,0)</f>
        <v>0</v>
      </c>
      <c r="BH206" s="107">
        <f>IF(U206="sníž. přenesená",N206,0)</f>
        <v>0</v>
      </c>
      <c r="BI206" s="107">
        <f>IF(U206="nulová",N206,0)</f>
        <v>0</v>
      </c>
      <c r="BJ206" s="19" t="s">
        <v>11</v>
      </c>
      <c r="BK206" s="107">
        <f>ROUND(L206*K206,0)</f>
        <v>0</v>
      </c>
      <c r="BL206" s="19" t="s">
        <v>175</v>
      </c>
      <c r="BM206" s="19" t="s">
        <v>444</v>
      </c>
    </row>
    <row r="207" spans="2:65" s="10" customFormat="1" ht="22.5" customHeight="1">
      <c r="B207" s="169"/>
      <c r="C207" s="170"/>
      <c r="D207" s="170"/>
      <c r="E207" s="171" t="s">
        <v>5</v>
      </c>
      <c r="F207" s="263" t="s">
        <v>410</v>
      </c>
      <c r="G207" s="264"/>
      <c r="H207" s="264"/>
      <c r="I207" s="264"/>
      <c r="J207" s="170"/>
      <c r="K207" s="172">
        <v>23.55</v>
      </c>
      <c r="L207" s="170"/>
      <c r="M207" s="170"/>
      <c r="N207" s="170"/>
      <c r="O207" s="170"/>
      <c r="P207" s="170"/>
      <c r="Q207" s="170"/>
      <c r="R207" s="173"/>
      <c r="T207" s="174"/>
      <c r="U207" s="170"/>
      <c r="V207" s="170"/>
      <c r="W207" s="170"/>
      <c r="X207" s="170"/>
      <c r="Y207" s="170"/>
      <c r="Z207" s="170"/>
      <c r="AA207" s="175"/>
      <c r="AT207" s="176" t="s">
        <v>178</v>
      </c>
      <c r="AU207" s="176" t="s">
        <v>126</v>
      </c>
      <c r="AV207" s="10" t="s">
        <v>126</v>
      </c>
      <c r="AW207" s="10" t="s">
        <v>39</v>
      </c>
      <c r="AX207" s="10" t="s">
        <v>82</v>
      </c>
      <c r="AY207" s="176" t="s">
        <v>170</v>
      </c>
    </row>
    <row r="208" spans="2:65" s="1" customFormat="1" ht="31.5" customHeight="1">
      <c r="B208" s="133"/>
      <c r="C208" s="177" t="s">
        <v>322</v>
      </c>
      <c r="D208" s="177" t="s">
        <v>234</v>
      </c>
      <c r="E208" s="178" t="s">
        <v>445</v>
      </c>
      <c r="F208" s="272" t="s">
        <v>446</v>
      </c>
      <c r="G208" s="272"/>
      <c r="H208" s="272"/>
      <c r="I208" s="272"/>
      <c r="J208" s="179" t="s">
        <v>209</v>
      </c>
      <c r="K208" s="180">
        <v>24.728000000000002</v>
      </c>
      <c r="L208" s="273">
        <v>0</v>
      </c>
      <c r="M208" s="273"/>
      <c r="N208" s="274">
        <f>ROUND(L208*K208,0)</f>
        <v>0</v>
      </c>
      <c r="O208" s="262"/>
      <c r="P208" s="262"/>
      <c r="Q208" s="262"/>
      <c r="R208" s="136"/>
      <c r="T208" s="166" t="s">
        <v>5</v>
      </c>
      <c r="U208" s="45" t="s">
        <v>47</v>
      </c>
      <c r="V208" s="37"/>
      <c r="W208" s="167">
        <f>V208*K208</f>
        <v>0</v>
      </c>
      <c r="X208" s="167">
        <v>0.191</v>
      </c>
      <c r="Y208" s="167">
        <f>X208*K208</f>
        <v>4.7230480000000004</v>
      </c>
      <c r="Z208" s="167">
        <v>0</v>
      </c>
      <c r="AA208" s="168">
        <f>Z208*K208</f>
        <v>0</v>
      </c>
      <c r="AR208" s="19" t="s">
        <v>213</v>
      </c>
      <c r="AT208" s="19" t="s">
        <v>234</v>
      </c>
      <c r="AU208" s="19" t="s">
        <v>126</v>
      </c>
      <c r="AY208" s="19" t="s">
        <v>170</v>
      </c>
      <c r="BE208" s="107">
        <f>IF(U208="základní",N208,0)</f>
        <v>0</v>
      </c>
      <c r="BF208" s="107">
        <f>IF(U208="snížená",N208,0)</f>
        <v>0</v>
      </c>
      <c r="BG208" s="107">
        <f>IF(U208="zákl. přenesená",N208,0)</f>
        <v>0</v>
      </c>
      <c r="BH208" s="107">
        <f>IF(U208="sníž. přenesená",N208,0)</f>
        <v>0</v>
      </c>
      <c r="BI208" s="107">
        <f>IF(U208="nulová",N208,0)</f>
        <v>0</v>
      </c>
      <c r="BJ208" s="19" t="s">
        <v>11</v>
      </c>
      <c r="BK208" s="107">
        <f>ROUND(L208*K208,0)</f>
        <v>0</v>
      </c>
      <c r="BL208" s="19" t="s">
        <v>175</v>
      </c>
      <c r="BM208" s="19" t="s">
        <v>447</v>
      </c>
    </row>
    <row r="209" spans="2:65" s="10" customFormat="1" ht="22.5" customHeight="1">
      <c r="B209" s="169"/>
      <c r="C209" s="170"/>
      <c r="D209" s="170"/>
      <c r="E209" s="171" t="s">
        <v>5</v>
      </c>
      <c r="F209" s="263" t="s">
        <v>448</v>
      </c>
      <c r="G209" s="264"/>
      <c r="H209" s="264"/>
      <c r="I209" s="264"/>
      <c r="J209" s="170"/>
      <c r="K209" s="172">
        <v>24.728000000000002</v>
      </c>
      <c r="L209" s="170"/>
      <c r="M209" s="170"/>
      <c r="N209" s="170"/>
      <c r="O209" s="170"/>
      <c r="P209" s="170"/>
      <c r="Q209" s="170"/>
      <c r="R209" s="173"/>
      <c r="T209" s="174"/>
      <c r="U209" s="170"/>
      <c r="V209" s="170"/>
      <c r="W209" s="170"/>
      <c r="X209" s="170"/>
      <c r="Y209" s="170"/>
      <c r="Z209" s="170"/>
      <c r="AA209" s="175"/>
      <c r="AT209" s="176" t="s">
        <v>178</v>
      </c>
      <c r="AU209" s="176" t="s">
        <v>126</v>
      </c>
      <c r="AV209" s="10" t="s">
        <v>126</v>
      </c>
      <c r="AW209" s="10" t="s">
        <v>39</v>
      </c>
      <c r="AX209" s="10" t="s">
        <v>82</v>
      </c>
      <c r="AY209" s="176" t="s">
        <v>170</v>
      </c>
    </row>
    <row r="210" spans="2:65" s="9" customFormat="1" ht="29.85" customHeight="1">
      <c r="B210" s="151"/>
      <c r="C210" s="152"/>
      <c r="D210" s="161" t="s">
        <v>143</v>
      </c>
      <c r="E210" s="161"/>
      <c r="F210" s="161"/>
      <c r="G210" s="161"/>
      <c r="H210" s="161"/>
      <c r="I210" s="161"/>
      <c r="J210" s="161"/>
      <c r="K210" s="161"/>
      <c r="L210" s="161"/>
      <c r="M210" s="161"/>
      <c r="N210" s="270">
        <f>BK210</f>
        <v>0</v>
      </c>
      <c r="O210" s="271"/>
      <c r="P210" s="271"/>
      <c r="Q210" s="271"/>
      <c r="R210" s="154"/>
      <c r="T210" s="155"/>
      <c r="U210" s="152"/>
      <c r="V210" s="152"/>
      <c r="W210" s="156">
        <f>SUM(W211:W268)</f>
        <v>0</v>
      </c>
      <c r="X210" s="152"/>
      <c r="Y210" s="156">
        <f>SUM(Y211:Y268)</f>
        <v>333.12053670000006</v>
      </c>
      <c r="Z210" s="152"/>
      <c r="AA210" s="157">
        <f>SUM(AA211:AA268)</f>
        <v>0.16400000000000001</v>
      </c>
      <c r="AR210" s="158" t="s">
        <v>11</v>
      </c>
      <c r="AT210" s="159" t="s">
        <v>81</v>
      </c>
      <c r="AU210" s="159" t="s">
        <v>11</v>
      </c>
      <c r="AY210" s="158" t="s">
        <v>170</v>
      </c>
      <c r="BK210" s="160">
        <f>SUM(BK211:BK268)</f>
        <v>0</v>
      </c>
    </row>
    <row r="211" spans="2:65" s="1" customFormat="1" ht="31.5" customHeight="1">
      <c r="B211" s="133"/>
      <c r="C211" s="162" t="s">
        <v>326</v>
      </c>
      <c r="D211" s="162" t="s">
        <v>171</v>
      </c>
      <c r="E211" s="163" t="s">
        <v>449</v>
      </c>
      <c r="F211" s="260" t="s">
        <v>450</v>
      </c>
      <c r="G211" s="260"/>
      <c r="H211" s="260"/>
      <c r="I211" s="260"/>
      <c r="J211" s="164" t="s">
        <v>230</v>
      </c>
      <c r="K211" s="165">
        <v>19</v>
      </c>
      <c r="L211" s="261">
        <v>0</v>
      </c>
      <c r="M211" s="261"/>
      <c r="N211" s="262">
        <f>ROUND(L211*K211,0)</f>
        <v>0</v>
      </c>
      <c r="O211" s="262"/>
      <c r="P211" s="262"/>
      <c r="Q211" s="262"/>
      <c r="R211" s="136"/>
      <c r="T211" s="166" t="s">
        <v>5</v>
      </c>
      <c r="U211" s="45" t="s">
        <v>47</v>
      </c>
      <c r="V211" s="37"/>
      <c r="W211" s="167">
        <f>V211*K211</f>
        <v>0</v>
      </c>
      <c r="X211" s="167">
        <v>6.9999999999999999E-4</v>
      </c>
      <c r="Y211" s="167">
        <f>X211*K211</f>
        <v>1.3299999999999999E-2</v>
      </c>
      <c r="Z211" s="167">
        <v>0</v>
      </c>
      <c r="AA211" s="168">
        <f>Z211*K211</f>
        <v>0</v>
      </c>
      <c r="AR211" s="19" t="s">
        <v>175</v>
      </c>
      <c r="AT211" s="19" t="s">
        <v>171</v>
      </c>
      <c r="AU211" s="19" t="s">
        <v>126</v>
      </c>
      <c r="AY211" s="19" t="s">
        <v>170</v>
      </c>
      <c r="BE211" s="107">
        <f>IF(U211="základní",N211,0)</f>
        <v>0</v>
      </c>
      <c r="BF211" s="107">
        <f>IF(U211="snížená",N211,0)</f>
        <v>0</v>
      </c>
      <c r="BG211" s="107">
        <f>IF(U211="zákl. přenesená",N211,0)</f>
        <v>0</v>
      </c>
      <c r="BH211" s="107">
        <f>IF(U211="sníž. přenesená",N211,0)</f>
        <v>0</v>
      </c>
      <c r="BI211" s="107">
        <f>IF(U211="nulová",N211,0)</f>
        <v>0</v>
      </c>
      <c r="BJ211" s="19" t="s">
        <v>11</v>
      </c>
      <c r="BK211" s="107">
        <f>ROUND(L211*K211,0)</f>
        <v>0</v>
      </c>
      <c r="BL211" s="19" t="s">
        <v>175</v>
      </c>
      <c r="BM211" s="19" t="s">
        <v>451</v>
      </c>
    </row>
    <row r="212" spans="2:65" s="10" customFormat="1" ht="22.5" customHeight="1">
      <c r="B212" s="169"/>
      <c r="C212" s="170"/>
      <c r="D212" s="170"/>
      <c r="E212" s="171" t="s">
        <v>5</v>
      </c>
      <c r="F212" s="263" t="s">
        <v>452</v>
      </c>
      <c r="G212" s="264"/>
      <c r="H212" s="264"/>
      <c r="I212" s="264"/>
      <c r="J212" s="170"/>
      <c r="K212" s="172">
        <v>19</v>
      </c>
      <c r="L212" s="170"/>
      <c r="M212" s="170"/>
      <c r="N212" s="170"/>
      <c r="O212" s="170"/>
      <c r="P212" s="170"/>
      <c r="Q212" s="170"/>
      <c r="R212" s="173"/>
      <c r="T212" s="174"/>
      <c r="U212" s="170"/>
      <c r="V212" s="170"/>
      <c r="W212" s="170"/>
      <c r="X212" s="170"/>
      <c r="Y212" s="170"/>
      <c r="Z212" s="170"/>
      <c r="AA212" s="175"/>
      <c r="AT212" s="176" t="s">
        <v>178</v>
      </c>
      <c r="AU212" s="176" t="s">
        <v>126</v>
      </c>
      <c r="AV212" s="10" t="s">
        <v>126</v>
      </c>
      <c r="AW212" s="10" t="s">
        <v>39</v>
      </c>
      <c r="AX212" s="10" t="s">
        <v>82</v>
      </c>
      <c r="AY212" s="176" t="s">
        <v>170</v>
      </c>
    </row>
    <row r="213" spans="2:65" s="1" customFormat="1" ht="31.5" customHeight="1">
      <c r="B213" s="133"/>
      <c r="C213" s="177" t="s">
        <v>330</v>
      </c>
      <c r="D213" s="177" t="s">
        <v>234</v>
      </c>
      <c r="E213" s="178" t="s">
        <v>453</v>
      </c>
      <c r="F213" s="272" t="s">
        <v>454</v>
      </c>
      <c r="G213" s="272"/>
      <c r="H213" s="272"/>
      <c r="I213" s="272"/>
      <c r="J213" s="179" t="s">
        <v>230</v>
      </c>
      <c r="K213" s="180">
        <v>8</v>
      </c>
      <c r="L213" s="273">
        <v>0</v>
      </c>
      <c r="M213" s="273"/>
      <c r="N213" s="274">
        <f>ROUND(L213*K213,0)</f>
        <v>0</v>
      </c>
      <c r="O213" s="262"/>
      <c r="P213" s="262"/>
      <c r="Q213" s="262"/>
      <c r="R213" s="136"/>
      <c r="T213" s="166" t="s">
        <v>5</v>
      </c>
      <c r="U213" s="45" t="s">
        <v>47</v>
      </c>
      <c r="V213" s="37"/>
      <c r="W213" s="167">
        <f>V213*K213</f>
        <v>0</v>
      </c>
      <c r="X213" s="167">
        <v>3.5999999999999999E-3</v>
      </c>
      <c r="Y213" s="167">
        <f>X213*K213</f>
        <v>2.8799999999999999E-2</v>
      </c>
      <c r="Z213" s="167">
        <v>0</v>
      </c>
      <c r="AA213" s="168">
        <f>Z213*K213</f>
        <v>0</v>
      </c>
      <c r="AR213" s="19" t="s">
        <v>213</v>
      </c>
      <c r="AT213" s="19" t="s">
        <v>234</v>
      </c>
      <c r="AU213" s="19" t="s">
        <v>126</v>
      </c>
      <c r="AY213" s="19" t="s">
        <v>170</v>
      </c>
      <c r="BE213" s="107">
        <f>IF(U213="základní",N213,0)</f>
        <v>0</v>
      </c>
      <c r="BF213" s="107">
        <f>IF(U213="snížená",N213,0)</f>
        <v>0</v>
      </c>
      <c r="BG213" s="107">
        <f>IF(U213="zákl. přenesená",N213,0)</f>
        <v>0</v>
      </c>
      <c r="BH213" s="107">
        <f>IF(U213="sníž. přenesená",N213,0)</f>
        <v>0</v>
      </c>
      <c r="BI213" s="107">
        <f>IF(U213="nulová",N213,0)</f>
        <v>0</v>
      </c>
      <c r="BJ213" s="19" t="s">
        <v>11</v>
      </c>
      <c r="BK213" s="107">
        <f>ROUND(L213*K213,0)</f>
        <v>0</v>
      </c>
      <c r="BL213" s="19" t="s">
        <v>175</v>
      </c>
      <c r="BM213" s="19" t="s">
        <v>455</v>
      </c>
    </row>
    <row r="214" spans="2:65" s="10" customFormat="1" ht="22.5" customHeight="1">
      <c r="B214" s="169"/>
      <c r="C214" s="170"/>
      <c r="D214" s="170"/>
      <c r="E214" s="171" t="s">
        <v>5</v>
      </c>
      <c r="F214" s="263" t="s">
        <v>456</v>
      </c>
      <c r="G214" s="264"/>
      <c r="H214" s="264"/>
      <c r="I214" s="264"/>
      <c r="J214" s="170"/>
      <c r="K214" s="172">
        <v>5</v>
      </c>
      <c r="L214" s="170"/>
      <c r="M214" s="170"/>
      <c r="N214" s="170"/>
      <c r="O214" s="170"/>
      <c r="P214" s="170"/>
      <c r="Q214" s="170"/>
      <c r="R214" s="173"/>
      <c r="T214" s="174"/>
      <c r="U214" s="170"/>
      <c r="V214" s="170"/>
      <c r="W214" s="170"/>
      <c r="X214" s="170"/>
      <c r="Y214" s="170"/>
      <c r="Z214" s="170"/>
      <c r="AA214" s="175"/>
      <c r="AT214" s="176" t="s">
        <v>178</v>
      </c>
      <c r="AU214" s="176" t="s">
        <v>126</v>
      </c>
      <c r="AV214" s="10" t="s">
        <v>126</v>
      </c>
      <c r="AW214" s="10" t="s">
        <v>39</v>
      </c>
      <c r="AX214" s="10" t="s">
        <v>82</v>
      </c>
      <c r="AY214" s="176" t="s">
        <v>170</v>
      </c>
    </row>
    <row r="215" spans="2:65" s="10" customFormat="1" ht="22.5" customHeight="1">
      <c r="B215" s="169"/>
      <c r="C215" s="170"/>
      <c r="D215" s="170"/>
      <c r="E215" s="171" t="s">
        <v>5</v>
      </c>
      <c r="F215" s="265" t="s">
        <v>457</v>
      </c>
      <c r="G215" s="266"/>
      <c r="H215" s="266"/>
      <c r="I215" s="266"/>
      <c r="J215" s="170"/>
      <c r="K215" s="172">
        <v>3</v>
      </c>
      <c r="L215" s="170"/>
      <c r="M215" s="170"/>
      <c r="N215" s="170"/>
      <c r="O215" s="170"/>
      <c r="P215" s="170"/>
      <c r="Q215" s="170"/>
      <c r="R215" s="173"/>
      <c r="T215" s="174"/>
      <c r="U215" s="170"/>
      <c r="V215" s="170"/>
      <c r="W215" s="170"/>
      <c r="X215" s="170"/>
      <c r="Y215" s="170"/>
      <c r="Z215" s="170"/>
      <c r="AA215" s="175"/>
      <c r="AT215" s="176" t="s">
        <v>178</v>
      </c>
      <c r="AU215" s="176" t="s">
        <v>126</v>
      </c>
      <c r="AV215" s="10" t="s">
        <v>126</v>
      </c>
      <c r="AW215" s="10" t="s">
        <v>39</v>
      </c>
      <c r="AX215" s="10" t="s">
        <v>82</v>
      </c>
      <c r="AY215" s="176" t="s">
        <v>170</v>
      </c>
    </row>
    <row r="216" spans="2:65" s="1" customFormat="1" ht="31.5" customHeight="1">
      <c r="B216" s="133"/>
      <c r="C216" s="177" t="s">
        <v>458</v>
      </c>
      <c r="D216" s="177" t="s">
        <v>234</v>
      </c>
      <c r="E216" s="178" t="s">
        <v>459</v>
      </c>
      <c r="F216" s="272" t="s">
        <v>460</v>
      </c>
      <c r="G216" s="272"/>
      <c r="H216" s="272"/>
      <c r="I216" s="272"/>
      <c r="J216" s="179" t="s">
        <v>230</v>
      </c>
      <c r="K216" s="180">
        <v>5</v>
      </c>
      <c r="L216" s="273">
        <v>0</v>
      </c>
      <c r="M216" s="273"/>
      <c r="N216" s="274">
        <f>ROUND(L216*K216,0)</f>
        <v>0</v>
      </c>
      <c r="O216" s="262"/>
      <c r="P216" s="262"/>
      <c r="Q216" s="262"/>
      <c r="R216" s="136"/>
      <c r="T216" s="166" t="s">
        <v>5</v>
      </c>
      <c r="U216" s="45" t="s">
        <v>47</v>
      </c>
      <c r="V216" s="37"/>
      <c r="W216" s="167">
        <f>V216*K216</f>
        <v>0</v>
      </c>
      <c r="X216" s="167">
        <v>1.6000000000000001E-3</v>
      </c>
      <c r="Y216" s="167">
        <f>X216*K216</f>
        <v>8.0000000000000002E-3</v>
      </c>
      <c r="Z216" s="167">
        <v>0</v>
      </c>
      <c r="AA216" s="168">
        <f>Z216*K216</f>
        <v>0</v>
      </c>
      <c r="AR216" s="19" t="s">
        <v>213</v>
      </c>
      <c r="AT216" s="19" t="s">
        <v>234</v>
      </c>
      <c r="AU216" s="19" t="s">
        <v>126</v>
      </c>
      <c r="AY216" s="19" t="s">
        <v>170</v>
      </c>
      <c r="BE216" s="107">
        <f>IF(U216="základní",N216,0)</f>
        <v>0</v>
      </c>
      <c r="BF216" s="107">
        <f>IF(U216="snížená",N216,0)</f>
        <v>0</v>
      </c>
      <c r="BG216" s="107">
        <f>IF(U216="zákl. přenesená",N216,0)</f>
        <v>0</v>
      </c>
      <c r="BH216" s="107">
        <f>IF(U216="sníž. přenesená",N216,0)</f>
        <v>0</v>
      </c>
      <c r="BI216" s="107">
        <f>IF(U216="nulová",N216,0)</f>
        <v>0</v>
      </c>
      <c r="BJ216" s="19" t="s">
        <v>11</v>
      </c>
      <c r="BK216" s="107">
        <f>ROUND(L216*K216,0)</f>
        <v>0</v>
      </c>
      <c r="BL216" s="19" t="s">
        <v>175</v>
      </c>
      <c r="BM216" s="19" t="s">
        <v>461</v>
      </c>
    </row>
    <row r="217" spans="2:65" s="10" customFormat="1" ht="22.5" customHeight="1">
      <c r="B217" s="169"/>
      <c r="C217" s="170"/>
      <c r="D217" s="170"/>
      <c r="E217" s="171" t="s">
        <v>5</v>
      </c>
      <c r="F217" s="263" t="s">
        <v>462</v>
      </c>
      <c r="G217" s="264"/>
      <c r="H217" s="264"/>
      <c r="I217" s="264"/>
      <c r="J217" s="170"/>
      <c r="K217" s="172">
        <v>5</v>
      </c>
      <c r="L217" s="170"/>
      <c r="M217" s="170"/>
      <c r="N217" s="170"/>
      <c r="O217" s="170"/>
      <c r="P217" s="170"/>
      <c r="Q217" s="170"/>
      <c r="R217" s="173"/>
      <c r="T217" s="174"/>
      <c r="U217" s="170"/>
      <c r="V217" s="170"/>
      <c r="W217" s="170"/>
      <c r="X217" s="170"/>
      <c r="Y217" s="170"/>
      <c r="Z217" s="170"/>
      <c r="AA217" s="175"/>
      <c r="AT217" s="176" t="s">
        <v>178</v>
      </c>
      <c r="AU217" s="176" t="s">
        <v>126</v>
      </c>
      <c r="AV217" s="10" t="s">
        <v>126</v>
      </c>
      <c r="AW217" s="10" t="s">
        <v>39</v>
      </c>
      <c r="AX217" s="10" t="s">
        <v>82</v>
      </c>
      <c r="AY217" s="176" t="s">
        <v>170</v>
      </c>
    </row>
    <row r="218" spans="2:65" s="1" customFormat="1" ht="31.5" customHeight="1">
      <c r="B218" s="133"/>
      <c r="C218" s="177" t="s">
        <v>463</v>
      </c>
      <c r="D218" s="177" t="s">
        <v>234</v>
      </c>
      <c r="E218" s="178" t="s">
        <v>464</v>
      </c>
      <c r="F218" s="272" t="s">
        <v>465</v>
      </c>
      <c r="G218" s="272"/>
      <c r="H218" s="272"/>
      <c r="I218" s="272"/>
      <c r="J218" s="179" t="s">
        <v>230</v>
      </c>
      <c r="K218" s="180">
        <v>3</v>
      </c>
      <c r="L218" s="273">
        <v>0</v>
      </c>
      <c r="M218" s="273"/>
      <c r="N218" s="274">
        <f>ROUND(L218*K218,0)</f>
        <v>0</v>
      </c>
      <c r="O218" s="262"/>
      <c r="P218" s="262"/>
      <c r="Q218" s="262"/>
      <c r="R218" s="136"/>
      <c r="T218" s="166" t="s">
        <v>5</v>
      </c>
      <c r="U218" s="45" t="s">
        <v>47</v>
      </c>
      <c r="V218" s="37"/>
      <c r="W218" s="167">
        <f>V218*K218</f>
        <v>0</v>
      </c>
      <c r="X218" s="167">
        <v>2.5000000000000001E-3</v>
      </c>
      <c r="Y218" s="167">
        <f>X218*K218</f>
        <v>7.4999999999999997E-3</v>
      </c>
      <c r="Z218" s="167">
        <v>0</v>
      </c>
      <c r="AA218" s="168">
        <f>Z218*K218</f>
        <v>0</v>
      </c>
      <c r="AR218" s="19" t="s">
        <v>213</v>
      </c>
      <c r="AT218" s="19" t="s">
        <v>234</v>
      </c>
      <c r="AU218" s="19" t="s">
        <v>126</v>
      </c>
      <c r="AY218" s="19" t="s">
        <v>170</v>
      </c>
      <c r="BE218" s="107">
        <f>IF(U218="základní",N218,0)</f>
        <v>0</v>
      </c>
      <c r="BF218" s="107">
        <f>IF(U218="snížená",N218,0)</f>
        <v>0</v>
      </c>
      <c r="BG218" s="107">
        <f>IF(U218="zákl. přenesená",N218,0)</f>
        <v>0</v>
      </c>
      <c r="BH218" s="107">
        <f>IF(U218="sníž. přenesená",N218,0)</f>
        <v>0</v>
      </c>
      <c r="BI218" s="107">
        <f>IF(U218="nulová",N218,0)</f>
        <v>0</v>
      </c>
      <c r="BJ218" s="19" t="s">
        <v>11</v>
      </c>
      <c r="BK218" s="107">
        <f>ROUND(L218*K218,0)</f>
        <v>0</v>
      </c>
      <c r="BL218" s="19" t="s">
        <v>175</v>
      </c>
      <c r="BM218" s="19" t="s">
        <v>466</v>
      </c>
    </row>
    <row r="219" spans="2:65" s="10" customFormat="1" ht="22.5" customHeight="1">
      <c r="B219" s="169"/>
      <c r="C219" s="170"/>
      <c r="D219" s="170"/>
      <c r="E219" s="171" t="s">
        <v>5</v>
      </c>
      <c r="F219" s="263" t="s">
        <v>467</v>
      </c>
      <c r="G219" s="264"/>
      <c r="H219" s="264"/>
      <c r="I219" s="264"/>
      <c r="J219" s="170"/>
      <c r="K219" s="172">
        <v>3</v>
      </c>
      <c r="L219" s="170"/>
      <c r="M219" s="170"/>
      <c r="N219" s="170"/>
      <c r="O219" s="170"/>
      <c r="P219" s="170"/>
      <c r="Q219" s="170"/>
      <c r="R219" s="173"/>
      <c r="T219" s="174"/>
      <c r="U219" s="170"/>
      <c r="V219" s="170"/>
      <c r="W219" s="170"/>
      <c r="X219" s="170"/>
      <c r="Y219" s="170"/>
      <c r="Z219" s="170"/>
      <c r="AA219" s="175"/>
      <c r="AT219" s="176" t="s">
        <v>178</v>
      </c>
      <c r="AU219" s="176" t="s">
        <v>126</v>
      </c>
      <c r="AV219" s="10" t="s">
        <v>126</v>
      </c>
      <c r="AW219" s="10" t="s">
        <v>39</v>
      </c>
      <c r="AX219" s="10" t="s">
        <v>82</v>
      </c>
      <c r="AY219" s="176" t="s">
        <v>170</v>
      </c>
    </row>
    <row r="220" spans="2:65" s="1" customFormat="1" ht="31.5" customHeight="1">
      <c r="B220" s="133"/>
      <c r="C220" s="177" t="s">
        <v>468</v>
      </c>
      <c r="D220" s="177" t="s">
        <v>234</v>
      </c>
      <c r="E220" s="178" t="s">
        <v>469</v>
      </c>
      <c r="F220" s="272" t="s">
        <v>470</v>
      </c>
      <c r="G220" s="272"/>
      <c r="H220" s="272"/>
      <c r="I220" s="272"/>
      <c r="J220" s="179" t="s">
        <v>230</v>
      </c>
      <c r="K220" s="180">
        <v>1</v>
      </c>
      <c r="L220" s="273">
        <v>0</v>
      </c>
      <c r="M220" s="273"/>
      <c r="N220" s="274">
        <f>ROUND(L220*K220,0)</f>
        <v>0</v>
      </c>
      <c r="O220" s="262"/>
      <c r="P220" s="262"/>
      <c r="Q220" s="262"/>
      <c r="R220" s="136"/>
      <c r="T220" s="166" t="s">
        <v>5</v>
      </c>
      <c r="U220" s="45" t="s">
        <v>47</v>
      </c>
      <c r="V220" s="37"/>
      <c r="W220" s="167">
        <f>V220*K220</f>
        <v>0</v>
      </c>
      <c r="X220" s="167">
        <v>4.1999999999999997E-3</v>
      </c>
      <c r="Y220" s="167">
        <f>X220*K220</f>
        <v>4.1999999999999997E-3</v>
      </c>
      <c r="Z220" s="167">
        <v>0</v>
      </c>
      <c r="AA220" s="168">
        <f>Z220*K220</f>
        <v>0</v>
      </c>
      <c r="AR220" s="19" t="s">
        <v>213</v>
      </c>
      <c r="AT220" s="19" t="s">
        <v>234</v>
      </c>
      <c r="AU220" s="19" t="s">
        <v>126</v>
      </c>
      <c r="AY220" s="19" t="s">
        <v>170</v>
      </c>
      <c r="BE220" s="107">
        <f>IF(U220="základní",N220,0)</f>
        <v>0</v>
      </c>
      <c r="BF220" s="107">
        <f>IF(U220="snížená",N220,0)</f>
        <v>0</v>
      </c>
      <c r="BG220" s="107">
        <f>IF(U220="zákl. přenesená",N220,0)</f>
        <v>0</v>
      </c>
      <c r="BH220" s="107">
        <f>IF(U220="sníž. přenesená",N220,0)</f>
        <v>0</v>
      </c>
      <c r="BI220" s="107">
        <f>IF(U220="nulová",N220,0)</f>
        <v>0</v>
      </c>
      <c r="BJ220" s="19" t="s">
        <v>11</v>
      </c>
      <c r="BK220" s="107">
        <f>ROUND(L220*K220,0)</f>
        <v>0</v>
      </c>
      <c r="BL220" s="19" t="s">
        <v>175</v>
      </c>
      <c r="BM220" s="19" t="s">
        <v>471</v>
      </c>
    </row>
    <row r="221" spans="2:65" s="10" customFormat="1" ht="22.5" customHeight="1">
      <c r="B221" s="169"/>
      <c r="C221" s="170"/>
      <c r="D221" s="170"/>
      <c r="E221" s="171" t="s">
        <v>5</v>
      </c>
      <c r="F221" s="263" t="s">
        <v>472</v>
      </c>
      <c r="G221" s="264"/>
      <c r="H221" s="264"/>
      <c r="I221" s="264"/>
      <c r="J221" s="170"/>
      <c r="K221" s="172">
        <v>1</v>
      </c>
      <c r="L221" s="170"/>
      <c r="M221" s="170"/>
      <c r="N221" s="170"/>
      <c r="O221" s="170"/>
      <c r="P221" s="170"/>
      <c r="Q221" s="170"/>
      <c r="R221" s="173"/>
      <c r="T221" s="174"/>
      <c r="U221" s="170"/>
      <c r="V221" s="170"/>
      <c r="W221" s="170"/>
      <c r="X221" s="170"/>
      <c r="Y221" s="170"/>
      <c r="Z221" s="170"/>
      <c r="AA221" s="175"/>
      <c r="AT221" s="176" t="s">
        <v>178</v>
      </c>
      <c r="AU221" s="176" t="s">
        <v>126</v>
      </c>
      <c r="AV221" s="10" t="s">
        <v>126</v>
      </c>
      <c r="AW221" s="10" t="s">
        <v>39</v>
      </c>
      <c r="AX221" s="10" t="s">
        <v>82</v>
      </c>
      <c r="AY221" s="176" t="s">
        <v>170</v>
      </c>
    </row>
    <row r="222" spans="2:65" s="1" customFormat="1" ht="31.5" customHeight="1">
      <c r="B222" s="133"/>
      <c r="C222" s="177" t="s">
        <v>473</v>
      </c>
      <c r="D222" s="177" t="s">
        <v>234</v>
      </c>
      <c r="E222" s="178" t="s">
        <v>474</v>
      </c>
      <c r="F222" s="272" t="s">
        <v>475</v>
      </c>
      <c r="G222" s="272"/>
      <c r="H222" s="272"/>
      <c r="I222" s="272"/>
      <c r="J222" s="179" t="s">
        <v>230</v>
      </c>
      <c r="K222" s="180">
        <v>2</v>
      </c>
      <c r="L222" s="273">
        <v>0</v>
      </c>
      <c r="M222" s="273"/>
      <c r="N222" s="274">
        <f>ROUND(L222*K222,0)</f>
        <v>0</v>
      </c>
      <c r="O222" s="262"/>
      <c r="P222" s="262"/>
      <c r="Q222" s="262"/>
      <c r="R222" s="136"/>
      <c r="T222" s="166" t="s">
        <v>5</v>
      </c>
      <c r="U222" s="45" t="s">
        <v>47</v>
      </c>
      <c r="V222" s="37"/>
      <c r="W222" s="167">
        <f>V222*K222</f>
        <v>0</v>
      </c>
      <c r="X222" s="167">
        <v>2.5999999999999999E-3</v>
      </c>
      <c r="Y222" s="167">
        <f>X222*K222</f>
        <v>5.1999999999999998E-3</v>
      </c>
      <c r="Z222" s="167">
        <v>0</v>
      </c>
      <c r="AA222" s="168">
        <f>Z222*K222</f>
        <v>0</v>
      </c>
      <c r="AR222" s="19" t="s">
        <v>213</v>
      </c>
      <c r="AT222" s="19" t="s">
        <v>234</v>
      </c>
      <c r="AU222" s="19" t="s">
        <v>126</v>
      </c>
      <c r="AY222" s="19" t="s">
        <v>170</v>
      </c>
      <c r="BE222" s="107">
        <f>IF(U222="základní",N222,0)</f>
        <v>0</v>
      </c>
      <c r="BF222" s="107">
        <f>IF(U222="snížená",N222,0)</f>
        <v>0</v>
      </c>
      <c r="BG222" s="107">
        <f>IF(U222="zákl. přenesená",N222,0)</f>
        <v>0</v>
      </c>
      <c r="BH222" s="107">
        <f>IF(U222="sníž. přenesená",N222,0)</f>
        <v>0</v>
      </c>
      <c r="BI222" s="107">
        <f>IF(U222="nulová",N222,0)</f>
        <v>0</v>
      </c>
      <c r="BJ222" s="19" t="s">
        <v>11</v>
      </c>
      <c r="BK222" s="107">
        <f>ROUND(L222*K222,0)</f>
        <v>0</v>
      </c>
      <c r="BL222" s="19" t="s">
        <v>175</v>
      </c>
      <c r="BM222" s="19" t="s">
        <v>476</v>
      </c>
    </row>
    <row r="223" spans="2:65" s="10" customFormat="1" ht="22.5" customHeight="1">
      <c r="B223" s="169"/>
      <c r="C223" s="170"/>
      <c r="D223" s="170"/>
      <c r="E223" s="171" t="s">
        <v>5</v>
      </c>
      <c r="F223" s="263" t="s">
        <v>477</v>
      </c>
      <c r="G223" s="264"/>
      <c r="H223" s="264"/>
      <c r="I223" s="264"/>
      <c r="J223" s="170"/>
      <c r="K223" s="172">
        <v>2</v>
      </c>
      <c r="L223" s="170"/>
      <c r="M223" s="170"/>
      <c r="N223" s="170"/>
      <c r="O223" s="170"/>
      <c r="P223" s="170"/>
      <c r="Q223" s="170"/>
      <c r="R223" s="173"/>
      <c r="T223" s="174"/>
      <c r="U223" s="170"/>
      <c r="V223" s="170"/>
      <c r="W223" s="170"/>
      <c r="X223" s="170"/>
      <c r="Y223" s="170"/>
      <c r="Z223" s="170"/>
      <c r="AA223" s="175"/>
      <c r="AT223" s="176" t="s">
        <v>178</v>
      </c>
      <c r="AU223" s="176" t="s">
        <v>126</v>
      </c>
      <c r="AV223" s="10" t="s">
        <v>126</v>
      </c>
      <c r="AW223" s="10" t="s">
        <v>39</v>
      </c>
      <c r="AX223" s="10" t="s">
        <v>82</v>
      </c>
      <c r="AY223" s="176" t="s">
        <v>170</v>
      </c>
    </row>
    <row r="224" spans="2:65" s="1" customFormat="1" ht="31.5" customHeight="1">
      <c r="B224" s="133"/>
      <c r="C224" s="162" t="s">
        <v>478</v>
      </c>
      <c r="D224" s="162" t="s">
        <v>171</v>
      </c>
      <c r="E224" s="163" t="s">
        <v>479</v>
      </c>
      <c r="F224" s="260" t="s">
        <v>480</v>
      </c>
      <c r="G224" s="260"/>
      <c r="H224" s="260"/>
      <c r="I224" s="260"/>
      <c r="J224" s="164" t="s">
        <v>230</v>
      </c>
      <c r="K224" s="165">
        <v>13</v>
      </c>
      <c r="L224" s="261">
        <v>0</v>
      </c>
      <c r="M224" s="261"/>
      <c r="N224" s="262">
        <f>ROUND(L224*K224,0)</f>
        <v>0</v>
      </c>
      <c r="O224" s="262"/>
      <c r="P224" s="262"/>
      <c r="Q224" s="262"/>
      <c r="R224" s="136"/>
      <c r="T224" s="166" t="s">
        <v>5</v>
      </c>
      <c r="U224" s="45" t="s">
        <v>47</v>
      </c>
      <c r="V224" s="37"/>
      <c r="W224" s="167">
        <f>V224*K224</f>
        <v>0</v>
      </c>
      <c r="X224" s="167">
        <v>0.11241</v>
      </c>
      <c r="Y224" s="167">
        <f>X224*K224</f>
        <v>1.46133</v>
      </c>
      <c r="Z224" s="167">
        <v>0</v>
      </c>
      <c r="AA224" s="168">
        <f>Z224*K224</f>
        <v>0</v>
      </c>
      <c r="AR224" s="19" t="s">
        <v>175</v>
      </c>
      <c r="AT224" s="19" t="s">
        <v>171</v>
      </c>
      <c r="AU224" s="19" t="s">
        <v>126</v>
      </c>
      <c r="AY224" s="19" t="s">
        <v>170</v>
      </c>
      <c r="BE224" s="107">
        <f>IF(U224="základní",N224,0)</f>
        <v>0</v>
      </c>
      <c r="BF224" s="107">
        <f>IF(U224="snížená",N224,0)</f>
        <v>0</v>
      </c>
      <c r="BG224" s="107">
        <f>IF(U224="zákl. přenesená",N224,0)</f>
        <v>0</v>
      </c>
      <c r="BH224" s="107">
        <f>IF(U224="sníž. přenesená",N224,0)</f>
        <v>0</v>
      </c>
      <c r="BI224" s="107">
        <f>IF(U224="nulová",N224,0)</f>
        <v>0</v>
      </c>
      <c r="BJ224" s="19" t="s">
        <v>11</v>
      </c>
      <c r="BK224" s="107">
        <f>ROUND(L224*K224,0)</f>
        <v>0</v>
      </c>
      <c r="BL224" s="19" t="s">
        <v>175</v>
      </c>
      <c r="BM224" s="19" t="s">
        <v>481</v>
      </c>
    </row>
    <row r="225" spans="2:65" s="10" customFormat="1" ht="22.5" customHeight="1">
      <c r="B225" s="169"/>
      <c r="C225" s="170"/>
      <c r="D225" s="170"/>
      <c r="E225" s="171" t="s">
        <v>5</v>
      </c>
      <c r="F225" s="263" t="s">
        <v>482</v>
      </c>
      <c r="G225" s="264"/>
      <c r="H225" s="264"/>
      <c r="I225" s="264"/>
      <c r="J225" s="170"/>
      <c r="K225" s="172">
        <v>13</v>
      </c>
      <c r="L225" s="170"/>
      <c r="M225" s="170"/>
      <c r="N225" s="170"/>
      <c r="O225" s="170"/>
      <c r="P225" s="170"/>
      <c r="Q225" s="170"/>
      <c r="R225" s="173"/>
      <c r="T225" s="174"/>
      <c r="U225" s="170"/>
      <c r="V225" s="170"/>
      <c r="W225" s="170"/>
      <c r="X225" s="170"/>
      <c r="Y225" s="170"/>
      <c r="Z225" s="170"/>
      <c r="AA225" s="175"/>
      <c r="AT225" s="176" t="s">
        <v>178</v>
      </c>
      <c r="AU225" s="176" t="s">
        <v>126</v>
      </c>
      <c r="AV225" s="10" t="s">
        <v>126</v>
      </c>
      <c r="AW225" s="10" t="s">
        <v>39</v>
      </c>
      <c r="AX225" s="10" t="s">
        <v>82</v>
      </c>
      <c r="AY225" s="176" t="s">
        <v>170</v>
      </c>
    </row>
    <row r="226" spans="2:65" s="1" customFormat="1" ht="22.5" customHeight="1">
      <c r="B226" s="133"/>
      <c r="C226" s="177" t="s">
        <v>483</v>
      </c>
      <c r="D226" s="177" t="s">
        <v>234</v>
      </c>
      <c r="E226" s="178" t="s">
        <v>484</v>
      </c>
      <c r="F226" s="272" t="s">
        <v>485</v>
      </c>
      <c r="G226" s="272"/>
      <c r="H226" s="272"/>
      <c r="I226" s="272"/>
      <c r="J226" s="179" t="s">
        <v>230</v>
      </c>
      <c r="K226" s="180">
        <v>13</v>
      </c>
      <c r="L226" s="273">
        <v>0</v>
      </c>
      <c r="M226" s="273"/>
      <c r="N226" s="274">
        <f>ROUND(L226*K226,0)</f>
        <v>0</v>
      </c>
      <c r="O226" s="262"/>
      <c r="P226" s="262"/>
      <c r="Q226" s="262"/>
      <c r="R226" s="136"/>
      <c r="T226" s="166" t="s">
        <v>5</v>
      </c>
      <c r="U226" s="45" t="s">
        <v>47</v>
      </c>
      <c r="V226" s="37"/>
      <c r="W226" s="167">
        <f>V226*K226</f>
        <v>0</v>
      </c>
      <c r="X226" s="167">
        <v>6.1000000000000004E-3</v>
      </c>
      <c r="Y226" s="167">
        <f>X226*K226</f>
        <v>7.9300000000000009E-2</v>
      </c>
      <c r="Z226" s="167">
        <v>0</v>
      </c>
      <c r="AA226" s="168">
        <f>Z226*K226</f>
        <v>0</v>
      </c>
      <c r="AR226" s="19" t="s">
        <v>213</v>
      </c>
      <c r="AT226" s="19" t="s">
        <v>234</v>
      </c>
      <c r="AU226" s="19" t="s">
        <v>126</v>
      </c>
      <c r="AY226" s="19" t="s">
        <v>170</v>
      </c>
      <c r="BE226" s="107">
        <f>IF(U226="základní",N226,0)</f>
        <v>0</v>
      </c>
      <c r="BF226" s="107">
        <f>IF(U226="snížená",N226,0)</f>
        <v>0</v>
      </c>
      <c r="BG226" s="107">
        <f>IF(U226="zákl. přenesená",N226,0)</f>
        <v>0</v>
      </c>
      <c r="BH226" s="107">
        <f>IF(U226="sníž. přenesená",N226,0)</f>
        <v>0</v>
      </c>
      <c r="BI226" s="107">
        <f>IF(U226="nulová",N226,0)</f>
        <v>0</v>
      </c>
      <c r="BJ226" s="19" t="s">
        <v>11</v>
      </c>
      <c r="BK226" s="107">
        <f>ROUND(L226*K226,0)</f>
        <v>0</v>
      </c>
      <c r="BL226" s="19" t="s">
        <v>175</v>
      </c>
      <c r="BM226" s="19" t="s">
        <v>486</v>
      </c>
    </row>
    <row r="227" spans="2:65" s="1" customFormat="1" ht="22.5" customHeight="1">
      <c r="B227" s="133"/>
      <c r="C227" s="177" t="s">
        <v>487</v>
      </c>
      <c r="D227" s="177" t="s">
        <v>234</v>
      </c>
      <c r="E227" s="178" t="s">
        <v>488</v>
      </c>
      <c r="F227" s="272" t="s">
        <v>489</v>
      </c>
      <c r="G227" s="272"/>
      <c r="H227" s="272"/>
      <c r="I227" s="272"/>
      <c r="J227" s="179" t="s">
        <v>230</v>
      </c>
      <c r="K227" s="180">
        <v>13</v>
      </c>
      <c r="L227" s="273">
        <v>0</v>
      </c>
      <c r="M227" s="273"/>
      <c r="N227" s="274">
        <f>ROUND(L227*K227,0)</f>
        <v>0</v>
      </c>
      <c r="O227" s="262"/>
      <c r="P227" s="262"/>
      <c r="Q227" s="262"/>
      <c r="R227" s="136"/>
      <c r="T227" s="166" t="s">
        <v>5</v>
      </c>
      <c r="U227" s="45" t="s">
        <v>47</v>
      </c>
      <c r="V227" s="37"/>
      <c r="W227" s="167">
        <f>V227*K227</f>
        <v>0</v>
      </c>
      <c r="X227" s="167">
        <v>3.0000000000000001E-3</v>
      </c>
      <c r="Y227" s="167">
        <f>X227*K227</f>
        <v>3.9E-2</v>
      </c>
      <c r="Z227" s="167">
        <v>0</v>
      </c>
      <c r="AA227" s="168">
        <f>Z227*K227</f>
        <v>0</v>
      </c>
      <c r="AR227" s="19" t="s">
        <v>213</v>
      </c>
      <c r="AT227" s="19" t="s">
        <v>234</v>
      </c>
      <c r="AU227" s="19" t="s">
        <v>126</v>
      </c>
      <c r="AY227" s="19" t="s">
        <v>170</v>
      </c>
      <c r="BE227" s="107">
        <f>IF(U227="základní",N227,0)</f>
        <v>0</v>
      </c>
      <c r="BF227" s="107">
        <f>IF(U227="snížená",N227,0)</f>
        <v>0</v>
      </c>
      <c r="BG227" s="107">
        <f>IF(U227="zákl. přenesená",N227,0)</f>
        <v>0</v>
      </c>
      <c r="BH227" s="107">
        <f>IF(U227="sníž. přenesená",N227,0)</f>
        <v>0</v>
      </c>
      <c r="BI227" s="107">
        <f>IF(U227="nulová",N227,0)</f>
        <v>0</v>
      </c>
      <c r="BJ227" s="19" t="s">
        <v>11</v>
      </c>
      <c r="BK227" s="107">
        <f>ROUND(L227*K227,0)</f>
        <v>0</v>
      </c>
      <c r="BL227" s="19" t="s">
        <v>175</v>
      </c>
      <c r="BM227" s="19" t="s">
        <v>490</v>
      </c>
    </row>
    <row r="228" spans="2:65" s="1" customFormat="1" ht="22.5" customHeight="1">
      <c r="B228" s="133"/>
      <c r="C228" s="177" t="s">
        <v>491</v>
      </c>
      <c r="D228" s="177" t="s">
        <v>234</v>
      </c>
      <c r="E228" s="178" t="s">
        <v>492</v>
      </c>
      <c r="F228" s="272" t="s">
        <v>493</v>
      </c>
      <c r="G228" s="272"/>
      <c r="H228" s="272"/>
      <c r="I228" s="272"/>
      <c r="J228" s="179" t="s">
        <v>230</v>
      </c>
      <c r="K228" s="180">
        <v>13</v>
      </c>
      <c r="L228" s="273">
        <v>0</v>
      </c>
      <c r="M228" s="273"/>
      <c r="N228" s="274">
        <f>ROUND(L228*K228,0)</f>
        <v>0</v>
      </c>
      <c r="O228" s="262"/>
      <c r="P228" s="262"/>
      <c r="Q228" s="262"/>
      <c r="R228" s="136"/>
      <c r="T228" s="166" t="s">
        <v>5</v>
      </c>
      <c r="U228" s="45" t="s">
        <v>47</v>
      </c>
      <c r="V228" s="37"/>
      <c r="W228" s="167">
        <f>V228*K228</f>
        <v>0</v>
      </c>
      <c r="X228" s="167">
        <v>1E-4</v>
      </c>
      <c r="Y228" s="167">
        <f>X228*K228</f>
        <v>1.3000000000000002E-3</v>
      </c>
      <c r="Z228" s="167">
        <v>0</v>
      </c>
      <c r="AA228" s="168">
        <f>Z228*K228</f>
        <v>0</v>
      </c>
      <c r="AR228" s="19" t="s">
        <v>213</v>
      </c>
      <c r="AT228" s="19" t="s">
        <v>234</v>
      </c>
      <c r="AU228" s="19" t="s">
        <v>126</v>
      </c>
      <c r="AY228" s="19" t="s">
        <v>170</v>
      </c>
      <c r="BE228" s="107">
        <f>IF(U228="základní",N228,0)</f>
        <v>0</v>
      </c>
      <c r="BF228" s="107">
        <f>IF(U228="snížená",N228,0)</f>
        <v>0</v>
      </c>
      <c r="BG228" s="107">
        <f>IF(U228="zákl. přenesená",N228,0)</f>
        <v>0</v>
      </c>
      <c r="BH228" s="107">
        <f>IF(U228="sníž. přenesená",N228,0)</f>
        <v>0</v>
      </c>
      <c r="BI228" s="107">
        <f>IF(U228="nulová",N228,0)</f>
        <v>0</v>
      </c>
      <c r="BJ228" s="19" t="s">
        <v>11</v>
      </c>
      <c r="BK228" s="107">
        <f>ROUND(L228*K228,0)</f>
        <v>0</v>
      </c>
      <c r="BL228" s="19" t="s">
        <v>175</v>
      </c>
      <c r="BM228" s="19" t="s">
        <v>494</v>
      </c>
    </row>
    <row r="229" spans="2:65" s="1" customFormat="1" ht="22.5" customHeight="1">
      <c r="B229" s="133"/>
      <c r="C229" s="177" t="s">
        <v>495</v>
      </c>
      <c r="D229" s="177" t="s">
        <v>234</v>
      </c>
      <c r="E229" s="178" t="s">
        <v>496</v>
      </c>
      <c r="F229" s="272" t="s">
        <v>497</v>
      </c>
      <c r="G229" s="272"/>
      <c r="H229" s="272"/>
      <c r="I229" s="272"/>
      <c r="J229" s="179" t="s">
        <v>230</v>
      </c>
      <c r="K229" s="180">
        <v>38</v>
      </c>
      <c r="L229" s="273">
        <v>0</v>
      </c>
      <c r="M229" s="273"/>
      <c r="N229" s="274">
        <f>ROUND(L229*K229,0)</f>
        <v>0</v>
      </c>
      <c r="O229" s="262"/>
      <c r="P229" s="262"/>
      <c r="Q229" s="262"/>
      <c r="R229" s="136"/>
      <c r="T229" s="166" t="s">
        <v>5</v>
      </c>
      <c r="U229" s="45" t="s">
        <v>47</v>
      </c>
      <c r="V229" s="37"/>
      <c r="W229" s="167">
        <f>V229*K229</f>
        <v>0</v>
      </c>
      <c r="X229" s="167">
        <v>3.5E-4</v>
      </c>
      <c r="Y229" s="167">
        <f>X229*K229</f>
        <v>1.3299999999999999E-2</v>
      </c>
      <c r="Z229" s="167">
        <v>0</v>
      </c>
      <c r="AA229" s="168">
        <f>Z229*K229</f>
        <v>0</v>
      </c>
      <c r="AR229" s="19" t="s">
        <v>213</v>
      </c>
      <c r="AT229" s="19" t="s">
        <v>234</v>
      </c>
      <c r="AU229" s="19" t="s">
        <v>126</v>
      </c>
      <c r="AY229" s="19" t="s">
        <v>170</v>
      </c>
      <c r="BE229" s="107">
        <f>IF(U229="základní",N229,0)</f>
        <v>0</v>
      </c>
      <c r="BF229" s="107">
        <f>IF(U229="snížená",N229,0)</f>
        <v>0</v>
      </c>
      <c r="BG229" s="107">
        <f>IF(U229="zákl. přenesená",N229,0)</f>
        <v>0</v>
      </c>
      <c r="BH229" s="107">
        <f>IF(U229="sníž. přenesená",N229,0)</f>
        <v>0</v>
      </c>
      <c r="BI229" s="107">
        <f>IF(U229="nulová",N229,0)</f>
        <v>0</v>
      </c>
      <c r="BJ229" s="19" t="s">
        <v>11</v>
      </c>
      <c r="BK229" s="107">
        <f>ROUND(L229*K229,0)</f>
        <v>0</v>
      </c>
      <c r="BL229" s="19" t="s">
        <v>175</v>
      </c>
      <c r="BM229" s="19" t="s">
        <v>498</v>
      </c>
    </row>
    <row r="230" spans="2:65" s="10" customFormat="1" ht="22.5" customHeight="1">
      <c r="B230" s="169"/>
      <c r="C230" s="170"/>
      <c r="D230" s="170"/>
      <c r="E230" s="171" t="s">
        <v>5</v>
      </c>
      <c r="F230" s="263" t="s">
        <v>499</v>
      </c>
      <c r="G230" s="264"/>
      <c r="H230" s="264"/>
      <c r="I230" s="264"/>
      <c r="J230" s="170"/>
      <c r="K230" s="172">
        <v>38</v>
      </c>
      <c r="L230" s="170"/>
      <c r="M230" s="170"/>
      <c r="N230" s="170"/>
      <c r="O230" s="170"/>
      <c r="P230" s="170"/>
      <c r="Q230" s="170"/>
      <c r="R230" s="173"/>
      <c r="T230" s="174"/>
      <c r="U230" s="170"/>
      <c r="V230" s="170"/>
      <c r="W230" s="170"/>
      <c r="X230" s="170"/>
      <c r="Y230" s="170"/>
      <c r="Z230" s="170"/>
      <c r="AA230" s="175"/>
      <c r="AT230" s="176" t="s">
        <v>178</v>
      </c>
      <c r="AU230" s="176" t="s">
        <v>126</v>
      </c>
      <c r="AV230" s="10" t="s">
        <v>126</v>
      </c>
      <c r="AW230" s="10" t="s">
        <v>39</v>
      </c>
      <c r="AX230" s="10" t="s">
        <v>82</v>
      </c>
      <c r="AY230" s="176" t="s">
        <v>170</v>
      </c>
    </row>
    <row r="231" spans="2:65" s="1" customFormat="1" ht="31.5" customHeight="1">
      <c r="B231" s="133"/>
      <c r="C231" s="162" t="s">
        <v>500</v>
      </c>
      <c r="D231" s="162" t="s">
        <v>171</v>
      </c>
      <c r="E231" s="163" t="s">
        <v>501</v>
      </c>
      <c r="F231" s="260" t="s">
        <v>502</v>
      </c>
      <c r="G231" s="260"/>
      <c r="H231" s="260"/>
      <c r="I231" s="260"/>
      <c r="J231" s="164" t="s">
        <v>267</v>
      </c>
      <c r="K231" s="165">
        <v>313.67</v>
      </c>
      <c r="L231" s="261">
        <v>0</v>
      </c>
      <c r="M231" s="261"/>
      <c r="N231" s="262">
        <f>ROUND(L231*K231,0)</f>
        <v>0</v>
      </c>
      <c r="O231" s="262"/>
      <c r="P231" s="262"/>
      <c r="Q231" s="262"/>
      <c r="R231" s="136"/>
      <c r="T231" s="166" t="s">
        <v>5</v>
      </c>
      <c r="U231" s="45" t="s">
        <v>47</v>
      </c>
      <c r="V231" s="37"/>
      <c r="W231" s="167">
        <f>V231*K231</f>
        <v>0</v>
      </c>
      <c r="X231" s="167">
        <v>8.0000000000000007E-5</v>
      </c>
      <c r="Y231" s="167">
        <f>X231*K231</f>
        <v>2.5093600000000004E-2</v>
      </c>
      <c r="Z231" s="167">
        <v>0</v>
      </c>
      <c r="AA231" s="168">
        <f>Z231*K231</f>
        <v>0</v>
      </c>
      <c r="AR231" s="19" t="s">
        <v>175</v>
      </c>
      <c r="AT231" s="19" t="s">
        <v>171</v>
      </c>
      <c r="AU231" s="19" t="s">
        <v>126</v>
      </c>
      <c r="AY231" s="19" t="s">
        <v>170</v>
      </c>
      <c r="BE231" s="107">
        <f>IF(U231="základní",N231,0)</f>
        <v>0</v>
      </c>
      <c r="BF231" s="107">
        <f>IF(U231="snížená",N231,0)</f>
        <v>0</v>
      </c>
      <c r="BG231" s="107">
        <f>IF(U231="zákl. přenesená",N231,0)</f>
        <v>0</v>
      </c>
      <c r="BH231" s="107">
        <f>IF(U231="sníž. přenesená",N231,0)</f>
        <v>0</v>
      </c>
      <c r="BI231" s="107">
        <f>IF(U231="nulová",N231,0)</f>
        <v>0</v>
      </c>
      <c r="BJ231" s="19" t="s">
        <v>11</v>
      </c>
      <c r="BK231" s="107">
        <f>ROUND(L231*K231,0)</f>
        <v>0</v>
      </c>
      <c r="BL231" s="19" t="s">
        <v>175</v>
      </c>
      <c r="BM231" s="19" t="s">
        <v>503</v>
      </c>
    </row>
    <row r="232" spans="2:65" s="10" customFormat="1" ht="22.5" customHeight="1">
      <c r="B232" s="169"/>
      <c r="C232" s="170"/>
      <c r="D232" s="170"/>
      <c r="E232" s="171" t="s">
        <v>5</v>
      </c>
      <c r="F232" s="263" t="s">
        <v>504</v>
      </c>
      <c r="G232" s="264"/>
      <c r="H232" s="264"/>
      <c r="I232" s="264"/>
      <c r="J232" s="170"/>
      <c r="K232" s="172">
        <v>281.67</v>
      </c>
      <c r="L232" s="170"/>
      <c r="M232" s="170"/>
      <c r="N232" s="170"/>
      <c r="O232" s="170"/>
      <c r="P232" s="170"/>
      <c r="Q232" s="170"/>
      <c r="R232" s="173"/>
      <c r="T232" s="174"/>
      <c r="U232" s="170"/>
      <c r="V232" s="170"/>
      <c r="W232" s="170"/>
      <c r="X232" s="170"/>
      <c r="Y232" s="170"/>
      <c r="Z232" s="170"/>
      <c r="AA232" s="175"/>
      <c r="AT232" s="176" t="s">
        <v>178</v>
      </c>
      <c r="AU232" s="176" t="s">
        <v>126</v>
      </c>
      <c r="AV232" s="10" t="s">
        <v>126</v>
      </c>
      <c r="AW232" s="10" t="s">
        <v>39</v>
      </c>
      <c r="AX232" s="10" t="s">
        <v>82</v>
      </c>
      <c r="AY232" s="176" t="s">
        <v>170</v>
      </c>
    </row>
    <row r="233" spans="2:65" s="10" customFormat="1" ht="22.5" customHeight="1">
      <c r="B233" s="169"/>
      <c r="C233" s="170"/>
      <c r="D233" s="170"/>
      <c r="E233" s="171" t="s">
        <v>5</v>
      </c>
      <c r="F233" s="265" t="s">
        <v>505</v>
      </c>
      <c r="G233" s="266"/>
      <c r="H233" s="266"/>
      <c r="I233" s="266"/>
      <c r="J233" s="170"/>
      <c r="K233" s="172">
        <v>32</v>
      </c>
      <c r="L233" s="170"/>
      <c r="M233" s="170"/>
      <c r="N233" s="170"/>
      <c r="O233" s="170"/>
      <c r="P233" s="170"/>
      <c r="Q233" s="170"/>
      <c r="R233" s="173"/>
      <c r="T233" s="174"/>
      <c r="U233" s="170"/>
      <c r="V233" s="170"/>
      <c r="W233" s="170"/>
      <c r="X233" s="170"/>
      <c r="Y233" s="170"/>
      <c r="Z233" s="170"/>
      <c r="AA233" s="175"/>
      <c r="AT233" s="176" t="s">
        <v>178</v>
      </c>
      <c r="AU233" s="176" t="s">
        <v>126</v>
      </c>
      <c r="AV233" s="10" t="s">
        <v>126</v>
      </c>
      <c r="AW233" s="10" t="s">
        <v>39</v>
      </c>
      <c r="AX233" s="10" t="s">
        <v>82</v>
      </c>
      <c r="AY233" s="176" t="s">
        <v>170</v>
      </c>
    </row>
    <row r="234" spans="2:65" s="1" customFormat="1" ht="31.5" customHeight="1">
      <c r="B234" s="133"/>
      <c r="C234" s="162" t="s">
        <v>506</v>
      </c>
      <c r="D234" s="162" t="s">
        <v>171</v>
      </c>
      <c r="E234" s="163" t="s">
        <v>507</v>
      </c>
      <c r="F234" s="260" t="s">
        <v>508</v>
      </c>
      <c r="G234" s="260"/>
      <c r="H234" s="260"/>
      <c r="I234" s="260"/>
      <c r="J234" s="164" t="s">
        <v>209</v>
      </c>
      <c r="K234" s="165">
        <v>68.400000000000006</v>
      </c>
      <c r="L234" s="261">
        <v>0</v>
      </c>
      <c r="M234" s="261"/>
      <c r="N234" s="262">
        <f>ROUND(L234*K234,0)</f>
        <v>0</v>
      </c>
      <c r="O234" s="262"/>
      <c r="P234" s="262"/>
      <c r="Q234" s="262"/>
      <c r="R234" s="136"/>
      <c r="T234" s="166" t="s">
        <v>5</v>
      </c>
      <c r="U234" s="45" t="s">
        <v>47</v>
      </c>
      <c r="V234" s="37"/>
      <c r="W234" s="167">
        <f>V234*K234</f>
        <v>0</v>
      </c>
      <c r="X234" s="167">
        <v>5.9999999999999995E-4</v>
      </c>
      <c r="Y234" s="167">
        <f>X234*K234</f>
        <v>4.104E-2</v>
      </c>
      <c r="Z234" s="167">
        <v>0</v>
      </c>
      <c r="AA234" s="168">
        <f>Z234*K234</f>
        <v>0</v>
      </c>
      <c r="AR234" s="19" t="s">
        <v>175</v>
      </c>
      <c r="AT234" s="19" t="s">
        <v>171</v>
      </c>
      <c r="AU234" s="19" t="s">
        <v>126</v>
      </c>
      <c r="AY234" s="19" t="s">
        <v>170</v>
      </c>
      <c r="BE234" s="107">
        <f>IF(U234="základní",N234,0)</f>
        <v>0</v>
      </c>
      <c r="BF234" s="107">
        <f>IF(U234="snížená",N234,0)</f>
        <v>0</v>
      </c>
      <c r="BG234" s="107">
        <f>IF(U234="zákl. přenesená",N234,0)</f>
        <v>0</v>
      </c>
      <c r="BH234" s="107">
        <f>IF(U234="sníž. přenesená",N234,0)</f>
        <v>0</v>
      </c>
      <c r="BI234" s="107">
        <f>IF(U234="nulová",N234,0)</f>
        <v>0</v>
      </c>
      <c r="BJ234" s="19" t="s">
        <v>11</v>
      </c>
      <c r="BK234" s="107">
        <f>ROUND(L234*K234,0)</f>
        <v>0</v>
      </c>
      <c r="BL234" s="19" t="s">
        <v>175</v>
      </c>
      <c r="BM234" s="19" t="s">
        <v>509</v>
      </c>
    </row>
    <row r="235" spans="2:65" s="10" customFormat="1" ht="22.5" customHeight="1">
      <c r="B235" s="169"/>
      <c r="C235" s="170"/>
      <c r="D235" s="170"/>
      <c r="E235" s="171" t="s">
        <v>5</v>
      </c>
      <c r="F235" s="263" t="s">
        <v>510</v>
      </c>
      <c r="G235" s="264"/>
      <c r="H235" s="264"/>
      <c r="I235" s="264"/>
      <c r="J235" s="170"/>
      <c r="K235" s="172">
        <v>18</v>
      </c>
      <c r="L235" s="170"/>
      <c r="M235" s="170"/>
      <c r="N235" s="170"/>
      <c r="O235" s="170"/>
      <c r="P235" s="170"/>
      <c r="Q235" s="170"/>
      <c r="R235" s="173"/>
      <c r="T235" s="174"/>
      <c r="U235" s="170"/>
      <c r="V235" s="170"/>
      <c r="W235" s="170"/>
      <c r="X235" s="170"/>
      <c r="Y235" s="170"/>
      <c r="Z235" s="170"/>
      <c r="AA235" s="175"/>
      <c r="AT235" s="176" t="s">
        <v>178</v>
      </c>
      <c r="AU235" s="176" t="s">
        <v>126</v>
      </c>
      <c r="AV235" s="10" t="s">
        <v>126</v>
      </c>
      <c r="AW235" s="10" t="s">
        <v>39</v>
      </c>
      <c r="AX235" s="10" t="s">
        <v>82</v>
      </c>
      <c r="AY235" s="176" t="s">
        <v>170</v>
      </c>
    </row>
    <row r="236" spans="2:65" s="10" customFormat="1" ht="22.5" customHeight="1">
      <c r="B236" s="169"/>
      <c r="C236" s="170"/>
      <c r="D236" s="170"/>
      <c r="E236" s="171" t="s">
        <v>5</v>
      </c>
      <c r="F236" s="265" t="s">
        <v>511</v>
      </c>
      <c r="G236" s="266"/>
      <c r="H236" s="266"/>
      <c r="I236" s="266"/>
      <c r="J236" s="170"/>
      <c r="K236" s="172">
        <v>45</v>
      </c>
      <c r="L236" s="170"/>
      <c r="M236" s="170"/>
      <c r="N236" s="170"/>
      <c r="O236" s="170"/>
      <c r="P236" s="170"/>
      <c r="Q236" s="170"/>
      <c r="R236" s="173"/>
      <c r="T236" s="174"/>
      <c r="U236" s="170"/>
      <c r="V236" s="170"/>
      <c r="W236" s="170"/>
      <c r="X236" s="170"/>
      <c r="Y236" s="170"/>
      <c r="Z236" s="170"/>
      <c r="AA236" s="175"/>
      <c r="AT236" s="176" t="s">
        <v>178</v>
      </c>
      <c r="AU236" s="176" t="s">
        <v>126</v>
      </c>
      <c r="AV236" s="10" t="s">
        <v>126</v>
      </c>
      <c r="AW236" s="10" t="s">
        <v>39</v>
      </c>
      <c r="AX236" s="10" t="s">
        <v>82</v>
      </c>
      <c r="AY236" s="176" t="s">
        <v>170</v>
      </c>
    </row>
    <row r="237" spans="2:65" s="10" customFormat="1" ht="22.5" customHeight="1">
      <c r="B237" s="169"/>
      <c r="C237" s="170"/>
      <c r="D237" s="170"/>
      <c r="E237" s="171" t="s">
        <v>5</v>
      </c>
      <c r="F237" s="265" t="s">
        <v>512</v>
      </c>
      <c r="G237" s="266"/>
      <c r="H237" s="266"/>
      <c r="I237" s="266"/>
      <c r="J237" s="170"/>
      <c r="K237" s="172">
        <v>5.4</v>
      </c>
      <c r="L237" s="170"/>
      <c r="M237" s="170"/>
      <c r="N237" s="170"/>
      <c r="O237" s="170"/>
      <c r="P237" s="170"/>
      <c r="Q237" s="170"/>
      <c r="R237" s="173"/>
      <c r="T237" s="174"/>
      <c r="U237" s="170"/>
      <c r="V237" s="170"/>
      <c r="W237" s="170"/>
      <c r="X237" s="170"/>
      <c r="Y237" s="170"/>
      <c r="Z237" s="170"/>
      <c r="AA237" s="175"/>
      <c r="AT237" s="176" t="s">
        <v>178</v>
      </c>
      <c r="AU237" s="176" t="s">
        <v>126</v>
      </c>
      <c r="AV237" s="10" t="s">
        <v>126</v>
      </c>
      <c r="AW237" s="10" t="s">
        <v>39</v>
      </c>
      <c r="AX237" s="10" t="s">
        <v>82</v>
      </c>
      <c r="AY237" s="176" t="s">
        <v>170</v>
      </c>
    </row>
    <row r="238" spans="2:65" s="1" customFormat="1" ht="22.5" customHeight="1">
      <c r="B238" s="133"/>
      <c r="C238" s="162" t="s">
        <v>513</v>
      </c>
      <c r="D238" s="162" t="s">
        <v>171</v>
      </c>
      <c r="E238" s="163" t="s">
        <v>514</v>
      </c>
      <c r="F238" s="260" t="s">
        <v>515</v>
      </c>
      <c r="G238" s="260"/>
      <c r="H238" s="260"/>
      <c r="I238" s="260"/>
      <c r="J238" s="164" t="s">
        <v>267</v>
      </c>
      <c r="K238" s="165">
        <v>313.67</v>
      </c>
      <c r="L238" s="261">
        <v>0</v>
      </c>
      <c r="M238" s="261"/>
      <c r="N238" s="262">
        <f>ROUND(L238*K238,0)</f>
        <v>0</v>
      </c>
      <c r="O238" s="262"/>
      <c r="P238" s="262"/>
      <c r="Q238" s="262"/>
      <c r="R238" s="136"/>
      <c r="T238" s="166" t="s">
        <v>5</v>
      </c>
      <c r="U238" s="45" t="s">
        <v>47</v>
      </c>
      <c r="V238" s="37"/>
      <c r="W238" s="167">
        <f>V238*K238</f>
        <v>0</v>
      </c>
      <c r="X238" s="167">
        <v>0</v>
      </c>
      <c r="Y238" s="167">
        <f>X238*K238</f>
        <v>0</v>
      </c>
      <c r="Z238" s="167">
        <v>0</v>
      </c>
      <c r="AA238" s="168">
        <f>Z238*K238</f>
        <v>0</v>
      </c>
      <c r="AR238" s="19" t="s">
        <v>175</v>
      </c>
      <c r="AT238" s="19" t="s">
        <v>171</v>
      </c>
      <c r="AU238" s="19" t="s">
        <v>126</v>
      </c>
      <c r="AY238" s="19" t="s">
        <v>170</v>
      </c>
      <c r="BE238" s="107">
        <f>IF(U238="základní",N238,0)</f>
        <v>0</v>
      </c>
      <c r="BF238" s="107">
        <f>IF(U238="snížená",N238,0)</f>
        <v>0</v>
      </c>
      <c r="BG238" s="107">
        <f>IF(U238="zákl. přenesená",N238,0)</f>
        <v>0</v>
      </c>
      <c r="BH238" s="107">
        <f>IF(U238="sníž. přenesená",N238,0)</f>
        <v>0</v>
      </c>
      <c r="BI238" s="107">
        <f>IF(U238="nulová",N238,0)</f>
        <v>0</v>
      </c>
      <c r="BJ238" s="19" t="s">
        <v>11</v>
      </c>
      <c r="BK238" s="107">
        <f>ROUND(L238*K238,0)</f>
        <v>0</v>
      </c>
      <c r="BL238" s="19" t="s">
        <v>175</v>
      </c>
      <c r="BM238" s="19" t="s">
        <v>516</v>
      </c>
    </row>
    <row r="239" spans="2:65" s="1" customFormat="1" ht="22.5" customHeight="1">
      <c r="B239" s="133"/>
      <c r="C239" s="162" t="s">
        <v>517</v>
      </c>
      <c r="D239" s="162" t="s">
        <v>171</v>
      </c>
      <c r="E239" s="163" t="s">
        <v>518</v>
      </c>
      <c r="F239" s="260" t="s">
        <v>519</v>
      </c>
      <c r="G239" s="260"/>
      <c r="H239" s="260"/>
      <c r="I239" s="260"/>
      <c r="J239" s="164" t="s">
        <v>209</v>
      </c>
      <c r="K239" s="165">
        <v>68.400000000000006</v>
      </c>
      <c r="L239" s="261">
        <v>0</v>
      </c>
      <c r="M239" s="261"/>
      <c r="N239" s="262">
        <f>ROUND(L239*K239,0)</f>
        <v>0</v>
      </c>
      <c r="O239" s="262"/>
      <c r="P239" s="262"/>
      <c r="Q239" s="262"/>
      <c r="R239" s="136"/>
      <c r="T239" s="166" t="s">
        <v>5</v>
      </c>
      <c r="U239" s="45" t="s">
        <v>47</v>
      </c>
      <c r="V239" s="37"/>
      <c r="W239" s="167">
        <f>V239*K239</f>
        <v>0</v>
      </c>
      <c r="X239" s="167">
        <v>1.0000000000000001E-5</v>
      </c>
      <c r="Y239" s="167">
        <f>X239*K239</f>
        <v>6.8400000000000015E-4</v>
      </c>
      <c r="Z239" s="167">
        <v>0</v>
      </c>
      <c r="AA239" s="168">
        <f>Z239*K239</f>
        <v>0</v>
      </c>
      <c r="AR239" s="19" t="s">
        <v>175</v>
      </c>
      <c r="AT239" s="19" t="s">
        <v>171</v>
      </c>
      <c r="AU239" s="19" t="s">
        <v>126</v>
      </c>
      <c r="AY239" s="19" t="s">
        <v>170</v>
      </c>
      <c r="BE239" s="107">
        <f>IF(U239="základní",N239,0)</f>
        <v>0</v>
      </c>
      <c r="BF239" s="107">
        <f>IF(U239="snížená",N239,0)</f>
        <v>0</v>
      </c>
      <c r="BG239" s="107">
        <f>IF(U239="zákl. přenesená",N239,0)</f>
        <v>0</v>
      </c>
      <c r="BH239" s="107">
        <f>IF(U239="sníž. přenesená",N239,0)</f>
        <v>0</v>
      </c>
      <c r="BI239" s="107">
        <f>IF(U239="nulová",N239,0)</f>
        <v>0</v>
      </c>
      <c r="BJ239" s="19" t="s">
        <v>11</v>
      </c>
      <c r="BK239" s="107">
        <f>ROUND(L239*K239,0)</f>
        <v>0</v>
      </c>
      <c r="BL239" s="19" t="s">
        <v>175</v>
      </c>
      <c r="BM239" s="19" t="s">
        <v>520</v>
      </c>
    </row>
    <row r="240" spans="2:65" s="1" customFormat="1" ht="44.25" customHeight="1">
      <c r="B240" s="133"/>
      <c r="C240" s="162" t="s">
        <v>521</v>
      </c>
      <c r="D240" s="162" t="s">
        <v>171</v>
      </c>
      <c r="E240" s="163" t="s">
        <v>522</v>
      </c>
      <c r="F240" s="260" t="s">
        <v>523</v>
      </c>
      <c r="G240" s="260"/>
      <c r="H240" s="260"/>
      <c r="I240" s="260"/>
      <c r="J240" s="164" t="s">
        <v>267</v>
      </c>
      <c r="K240" s="165">
        <v>469.36900000000003</v>
      </c>
      <c r="L240" s="261">
        <v>0</v>
      </c>
      <c r="M240" s="261"/>
      <c r="N240" s="262">
        <f>ROUND(L240*K240,0)</f>
        <v>0</v>
      </c>
      <c r="O240" s="262"/>
      <c r="P240" s="262"/>
      <c r="Q240" s="262"/>
      <c r="R240" s="136"/>
      <c r="T240" s="166" t="s">
        <v>5</v>
      </c>
      <c r="U240" s="45" t="s">
        <v>47</v>
      </c>
      <c r="V240" s="37"/>
      <c r="W240" s="167">
        <f>V240*K240</f>
        <v>0</v>
      </c>
      <c r="X240" s="167">
        <v>0.15540000000000001</v>
      </c>
      <c r="Y240" s="167">
        <f>X240*K240</f>
        <v>72.939942600000009</v>
      </c>
      <c r="Z240" s="167">
        <v>0</v>
      </c>
      <c r="AA240" s="168">
        <f>Z240*K240</f>
        <v>0</v>
      </c>
      <c r="AR240" s="19" t="s">
        <v>175</v>
      </c>
      <c r="AT240" s="19" t="s">
        <v>171</v>
      </c>
      <c r="AU240" s="19" t="s">
        <v>126</v>
      </c>
      <c r="AY240" s="19" t="s">
        <v>170</v>
      </c>
      <c r="BE240" s="107">
        <f>IF(U240="základní",N240,0)</f>
        <v>0</v>
      </c>
      <c r="BF240" s="107">
        <f>IF(U240="snížená",N240,0)</f>
        <v>0</v>
      </c>
      <c r="BG240" s="107">
        <f>IF(U240="zákl. přenesená",N240,0)</f>
        <v>0</v>
      </c>
      <c r="BH240" s="107">
        <f>IF(U240="sníž. přenesená",N240,0)</f>
        <v>0</v>
      </c>
      <c r="BI240" s="107">
        <f>IF(U240="nulová",N240,0)</f>
        <v>0</v>
      </c>
      <c r="BJ240" s="19" t="s">
        <v>11</v>
      </c>
      <c r="BK240" s="107">
        <f>ROUND(L240*K240,0)</f>
        <v>0</v>
      </c>
      <c r="BL240" s="19" t="s">
        <v>175</v>
      </c>
      <c r="BM240" s="19" t="s">
        <v>524</v>
      </c>
    </row>
    <row r="241" spans="2:65" s="10" customFormat="1" ht="22.5" customHeight="1">
      <c r="B241" s="169"/>
      <c r="C241" s="170"/>
      <c r="D241" s="170"/>
      <c r="E241" s="171" t="s">
        <v>5</v>
      </c>
      <c r="F241" s="263" t="s">
        <v>525</v>
      </c>
      <c r="G241" s="264"/>
      <c r="H241" s="264"/>
      <c r="I241" s="264"/>
      <c r="J241" s="170"/>
      <c r="K241" s="172">
        <v>116.8</v>
      </c>
      <c r="L241" s="170"/>
      <c r="M241" s="170"/>
      <c r="N241" s="170"/>
      <c r="O241" s="170"/>
      <c r="P241" s="170"/>
      <c r="Q241" s="170"/>
      <c r="R241" s="173"/>
      <c r="T241" s="174"/>
      <c r="U241" s="170"/>
      <c r="V241" s="170"/>
      <c r="W241" s="170"/>
      <c r="X241" s="170"/>
      <c r="Y241" s="170"/>
      <c r="Z241" s="170"/>
      <c r="AA241" s="175"/>
      <c r="AT241" s="176" t="s">
        <v>178</v>
      </c>
      <c r="AU241" s="176" t="s">
        <v>126</v>
      </c>
      <c r="AV241" s="10" t="s">
        <v>126</v>
      </c>
      <c r="AW241" s="10" t="s">
        <v>39</v>
      </c>
      <c r="AX241" s="10" t="s">
        <v>82</v>
      </c>
      <c r="AY241" s="176" t="s">
        <v>170</v>
      </c>
    </row>
    <row r="242" spans="2:65" s="10" customFormat="1" ht="22.5" customHeight="1">
      <c r="B242" s="169"/>
      <c r="C242" s="170"/>
      <c r="D242" s="170"/>
      <c r="E242" s="171" t="s">
        <v>5</v>
      </c>
      <c r="F242" s="265" t="s">
        <v>526</v>
      </c>
      <c r="G242" s="266"/>
      <c r="H242" s="266"/>
      <c r="I242" s="266"/>
      <c r="J242" s="170"/>
      <c r="K242" s="172">
        <v>65.2</v>
      </c>
      <c r="L242" s="170"/>
      <c r="M242" s="170"/>
      <c r="N242" s="170"/>
      <c r="O242" s="170"/>
      <c r="P242" s="170"/>
      <c r="Q242" s="170"/>
      <c r="R242" s="173"/>
      <c r="T242" s="174"/>
      <c r="U242" s="170"/>
      <c r="V242" s="170"/>
      <c r="W242" s="170"/>
      <c r="X242" s="170"/>
      <c r="Y242" s="170"/>
      <c r="Z242" s="170"/>
      <c r="AA242" s="175"/>
      <c r="AT242" s="176" t="s">
        <v>178</v>
      </c>
      <c r="AU242" s="176" t="s">
        <v>126</v>
      </c>
      <c r="AV242" s="10" t="s">
        <v>126</v>
      </c>
      <c r="AW242" s="10" t="s">
        <v>39</v>
      </c>
      <c r="AX242" s="10" t="s">
        <v>82</v>
      </c>
      <c r="AY242" s="176" t="s">
        <v>170</v>
      </c>
    </row>
    <row r="243" spans="2:65" s="10" customFormat="1" ht="22.5" customHeight="1">
      <c r="B243" s="169"/>
      <c r="C243" s="170"/>
      <c r="D243" s="170"/>
      <c r="E243" s="171" t="s">
        <v>5</v>
      </c>
      <c r="F243" s="265" t="s">
        <v>527</v>
      </c>
      <c r="G243" s="266"/>
      <c r="H243" s="266"/>
      <c r="I243" s="266"/>
      <c r="J243" s="170"/>
      <c r="K243" s="172">
        <v>59.1</v>
      </c>
      <c r="L243" s="170"/>
      <c r="M243" s="170"/>
      <c r="N243" s="170"/>
      <c r="O243" s="170"/>
      <c r="P243" s="170"/>
      <c r="Q243" s="170"/>
      <c r="R243" s="173"/>
      <c r="T243" s="174"/>
      <c r="U243" s="170"/>
      <c r="V243" s="170"/>
      <c r="W243" s="170"/>
      <c r="X243" s="170"/>
      <c r="Y243" s="170"/>
      <c r="Z243" s="170"/>
      <c r="AA243" s="175"/>
      <c r="AT243" s="176" t="s">
        <v>178</v>
      </c>
      <c r="AU243" s="176" t="s">
        <v>126</v>
      </c>
      <c r="AV243" s="10" t="s">
        <v>126</v>
      </c>
      <c r="AW243" s="10" t="s">
        <v>39</v>
      </c>
      <c r="AX243" s="10" t="s">
        <v>82</v>
      </c>
      <c r="AY243" s="176" t="s">
        <v>170</v>
      </c>
    </row>
    <row r="244" spans="2:65" s="10" customFormat="1" ht="31.5" customHeight="1">
      <c r="B244" s="169"/>
      <c r="C244" s="170"/>
      <c r="D244" s="170"/>
      <c r="E244" s="171" t="s">
        <v>5</v>
      </c>
      <c r="F244" s="265" t="s">
        <v>528</v>
      </c>
      <c r="G244" s="266"/>
      <c r="H244" s="266"/>
      <c r="I244" s="266"/>
      <c r="J244" s="170"/>
      <c r="K244" s="172">
        <v>140.18</v>
      </c>
      <c r="L244" s="170"/>
      <c r="M244" s="170"/>
      <c r="N244" s="170"/>
      <c r="O244" s="170"/>
      <c r="P244" s="170"/>
      <c r="Q244" s="170"/>
      <c r="R244" s="173"/>
      <c r="T244" s="174"/>
      <c r="U244" s="170"/>
      <c r="V244" s="170"/>
      <c r="W244" s="170"/>
      <c r="X244" s="170"/>
      <c r="Y244" s="170"/>
      <c r="Z244" s="170"/>
      <c r="AA244" s="175"/>
      <c r="AT244" s="176" t="s">
        <v>178</v>
      </c>
      <c r="AU244" s="176" t="s">
        <v>126</v>
      </c>
      <c r="AV244" s="10" t="s">
        <v>126</v>
      </c>
      <c r="AW244" s="10" t="s">
        <v>39</v>
      </c>
      <c r="AX244" s="10" t="s">
        <v>82</v>
      </c>
      <c r="AY244" s="176" t="s">
        <v>170</v>
      </c>
    </row>
    <row r="245" spans="2:65" s="10" customFormat="1" ht="22.5" customHeight="1">
      <c r="B245" s="169"/>
      <c r="C245" s="170"/>
      <c r="D245" s="170"/>
      <c r="E245" s="171" t="s">
        <v>5</v>
      </c>
      <c r="F245" s="265" t="s">
        <v>529</v>
      </c>
      <c r="G245" s="266"/>
      <c r="H245" s="266"/>
      <c r="I245" s="266"/>
      <c r="J245" s="170"/>
      <c r="K245" s="172">
        <v>88.088999999999999</v>
      </c>
      <c r="L245" s="170"/>
      <c r="M245" s="170"/>
      <c r="N245" s="170"/>
      <c r="O245" s="170"/>
      <c r="P245" s="170"/>
      <c r="Q245" s="170"/>
      <c r="R245" s="173"/>
      <c r="T245" s="174"/>
      <c r="U245" s="170"/>
      <c r="V245" s="170"/>
      <c r="W245" s="170"/>
      <c r="X245" s="170"/>
      <c r="Y245" s="170"/>
      <c r="Z245" s="170"/>
      <c r="AA245" s="175"/>
      <c r="AT245" s="176" t="s">
        <v>178</v>
      </c>
      <c r="AU245" s="176" t="s">
        <v>126</v>
      </c>
      <c r="AV245" s="10" t="s">
        <v>126</v>
      </c>
      <c r="AW245" s="10" t="s">
        <v>39</v>
      </c>
      <c r="AX245" s="10" t="s">
        <v>82</v>
      </c>
      <c r="AY245" s="176" t="s">
        <v>170</v>
      </c>
    </row>
    <row r="246" spans="2:65" s="1" customFormat="1" ht="31.5" customHeight="1">
      <c r="B246" s="133"/>
      <c r="C246" s="177" t="s">
        <v>530</v>
      </c>
      <c r="D246" s="177" t="s">
        <v>234</v>
      </c>
      <c r="E246" s="178" t="s">
        <v>531</v>
      </c>
      <c r="F246" s="272" t="s">
        <v>532</v>
      </c>
      <c r="G246" s="272"/>
      <c r="H246" s="272"/>
      <c r="I246" s="272"/>
      <c r="J246" s="179" t="s">
        <v>230</v>
      </c>
      <c r="K246" s="180">
        <v>437.70299999999997</v>
      </c>
      <c r="L246" s="273">
        <v>0</v>
      </c>
      <c r="M246" s="273"/>
      <c r="N246" s="274">
        <f>ROUND(L246*K246,0)</f>
        <v>0</v>
      </c>
      <c r="O246" s="262"/>
      <c r="P246" s="262"/>
      <c r="Q246" s="262"/>
      <c r="R246" s="136"/>
      <c r="T246" s="166" t="s">
        <v>5</v>
      </c>
      <c r="U246" s="45" t="s">
        <v>47</v>
      </c>
      <c r="V246" s="37"/>
      <c r="W246" s="167">
        <f>V246*K246</f>
        <v>0</v>
      </c>
      <c r="X246" s="167">
        <v>8.5999999999999993E-2</v>
      </c>
      <c r="Y246" s="167">
        <f>X246*K246</f>
        <v>37.642457999999998</v>
      </c>
      <c r="Z246" s="167">
        <v>0</v>
      </c>
      <c r="AA246" s="168">
        <f>Z246*K246</f>
        <v>0</v>
      </c>
      <c r="AR246" s="19" t="s">
        <v>213</v>
      </c>
      <c r="AT246" s="19" t="s">
        <v>234</v>
      </c>
      <c r="AU246" s="19" t="s">
        <v>126</v>
      </c>
      <c r="AY246" s="19" t="s">
        <v>170</v>
      </c>
      <c r="BE246" s="107">
        <f>IF(U246="základní",N246,0)</f>
        <v>0</v>
      </c>
      <c r="BF246" s="107">
        <f>IF(U246="snížená",N246,0)</f>
        <v>0</v>
      </c>
      <c r="BG246" s="107">
        <f>IF(U246="zákl. přenesená",N246,0)</f>
        <v>0</v>
      </c>
      <c r="BH246" s="107">
        <f>IF(U246="sníž. přenesená",N246,0)</f>
        <v>0</v>
      </c>
      <c r="BI246" s="107">
        <f>IF(U246="nulová",N246,0)</f>
        <v>0</v>
      </c>
      <c r="BJ246" s="19" t="s">
        <v>11</v>
      </c>
      <c r="BK246" s="107">
        <f>ROUND(L246*K246,0)</f>
        <v>0</v>
      </c>
      <c r="BL246" s="19" t="s">
        <v>175</v>
      </c>
      <c r="BM246" s="19" t="s">
        <v>533</v>
      </c>
    </row>
    <row r="247" spans="2:65" s="10" customFormat="1" ht="22.5" customHeight="1">
      <c r="B247" s="169"/>
      <c r="C247" s="170"/>
      <c r="D247" s="170"/>
      <c r="E247" s="171" t="s">
        <v>5</v>
      </c>
      <c r="F247" s="263" t="s">
        <v>534</v>
      </c>
      <c r="G247" s="264"/>
      <c r="H247" s="264"/>
      <c r="I247" s="264"/>
      <c r="J247" s="170"/>
      <c r="K247" s="172">
        <v>437.70299999999997</v>
      </c>
      <c r="L247" s="170"/>
      <c r="M247" s="170"/>
      <c r="N247" s="170"/>
      <c r="O247" s="170"/>
      <c r="P247" s="170"/>
      <c r="Q247" s="170"/>
      <c r="R247" s="173"/>
      <c r="T247" s="174"/>
      <c r="U247" s="170"/>
      <c r="V247" s="170"/>
      <c r="W247" s="170"/>
      <c r="X247" s="170"/>
      <c r="Y247" s="170"/>
      <c r="Z247" s="170"/>
      <c r="AA247" s="175"/>
      <c r="AT247" s="176" t="s">
        <v>178</v>
      </c>
      <c r="AU247" s="176" t="s">
        <v>126</v>
      </c>
      <c r="AV247" s="10" t="s">
        <v>126</v>
      </c>
      <c r="AW247" s="10" t="s">
        <v>39</v>
      </c>
      <c r="AX247" s="10" t="s">
        <v>82</v>
      </c>
      <c r="AY247" s="176" t="s">
        <v>170</v>
      </c>
    </row>
    <row r="248" spans="2:65" s="1" customFormat="1" ht="44.25" customHeight="1">
      <c r="B248" s="133"/>
      <c r="C248" s="177" t="s">
        <v>535</v>
      </c>
      <c r="D248" s="177" t="s">
        <v>234</v>
      </c>
      <c r="E248" s="178" t="s">
        <v>536</v>
      </c>
      <c r="F248" s="272" t="s">
        <v>537</v>
      </c>
      <c r="G248" s="272"/>
      <c r="H248" s="272"/>
      <c r="I248" s="272"/>
      <c r="J248" s="179" t="s">
        <v>230</v>
      </c>
      <c r="K248" s="180">
        <v>8.08</v>
      </c>
      <c r="L248" s="273">
        <v>0</v>
      </c>
      <c r="M248" s="273"/>
      <c r="N248" s="274">
        <f>ROUND(L248*K248,0)</f>
        <v>0</v>
      </c>
      <c r="O248" s="262"/>
      <c r="P248" s="262"/>
      <c r="Q248" s="262"/>
      <c r="R248" s="136"/>
      <c r="T248" s="166" t="s">
        <v>5</v>
      </c>
      <c r="U248" s="45" t="s">
        <v>47</v>
      </c>
      <c r="V248" s="37"/>
      <c r="W248" s="167">
        <f>V248*K248</f>
        <v>0</v>
      </c>
      <c r="X248" s="167">
        <v>6.0999999999999999E-2</v>
      </c>
      <c r="Y248" s="167">
        <f>X248*K248</f>
        <v>0.49287999999999998</v>
      </c>
      <c r="Z248" s="167">
        <v>0</v>
      </c>
      <c r="AA248" s="168">
        <f>Z248*K248</f>
        <v>0</v>
      </c>
      <c r="AR248" s="19" t="s">
        <v>213</v>
      </c>
      <c r="AT248" s="19" t="s">
        <v>234</v>
      </c>
      <c r="AU248" s="19" t="s">
        <v>126</v>
      </c>
      <c r="AY248" s="19" t="s">
        <v>170</v>
      </c>
      <c r="BE248" s="107">
        <f>IF(U248="základní",N248,0)</f>
        <v>0</v>
      </c>
      <c r="BF248" s="107">
        <f>IF(U248="snížená",N248,0)</f>
        <v>0</v>
      </c>
      <c r="BG248" s="107">
        <f>IF(U248="zákl. přenesená",N248,0)</f>
        <v>0</v>
      </c>
      <c r="BH248" s="107">
        <f>IF(U248="sníž. přenesená",N248,0)</f>
        <v>0</v>
      </c>
      <c r="BI248" s="107">
        <f>IF(U248="nulová",N248,0)</f>
        <v>0</v>
      </c>
      <c r="BJ248" s="19" t="s">
        <v>11</v>
      </c>
      <c r="BK248" s="107">
        <f>ROUND(L248*K248,0)</f>
        <v>0</v>
      </c>
      <c r="BL248" s="19" t="s">
        <v>175</v>
      </c>
      <c r="BM248" s="19" t="s">
        <v>538</v>
      </c>
    </row>
    <row r="249" spans="2:65" s="10" customFormat="1" ht="22.5" customHeight="1">
      <c r="B249" s="169"/>
      <c r="C249" s="170"/>
      <c r="D249" s="170"/>
      <c r="E249" s="171" t="s">
        <v>5</v>
      </c>
      <c r="F249" s="263" t="s">
        <v>539</v>
      </c>
      <c r="G249" s="264"/>
      <c r="H249" s="264"/>
      <c r="I249" s="264"/>
      <c r="J249" s="170"/>
      <c r="K249" s="172">
        <v>8.08</v>
      </c>
      <c r="L249" s="170"/>
      <c r="M249" s="170"/>
      <c r="N249" s="170"/>
      <c r="O249" s="170"/>
      <c r="P249" s="170"/>
      <c r="Q249" s="170"/>
      <c r="R249" s="173"/>
      <c r="T249" s="174"/>
      <c r="U249" s="170"/>
      <c r="V249" s="170"/>
      <c r="W249" s="170"/>
      <c r="X249" s="170"/>
      <c r="Y249" s="170"/>
      <c r="Z249" s="170"/>
      <c r="AA249" s="175"/>
      <c r="AT249" s="176" t="s">
        <v>178</v>
      </c>
      <c r="AU249" s="176" t="s">
        <v>126</v>
      </c>
      <c r="AV249" s="10" t="s">
        <v>126</v>
      </c>
      <c r="AW249" s="10" t="s">
        <v>39</v>
      </c>
      <c r="AX249" s="10" t="s">
        <v>82</v>
      </c>
      <c r="AY249" s="176" t="s">
        <v>170</v>
      </c>
    </row>
    <row r="250" spans="2:65" s="1" customFormat="1" ht="44.25" customHeight="1">
      <c r="B250" s="133"/>
      <c r="C250" s="177" t="s">
        <v>540</v>
      </c>
      <c r="D250" s="177" t="s">
        <v>234</v>
      </c>
      <c r="E250" s="178" t="s">
        <v>541</v>
      </c>
      <c r="F250" s="272" t="s">
        <v>542</v>
      </c>
      <c r="G250" s="272"/>
      <c r="H250" s="272"/>
      <c r="I250" s="272"/>
      <c r="J250" s="179" t="s">
        <v>230</v>
      </c>
      <c r="K250" s="180">
        <v>28.28</v>
      </c>
      <c r="L250" s="273">
        <v>0</v>
      </c>
      <c r="M250" s="273"/>
      <c r="N250" s="274">
        <f>ROUND(L250*K250,0)</f>
        <v>0</v>
      </c>
      <c r="O250" s="262"/>
      <c r="P250" s="262"/>
      <c r="Q250" s="262"/>
      <c r="R250" s="136"/>
      <c r="T250" s="166" t="s">
        <v>5</v>
      </c>
      <c r="U250" s="45" t="s">
        <v>47</v>
      </c>
      <c r="V250" s="37"/>
      <c r="W250" s="167">
        <f>V250*K250</f>
        <v>0</v>
      </c>
      <c r="X250" s="167">
        <v>6.4000000000000001E-2</v>
      </c>
      <c r="Y250" s="167">
        <f>X250*K250</f>
        <v>1.8099200000000002</v>
      </c>
      <c r="Z250" s="167">
        <v>0</v>
      </c>
      <c r="AA250" s="168">
        <f>Z250*K250</f>
        <v>0</v>
      </c>
      <c r="AR250" s="19" t="s">
        <v>213</v>
      </c>
      <c r="AT250" s="19" t="s">
        <v>234</v>
      </c>
      <c r="AU250" s="19" t="s">
        <v>126</v>
      </c>
      <c r="AY250" s="19" t="s">
        <v>170</v>
      </c>
      <c r="BE250" s="107">
        <f>IF(U250="základní",N250,0)</f>
        <v>0</v>
      </c>
      <c r="BF250" s="107">
        <f>IF(U250="snížená",N250,0)</f>
        <v>0</v>
      </c>
      <c r="BG250" s="107">
        <f>IF(U250="zákl. přenesená",N250,0)</f>
        <v>0</v>
      </c>
      <c r="BH250" s="107">
        <f>IF(U250="sníž. přenesená",N250,0)</f>
        <v>0</v>
      </c>
      <c r="BI250" s="107">
        <f>IF(U250="nulová",N250,0)</f>
        <v>0</v>
      </c>
      <c r="BJ250" s="19" t="s">
        <v>11</v>
      </c>
      <c r="BK250" s="107">
        <f>ROUND(L250*K250,0)</f>
        <v>0</v>
      </c>
      <c r="BL250" s="19" t="s">
        <v>175</v>
      </c>
      <c r="BM250" s="19" t="s">
        <v>543</v>
      </c>
    </row>
    <row r="251" spans="2:65" s="10" customFormat="1" ht="22.5" customHeight="1">
      <c r="B251" s="169"/>
      <c r="C251" s="170"/>
      <c r="D251" s="170"/>
      <c r="E251" s="171" t="s">
        <v>5</v>
      </c>
      <c r="F251" s="263" t="s">
        <v>544</v>
      </c>
      <c r="G251" s="264"/>
      <c r="H251" s="264"/>
      <c r="I251" s="264"/>
      <c r="J251" s="170"/>
      <c r="K251" s="172">
        <v>28.28</v>
      </c>
      <c r="L251" s="170"/>
      <c r="M251" s="170"/>
      <c r="N251" s="170"/>
      <c r="O251" s="170"/>
      <c r="P251" s="170"/>
      <c r="Q251" s="170"/>
      <c r="R251" s="173"/>
      <c r="T251" s="174"/>
      <c r="U251" s="170"/>
      <c r="V251" s="170"/>
      <c r="W251" s="170"/>
      <c r="X251" s="170"/>
      <c r="Y251" s="170"/>
      <c r="Z251" s="170"/>
      <c r="AA251" s="175"/>
      <c r="AT251" s="176" t="s">
        <v>178</v>
      </c>
      <c r="AU251" s="176" t="s">
        <v>126</v>
      </c>
      <c r="AV251" s="10" t="s">
        <v>126</v>
      </c>
      <c r="AW251" s="10" t="s">
        <v>39</v>
      </c>
      <c r="AX251" s="10" t="s">
        <v>82</v>
      </c>
      <c r="AY251" s="176" t="s">
        <v>170</v>
      </c>
    </row>
    <row r="252" spans="2:65" s="1" customFormat="1" ht="44.25" customHeight="1">
      <c r="B252" s="133"/>
      <c r="C252" s="162" t="s">
        <v>545</v>
      </c>
      <c r="D252" s="162" t="s">
        <v>171</v>
      </c>
      <c r="E252" s="163" t="s">
        <v>265</v>
      </c>
      <c r="F252" s="260" t="s">
        <v>266</v>
      </c>
      <c r="G252" s="260"/>
      <c r="H252" s="260"/>
      <c r="I252" s="260"/>
      <c r="J252" s="164" t="s">
        <v>267</v>
      </c>
      <c r="K252" s="165">
        <v>1227.7070000000001</v>
      </c>
      <c r="L252" s="261">
        <v>0</v>
      </c>
      <c r="M252" s="261"/>
      <c r="N252" s="262">
        <f>ROUND(L252*K252,0)</f>
        <v>0</v>
      </c>
      <c r="O252" s="262"/>
      <c r="P252" s="262"/>
      <c r="Q252" s="262"/>
      <c r="R252" s="136"/>
      <c r="T252" s="166" t="s">
        <v>5</v>
      </c>
      <c r="U252" s="45" t="s">
        <v>47</v>
      </c>
      <c r="V252" s="37"/>
      <c r="W252" s="167">
        <f>V252*K252</f>
        <v>0</v>
      </c>
      <c r="X252" s="167">
        <v>0.1295</v>
      </c>
      <c r="Y252" s="167">
        <f>X252*K252</f>
        <v>158.98805650000003</v>
      </c>
      <c r="Z252" s="167">
        <v>0</v>
      </c>
      <c r="AA252" s="168">
        <f>Z252*K252</f>
        <v>0</v>
      </c>
      <c r="AR252" s="19" t="s">
        <v>175</v>
      </c>
      <c r="AT252" s="19" t="s">
        <v>171</v>
      </c>
      <c r="AU252" s="19" t="s">
        <v>126</v>
      </c>
      <c r="AY252" s="19" t="s">
        <v>170</v>
      </c>
      <c r="BE252" s="107">
        <f>IF(U252="základní",N252,0)</f>
        <v>0</v>
      </c>
      <c r="BF252" s="107">
        <f>IF(U252="snížená",N252,0)</f>
        <v>0</v>
      </c>
      <c r="BG252" s="107">
        <f>IF(U252="zákl. přenesená",N252,0)</f>
        <v>0</v>
      </c>
      <c r="BH252" s="107">
        <f>IF(U252="sníž. přenesená",N252,0)</f>
        <v>0</v>
      </c>
      <c r="BI252" s="107">
        <f>IF(U252="nulová",N252,0)</f>
        <v>0</v>
      </c>
      <c r="BJ252" s="19" t="s">
        <v>11</v>
      </c>
      <c r="BK252" s="107">
        <f>ROUND(L252*K252,0)</f>
        <v>0</v>
      </c>
      <c r="BL252" s="19" t="s">
        <v>175</v>
      </c>
      <c r="BM252" s="19" t="s">
        <v>546</v>
      </c>
    </row>
    <row r="253" spans="2:65" s="10" customFormat="1" ht="31.5" customHeight="1">
      <c r="B253" s="169"/>
      <c r="C253" s="170"/>
      <c r="D253" s="170"/>
      <c r="E253" s="171" t="s">
        <v>5</v>
      </c>
      <c r="F253" s="263" t="s">
        <v>547</v>
      </c>
      <c r="G253" s="264"/>
      <c r="H253" s="264"/>
      <c r="I253" s="264"/>
      <c r="J253" s="170"/>
      <c r="K253" s="172">
        <v>714.5</v>
      </c>
      <c r="L253" s="170"/>
      <c r="M253" s="170"/>
      <c r="N253" s="170"/>
      <c r="O253" s="170"/>
      <c r="P253" s="170"/>
      <c r="Q253" s="170"/>
      <c r="R253" s="173"/>
      <c r="T253" s="174"/>
      <c r="U253" s="170"/>
      <c r="V253" s="170"/>
      <c r="W253" s="170"/>
      <c r="X253" s="170"/>
      <c r="Y253" s="170"/>
      <c r="Z253" s="170"/>
      <c r="AA253" s="175"/>
      <c r="AT253" s="176" t="s">
        <v>178</v>
      </c>
      <c r="AU253" s="176" t="s">
        <v>126</v>
      </c>
      <c r="AV253" s="10" t="s">
        <v>126</v>
      </c>
      <c r="AW253" s="10" t="s">
        <v>39</v>
      </c>
      <c r="AX253" s="10" t="s">
        <v>82</v>
      </c>
      <c r="AY253" s="176" t="s">
        <v>170</v>
      </c>
    </row>
    <row r="254" spans="2:65" s="10" customFormat="1" ht="31.5" customHeight="1">
      <c r="B254" s="169"/>
      <c r="C254" s="170"/>
      <c r="D254" s="170"/>
      <c r="E254" s="171" t="s">
        <v>5</v>
      </c>
      <c r="F254" s="265" t="s">
        <v>548</v>
      </c>
      <c r="G254" s="266"/>
      <c r="H254" s="266"/>
      <c r="I254" s="266"/>
      <c r="J254" s="170"/>
      <c r="K254" s="172">
        <v>559.79600000000005</v>
      </c>
      <c r="L254" s="170"/>
      <c r="M254" s="170"/>
      <c r="N254" s="170"/>
      <c r="O254" s="170"/>
      <c r="P254" s="170"/>
      <c r="Q254" s="170"/>
      <c r="R254" s="173"/>
      <c r="T254" s="174"/>
      <c r="U254" s="170"/>
      <c r="V254" s="170"/>
      <c r="W254" s="170"/>
      <c r="X254" s="170"/>
      <c r="Y254" s="170"/>
      <c r="Z254" s="170"/>
      <c r="AA254" s="175"/>
      <c r="AT254" s="176" t="s">
        <v>178</v>
      </c>
      <c r="AU254" s="176" t="s">
        <v>126</v>
      </c>
      <c r="AV254" s="10" t="s">
        <v>126</v>
      </c>
      <c r="AW254" s="10" t="s">
        <v>39</v>
      </c>
      <c r="AX254" s="10" t="s">
        <v>82</v>
      </c>
      <c r="AY254" s="176" t="s">
        <v>170</v>
      </c>
    </row>
    <row r="255" spans="2:65" s="10" customFormat="1" ht="31.5" customHeight="1">
      <c r="B255" s="169"/>
      <c r="C255" s="170"/>
      <c r="D255" s="170"/>
      <c r="E255" s="171" t="s">
        <v>5</v>
      </c>
      <c r="F255" s="265" t="s">
        <v>549</v>
      </c>
      <c r="G255" s="266"/>
      <c r="H255" s="266"/>
      <c r="I255" s="266"/>
      <c r="J255" s="170"/>
      <c r="K255" s="172">
        <v>-260.88900000000001</v>
      </c>
      <c r="L255" s="170"/>
      <c r="M255" s="170"/>
      <c r="N255" s="170"/>
      <c r="O255" s="170"/>
      <c r="P255" s="170"/>
      <c r="Q255" s="170"/>
      <c r="R255" s="173"/>
      <c r="T255" s="174"/>
      <c r="U255" s="170"/>
      <c r="V255" s="170"/>
      <c r="W255" s="170"/>
      <c r="X255" s="170"/>
      <c r="Y255" s="170"/>
      <c r="Z255" s="170"/>
      <c r="AA255" s="175"/>
      <c r="AT255" s="176" t="s">
        <v>178</v>
      </c>
      <c r="AU255" s="176" t="s">
        <v>126</v>
      </c>
      <c r="AV255" s="10" t="s">
        <v>126</v>
      </c>
      <c r="AW255" s="10" t="s">
        <v>39</v>
      </c>
      <c r="AX255" s="10" t="s">
        <v>82</v>
      </c>
      <c r="AY255" s="176" t="s">
        <v>170</v>
      </c>
    </row>
    <row r="256" spans="2:65" s="11" customFormat="1" ht="31.5" customHeight="1">
      <c r="B256" s="183"/>
      <c r="C256" s="184"/>
      <c r="D256" s="184"/>
      <c r="E256" s="185" t="s">
        <v>5</v>
      </c>
      <c r="F256" s="282" t="s">
        <v>550</v>
      </c>
      <c r="G256" s="283"/>
      <c r="H256" s="283"/>
      <c r="I256" s="283"/>
      <c r="J256" s="184"/>
      <c r="K256" s="186" t="s">
        <v>5</v>
      </c>
      <c r="L256" s="184"/>
      <c r="M256" s="184"/>
      <c r="N256" s="184"/>
      <c r="O256" s="184"/>
      <c r="P256" s="184"/>
      <c r="Q256" s="184"/>
      <c r="R256" s="187"/>
      <c r="T256" s="188"/>
      <c r="U256" s="184"/>
      <c r="V256" s="184"/>
      <c r="W256" s="184"/>
      <c r="X256" s="184"/>
      <c r="Y256" s="184"/>
      <c r="Z256" s="184"/>
      <c r="AA256" s="189"/>
      <c r="AT256" s="190" t="s">
        <v>178</v>
      </c>
      <c r="AU256" s="190" t="s">
        <v>126</v>
      </c>
      <c r="AV256" s="11" t="s">
        <v>11</v>
      </c>
      <c r="AW256" s="11" t="s">
        <v>39</v>
      </c>
      <c r="AX256" s="11" t="s">
        <v>82</v>
      </c>
      <c r="AY256" s="190" t="s">
        <v>170</v>
      </c>
    </row>
    <row r="257" spans="2:65" s="10" customFormat="1" ht="22.5" customHeight="1">
      <c r="B257" s="169"/>
      <c r="C257" s="170"/>
      <c r="D257" s="170"/>
      <c r="E257" s="171" t="s">
        <v>5</v>
      </c>
      <c r="F257" s="265" t="s">
        <v>551</v>
      </c>
      <c r="G257" s="266"/>
      <c r="H257" s="266"/>
      <c r="I257" s="266"/>
      <c r="J257" s="170"/>
      <c r="K257" s="172">
        <v>80.8</v>
      </c>
      <c r="L257" s="170"/>
      <c r="M257" s="170"/>
      <c r="N257" s="170"/>
      <c r="O257" s="170"/>
      <c r="P257" s="170"/>
      <c r="Q257" s="170"/>
      <c r="R257" s="173"/>
      <c r="T257" s="174"/>
      <c r="U257" s="170"/>
      <c r="V257" s="170"/>
      <c r="W257" s="170"/>
      <c r="X257" s="170"/>
      <c r="Y257" s="170"/>
      <c r="Z257" s="170"/>
      <c r="AA257" s="175"/>
      <c r="AT257" s="176" t="s">
        <v>178</v>
      </c>
      <c r="AU257" s="176" t="s">
        <v>126</v>
      </c>
      <c r="AV257" s="10" t="s">
        <v>126</v>
      </c>
      <c r="AW257" s="10" t="s">
        <v>39</v>
      </c>
      <c r="AX257" s="10" t="s">
        <v>82</v>
      </c>
      <c r="AY257" s="176" t="s">
        <v>170</v>
      </c>
    </row>
    <row r="258" spans="2:65" s="10" customFormat="1" ht="22.5" customHeight="1">
      <c r="B258" s="169"/>
      <c r="C258" s="170"/>
      <c r="D258" s="170"/>
      <c r="E258" s="171" t="s">
        <v>5</v>
      </c>
      <c r="F258" s="265" t="s">
        <v>552</v>
      </c>
      <c r="G258" s="266"/>
      <c r="H258" s="266"/>
      <c r="I258" s="266"/>
      <c r="J258" s="170"/>
      <c r="K258" s="172">
        <v>44</v>
      </c>
      <c r="L258" s="170"/>
      <c r="M258" s="170"/>
      <c r="N258" s="170"/>
      <c r="O258" s="170"/>
      <c r="P258" s="170"/>
      <c r="Q258" s="170"/>
      <c r="R258" s="173"/>
      <c r="T258" s="174"/>
      <c r="U258" s="170"/>
      <c r="V258" s="170"/>
      <c r="W258" s="170"/>
      <c r="X258" s="170"/>
      <c r="Y258" s="170"/>
      <c r="Z258" s="170"/>
      <c r="AA258" s="175"/>
      <c r="AT258" s="176" t="s">
        <v>178</v>
      </c>
      <c r="AU258" s="176" t="s">
        <v>126</v>
      </c>
      <c r="AV258" s="10" t="s">
        <v>126</v>
      </c>
      <c r="AW258" s="10" t="s">
        <v>39</v>
      </c>
      <c r="AX258" s="10" t="s">
        <v>82</v>
      </c>
      <c r="AY258" s="176" t="s">
        <v>170</v>
      </c>
    </row>
    <row r="259" spans="2:65" s="10" customFormat="1" ht="22.5" customHeight="1">
      <c r="B259" s="169"/>
      <c r="C259" s="170"/>
      <c r="D259" s="170"/>
      <c r="E259" s="171" t="s">
        <v>5</v>
      </c>
      <c r="F259" s="265" t="s">
        <v>553</v>
      </c>
      <c r="G259" s="266"/>
      <c r="H259" s="266"/>
      <c r="I259" s="266"/>
      <c r="J259" s="170"/>
      <c r="K259" s="172">
        <v>48.5</v>
      </c>
      <c r="L259" s="170"/>
      <c r="M259" s="170"/>
      <c r="N259" s="170"/>
      <c r="O259" s="170"/>
      <c r="P259" s="170"/>
      <c r="Q259" s="170"/>
      <c r="R259" s="173"/>
      <c r="T259" s="174"/>
      <c r="U259" s="170"/>
      <c r="V259" s="170"/>
      <c r="W259" s="170"/>
      <c r="X259" s="170"/>
      <c r="Y259" s="170"/>
      <c r="Z259" s="170"/>
      <c r="AA259" s="175"/>
      <c r="AT259" s="176" t="s">
        <v>178</v>
      </c>
      <c r="AU259" s="176" t="s">
        <v>126</v>
      </c>
      <c r="AV259" s="10" t="s">
        <v>126</v>
      </c>
      <c r="AW259" s="10" t="s">
        <v>39</v>
      </c>
      <c r="AX259" s="10" t="s">
        <v>82</v>
      </c>
      <c r="AY259" s="176" t="s">
        <v>170</v>
      </c>
    </row>
    <row r="260" spans="2:65" s="10" customFormat="1" ht="22.5" customHeight="1">
      <c r="B260" s="169"/>
      <c r="C260" s="170"/>
      <c r="D260" s="170"/>
      <c r="E260" s="171" t="s">
        <v>5</v>
      </c>
      <c r="F260" s="265" t="s">
        <v>554</v>
      </c>
      <c r="G260" s="266"/>
      <c r="H260" s="266"/>
      <c r="I260" s="266"/>
      <c r="J260" s="170"/>
      <c r="K260" s="172">
        <v>41</v>
      </c>
      <c r="L260" s="170"/>
      <c r="M260" s="170"/>
      <c r="N260" s="170"/>
      <c r="O260" s="170"/>
      <c r="P260" s="170"/>
      <c r="Q260" s="170"/>
      <c r="R260" s="173"/>
      <c r="T260" s="174"/>
      <c r="U260" s="170"/>
      <c r="V260" s="170"/>
      <c r="W260" s="170"/>
      <c r="X260" s="170"/>
      <c r="Y260" s="170"/>
      <c r="Z260" s="170"/>
      <c r="AA260" s="175"/>
      <c r="AT260" s="176" t="s">
        <v>178</v>
      </c>
      <c r="AU260" s="176" t="s">
        <v>126</v>
      </c>
      <c r="AV260" s="10" t="s">
        <v>126</v>
      </c>
      <c r="AW260" s="10" t="s">
        <v>39</v>
      </c>
      <c r="AX260" s="10" t="s">
        <v>82</v>
      </c>
      <c r="AY260" s="176" t="s">
        <v>170</v>
      </c>
    </row>
    <row r="261" spans="2:65" s="1" customFormat="1" ht="31.5" customHeight="1">
      <c r="B261" s="133"/>
      <c r="C261" s="177" t="s">
        <v>555</v>
      </c>
      <c r="D261" s="177" t="s">
        <v>234</v>
      </c>
      <c r="E261" s="178" t="s">
        <v>556</v>
      </c>
      <c r="F261" s="272" t="s">
        <v>557</v>
      </c>
      <c r="G261" s="272"/>
      <c r="H261" s="272"/>
      <c r="I261" s="272"/>
      <c r="J261" s="179" t="s">
        <v>230</v>
      </c>
      <c r="K261" s="180">
        <v>619.99199999999996</v>
      </c>
      <c r="L261" s="273">
        <v>0</v>
      </c>
      <c r="M261" s="273"/>
      <c r="N261" s="274">
        <f>ROUND(L261*K261,0)</f>
        <v>0</v>
      </c>
      <c r="O261" s="262"/>
      <c r="P261" s="262"/>
      <c r="Q261" s="262"/>
      <c r="R261" s="136"/>
      <c r="T261" s="166" t="s">
        <v>5</v>
      </c>
      <c r="U261" s="45" t="s">
        <v>47</v>
      </c>
      <c r="V261" s="37"/>
      <c r="W261" s="167">
        <f>V261*K261</f>
        <v>0</v>
      </c>
      <c r="X261" s="167">
        <v>2.4E-2</v>
      </c>
      <c r="Y261" s="167">
        <f>X261*K261</f>
        <v>14.879807999999999</v>
      </c>
      <c r="Z261" s="167">
        <v>0</v>
      </c>
      <c r="AA261" s="168">
        <f>Z261*K261</f>
        <v>0</v>
      </c>
      <c r="AR261" s="19" t="s">
        <v>213</v>
      </c>
      <c r="AT261" s="19" t="s">
        <v>234</v>
      </c>
      <c r="AU261" s="19" t="s">
        <v>126</v>
      </c>
      <c r="AY261" s="19" t="s">
        <v>170</v>
      </c>
      <c r="BE261" s="107">
        <f>IF(U261="základní",N261,0)</f>
        <v>0</v>
      </c>
      <c r="BF261" s="107">
        <f>IF(U261="snížená",N261,0)</f>
        <v>0</v>
      </c>
      <c r="BG261" s="107">
        <f>IF(U261="zákl. přenesená",N261,0)</f>
        <v>0</v>
      </c>
      <c r="BH261" s="107">
        <f>IF(U261="sníž. přenesená",N261,0)</f>
        <v>0</v>
      </c>
      <c r="BI261" s="107">
        <f>IF(U261="nulová",N261,0)</f>
        <v>0</v>
      </c>
      <c r="BJ261" s="19" t="s">
        <v>11</v>
      </c>
      <c r="BK261" s="107">
        <f>ROUND(L261*K261,0)</f>
        <v>0</v>
      </c>
      <c r="BL261" s="19" t="s">
        <v>175</v>
      </c>
      <c r="BM261" s="19" t="s">
        <v>558</v>
      </c>
    </row>
    <row r="262" spans="2:65" s="10" customFormat="1" ht="22.5" customHeight="1">
      <c r="B262" s="169"/>
      <c r="C262" s="170"/>
      <c r="D262" s="170"/>
      <c r="E262" s="171" t="s">
        <v>5</v>
      </c>
      <c r="F262" s="263" t="s">
        <v>559</v>
      </c>
      <c r="G262" s="264"/>
      <c r="H262" s="264"/>
      <c r="I262" s="264"/>
      <c r="J262" s="170"/>
      <c r="K262" s="172">
        <v>619.99199999999996</v>
      </c>
      <c r="L262" s="170"/>
      <c r="M262" s="170"/>
      <c r="N262" s="170"/>
      <c r="O262" s="170"/>
      <c r="P262" s="170"/>
      <c r="Q262" s="170"/>
      <c r="R262" s="173"/>
      <c r="T262" s="174"/>
      <c r="U262" s="170"/>
      <c r="V262" s="170"/>
      <c r="W262" s="170"/>
      <c r="X262" s="170"/>
      <c r="Y262" s="170"/>
      <c r="Z262" s="170"/>
      <c r="AA262" s="175"/>
      <c r="AT262" s="176" t="s">
        <v>178</v>
      </c>
      <c r="AU262" s="176" t="s">
        <v>126</v>
      </c>
      <c r="AV262" s="10" t="s">
        <v>126</v>
      </c>
      <c r="AW262" s="10" t="s">
        <v>39</v>
      </c>
      <c r="AX262" s="10" t="s">
        <v>82</v>
      </c>
      <c r="AY262" s="176" t="s">
        <v>170</v>
      </c>
    </row>
    <row r="263" spans="2:65" s="1" customFormat="1" ht="31.5" customHeight="1">
      <c r="B263" s="133"/>
      <c r="C263" s="177" t="s">
        <v>560</v>
      </c>
      <c r="D263" s="177" t="s">
        <v>234</v>
      </c>
      <c r="E263" s="178" t="s">
        <v>272</v>
      </c>
      <c r="F263" s="272" t="s">
        <v>273</v>
      </c>
      <c r="G263" s="272"/>
      <c r="H263" s="272"/>
      <c r="I263" s="272"/>
      <c r="J263" s="179" t="s">
        <v>230</v>
      </c>
      <c r="K263" s="180">
        <v>929.98800000000006</v>
      </c>
      <c r="L263" s="273">
        <v>0</v>
      </c>
      <c r="M263" s="273"/>
      <c r="N263" s="274">
        <f>ROUND(L263*K263,0)</f>
        <v>0</v>
      </c>
      <c r="O263" s="262"/>
      <c r="P263" s="262"/>
      <c r="Q263" s="262"/>
      <c r="R263" s="136"/>
      <c r="T263" s="166" t="s">
        <v>5</v>
      </c>
      <c r="U263" s="45" t="s">
        <v>47</v>
      </c>
      <c r="V263" s="37"/>
      <c r="W263" s="167">
        <f>V263*K263</f>
        <v>0</v>
      </c>
      <c r="X263" s="167">
        <v>4.8000000000000001E-2</v>
      </c>
      <c r="Y263" s="167">
        <f>X263*K263</f>
        <v>44.639424000000005</v>
      </c>
      <c r="Z263" s="167">
        <v>0</v>
      </c>
      <c r="AA263" s="168">
        <f>Z263*K263</f>
        <v>0</v>
      </c>
      <c r="AR263" s="19" t="s">
        <v>213</v>
      </c>
      <c r="AT263" s="19" t="s">
        <v>234</v>
      </c>
      <c r="AU263" s="19" t="s">
        <v>126</v>
      </c>
      <c r="AY263" s="19" t="s">
        <v>170</v>
      </c>
      <c r="BE263" s="107">
        <f>IF(U263="základní",N263,0)</f>
        <v>0</v>
      </c>
      <c r="BF263" s="107">
        <f>IF(U263="snížená",N263,0)</f>
        <v>0</v>
      </c>
      <c r="BG263" s="107">
        <f>IF(U263="zákl. přenesená",N263,0)</f>
        <v>0</v>
      </c>
      <c r="BH263" s="107">
        <f>IF(U263="sníž. přenesená",N263,0)</f>
        <v>0</v>
      </c>
      <c r="BI263" s="107">
        <f>IF(U263="nulová",N263,0)</f>
        <v>0</v>
      </c>
      <c r="BJ263" s="19" t="s">
        <v>11</v>
      </c>
      <c r="BK263" s="107">
        <f>ROUND(L263*K263,0)</f>
        <v>0</v>
      </c>
      <c r="BL263" s="19" t="s">
        <v>175</v>
      </c>
      <c r="BM263" s="19" t="s">
        <v>561</v>
      </c>
    </row>
    <row r="264" spans="2:65" s="10" customFormat="1" ht="22.5" customHeight="1">
      <c r="B264" s="169"/>
      <c r="C264" s="170"/>
      <c r="D264" s="170"/>
      <c r="E264" s="171" t="s">
        <v>5</v>
      </c>
      <c r="F264" s="263" t="s">
        <v>562</v>
      </c>
      <c r="G264" s="264"/>
      <c r="H264" s="264"/>
      <c r="I264" s="264"/>
      <c r="J264" s="170"/>
      <c r="K264" s="172">
        <v>929.98800000000006</v>
      </c>
      <c r="L264" s="170"/>
      <c r="M264" s="170"/>
      <c r="N264" s="170"/>
      <c r="O264" s="170"/>
      <c r="P264" s="170"/>
      <c r="Q264" s="170"/>
      <c r="R264" s="173"/>
      <c r="T264" s="174"/>
      <c r="U264" s="170"/>
      <c r="V264" s="170"/>
      <c r="W264" s="170"/>
      <c r="X264" s="170"/>
      <c r="Y264" s="170"/>
      <c r="Z264" s="170"/>
      <c r="AA264" s="175"/>
      <c r="AT264" s="176" t="s">
        <v>178</v>
      </c>
      <c r="AU264" s="176" t="s">
        <v>126</v>
      </c>
      <c r="AV264" s="10" t="s">
        <v>126</v>
      </c>
      <c r="AW264" s="10" t="s">
        <v>39</v>
      </c>
      <c r="AX264" s="10" t="s">
        <v>82</v>
      </c>
      <c r="AY264" s="176" t="s">
        <v>170</v>
      </c>
    </row>
    <row r="265" spans="2:65" s="1" customFormat="1" ht="31.5" customHeight="1">
      <c r="B265" s="133"/>
      <c r="C265" s="162" t="s">
        <v>563</v>
      </c>
      <c r="D265" s="162" t="s">
        <v>171</v>
      </c>
      <c r="E265" s="163" t="s">
        <v>564</v>
      </c>
      <c r="F265" s="260" t="s">
        <v>565</v>
      </c>
      <c r="G265" s="260"/>
      <c r="H265" s="260"/>
      <c r="I265" s="260"/>
      <c r="J265" s="164" t="s">
        <v>267</v>
      </c>
      <c r="K265" s="165">
        <v>904.19500000000005</v>
      </c>
      <c r="L265" s="261">
        <v>0</v>
      </c>
      <c r="M265" s="261"/>
      <c r="N265" s="262">
        <f>ROUND(L265*K265,0)</f>
        <v>0</v>
      </c>
      <c r="O265" s="262"/>
      <c r="P265" s="262"/>
      <c r="Q265" s="262"/>
      <c r="R265" s="136"/>
      <c r="T265" s="166" t="s">
        <v>5</v>
      </c>
      <c r="U265" s="45" t="s">
        <v>47</v>
      </c>
      <c r="V265" s="37"/>
      <c r="W265" s="167">
        <f>V265*K265</f>
        <v>0</v>
      </c>
      <c r="X265" s="167">
        <v>0</v>
      </c>
      <c r="Y265" s="167">
        <f>X265*K265</f>
        <v>0</v>
      </c>
      <c r="Z265" s="167">
        <v>0</v>
      </c>
      <c r="AA265" s="168">
        <f>Z265*K265</f>
        <v>0</v>
      </c>
      <c r="AR265" s="19" t="s">
        <v>175</v>
      </c>
      <c r="AT265" s="19" t="s">
        <v>171</v>
      </c>
      <c r="AU265" s="19" t="s">
        <v>126</v>
      </c>
      <c r="AY265" s="19" t="s">
        <v>170</v>
      </c>
      <c r="BE265" s="107">
        <f>IF(U265="základní",N265,0)</f>
        <v>0</v>
      </c>
      <c r="BF265" s="107">
        <f>IF(U265="snížená",N265,0)</f>
        <v>0</v>
      </c>
      <c r="BG265" s="107">
        <f>IF(U265="zákl. přenesená",N265,0)</f>
        <v>0</v>
      </c>
      <c r="BH265" s="107">
        <f>IF(U265="sníž. přenesená",N265,0)</f>
        <v>0</v>
      </c>
      <c r="BI265" s="107">
        <f>IF(U265="nulová",N265,0)</f>
        <v>0</v>
      </c>
      <c r="BJ265" s="19" t="s">
        <v>11</v>
      </c>
      <c r="BK265" s="107">
        <f>ROUND(L265*K265,0)</f>
        <v>0</v>
      </c>
      <c r="BL265" s="19" t="s">
        <v>175</v>
      </c>
      <c r="BM265" s="19" t="s">
        <v>566</v>
      </c>
    </row>
    <row r="266" spans="2:65" s="10" customFormat="1" ht="31.5" customHeight="1">
      <c r="B266" s="169"/>
      <c r="C266" s="170"/>
      <c r="D266" s="170"/>
      <c r="E266" s="171" t="s">
        <v>5</v>
      </c>
      <c r="F266" s="263" t="s">
        <v>567</v>
      </c>
      <c r="G266" s="264"/>
      <c r="H266" s="264"/>
      <c r="I266" s="264"/>
      <c r="J266" s="170"/>
      <c r="K266" s="172">
        <v>904.19500000000005</v>
      </c>
      <c r="L266" s="170"/>
      <c r="M266" s="170"/>
      <c r="N266" s="170"/>
      <c r="O266" s="170"/>
      <c r="P266" s="170"/>
      <c r="Q266" s="170"/>
      <c r="R266" s="173"/>
      <c r="T266" s="174"/>
      <c r="U266" s="170"/>
      <c r="V266" s="170"/>
      <c r="W266" s="170"/>
      <c r="X266" s="170"/>
      <c r="Y266" s="170"/>
      <c r="Z266" s="170"/>
      <c r="AA266" s="175"/>
      <c r="AT266" s="176" t="s">
        <v>178</v>
      </c>
      <c r="AU266" s="176" t="s">
        <v>126</v>
      </c>
      <c r="AV266" s="10" t="s">
        <v>126</v>
      </c>
      <c r="AW266" s="10" t="s">
        <v>39</v>
      </c>
      <c r="AX266" s="10" t="s">
        <v>82</v>
      </c>
      <c r="AY266" s="176" t="s">
        <v>170</v>
      </c>
    </row>
    <row r="267" spans="2:65" s="1" customFormat="1" ht="31.5" customHeight="1">
      <c r="B267" s="133"/>
      <c r="C267" s="162" t="s">
        <v>568</v>
      </c>
      <c r="D267" s="162" t="s">
        <v>171</v>
      </c>
      <c r="E267" s="163" t="s">
        <v>569</v>
      </c>
      <c r="F267" s="260" t="s">
        <v>570</v>
      </c>
      <c r="G267" s="260"/>
      <c r="H267" s="260"/>
      <c r="I267" s="260"/>
      <c r="J267" s="164" t="s">
        <v>267</v>
      </c>
      <c r="K267" s="165">
        <v>904.19500000000005</v>
      </c>
      <c r="L267" s="261">
        <v>0</v>
      </c>
      <c r="M267" s="261"/>
      <c r="N267" s="262">
        <f>ROUND(L267*K267,0)</f>
        <v>0</v>
      </c>
      <c r="O267" s="262"/>
      <c r="P267" s="262"/>
      <c r="Q267" s="262"/>
      <c r="R267" s="136"/>
      <c r="T267" s="166" t="s">
        <v>5</v>
      </c>
      <c r="U267" s="45" t="s">
        <v>47</v>
      </c>
      <c r="V267" s="37"/>
      <c r="W267" s="167">
        <f>V267*K267</f>
        <v>0</v>
      </c>
      <c r="X267" s="167">
        <v>0</v>
      </c>
      <c r="Y267" s="167">
        <f>X267*K267</f>
        <v>0</v>
      </c>
      <c r="Z267" s="167">
        <v>0</v>
      </c>
      <c r="AA267" s="168">
        <f>Z267*K267</f>
        <v>0</v>
      </c>
      <c r="AR267" s="19" t="s">
        <v>175</v>
      </c>
      <c r="AT267" s="19" t="s">
        <v>171</v>
      </c>
      <c r="AU267" s="19" t="s">
        <v>126</v>
      </c>
      <c r="AY267" s="19" t="s">
        <v>170</v>
      </c>
      <c r="BE267" s="107">
        <f>IF(U267="základní",N267,0)</f>
        <v>0</v>
      </c>
      <c r="BF267" s="107">
        <f>IF(U267="snížená",N267,0)</f>
        <v>0</v>
      </c>
      <c r="BG267" s="107">
        <f>IF(U267="zákl. přenesená",N267,0)</f>
        <v>0</v>
      </c>
      <c r="BH267" s="107">
        <f>IF(U267="sníž. přenesená",N267,0)</f>
        <v>0</v>
      </c>
      <c r="BI267" s="107">
        <f>IF(U267="nulová",N267,0)</f>
        <v>0</v>
      </c>
      <c r="BJ267" s="19" t="s">
        <v>11</v>
      </c>
      <c r="BK267" s="107">
        <f>ROUND(L267*K267,0)</f>
        <v>0</v>
      </c>
      <c r="BL267" s="19" t="s">
        <v>175</v>
      </c>
      <c r="BM267" s="19" t="s">
        <v>571</v>
      </c>
    </row>
    <row r="268" spans="2:65" s="1" customFormat="1" ht="31.5" customHeight="1">
      <c r="B268" s="133"/>
      <c r="C268" s="162" t="s">
        <v>572</v>
      </c>
      <c r="D268" s="162" t="s">
        <v>171</v>
      </c>
      <c r="E268" s="163" t="s">
        <v>573</v>
      </c>
      <c r="F268" s="260" t="s">
        <v>574</v>
      </c>
      <c r="G268" s="260"/>
      <c r="H268" s="260"/>
      <c r="I268" s="260"/>
      <c r="J268" s="164" t="s">
        <v>230</v>
      </c>
      <c r="K268" s="165">
        <v>2</v>
      </c>
      <c r="L268" s="261">
        <v>0</v>
      </c>
      <c r="M268" s="261"/>
      <c r="N268" s="262">
        <f>ROUND(L268*K268,0)</f>
        <v>0</v>
      </c>
      <c r="O268" s="262"/>
      <c r="P268" s="262"/>
      <c r="Q268" s="262"/>
      <c r="R268" s="136"/>
      <c r="T268" s="166" t="s">
        <v>5</v>
      </c>
      <c r="U268" s="45" t="s">
        <v>47</v>
      </c>
      <c r="V268" s="37"/>
      <c r="W268" s="167">
        <f>V268*K268</f>
        <v>0</v>
      </c>
      <c r="X268" s="167">
        <v>0</v>
      </c>
      <c r="Y268" s="167">
        <f>X268*K268</f>
        <v>0</v>
      </c>
      <c r="Z268" s="167">
        <v>8.2000000000000003E-2</v>
      </c>
      <c r="AA268" s="168">
        <f>Z268*K268</f>
        <v>0.16400000000000001</v>
      </c>
      <c r="AR268" s="19" t="s">
        <v>175</v>
      </c>
      <c r="AT268" s="19" t="s">
        <v>171</v>
      </c>
      <c r="AU268" s="19" t="s">
        <v>126</v>
      </c>
      <c r="AY268" s="19" t="s">
        <v>170</v>
      </c>
      <c r="BE268" s="107">
        <f>IF(U268="základní",N268,0)</f>
        <v>0</v>
      </c>
      <c r="BF268" s="107">
        <f>IF(U268="snížená",N268,0)</f>
        <v>0</v>
      </c>
      <c r="BG268" s="107">
        <f>IF(U268="zákl. přenesená",N268,0)</f>
        <v>0</v>
      </c>
      <c r="BH268" s="107">
        <f>IF(U268="sníž. přenesená",N268,0)</f>
        <v>0</v>
      </c>
      <c r="BI268" s="107">
        <f>IF(U268="nulová",N268,0)</f>
        <v>0</v>
      </c>
      <c r="BJ268" s="19" t="s">
        <v>11</v>
      </c>
      <c r="BK268" s="107">
        <f>ROUND(L268*K268,0)</f>
        <v>0</v>
      </c>
      <c r="BL268" s="19" t="s">
        <v>175</v>
      </c>
      <c r="BM268" s="19" t="s">
        <v>575</v>
      </c>
    </row>
    <row r="269" spans="2:65" s="9" customFormat="1" ht="29.85" customHeight="1">
      <c r="B269" s="151"/>
      <c r="C269" s="152"/>
      <c r="D269" s="161" t="s">
        <v>338</v>
      </c>
      <c r="E269" s="161"/>
      <c r="F269" s="161"/>
      <c r="G269" s="161"/>
      <c r="H269" s="161"/>
      <c r="I269" s="161"/>
      <c r="J269" s="161"/>
      <c r="K269" s="161"/>
      <c r="L269" s="161"/>
      <c r="M269" s="161"/>
      <c r="N269" s="275">
        <f>BK269</f>
        <v>0</v>
      </c>
      <c r="O269" s="276"/>
      <c r="P269" s="276"/>
      <c r="Q269" s="276"/>
      <c r="R269" s="154"/>
      <c r="T269" s="155"/>
      <c r="U269" s="152"/>
      <c r="V269" s="152"/>
      <c r="W269" s="156">
        <f>SUM(W270:W277)</f>
        <v>0</v>
      </c>
      <c r="X269" s="152"/>
      <c r="Y269" s="156">
        <f>SUM(Y270:Y277)</f>
        <v>0</v>
      </c>
      <c r="Z269" s="152"/>
      <c r="AA269" s="157">
        <f>SUM(AA270:AA277)</f>
        <v>0</v>
      </c>
      <c r="AR269" s="158" t="s">
        <v>11</v>
      </c>
      <c r="AT269" s="159" t="s">
        <v>81</v>
      </c>
      <c r="AU269" s="159" t="s">
        <v>11</v>
      </c>
      <c r="AY269" s="158" t="s">
        <v>170</v>
      </c>
      <c r="BK269" s="160">
        <f>SUM(BK270:BK277)</f>
        <v>0</v>
      </c>
    </row>
    <row r="270" spans="2:65" s="1" customFormat="1" ht="31.5" customHeight="1">
      <c r="B270" s="133"/>
      <c r="C270" s="162" t="s">
        <v>576</v>
      </c>
      <c r="D270" s="162" t="s">
        <v>171</v>
      </c>
      <c r="E270" s="163" t="s">
        <v>577</v>
      </c>
      <c r="F270" s="260" t="s">
        <v>578</v>
      </c>
      <c r="G270" s="260"/>
      <c r="H270" s="260"/>
      <c r="I270" s="260"/>
      <c r="J270" s="164" t="s">
        <v>203</v>
      </c>
      <c r="K270" s="165">
        <v>1632.0319999999999</v>
      </c>
      <c r="L270" s="261">
        <v>0</v>
      </c>
      <c r="M270" s="261"/>
      <c r="N270" s="262">
        <f>ROUND(L270*K270,0)</f>
        <v>0</v>
      </c>
      <c r="O270" s="262"/>
      <c r="P270" s="262"/>
      <c r="Q270" s="262"/>
      <c r="R270" s="136"/>
      <c r="T270" s="166" t="s">
        <v>5</v>
      </c>
      <c r="U270" s="45" t="s">
        <v>47</v>
      </c>
      <c r="V270" s="37"/>
      <c r="W270" s="167">
        <f>V270*K270</f>
        <v>0</v>
      </c>
      <c r="X270" s="167">
        <v>0</v>
      </c>
      <c r="Y270" s="167">
        <f>X270*K270</f>
        <v>0</v>
      </c>
      <c r="Z270" s="167">
        <v>0</v>
      </c>
      <c r="AA270" s="168">
        <f>Z270*K270</f>
        <v>0</v>
      </c>
      <c r="AR270" s="19" t="s">
        <v>175</v>
      </c>
      <c r="AT270" s="19" t="s">
        <v>171</v>
      </c>
      <c r="AU270" s="19" t="s">
        <v>126</v>
      </c>
      <c r="AY270" s="19" t="s">
        <v>170</v>
      </c>
      <c r="BE270" s="107">
        <f>IF(U270="základní",N270,0)</f>
        <v>0</v>
      </c>
      <c r="BF270" s="107">
        <f>IF(U270="snížená",N270,0)</f>
        <v>0</v>
      </c>
      <c r="BG270" s="107">
        <f>IF(U270="zákl. přenesená",N270,0)</f>
        <v>0</v>
      </c>
      <c r="BH270" s="107">
        <f>IF(U270="sníž. přenesená",N270,0)</f>
        <v>0</v>
      </c>
      <c r="BI270" s="107">
        <f>IF(U270="nulová",N270,0)</f>
        <v>0</v>
      </c>
      <c r="BJ270" s="19" t="s">
        <v>11</v>
      </c>
      <c r="BK270" s="107">
        <f>ROUND(L270*K270,0)</f>
        <v>0</v>
      </c>
      <c r="BL270" s="19" t="s">
        <v>175</v>
      </c>
      <c r="BM270" s="19" t="s">
        <v>579</v>
      </c>
    </row>
    <row r="271" spans="2:65" s="1" customFormat="1" ht="31.5" customHeight="1">
      <c r="B271" s="133"/>
      <c r="C271" s="162" t="s">
        <v>580</v>
      </c>
      <c r="D271" s="162" t="s">
        <v>171</v>
      </c>
      <c r="E271" s="163" t="s">
        <v>581</v>
      </c>
      <c r="F271" s="260" t="s">
        <v>582</v>
      </c>
      <c r="G271" s="260"/>
      <c r="H271" s="260"/>
      <c r="I271" s="260"/>
      <c r="J271" s="164" t="s">
        <v>203</v>
      </c>
      <c r="K271" s="165">
        <v>27744.544000000002</v>
      </c>
      <c r="L271" s="261">
        <v>0</v>
      </c>
      <c r="M271" s="261"/>
      <c r="N271" s="262">
        <f>ROUND(L271*K271,0)</f>
        <v>0</v>
      </c>
      <c r="O271" s="262"/>
      <c r="P271" s="262"/>
      <c r="Q271" s="262"/>
      <c r="R271" s="136"/>
      <c r="T271" s="166" t="s">
        <v>5</v>
      </c>
      <c r="U271" s="45" t="s">
        <v>47</v>
      </c>
      <c r="V271" s="37"/>
      <c r="W271" s="167">
        <f>V271*K271</f>
        <v>0</v>
      </c>
      <c r="X271" s="167">
        <v>0</v>
      </c>
      <c r="Y271" s="167">
        <f>X271*K271</f>
        <v>0</v>
      </c>
      <c r="Z271" s="167">
        <v>0</v>
      </c>
      <c r="AA271" s="168">
        <f>Z271*K271</f>
        <v>0</v>
      </c>
      <c r="AR271" s="19" t="s">
        <v>175</v>
      </c>
      <c r="AT271" s="19" t="s">
        <v>171</v>
      </c>
      <c r="AU271" s="19" t="s">
        <v>126</v>
      </c>
      <c r="AY271" s="19" t="s">
        <v>170</v>
      </c>
      <c r="BE271" s="107">
        <f>IF(U271="základní",N271,0)</f>
        <v>0</v>
      </c>
      <c r="BF271" s="107">
        <f>IF(U271="snížená",N271,0)</f>
        <v>0</v>
      </c>
      <c r="BG271" s="107">
        <f>IF(U271="zákl. přenesená",N271,0)</f>
        <v>0</v>
      </c>
      <c r="BH271" s="107">
        <f>IF(U271="sníž. přenesená",N271,0)</f>
        <v>0</v>
      </c>
      <c r="BI271" s="107">
        <f>IF(U271="nulová",N271,0)</f>
        <v>0</v>
      </c>
      <c r="BJ271" s="19" t="s">
        <v>11</v>
      </c>
      <c r="BK271" s="107">
        <f>ROUND(L271*K271,0)</f>
        <v>0</v>
      </c>
      <c r="BL271" s="19" t="s">
        <v>175</v>
      </c>
      <c r="BM271" s="19" t="s">
        <v>583</v>
      </c>
    </row>
    <row r="272" spans="2:65" s="1" customFormat="1" ht="31.5" customHeight="1">
      <c r="B272" s="133"/>
      <c r="C272" s="162" t="s">
        <v>584</v>
      </c>
      <c r="D272" s="162" t="s">
        <v>171</v>
      </c>
      <c r="E272" s="163" t="s">
        <v>585</v>
      </c>
      <c r="F272" s="260" t="s">
        <v>586</v>
      </c>
      <c r="G272" s="260"/>
      <c r="H272" s="260"/>
      <c r="I272" s="260"/>
      <c r="J272" s="164" t="s">
        <v>203</v>
      </c>
      <c r="K272" s="165">
        <v>560.34299999999996</v>
      </c>
      <c r="L272" s="261">
        <v>0</v>
      </c>
      <c r="M272" s="261"/>
      <c r="N272" s="262">
        <f>ROUND(L272*K272,0)</f>
        <v>0</v>
      </c>
      <c r="O272" s="262"/>
      <c r="P272" s="262"/>
      <c r="Q272" s="262"/>
      <c r="R272" s="136"/>
      <c r="T272" s="166" t="s">
        <v>5</v>
      </c>
      <c r="U272" s="45" t="s">
        <v>47</v>
      </c>
      <c r="V272" s="37"/>
      <c r="W272" s="167">
        <f>V272*K272</f>
        <v>0</v>
      </c>
      <c r="X272" s="167">
        <v>0</v>
      </c>
      <c r="Y272" s="167">
        <f>X272*K272</f>
        <v>0</v>
      </c>
      <c r="Z272" s="167">
        <v>0</v>
      </c>
      <c r="AA272" s="168">
        <f>Z272*K272</f>
        <v>0</v>
      </c>
      <c r="AR272" s="19" t="s">
        <v>175</v>
      </c>
      <c r="AT272" s="19" t="s">
        <v>171</v>
      </c>
      <c r="AU272" s="19" t="s">
        <v>126</v>
      </c>
      <c r="AY272" s="19" t="s">
        <v>170</v>
      </c>
      <c r="BE272" s="107">
        <f>IF(U272="základní",N272,0)</f>
        <v>0</v>
      </c>
      <c r="BF272" s="107">
        <f>IF(U272="snížená",N272,0)</f>
        <v>0</v>
      </c>
      <c r="BG272" s="107">
        <f>IF(U272="zákl. přenesená",N272,0)</f>
        <v>0</v>
      </c>
      <c r="BH272" s="107">
        <f>IF(U272="sníž. přenesená",N272,0)</f>
        <v>0</v>
      </c>
      <c r="BI272" s="107">
        <f>IF(U272="nulová",N272,0)</f>
        <v>0</v>
      </c>
      <c r="BJ272" s="19" t="s">
        <v>11</v>
      </c>
      <c r="BK272" s="107">
        <f>ROUND(L272*K272,0)</f>
        <v>0</v>
      </c>
      <c r="BL272" s="19" t="s">
        <v>175</v>
      </c>
      <c r="BM272" s="19" t="s">
        <v>587</v>
      </c>
    </row>
    <row r="273" spans="2:65" s="10" customFormat="1" ht="22.5" customHeight="1">
      <c r="B273" s="169"/>
      <c r="C273" s="170"/>
      <c r="D273" s="170"/>
      <c r="E273" s="171" t="s">
        <v>5</v>
      </c>
      <c r="F273" s="263" t="s">
        <v>588</v>
      </c>
      <c r="G273" s="264"/>
      <c r="H273" s="264"/>
      <c r="I273" s="264"/>
      <c r="J273" s="170"/>
      <c r="K273" s="172">
        <v>560.34299999999996</v>
      </c>
      <c r="L273" s="170"/>
      <c r="M273" s="170"/>
      <c r="N273" s="170"/>
      <c r="O273" s="170"/>
      <c r="P273" s="170"/>
      <c r="Q273" s="170"/>
      <c r="R273" s="173"/>
      <c r="T273" s="174"/>
      <c r="U273" s="170"/>
      <c r="V273" s="170"/>
      <c r="W273" s="170"/>
      <c r="X273" s="170"/>
      <c r="Y273" s="170"/>
      <c r="Z273" s="170"/>
      <c r="AA273" s="175"/>
      <c r="AT273" s="176" t="s">
        <v>178</v>
      </c>
      <c r="AU273" s="176" t="s">
        <v>126</v>
      </c>
      <c r="AV273" s="10" t="s">
        <v>126</v>
      </c>
      <c r="AW273" s="10" t="s">
        <v>39</v>
      </c>
      <c r="AX273" s="10" t="s">
        <v>82</v>
      </c>
      <c r="AY273" s="176" t="s">
        <v>170</v>
      </c>
    </row>
    <row r="274" spans="2:65" s="1" customFormat="1" ht="31.5" customHeight="1">
      <c r="B274" s="133"/>
      <c r="C274" s="162" t="s">
        <v>589</v>
      </c>
      <c r="D274" s="162" t="s">
        <v>171</v>
      </c>
      <c r="E274" s="163" t="s">
        <v>590</v>
      </c>
      <c r="F274" s="260" t="s">
        <v>591</v>
      </c>
      <c r="G274" s="260"/>
      <c r="H274" s="260"/>
      <c r="I274" s="260"/>
      <c r="J274" s="164" t="s">
        <v>203</v>
      </c>
      <c r="K274" s="165">
        <v>718.19299999999998</v>
      </c>
      <c r="L274" s="261">
        <v>0</v>
      </c>
      <c r="M274" s="261"/>
      <c r="N274" s="262">
        <f>ROUND(L274*K274,0)</f>
        <v>0</v>
      </c>
      <c r="O274" s="262"/>
      <c r="P274" s="262"/>
      <c r="Q274" s="262"/>
      <c r="R274" s="136"/>
      <c r="T274" s="166" t="s">
        <v>5</v>
      </c>
      <c r="U274" s="45" t="s">
        <v>47</v>
      </c>
      <c r="V274" s="37"/>
      <c r="W274" s="167">
        <f>V274*K274</f>
        <v>0</v>
      </c>
      <c r="X274" s="167">
        <v>0</v>
      </c>
      <c r="Y274" s="167">
        <f>X274*K274</f>
        <v>0</v>
      </c>
      <c r="Z274" s="167">
        <v>0</v>
      </c>
      <c r="AA274" s="168">
        <f>Z274*K274</f>
        <v>0</v>
      </c>
      <c r="AR274" s="19" t="s">
        <v>175</v>
      </c>
      <c r="AT274" s="19" t="s">
        <v>171</v>
      </c>
      <c r="AU274" s="19" t="s">
        <v>126</v>
      </c>
      <c r="AY274" s="19" t="s">
        <v>170</v>
      </c>
      <c r="BE274" s="107">
        <f>IF(U274="základní",N274,0)</f>
        <v>0</v>
      </c>
      <c r="BF274" s="107">
        <f>IF(U274="snížená",N274,0)</f>
        <v>0</v>
      </c>
      <c r="BG274" s="107">
        <f>IF(U274="zákl. přenesená",N274,0)</f>
        <v>0</v>
      </c>
      <c r="BH274" s="107">
        <f>IF(U274="sníž. přenesená",N274,0)</f>
        <v>0</v>
      </c>
      <c r="BI274" s="107">
        <f>IF(U274="nulová",N274,0)</f>
        <v>0</v>
      </c>
      <c r="BJ274" s="19" t="s">
        <v>11</v>
      </c>
      <c r="BK274" s="107">
        <f>ROUND(L274*K274,0)</f>
        <v>0</v>
      </c>
      <c r="BL274" s="19" t="s">
        <v>175</v>
      </c>
      <c r="BM274" s="19" t="s">
        <v>592</v>
      </c>
    </row>
    <row r="275" spans="2:65" s="10" customFormat="1" ht="22.5" customHeight="1">
      <c r="B275" s="169"/>
      <c r="C275" s="170"/>
      <c r="D275" s="170"/>
      <c r="E275" s="171" t="s">
        <v>5</v>
      </c>
      <c r="F275" s="263" t="s">
        <v>593</v>
      </c>
      <c r="G275" s="264"/>
      <c r="H275" s="264"/>
      <c r="I275" s="264"/>
      <c r="J275" s="170"/>
      <c r="K275" s="172">
        <v>718.19299999999998</v>
      </c>
      <c r="L275" s="170"/>
      <c r="M275" s="170"/>
      <c r="N275" s="170"/>
      <c r="O275" s="170"/>
      <c r="P275" s="170"/>
      <c r="Q275" s="170"/>
      <c r="R275" s="173"/>
      <c r="T275" s="174"/>
      <c r="U275" s="170"/>
      <c r="V275" s="170"/>
      <c r="W275" s="170"/>
      <c r="X275" s="170"/>
      <c r="Y275" s="170"/>
      <c r="Z275" s="170"/>
      <c r="AA275" s="175"/>
      <c r="AT275" s="176" t="s">
        <v>178</v>
      </c>
      <c r="AU275" s="176" t="s">
        <v>126</v>
      </c>
      <c r="AV275" s="10" t="s">
        <v>126</v>
      </c>
      <c r="AW275" s="10" t="s">
        <v>39</v>
      </c>
      <c r="AX275" s="10" t="s">
        <v>82</v>
      </c>
      <c r="AY275" s="176" t="s">
        <v>170</v>
      </c>
    </row>
    <row r="276" spans="2:65" s="1" customFormat="1" ht="31.5" customHeight="1">
      <c r="B276" s="133"/>
      <c r="C276" s="162" t="s">
        <v>594</v>
      </c>
      <c r="D276" s="162" t="s">
        <v>171</v>
      </c>
      <c r="E276" s="163" t="s">
        <v>595</v>
      </c>
      <c r="F276" s="260" t="s">
        <v>596</v>
      </c>
      <c r="G276" s="260"/>
      <c r="H276" s="260"/>
      <c r="I276" s="260"/>
      <c r="J276" s="164" t="s">
        <v>203</v>
      </c>
      <c r="K276" s="165">
        <v>111.056</v>
      </c>
      <c r="L276" s="261">
        <v>0</v>
      </c>
      <c r="M276" s="261"/>
      <c r="N276" s="262">
        <f>ROUND(L276*K276,0)</f>
        <v>0</v>
      </c>
      <c r="O276" s="262"/>
      <c r="P276" s="262"/>
      <c r="Q276" s="262"/>
      <c r="R276" s="136"/>
      <c r="T276" s="166" t="s">
        <v>5</v>
      </c>
      <c r="U276" s="45" t="s">
        <v>47</v>
      </c>
      <c r="V276" s="37"/>
      <c r="W276" s="167">
        <f>V276*K276</f>
        <v>0</v>
      </c>
      <c r="X276" s="167">
        <v>0</v>
      </c>
      <c r="Y276" s="167">
        <f>X276*K276</f>
        <v>0</v>
      </c>
      <c r="Z276" s="167">
        <v>0</v>
      </c>
      <c r="AA276" s="168">
        <f>Z276*K276</f>
        <v>0</v>
      </c>
      <c r="AR276" s="19" t="s">
        <v>175</v>
      </c>
      <c r="AT276" s="19" t="s">
        <v>171</v>
      </c>
      <c r="AU276" s="19" t="s">
        <v>126</v>
      </c>
      <c r="AY276" s="19" t="s">
        <v>170</v>
      </c>
      <c r="BE276" s="107">
        <f>IF(U276="základní",N276,0)</f>
        <v>0</v>
      </c>
      <c r="BF276" s="107">
        <f>IF(U276="snížená",N276,0)</f>
        <v>0</v>
      </c>
      <c r="BG276" s="107">
        <f>IF(U276="zákl. přenesená",N276,0)</f>
        <v>0</v>
      </c>
      <c r="BH276" s="107">
        <f>IF(U276="sníž. přenesená",N276,0)</f>
        <v>0</v>
      </c>
      <c r="BI276" s="107">
        <f>IF(U276="nulová",N276,0)</f>
        <v>0</v>
      </c>
      <c r="BJ276" s="19" t="s">
        <v>11</v>
      </c>
      <c r="BK276" s="107">
        <f>ROUND(L276*K276,0)</f>
        <v>0</v>
      </c>
      <c r="BL276" s="19" t="s">
        <v>175</v>
      </c>
      <c r="BM276" s="19" t="s">
        <v>597</v>
      </c>
    </row>
    <row r="277" spans="2:65" s="10" customFormat="1" ht="22.5" customHeight="1">
      <c r="B277" s="169"/>
      <c r="C277" s="170"/>
      <c r="D277" s="170"/>
      <c r="E277" s="171" t="s">
        <v>5</v>
      </c>
      <c r="F277" s="263" t="s">
        <v>598</v>
      </c>
      <c r="G277" s="264"/>
      <c r="H277" s="264"/>
      <c r="I277" s="264"/>
      <c r="J277" s="170"/>
      <c r="K277" s="172">
        <v>111.056</v>
      </c>
      <c r="L277" s="170"/>
      <c r="M277" s="170"/>
      <c r="N277" s="170"/>
      <c r="O277" s="170"/>
      <c r="P277" s="170"/>
      <c r="Q277" s="170"/>
      <c r="R277" s="173"/>
      <c r="T277" s="174"/>
      <c r="U277" s="170"/>
      <c r="V277" s="170"/>
      <c r="W277" s="170"/>
      <c r="X277" s="170"/>
      <c r="Y277" s="170"/>
      <c r="Z277" s="170"/>
      <c r="AA277" s="175"/>
      <c r="AT277" s="176" t="s">
        <v>178</v>
      </c>
      <c r="AU277" s="176" t="s">
        <v>126</v>
      </c>
      <c r="AV277" s="10" t="s">
        <v>126</v>
      </c>
      <c r="AW277" s="10" t="s">
        <v>39</v>
      </c>
      <c r="AX277" s="10" t="s">
        <v>82</v>
      </c>
      <c r="AY277" s="176" t="s">
        <v>170</v>
      </c>
    </row>
    <row r="278" spans="2:65" s="9" customFormat="1" ht="29.85" customHeight="1">
      <c r="B278" s="151"/>
      <c r="C278" s="152"/>
      <c r="D278" s="161" t="s">
        <v>144</v>
      </c>
      <c r="E278" s="161"/>
      <c r="F278" s="161"/>
      <c r="G278" s="161"/>
      <c r="H278" s="161"/>
      <c r="I278" s="161"/>
      <c r="J278" s="161"/>
      <c r="K278" s="161"/>
      <c r="L278" s="161"/>
      <c r="M278" s="161"/>
      <c r="N278" s="270">
        <f>BK278</f>
        <v>0</v>
      </c>
      <c r="O278" s="271"/>
      <c r="P278" s="271"/>
      <c r="Q278" s="271"/>
      <c r="R278" s="154"/>
      <c r="T278" s="155"/>
      <c r="U278" s="152"/>
      <c r="V278" s="152"/>
      <c r="W278" s="156">
        <f>W279</f>
        <v>0</v>
      </c>
      <c r="X278" s="152"/>
      <c r="Y278" s="156">
        <f>Y279</f>
        <v>0</v>
      </c>
      <c r="Z278" s="152"/>
      <c r="AA278" s="157">
        <f>AA279</f>
        <v>0</v>
      </c>
      <c r="AR278" s="158" t="s">
        <v>11</v>
      </c>
      <c r="AT278" s="159" t="s">
        <v>81</v>
      </c>
      <c r="AU278" s="159" t="s">
        <v>11</v>
      </c>
      <c r="AY278" s="158" t="s">
        <v>170</v>
      </c>
      <c r="BK278" s="160">
        <f>BK279</f>
        <v>0</v>
      </c>
    </row>
    <row r="279" spans="2:65" s="1" customFormat="1" ht="31.5" customHeight="1">
      <c r="B279" s="133"/>
      <c r="C279" s="162" t="s">
        <v>599</v>
      </c>
      <c r="D279" s="162" t="s">
        <v>171</v>
      </c>
      <c r="E279" s="163" t="s">
        <v>600</v>
      </c>
      <c r="F279" s="260" t="s">
        <v>601</v>
      </c>
      <c r="G279" s="260"/>
      <c r="H279" s="260"/>
      <c r="I279" s="260"/>
      <c r="J279" s="164" t="s">
        <v>203</v>
      </c>
      <c r="K279" s="165">
        <v>834.57500000000005</v>
      </c>
      <c r="L279" s="261">
        <v>0</v>
      </c>
      <c r="M279" s="261"/>
      <c r="N279" s="262">
        <f>ROUND(L279*K279,0)</f>
        <v>0</v>
      </c>
      <c r="O279" s="262"/>
      <c r="P279" s="262"/>
      <c r="Q279" s="262"/>
      <c r="R279" s="136"/>
      <c r="T279" s="166" t="s">
        <v>5</v>
      </c>
      <c r="U279" s="45" t="s">
        <v>47</v>
      </c>
      <c r="V279" s="37"/>
      <c r="W279" s="167">
        <f>V279*K279</f>
        <v>0</v>
      </c>
      <c r="X279" s="167">
        <v>0</v>
      </c>
      <c r="Y279" s="167">
        <f>X279*K279</f>
        <v>0</v>
      </c>
      <c r="Z279" s="167">
        <v>0</v>
      </c>
      <c r="AA279" s="168">
        <f>Z279*K279</f>
        <v>0</v>
      </c>
      <c r="AR279" s="19" t="s">
        <v>175</v>
      </c>
      <c r="AT279" s="19" t="s">
        <v>171</v>
      </c>
      <c r="AU279" s="19" t="s">
        <v>126</v>
      </c>
      <c r="AY279" s="19" t="s">
        <v>170</v>
      </c>
      <c r="BE279" s="107">
        <f>IF(U279="základní",N279,0)</f>
        <v>0</v>
      </c>
      <c r="BF279" s="107">
        <f>IF(U279="snížená",N279,0)</f>
        <v>0</v>
      </c>
      <c r="BG279" s="107">
        <f>IF(U279="zákl. přenesená",N279,0)</f>
        <v>0</v>
      </c>
      <c r="BH279" s="107">
        <f>IF(U279="sníž. přenesená",N279,0)</f>
        <v>0</v>
      </c>
      <c r="BI279" s="107">
        <f>IF(U279="nulová",N279,0)</f>
        <v>0</v>
      </c>
      <c r="BJ279" s="19" t="s">
        <v>11</v>
      </c>
      <c r="BK279" s="107">
        <f>ROUND(L279*K279,0)</f>
        <v>0</v>
      </c>
      <c r="BL279" s="19" t="s">
        <v>175</v>
      </c>
      <c r="BM279" s="19" t="s">
        <v>602</v>
      </c>
    </row>
    <row r="280" spans="2:65" s="1" customFormat="1" ht="49.9" customHeight="1">
      <c r="B280" s="36"/>
      <c r="C280" s="37"/>
      <c r="D280" s="153" t="s">
        <v>335</v>
      </c>
      <c r="E280" s="37"/>
      <c r="F280" s="37"/>
      <c r="G280" s="37"/>
      <c r="H280" s="37"/>
      <c r="I280" s="37"/>
      <c r="J280" s="37"/>
      <c r="K280" s="37"/>
      <c r="L280" s="37"/>
      <c r="M280" s="37"/>
      <c r="N280" s="277">
        <f>BK280</f>
        <v>0</v>
      </c>
      <c r="O280" s="278"/>
      <c r="P280" s="278"/>
      <c r="Q280" s="278"/>
      <c r="R280" s="38"/>
      <c r="T280" s="182"/>
      <c r="U280" s="57"/>
      <c r="V280" s="57"/>
      <c r="W280" s="57"/>
      <c r="X280" s="57"/>
      <c r="Y280" s="57"/>
      <c r="Z280" s="57"/>
      <c r="AA280" s="59"/>
      <c r="AT280" s="19" t="s">
        <v>81</v>
      </c>
      <c r="AU280" s="19" t="s">
        <v>82</v>
      </c>
      <c r="AY280" s="19" t="s">
        <v>336</v>
      </c>
      <c r="BK280" s="107">
        <v>0</v>
      </c>
    </row>
    <row r="281" spans="2:65" s="1" customFormat="1" ht="6.95" customHeight="1">
      <c r="B281" s="60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2"/>
    </row>
  </sheetData>
  <mergeCells count="354">
    <mergeCell ref="N280:Q280"/>
    <mergeCell ref="H1:K1"/>
    <mergeCell ref="S2:AC2"/>
    <mergeCell ref="F275:I275"/>
    <mergeCell ref="F276:I276"/>
    <mergeCell ref="L276:M276"/>
    <mergeCell ref="N276:Q276"/>
    <mergeCell ref="F277:I277"/>
    <mergeCell ref="F279:I279"/>
    <mergeCell ref="L279:M279"/>
    <mergeCell ref="N279:Q279"/>
    <mergeCell ref="N122:Q122"/>
    <mergeCell ref="N123:Q123"/>
    <mergeCell ref="N124:Q124"/>
    <mergeCell ref="N166:Q166"/>
    <mergeCell ref="N172:Q172"/>
    <mergeCell ref="N210:Q210"/>
    <mergeCell ref="N269:Q269"/>
    <mergeCell ref="N278:Q278"/>
    <mergeCell ref="F271:I271"/>
    <mergeCell ref="L271:M271"/>
    <mergeCell ref="N271:Q271"/>
    <mergeCell ref="F272:I272"/>
    <mergeCell ref="L272:M272"/>
    <mergeCell ref="N272:Q272"/>
    <mergeCell ref="F273:I273"/>
    <mergeCell ref="F274:I274"/>
    <mergeCell ref="L274:M274"/>
    <mergeCell ref="N274:Q274"/>
    <mergeCell ref="F266:I266"/>
    <mergeCell ref="F267:I267"/>
    <mergeCell ref="L267:M267"/>
    <mergeCell ref="N267:Q267"/>
    <mergeCell ref="F268:I268"/>
    <mergeCell ref="L268:M268"/>
    <mergeCell ref="N268:Q268"/>
    <mergeCell ref="F270:I270"/>
    <mergeCell ref="L270:M270"/>
    <mergeCell ref="N270:Q270"/>
    <mergeCell ref="N261:Q261"/>
    <mergeCell ref="F262:I262"/>
    <mergeCell ref="F263:I263"/>
    <mergeCell ref="L263:M263"/>
    <mergeCell ref="N263:Q263"/>
    <mergeCell ref="F264:I264"/>
    <mergeCell ref="F265:I265"/>
    <mergeCell ref="L265:M265"/>
    <mergeCell ref="N265:Q265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L261:M261"/>
    <mergeCell ref="F249:I249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F244:I244"/>
    <mergeCell ref="F245:I245"/>
    <mergeCell ref="F246:I246"/>
    <mergeCell ref="L246:M246"/>
    <mergeCell ref="N246:Q246"/>
    <mergeCell ref="F247:I247"/>
    <mergeCell ref="F248:I248"/>
    <mergeCell ref="L248:M248"/>
    <mergeCell ref="N248:Q248"/>
    <mergeCell ref="F239:I239"/>
    <mergeCell ref="L239:M239"/>
    <mergeCell ref="N239:Q239"/>
    <mergeCell ref="F240:I240"/>
    <mergeCell ref="L240:M240"/>
    <mergeCell ref="N240:Q240"/>
    <mergeCell ref="F241:I241"/>
    <mergeCell ref="F242:I242"/>
    <mergeCell ref="F243:I243"/>
    <mergeCell ref="F234:I234"/>
    <mergeCell ref="L234:M234"/>
    <mergeCell ref="N234:Q234"/>
    <mergeCell ref="F235:I235"/>
    <mergeCell ref="F236:I236"/>
    <mergeCell ref="F237:I237"/>
    <mergeCell ref="F238:I238"/>
    <mergeCell ref="L238:M238"/>
    <mergeCell ref="N238:Q238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F233:I233"/>
    <mergeCell ref="F225:I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15:I215"/>
    <mergeCell ref="F216:I216"/>
    <mergeCell ref="L216:M216"/>
    <mergeCell ref="N216:Q216"/>
    <mergeCell ref="F217:I217"/>
    <mergeCell ref="F218:I218"/>
    <mergeCell ref="L218:M218"/>
    <mergeCell ref="N218:Q218"/>
    <mergeCell ref="F219:I219"/>
    <mergeCell ref="F209:I209"/>
    <mergeCell ref="F211:I211"/>
    <mergeCell ref="L211:M211"/>
    <mergeCell ref="N211:Q211"/>
    <mergeCell ref="F212:I212"/>
    <mergeCell ref="F213:I213"/>
    <mergeCell ref="L213:M213"/>
    <mergeCell ref="N213:Q213"/>
    <mergeCell ref="F214:I214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F208:I208"/>
    <mergeCell ref="L208:M208"/>
    <mergeCell ref="N208:Q20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F195:I195"/>
    <mergeCell ref="L195:M195"/>
    <mergeCell ref="N195:Q195"/>
    <mergeCell ref="F196:I196"/>
    <mergeCell ref="L196:M196"/>
    <mergeCell ref="N196:Q196"/>
    <mergeCell ref="F197:I197"/>
    <mergeCell ref="F198:I198"/>
    <mergeCell ref="L198:M198"/>
    <mergeCell ref="N198:Q198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83:I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69:I169"/>
    <mergeCell ref="L169:M169"/>
    <mergeCell ref="N169:Q169"/>
    <mergeCell ref="F170:I170"/>
    <mergeCell ref="F171:I171"/>
    <mergeCell ref="L171:M171"/>
    <mergeCell ref="N171:Q171"/>
    <mergeCell ref="F173:I173"/>
    <mergeCell ref="L173:M173"/>
    <mergeCell ref="N173:Q173"/>
    <mergeCell ref="F163:I163"/>
    <mergeCell ref="F164:I164"/>
    <mergeCell ref="L164:M164"/>
    <mergeCell ref="N164:Q164"/>
    <mergeCell ref="F165:I165"/>
    <mergeCell ref="F167:I167"/>
    <mergeCell ref="L167:M167"/>
    <mergeCell ref="N167:Q167"/>
    <mergeCell ref="F168:I168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L162:M162"/>
    <mergeCell ref="N162:Q16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46:I146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30:I130"/>
    <mergeCell ref="F131:I131"/>
    <mergeCell ref="L131:M131"/>
    <mergeCell ref="N131:Q131"/>
    <mergeCell ref="F132:I132"/>
    <mergeCell ref="F133:I133"/>
    <mergeCell ref="F134:I134"/>
    <mergeCell ref="F135:I135"/>
    <mergeCell ref="L135:M135"/>
    <mergeCell ref="N135:Q135"/>
    <mergeCell ref="F125:I125"/>
    <mergeCell ref="L125:M125"/>
    <mergeCell ref="N125:Q125"/>
    <mergeCell ref="F126:I126"/>
    <mergeCell ref="F127:I127"/>
    <mergeCell ref="F128:I128"/>
    <mergeCell ref="F129:I129"/>
    <mergeCell ref="L129:M129"/>
    <mergeCell ref="N129:Q129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121</v>
      </c>
      <c r="G1" s="15"/>
      <c r="H1" s="279" t="s">
        <v>122</v>
      </c>
      <c r="I1" s="279"/>
      <c r="J1" s="279"/>
      <c r="K1" s="279"/>
      <c r="L1" s="15" t="s">
        <v>123</v>
      </c>
      <c r="M1" s="13"/>
      <c r="N1" s="13"/>
      <c r="O1" s="14" t="s">
        <v>124</v>
      </c>
      <c r="P1" s="13"/>
      <c r="Q1" s="13"/>
      <c r="R1" s="13"/>
      <c r="S1" s="15" t="s">
        <v>125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19" t="s">
        <v>96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126</v>
      </c>
    </row>
    <row r="4" spans="1:66" ht="36.950000000000003" customHeight="1">
      <c r="B4" s="23"/>
      <c r="C4" s="194" t="s">
        <v>127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4"/>
      <c r="T4" s="25" t="s">
        <v>14</v>
      </c>
      <c r="AT4" s="19" t="s">
        <v>6</v>
      </c>
    </row>
    <row r="5" spans="1:6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1:66" ht="25.35" customHeight="1">
      <c r="B6" s="23"/>
      <c r="C6" s="27"/>
      <c r="D6" s="31" t="s">
        <v>20</v>
      </c>
      <c r="E6" s="27"/>
      <c r="F6" s="237" t="str">
        <f>'Rekapitulace stavby'!K6</f>
        <v>Revitalizace sídliště Šumavská, Pod Vodojemem, Horažďovice - I. etapa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4"/>
    </row>
    <row r="7" spans="1:66" s="1" customFormat="1" ht="32.85" customHeight="1">
      <c r="B7" s="36"/>
      <c r="C7" s="37"/>
      <c r="D7" s="30" t="s">
        <v>128</v>
      </c>
      <c r="E7" s="37"/>
      <c r="F7" s="200" t="s">
        <v>603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37"/>
      <c r="R7" s="38"/>
    </row>
    <row r="8" spans="1:66" s="1" customFormat="1" ht="14.45" customHeight="1">
      <c r="B8" s="36"/>
      <c r="C8" s="37"/>
      <c r="D8" s="31" t="s">
        <v>23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5</v>
      </c>
      <c r="P8" s="37"/>
      <c r="Q8" s="37"/>
      <c r="R8" s="38"/>
    </row>
    <row r="9" spans="1:66" s="1" customFormat="1" ht="14.45" customHeight="1">
      <c r="B9" s="36"/>
      <c r="C9" s="37"/>
      <c r="D9" s="31" t="s">
        <v>25</v>
      </c>
      <c r="E9" s="37"/>
      <c r="F9" s="29" t="s">
        <v>26</v>
      </c>
      <c r="G9" s="37"/>
      <c r="H9" s="37"/>
      <c r="I9" s="37"/>
      <c r="J9" s="37"/>
      <c r="K9" s="37"/>
      <c r="L9" s="37"/>
      <c r="M9" s="31" t="s">
        <v>27</v>
      </c>
      <c r="N9" s="37"/>
      <c r="O9" s="240" t="str">
        <f>'Rekapitulace stavby'!AN8</f>
        <v>17.7.2017</v>
      </c>
      <c r="P9" s="241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1" t="s">
        <v>31</v>
      </c>
      <c r="E11" s="37"/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198" t="s">
        <v>5</v>
      </c>
      <c r="P11" s="198"/>
      <c r="Q11" s="37"/>
      <c r="R11" s="38"/>
    </row>
    <row r="12" spans="1:66" s="1" customFormat="1" ht="18" customHeight="1">
      <c r="B12" s="36"/>
      <c r="C12" s="37"/>
      <c r="D12" s="37"/>
      <c r="E12" s="29" t="s">
        <v>33</v>
      </c>
      <c r="F12" s="37"/>
      <c r="G12" s="37"/>
      <c r="H12" s="37"/>
      <c r="I12" s="37"/>
      <c r="J12" s="37"/>
      <c r="K12" s="37"/>
      <c r="L12" s="37"/>
      <c r="M12" s="31" t="s">
        <v>34</v>
      </c>
      <c r="N12" s="37"/>
      <c r="O12" s="198" t="s">
        <v>5</v>
      </c>
      <c r="P12" s="198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1" t="s">
        <v>35</v>
      </c>
      <c r="E14" s="37"/>
      <c r="F14" s="37"/>
      <c r="G14" s="37"/>
      <c r="H14" s="37"/>
      <c r="I14" s="37"/>
      <c r="J14" s="37"/>
      <c r="K14" s="37"/>
      <c r="L14" s="37"/>
      <c r="M14" s="31" t="s">
        <v>32</v>
      </c>
      <c r="N14" s="37"/>
      <c r="O14" s="242" t="s">
        <v>5</v>
      </c>
      <c r="P14" s="198"/>
      <c r="Q14" s="37"/>
      <c r="R14" s="38"/>
    </row>
    <row r="15" spans="1:66" s="1" customFormat="1" ht="18" customHeight="1">
      <c r="B15" s="36"/>
      <c r="C15" s="37"/>
      <c r="D15" s="37"/>
      <c r="E15" s="242" t="s">
        <v>130</v>
      </c>
      <c r="F15" s="243"/>
      <c r="G15" s="243"/>
      <c r="H15" s="243"/>
      <c r="I15" s="243"/>
      <c r="J15" s="243"/>
      <c r="K15" s="243"/>
      <c r="L15" s="243"/>
      <c r="M15" s="31" t="s">
        <v>34</v>
      </c>
      <c r="N15" s="37"/>
      <c r="O15" s="242" t="s">
        <v>5</v>
      </c>
      <c r="P15" s="198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37</v>
      </c>
      <c r="E17" s="37"/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198" t="s">
        <v>5</v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">
        <v>38</v>
      </c>
      <c r="F18" s="37"/>
      <c r="G18" s="37"/>
      <c r="H18" s="37"/>
      <c r="I18" s="37"/>
      <c r="J18" s="37"/>
      <c r="K18" s="37"/>
      <c r="L18" s="37"/>
      <c r="M18" s="31" t="s">
        <v>34</v>
      </c>
      <c r="N18" s="37"/>
      <c r="O18" s="198" t="s">
        <v>5</v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40</v>
      </c>
      <c r="E20" s="37"/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198" t="s">
        <v>5</v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">
        <v>41</v>
      </c>
      <c r="F21" s="37"/>
      <c r="G21" s="37"/>
      <c r="H21" s="37"/>
      <c r="I21" s="37"/>
      <c r="J21" s="37"/>
      <c r="K21" s="37"/>
      <c r="L21" s="37"/>
      <c r="M21" s="31" t="s">
        <v>34</v>
      </c>
      <c r="N21" s="37"/>
      <c r="O21" s="198" t="s">
        <v>5</v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3" t="s">
        <v>5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131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115</v>
      </c>
      <c r="E28" s="37"/>
      <c r="F28" s="37"/>
      <c r="G28" s="37"/>
      <c r="H28" s="37"/>
      <c r="I28" s="37"/>
      <c r="J28" s="37"/>
      <c r="K28" s="37"/>
      <c r="L28" s="37"/>
      <c r="M28" s="204">
        <f>N98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45</v>
      </c>
      <c r="E30" s="37"/>
      <c r="F30" s="37"/>
      <c r="G30" s="37"/>
      <c r="H30" s="37"/>
      <c r="I30" s="37"/>
      <c r="J30" s="37"/>
      <c r="K30" s="37"/>
      <c r="L30" s="37"/>
      <c r="M30" s="244">
        <f>ROUND(M27+M28,2)</f>
        <v>0</v>
      </c>
      <c r="N30" s="239"/>
      <c r="O30" s="239"/>
      <c r="P30" s="23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46</v>
      </c>
      <c r="E32" s="43" t="s">
        <v>47</v>
      </c>
      <c r="F32" s="44">
        <v>0.21</v>
      </c>
      <c r="G32" s="119" t="s">
        <v>48</v>
      </c>
      <c r="H32" s="245">
        <f>(SUM(BE98:BE105)+SUM(BE123:BE201))</f>
        <v>0</v>
      </c>
      <c r="I32" s="239"/>
      <c r="J32" s="239"/>
      <c r="K32" s="37"/>
      <c r="L32" s="37"/>
      <c r="M32" s="245">
        <f>ROUND((SUM(BE98:BE105)+SUM(BE123:BE201)), 2)*F32</f>
        <v>0</v>
      </c>
      <c r="N32" s="239"/>
      <c r="O32" s="239"/>
      <c r="P32" s="239"/>
      <c r="Q32" s="37"/>
      <c r="R32" s="38"/>
    </row>
    <row r="33" spans="2:18" s="1" customFormat="1" ht="14.45" customHeight="1">
      <c r="B33" s="36"/>
      <c r="C33" s="37"/>
      <c r="D33" s="37"/>
      <c r="E33" s="43" t="s">
        <v>49</v>
      </c>
      <c r="F33" s="44">
        <v>0.15</v>
      </c>
      <c r="G33" s="119" t="s">
        <v>48</v>
      </c>
      <c r="H33" s="245">
        <f>(SUM(BF98:BF105)+SUM(BF123:BF201))</f>
        <v>0</v>
      </c>
      <c r="I33" s="239"/>
      <c r="J33" s="239"/>
      <c r="K33" s="37"/>
      <c r="L33" s="37"/>
      <c r="M33" s="245">
        <f>ROUND((SUM(BF98:BF105)+SUM(BF123:BF201)), 2)*F33</f>
        <v>0</v>
      </c>
      <c r="N33" s="239"/>
      <c r="O33" s="239"/>
      <c r="P33" s="239"/>
      <c r="Q33" s="37"/>
      <c r="R33" s="38"/>
    </row>
    <row r="34" spans="2:18" s="1" customFormat="1" ht="14.45" hidden="1" customHeight="1">
      <c r="B34" s="36"/>
      <c r="C34" s="37"/>
      <c r="D34" s="37"/>
      <c r="E34" s="43" t="s">
        <v>50</v>
      </c>
      <c r="F34" s="44">
        <v>0.21</v>
      </c>
      <c r="G34" s="119" t="s">
        <v>48</v>
      </c>
      <c r="H34" s="245">
        <f>(SUM(BG98:BG105)+SUM(BG123:BG201))</f>
        <v>0</v>
      </c>
      <c r="I34" s="239"/>
      <c r="J34" s="239"/>
      <c r="K34" s="37"/>
      <c r="L34" s="37"/>
      <c r="M34" s="245">
        <v>0</v>
      </c>
      <c r="N34" s="239"/>
      <c r="O34" s="239"/>
      <c r="P34" s="239"/>
      <c r="Q34" s="37"/>
      <c r="R34" s="38"/>
    </row>
    <row r="35" spans="2:18" s="1" customFormat="1" ht="14.45" hidden="1" customHeight="1">
      <c r="B35" s="36"/>
      <c r="C35" s="37"/>
      <c r="D35" s="37"/>
      <c r="E35" s="43" t="s">
        <v>51</v>
      </c>
      <c r="F35" s="44">
        <v>0.15</v>
      </c>
      <c r="G35" s="119" t="s">
        <v>48</v>
      </c>
      <c r="H35" s="245">
        <f>(SUM(BH98:BH105)+SUM(BH123:BH201))</f>
        <v>0</v>
      </c>
      <c r="I35" s="239"/>
      <c r="J35" s="239"/>
      <c r="K35" s="37"/>
      <c r="L35" s="37"/>
      <c r="M35" s="245">
        <v>0</v>
      </c>
      <c r="N35" s="239"/>
      <c r="O35" s="239"/>
      <c r="P35" s="239"/>
      <c r="Q35" s="37"/>
      <c r="R35" s="38"/>
    </row>
    <row r="36" spans="2:18" s="1" customFormat="1" ht="14.45" hidden="1" customHeight="1">
      <c r="B36" s="36"/>
      <c r="C36" s="37"/>
      <c r="D36" s="37"/>
      <c r="E36" s="43" t="s">
        <v>52</v>
      </c>
      <c r="F36" s="44">
        <v>0</v>
      </c>
      <c r="G36" s="119" t="s">
        <v>48</v>
      </c>
      <c r="H36" s="245">
        <f>(SUM(BI98:BI105)+SUM(BI123:BI201))</f>
        <v>0</v>
      </c>
      <c r="I36" s="239"/>
      <c r="J36" s="239"/>
      <c r="K36" s="37"/>
      <c r="L36" s="37"/>
      <c r="M36" s="245">
        <v>0</v>
      </c>
      <c r="N36" s="239"/>
      <c r="O36" s="239"/>
      <c r="P36" s="23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53</v>
      </c>
      <c r="E38" s="76"/>
      <c r="F38" s="76"/>
      <c r="G38" s="121" t="s">
        <v>54</v>
      </c>
      <c r="H38" s="122" t="s">
        <v>55</v>
      </c>
      <c r="I38" s="76"/>
      <c r="J38" s="76"/>
      <c r="K38" s="76"/>
      <c r="L38" s="246">
        <f>SUM(M30:M36)</f>
        <v>0</v>
      </c>
      <c r="M38" s="246"/>
      <c r="N38" s="246"/>
      <c r="O38" s="246"/>
      <c r="P38" s="247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56</v>
      </c>
      <c r="E50" s="52"/>
      <c r="F50" s="52"/>
      <c r="G50" s="52"/>
      <c r="H50" s="53"/>
      <c r="I50" s="37"/>
      <c r="J50" s="51" t="s">
        <v>57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58</v>
      </c>
      <c r="E59" s="57"/>
      <c r="F59" s="57"/>
      <c r="G59" s="58" t="s">
        <v>59</v>
      </c>
      <c r="H59" s="59"/>
      <c r="I59" s="37"/>
      <c r="J59" s="56" t="s">
        <v>58</v>
      </c>
      <c r="K59" s="57"/>
      <c r="L59" s="57"/>
      <c r="M59" s="57"/>
      <c r="N59" s="58" t="s">
        <v>59</v>
      </c>
      <c r="O59" s="57"/>
      <c r="P59" s="59"/>
      <c r="Q59" s="37"/>
      <c r="R59" s="38"/>
    </row>
    <row r="60" spans="2:18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60</v>
      </c>
      <c r="E61" s="52"/>
      <c r="F61" s="52"/>
      <c r="G61" s="52"/>
      <c r="H61" s="53"/>
      <c r="I61" s="37"/>
      <c r="J61" s="51" t="s">
        <v>61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58</v>
      </c>
      <c r="E70" s="57"/>
      <c r="F70" s="57"/>
      <c r="G70" s="58" t="s">
        <v>59</v>
      </c>
      <c r="H70" s="59"/>
      <c r="I70" s="37"/>
      <c r="J70" s="56" t="s">
        <v>58</v>
      </c>
      <c r="K70" s="57"/>
      <c r="L70" s="57"/>
      <c r="M70" s="57"/>
      <c r="N70" s="58" t="s">
        <v>59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194" t="s">
        <v>132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20</v>
      </c>
      <c r="D78" s="37"/>
      <c r="E78" s="37"/>
      <c r="F78" s="237" t="str">
        <f>F6</f>
        <v>Revitalizace sídliště Šumavská, Pod Vodojemem, Horažďovice - I. etapa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7"/>
      <c r="R78" s="38"/>
    </row>
    <row r="79" spans="2:18" s="1" customFormat="1" ht="36.950000000000003" customHeight="1">
      <c r="B79" s="36"/>
      <c r="C79" s="70" t="s">
        <v>128</v>
      </c>
      <c r="D79" s="37"/>
      <c r="E79" s="37"/>
      <c r="F79" s="214" t="str">
        <f>F7</f>
        <v>030 - SO 03  Veřejné osvětlení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47" s="1" customFormat="1" ht="18" customHeight="1">
      <c r="B81" s="36"/>
      <c r="C81" s="31" t="s">
        <v>25</v>
      </c>
      <c r="D81" s="37"/>
      <c r="E81" s="37"/>
      <c r="F81" s="29" t="str">
        <f>F9</f>
        <v>Horažďovice</v>
      </c>
      <c r="G81" s="37"/>
      <c r="H81" s="37"/>
      <c r="I81" s="37"/>
      <c r="J81" s="37"/>
      <c r="K81" s="31" t="s">
        <v>27</v>
      </c>
      <c r="L81" s="37"/>
      <c r="M81" s="241" t="str">
        <f>IF(O9="","",O9)</f>
        <v>17.7.2017</v>
      </c>
      <c r="N81" s="241"/>
      <c r="O81" s="241"/>
      <c r="P81" s="241"/>
      <c r="Q81" s="37"/>
      <c r="R81" s="38"/>
    </row>
    <row r="82" spans="2:47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47" s="1" customFormat="1" ht="15">
      <c r="B83" s="36"/>
      <c r="C83" s="31" t="s">
        <v>31</v>
      </c>
      <c r="D83" s="37"/>
      <c r="E83" s="37"/>
      <c r="F83" s="29" t="str">
        <f>E12</f>
        <v>Město Horažďovice</v>
      </c>
      <c r="G83" s="37"/>
      <c r="H83" s="37"/>
      <c r="I83" s="37"/>
      <c r="J83" s="37"/>
      <c r="K83" s="31" t="s">
        <v>37</v>
      </c>
      <c r="L83" s="37"/>
      <c r="M83" s="198" t="str">
        <f>E18</f>
        <v>Ing. Oldřich Slováček</v>
      </c>
      <c r="N83" s="198"/>
      <c r="O83" s="198"/>
      <c r="P83" s="198"/>
      <c r="Q83" s="198"/>
      <c r="R83" s="38"/>
    </row>
    <row r="84" spans="2:47" s="1" customFormat="1" ht="14.45" customHeight="1">
      <c r="B84" s="36"/>
      <c r="C84" s="31" t="s">
        <v>35</v>
      </c>
      <c r="D84" s="37"/>
      <c r="E84" s="37"/>
      <c r="F84" s="29" t="str">
        <f>IF(E15="","",E15)</f>
        <v>bude určen výběrovým řízením</v>
      </c>
      <c r="G84" s="37"/>
      <c r="H84" s="37"/>
      <c r="I84" s="37"/>
      <c r="J84" s="37"/>
      <c r="K84" s="31" t="s">
        <v>40</v>
      </c>
      <c r="L84" s="37"/>
      <c r="M84" s="198" t="str">
        <f>E21</f>
        <v>Pavel Hrba</v>
      </c>
      <c r="N84" s="198"/>
      <c r="O84" s="198"/>
      <c r="P84" s="198"/>
      <c r="Q84" s="198"/>
      <c r="R84" s="38"/>
    </row>
    <row r="85" spans="2:47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47" s="1" customFormat="1" ht="29.25" customHeight="1">
      <c r="B86" s="36"/>
      <c r="C86" s="248" t="s">
        <v>133</v>
      </c>
      <c r="D86" s="249"/>
      <c r="E86" s="249"/>
      <c r="F86" s="249"/>
      <c r="G86" s="249"/>
      <c r="H86" s="115"/>
      <c r="I86" s="115"/>
      <c r="J86" s="115"/>
      <c r="K86" s="115"/>
      <c r="L86" s="115"/>
      <c r="M86" s="115"/>
      <c r="N86" s="248" t="s">
        <v>134</v>
      </c>
      <c r="O86" s="249"/>
      <c r="P86" s="249"/>
      <c r="Q86" s="249"/>
      <c r="R86" s="38"/>
    </row>
    <row r="87" spans="2:47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135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6">
        <f>N123</f>
        <v>0</v>
      </c>
      <c r="O88" s="250"/>
      <c r="P88" s="250"/>
      <c r="Q88" s="250"/>
      <c r="R88" s="38"/>
      <c r="AU88" s="19" t="s">
        <v>136</v>
      </c>
    </row>
    <row r="89" spans="2:47" s="6" customFormat="1" ht="24.95" customHeight="1">
      <c r="B89" s="124"/>
      <c r="C89" s="125"/>
      <c r="D89" s="126" t="s">
        <v>137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51">
        <f>N124</f>
        <v>0</v>
      </c>
      <c r="O89" s="252"/>
      <c r="P89" s="252"/>
      <c r="Q89" s="252"/>
      <c r="R89" s="127"/>
    </row>
    <row r="90" spans="2:47" s="7" customFormat="1" ht="19.899999999999999" customHeight="1">
      <c r="B90" s="128"/>
      <c r="C90" s="129"/>
      <c r="D90" s="103" t="s">
        <v>138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29">
        <f>N126</f>
        <v>0</v>
      </c>
      <c r="O90" s="253"/>
      <c r="P90" s="253"/>
      <c r="Q90" s="253"/>
      <c r="R90" s="130"/>
    </row>
    <row r="91" spans="2:47" s="7" customFormat="1" ht="19.899999999999999" customHeight="1">
      <c r="B91" s="128"/>
      <c r="C91" s="129"/>
      <c r="D91" s="103" t="s">
        <v>139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29">
        <f>N130</f>
        <v>0</v>
      </c>
      <c r="O91" s="253"/>
      <c r="P91" s="253"/>
      <c r="Q91" s="253"/>
      <c r="R91" s="130"/>
    </row>
    <row r="92" spans="2:47" s="7" customFormat="1" ht="19.899999999999999" customHeight="1">
      <c r="B92" s="128"/>
      <c r="C92" s="129"/>
      <c r="D92" s="103" t="s">
        <v>604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29">
        <f>N136</f>
        <v>0</v>
      </c>
      <c r="O92" s="253"/>
      <c r="P92" s="253"/>
      <c r="Q92" s="253"/>
      <c r="R92" s="130"/>
    </row>
    <row r="93" spans="2:47" s="6" customFormat="1" ht="24.95" customHeight="1">
      <c r="B93" s="124"/>
      <c r="C93" s="125"/>
      <c r="D93" s="126" t="s">
        <v>605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51">
        <f>N138</f>
        <v>0</v>
      </c>
      <c r="O93" s="252"/>
      <c r="P93" s="252"/>
      <c r="Q93" s="252"/>
      <c r="R93" s="127"/>
    </row>
    <row r="94" spans="2:47" s="7" customFormat="1" ht="19.899999999999999" customHeight="1">
      <c r="B94" s="128"/>
      <c r="C94" s="129"/>
      <c r="D94" s="103" t="s">
        <v>606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29">
        <f>N139</f>
        <v>0</v>
      </c>
      <c r="O94" s="253"/>
      <c r="P94" s="253"/>
      <c r="Q94" s="253"/>
      <c r="R94" s="130"/>
    </row>
    <row r="95" spans="2:47" s="7" customFormat="1" ht="19.899999999999999" customHeight="1">
      <c r="B95" s="128"/>
      <c r="C95" s="129"/>
      <c r="D95" s="103" t="s">
        <v>607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29">
        <f>N175</f>
        <v>0</v>
      </c>
      <c r="O95" s="253"/>
      <c r="P95" s="253"/>
      <c r="Q95" s="253"/>
      <c r="R95" s="130"/>
    </row>
    <row r="96" spans="2:47" s="7" customFormat="1" ht="19.899999999999999" customHeight="1">
      <c r="B96" s="128"/>
      <c r="C96" s="129"/>
      <c r="D96" s="103" t="s">
        <v>608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29">
        <f>N181</f>
        <v>0</v>
      </c>
      <c r="O96" s="253"/>
      <c r="P96" s="253"/>
      <c r="Q96" s="253"/>
      <c r="R96" s="130"/>
    </row>
    <row r="97" spans="2:65" s="1" customFormat="1" ht="21.75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8"/>
    </row>
    <row r="98" spans="2:65" s="1" customFormat="1" ht="29.25" customHeight="1">
      <c r="B98" s="36"/>
      <c r="C98" s="123" t="s">
        <v>147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250">
        <f>ROUND(N99+N100+N101+N102+N103+N104,2)</f>
        <v>0</v>
      </c>
      <c r="O98" s="254"/>
      <c r="P98" s="254"/>
      <c r="Q98" s="254"/>
      <c r="R98" s="38"/>
      <c r="T98" s="131"/>
      <c r="U98" s="132" t="s">
        <v>46</v>
      </c>
    </row>
    <row r="99" spans="2:65" s="1" customFormat="1" ht="18" customHeight="1">
      <c r="B99" s="133"/>
      <c r="C99" s="134"/>
      <c r="D99" s="233" t="s">
        <v>148</v>
      </c>
      <c r="E99" s="255"/>
      <c r="F99" s="255"/>
      <c r="G99" s="255"/>
      <c r="H99" s="255"/>
      <c r="I99" s="134"/>
      <c r="J99" s="134"/>
      <c r="K99" s="134"/>
      <c r="L99" s="134"/>
      <c r="M99" s="134"/>
      <c r="N99" s="228">
        <f>ROUND(N88*T99,2)</f>
        <v>0</v>
      </c>
      <c r="O99" s="256"/>
      <c r="P99" s="256"/>
      <c r="Q99" s="256"/>
      <c r="R99" s="136"/>
      <c r="S99" s="134"/>
      <c r="T99" s="137"/>
      <c r="U99" s="138" t="s">
        <v>47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149</v>
      </c>
      <c r="AZ99" s="139"/>
      <c r="BA99" s="139"/>
      <c r="BB99" s="139"/>
      <c r="BC99" s="139"/>
      <c r="BD99" s="139"/>
      <c r="BE99" s="141">
        <f t="shared" ref="BE99:BE104" si="0">IF(U99="základní",N99,0)</f>
        <v>0</v>
      </c>
      <c r="BF99" s="141">
        <f t="shared" ref="BF99:BF104" si="1">IF(U99="snížená",N99,0)</f>
        <v>0</v>
      </c>
      <c r="BG99" s="141">
        <f t="shared" ref="BG99:BG104" si="2">IF(U99="zákl. přenesená",N99,0)</f>
        <v>0</v>
      </c>
      <c r="BH99" s="141">
        <f t="shared" ref="BH99:BH104" si="3">IF(U99="sníž. přenesená",N99,0)</f>
        <v>0</v>
      </c>
      <c r="BI99" s="141">
        <f t="shared" ref="BI99:BI104" si="4">IF(U99="nulová",N99,0)</f>
        <v>0</v>
      </c>
      <c r="BJ99" s="140" t="s">
        <v>11</v>
      </c>
      <c r="BK99" s="139"/>
      <c r="BL99" s="139"/>
      <c r="BM99" s="139"/>
    </row>
    <row r="100" spans="2:65" s="1" customFormat="1" ht="18" customHeight="1">
      <c r="B100" s="133"/>
      <c r="C100" s="134"/>
      <c r="D100" s="233" t="s">
        <v>150</v>
      </c>
      <c r="E100" s="255"/>
      <c r="F100" s="255"/>
      <c r="G100" s="255"/>
      <c r="H100" s="255"/>
      <c r="I100" s="134"/>
      <c r="J100" s="134"/>
      <c r="K100" s="134"/>
      <c r="L100" s="134"/>
      <c r="M100" s="134"/>
      <c r="N100" s="228">
        <f>ROUND(N88*T100,2)</f>
        <v>0</v>
      </c>
      <c r="O100" s="256"/>
      <c r="P100" s="256"/>
      <c r="Q100" s="256"/>
      <c r="R100" s="136"/>
      <c r="S100" s="134"/>
      <c r="T100" s="137"/>
      <c r="U100" s="138" t="s">
        <v>47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0" t="s">
        <v>149</v>
      </c>
      <c r="AZ100" s="139"/>
      <c r="BA100" s="139"/>
      <c r="BB100" s="139"/>
      <c r="BC100" s="139"/>
      <c r="BD100" s="139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11</v>
      </c>
      <c r="BK100" s="139"/>
      <c r="BL100" s="139"/>
      <c r="BM100" s="139"/>
    </row>
    <row r="101" spans="2:65" s="1" customFormat="1" ht="18" customHeight="1">
      <c r="B101" s="133"/>
      <c r="C101" s="134"/>
      <c r="D101" s="233" t="s">
        <v>151</v>
      </c>
      <c r="E101" s="255"/>
      <c r="F101" s="255"/>
      <c r="G101" s="255"/>
      <c r="H101" s="255"/>
      <c r="I101" s="134"/>
      <c r="J101" s="134"/>
      <c r="K101" s="134"/>
      <c r="L101" s="134"/>
      <c r="M101" s="134"/>
      <c r="N101" s="228">
        <f>ROUND(N88*T101,2)</f>
        <v>0</v>
      </c>
      <c r="O101" s="256"/>
      <c r="P101" s="256"/>
      <c r="Q101" s="256"/>
      <c r="R101" s="136"/>
      <c r="S101" s="134"/>
      <c r="T101" s="137"/>
      <c r="U101" s="138" t="s">
        <v>47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0" t="s">
        <v>149</v>
      </c>
      <c r="AZ101" s="139"/>
      <c r="BA101" s="139"/>
      <c r="BB101" s="139"/>
      <c r="BC101" s="139"/>
      <c r="BD101" s="139"/>
      <c r="BE101" s="141">
        <f t="shared" si="0"/>
        <v>0</v>
      </c>
      <c r="BF101" s="141">
        <f t="shared" si="1"/>
        <v>0</v>
      </c>
      <c r="BG101" s="141">
        <f t="shared" si="2"/>
        <v>0</v>
      </c>
      <c r="BH101" s="141">
        <f t="shared" si="3"/>
        <v>0</v>
      </c>
      <c r="BI101" s="141">
        <f t="shared" si="4"/>
        <v>0</v>
      </c>
      <c r="BJ101" s="140" t="s">
        <v>11</v>
      </c>
      <c r="BK101" s="139"/>
      <c r="BL101" s="139"/>
      <c r="BM101" s="139"/>
    </row>
    <row r="102" spans="2:65" s="1" customFormat="1" ht="18" customHeight="1">
      <c r="B102" s="133"/>
      <c r="C102" s="134"/>
      <c r="D102" s="233" t="s">
        <v>152</v>
      </c>
      <c r="E102" s="255"/>
      <c r="F102" s="255"/>
      <c r="G102" s="255"/>
      <c r="H102" s="255"/>
      <c r="I102" s="134"/>
      <c r="J102" s="134"/>
      <c r="K102" s="134"/>
      <c r="L102" s="134"/>
      <c r="M102" s="134"/>
      <c r="N102" s="228">
        <f>ROUND(N88*T102,2)</f>
        <v>0</v>
      </c>
      <c r="O102" s="256"/>
      <c r="P102" s="256"/>
      <c r="Q102" s="256"/>
      <c r="R102" s="136"/>
      <c r="S102" s="134"/>
      <c r="T102" s="137"/>
      <c r="U102" s="138" t="s">
        <v>47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0" t="s">
        <v>149</v>
      </c>
      <c r="AZ102" s="139"/>
      <c r="BA102" s="139"/>
      <c r="BB102" s="139"/>
      <c r="BC102" s="139"/>
      <c r="BD102" s="139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11</v>
      </c>
      <c r="BK102" s="139"/>
      <c r="BL102" s="139"/>
      <c r="BM102" s="139"/>
    </row>
    <row r="103" spans="2:65" s="1" customFormat="1" ht="18" customHeight="1">
      <c r="B103" s="133"/>
      <c r="C103" s="134"/>
      <c r="D103" s="233" t="s">
        <v>153</v>
      </c>
      <c r="E103" s="255"/>
      <c r="F103" s="255"/>
      <c r="G103" s="255"/>
      <c r="H103" s="255"/>
      <c r="I103" s="134"/>
      <c r="J103" s="134"/>
      <c r="K103" s="134"/>
      <c r="L103" s="134"/>
      <c r="M103" s="134"/>
      <c r="N103" s="228">
        <f>ROUND(N88*T103,2)</f>
        <v>0</v>
      </c>
      <c r="O103" s="256"/>
      <c r="P103" s="256"/>
      <c r="Q103" s="256"/>
      <c r="R103" s="136"/>
      <c r="S103" s="134"/>
      <c r="T103" s="137"/>
      <c r="U103" s="138" t="s">
        <v>47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0" t="s">
        <v>149</v>
      </c>
      <c r="AZ103" s="139"/>
      <c r="BA103" s="139"/>
      <c r="BB103" s="139"/>
      <c r="BC103" s="139"/>
      <c r="BD103" s="139"/>
      <c r="BE103" s="141">
        <f t="shared" si="0"/>
        <v>0</v>
      </c>
      <c r="BF103" s="141">
        <f t="shared" si="1"/>
        <v>0</v>
      </c>
      <c r="BG103" s="141">
        <f t="shared" si="2"/>
        <v>0</v>
      </c>
      <c r="BH103" s="141">
        <f t="shared" si="3"/>
        <v>0</v>
      </c>
      <c r="BI103" s="141">
        <f t="shared" si="4"/>
        <v>0</v>
      </c>
      <c r="BJ103" s="140" t="s">
        <v>11</v>
      </c>
      <c r="BK103" s="139"/>
      <c r="BL103" s="139"/>
      <c r="BM103" s="139"/>
    </row>
    <row r="104" spans="2:65" s="1" customFormat="1" ht="18" customHeight="1">
      <c r="B104" s="133"/>
      <c r="C104" s="134"/>
      <c r="D104" s="135" t="s">
        <v>154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228">
        <f>ROUND(N88*T104,2)</f>
        <v>0</v>
      </c>
      <c r="O104" s="256"/>
      <c r="P104" s="256"/>
      <c r="Q104" s="256"/>
      <c r="R104" s="136"/>
      <c r="S104" s="134"/>
      <c r="T104" s="142"/>
      <c r="U104" s="143" t="s">
        <v>47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0" t="s">
        <v>155</v>
      </c>
      <c r="AZ104" s="139"/>
      <c r="BA104" s="139"/>
      <c r="BB104" s="139"/>
      <c r="BC104" s="139"/>
      <c r="BD104" s="139"/>
      <c r="BE104" s="141">
        <f t="shared" si="0"/>
        <v>0</v>
      </c>
      <c r="BF104" s="141">
        <f t="shared" si="1"/>
        <v>0</v>
      </c>
      <c r="BG104" s="141">
        <f t="shared" si="2"/>
        <v>0</v>
      </c>
      <c r="BH104" s="141">
        <f t="shared" si="3"/>
        <v>0</v>
      </c>
      <c r="BI104" s="141">
        <f t="shared" si="4"/>
        <v>0</v>
      </c>
      <c r="BJ104" s="140" t="s">
        <v>11</v>
      </c>
      <c r="BK104" s="139"/>
      <c r="BL104" s="139"/>
      <c r="BM104" s="139"/>
    </row>
    <row r="105" spans="2:65" s="1" customFormat="1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8"/>
    </row>
    <row r="106" spans="2:65" s="1" customFormat="1" ht="29.25" customHeight="1">
      <c r="B106" s="36"/>
      <c r="C106" s="114" t="s">
        <v>120</v>
      </c>
      <c r="D106" s="115"/>
      <c r="E106" s="115"/>
      <c r="F106" s="115"/>
      <c r="G106" s="115"/>
      <c r="H106" s="115"/>
      <c r="I106" s="115"/>
      <c r="J106" s="115"/>
      <c r="K106" s="115"/>
      <c r="L106" s="230">
        <f>ROUND(SUM(N88+N98),2)</f>
        <v>0</v>
      </c>
      <c r="M106" s="230"/>
      <c r="N106" s="230"/>
      <c r="O106" s="230"/>
      <c r="P106" s="230"/>
      <c r="Q106" s="230"/>
      <c r="R106" s="38"/>
    </row>
    <row r="107" spans="2:65" s="1" customFormat="1" ht="6.95" customHeight="1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2"/>
    </row>
    <row r="111" spans="2:65" s="1" customFormat="1" ht="6.95" customHeight="1"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5"/>
    </row>
    <row r="112" spans="2:65" s="1" customFormat="1" ht="36.950000000000003" customHeight="1">
      <c r="B112" s="36"/>
      <c r="C112" s="194" t="s">
        <v>156</v>
      </c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38"/>
    </row>
    <row r="113" spans="2:65" s="1" customFormat="1" ht="6.95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65" s="1" customFormat="1" ht="30" customHeight="1">
      <c r="B114" s="36"/>
      <c r="C114" s="31" t="s">
        <v>20</v>
      </c>
      <c r="D114" s="37"/>
      <c r="E114" s="37"/>
      <c r="F114" s="237" t="str">
        <f>F6</f>
        <v>Revitalizace sídliště Šumavská, Pod Vodojemem, Horažďovice - I. etapa</v>
      </c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37"/>
      <c r="R114" s="38"/>
    </row>
    <row r="115" spans="2:65" s="1" customFormat="1" ht="36.950000000000003" customHeight="1">
      <c r="B115" s="36"/>
      <c r="C115" s="70" t="s">
        <v>128</v>
      </c>
      <c r="D115" s="37"/>
      <c r="E115" s="37"/>
      <c r="F115" s="214" t="str">
        <f>F7</f>
        <v>030 - SO 03  Veřejné osvětlení</v>
      </c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37"/>
      <c r="R115" s="38"/>
    </row>
    <row r="116" spans="2:65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65" s="1" customFormat="1" ht="18" customHeight="1">
      <c r="B117" s="36"/>
      <c r="C117" s="31" t="s">
        <v>25</v>
      </c>
      <c r="D117" s="37"/>
      <c r="E117" s="37"/>
      <c r="F117" s="29" t="str">
        <f>F9</f>
        <v>Horažďovice</v>
      </c>
      <c r="G117" s="37"/>
      <c r="H117" s="37"/>
      <c r="I117" s="37"/>
      <c r="J117" s="37"/>
      <c r="K117" s="31" t="s">
        <v>27</v>
      </c>
      <c r="L117" s="37"/>
      <c r="M117" s="241" t="str">
        <f>IF(O9="","",O9)</f>
        <v>17.7.2017</v>
      </c>
      <c r="N117" s="241"/>
      <c r="O117" s="241"/>
      <c r="P117" s="241"/>
      <c r="Q117" s="37"/>
      <c r="R117" s="38"/>
    </row>
    <row r="118" spans="2:65" s="1" customFormat="1" ht="6.95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65" s="1" customFormat="1" ht="15">
      <c r="B119" s="36"/>
      <c r="C119" s="31" t="s">
        <v>31</v>
      </c>
      <c r="D119" s="37"/>
      <c r="E119" s="37"/>
      <c r="F119" s="29" t="str">
        <f>E12</f>
        <v>Město Horažďovice</v>
      </c>
      <c r="G119" s="37"/>
      <c r="H119" s="37"/>
      <c r="I119" s="37"/>
      <c r="J119" s="37"/>
      <c r="K119" s="31" t="s">
        <v>37</v>
      </c>
      <c r="L119" s="37"/>
      <c r="M119" s="198" t="str">
        <f>E18</f>
        <v>Ing. Oldřich Slováček</v>
      </c>
      <c r="N119" s="198"/>
      <c r="O119" s="198"/>
      <c r="P119" s="198"/>
      <c r="Q119" s="198"/>
      <c r="R119" s="38"/>
    </row>
    <row r="120" spans="2:65" s="1" customFormat="1" ht="14.45" customHeight="1">
      <c r="B120" s="36"/>
      <c r="C120" s="31" t="s">
        <v>35</v>
      </c>
      <c r="D120" s="37"/>
      <c r="E120" s="37"/>
      <c r="F120" s="29" t="str">
        <f>IF(E15="","",E15)</f>
        <v>bude určen výběrovým řízením</v>
      </c>
      <c r="G120" s="37"/>
      <c r="H120" s="37"/>
      <c r="I120" s="37"/>
      <c r="J120" s="37"/>
      <c r="K120" s="31" t="s">
        <v>40</v>
      </c>
      <c r="L120" s="37"/>
      <c r="M120" s="198" t="str">
        <f>E21</f>
        <v>Pavel Hrba</v>
      </c>
      <c r="N120" s="198"/>
      <c r="O120" s="198"/>
      <c r="P120" s="198"/>
      <c r="Q120" s="198"/>
      <c r="R120" s="38"/>
    </row>
    <row r="121" spans="2:65" s="1" customFormat="1" ht="10.35" customHeight="1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</row>
    <row r="122" spans="2:65" s="8" customFormat="1" ht="29.25" customHeight="1">
      <c r="B122" s="144"/>
      <c r="C122" s="145" t="s">
        <v>157</v>
      </c>
      <c r="D122" s="146" t="s">
        <v>158</v>
      </c>
      <c r="E122" s="146" t="s">
        <v>64</v>
      </c>
      <c r="F122" s="257" t="s">
        <v>159</v>
      </c>
      <c r="G122" s="257"/>
      <c r="H122" s="257"/>
      <c r="I122" s="257"/>
      <c r="J122" s="146" t="s">
        <v>160</v>
      </c>
      <c r="K122" s="146" t="s">
        <v>161</v>
      </c>
      <c r="L122" s="258" t="s">
        <v>162</v>
      </c>
      <c r="M122" s="258"/>
      <c r="N122" s="257" t="s">
        <v>134</v>
      </c>
      <c r="O122" s="257"/>
      <c r="P122" s="257"/>
      <c r="Q122" s="259"/>
      <c r="R122" s="147"/>
      <c r="T122" s="77" t="s">
        <v>163</v>
      </c>
      <c r="U122" s="78" t="s">
        <v>46</v>
      </c>
      <c r="V122" s="78" t="s">
        <v>164</v>
      </c>
      <c r="W122" s="78" t="s">
        <v>165</v>
      </c>
      <c r="X122" s="78" t="s">
        <v>166</v>
      </c>
      <c r="Y122" s="78" t="s">
        <v>167</v>
      </c>
      <c r="Z122" s="78" t="s">
        <v>168</v>
      </c>
      <c r="AA122" s="79" t="s">
        <v>169</v>
      </c>
    </row>
    <row r="123" spans="2:65" s="1" customFormat="1" ht="29.25" customHeight="1">
      <c r="B123" s="36"/>
      <c r="C123" s="81" t="s">
        <v>131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267">
        <f>BK123</f>
        <v>0</v>
      </c>
      <c r="O123" s="268"/>
      <c r="P123" s="268"/>
      <c r="Q123" s="268"/>
      <c r="R123" s="38"/>
      <c r="T123" s="80"/>
      <c r="U123" s="52"/>
      <c r="V123" s="52"/>
      <c r="W123" s="148">
        <f>W124+W138+W202</f>
        <v>0</v>
      </c>
      <c r="X123" s="52"/>
      <c r="Y123" s="148">
        <f>Y124+Y138+Y202</f>
        <v>74.206910440000001</v>
      </c>
      <c r="Z123" s="52"/>
      <c r="AA123" s="149">
        <f>AA124+AA138+AA202</f>
        <v>0</v>
      </c>
      <c r="AT123" s="19" t="s">
        <v>81</v>
      </c>
      <c r="AU123" s="19" t="s">
        <v>136</v>
      </c>
      <c r="BK123" s="150">
        <f>BK124+BK138+BK202</f>
        <v>0</v>
      </c>
    </row>
    <row r="124" spans="2:65" s="9" customFormat="1" ht="37.35" customHeight="1">
      <c r="B124" s="151"/>
      <c r="C124" s="152"/>
      <c r="D124" s="153" t="s">
        <v>137</v>
      </c>
      <c r="E124" s="153"/>
      <c r="F124" s="153"/>
      <c r="G124" s="153"/>
      <c r="H124" s="153"/>
      <c r="I124" s="153"/>
      <c r="J124" s="153"/>
      <c r="K124" s="153"/>
      <c r="L124" s="153"/>
      <c r="M124" s="153"/>
      <c r="N124" s="284">
        <f>BK124</f>
        <v>0</v>
      </c>
      <c r="O124" s="285"/>
      <c r="P124" s="285"/>
      <c r="Q124" s="285"/>
      <c r="R124" s="154"/>
      <c r="T124" s="155"/>
      <c r="U124" s="152"/>
      <c r="V124" s="152"/>
      <c r="W124" s="156">
        <f>W125+W126+W130+W136</f>
        <v>0</v>
      </c>
      <c r="X124" s="152"/>
      <c r="Y124" s="156">
        <f>Y125+Y126+Y130+Y136</f>
        <v>17.811930439999998</v>
      </c>
      <c r="Z124" s="152"/>
      <c r="AA124" s="157">
        <f>AA125+AA126+AA130+AA136</f>
        <v>0</v>
      </c>
      <c r="AR124" s="158" t="s">
        <v>11</v>
      </c>
      <c r="AT124" s="159" t="s">
        <v>81</v>
      </c>
      <c r="AU124" s="159" t="s">
        <v>82</v>
      </c>
      <c r="AY124" s="158" t="s">
        <v>170</v>
      </c>
      <c r="BK124" s="160">
        <f>BK125+BK126+BK130+BK136</f>
        <v>0</v>
      </c>
    </row>
    <row r="125" spans="2:65" s="1" customFormat="1" ht="31.5" customHeight="1">
      <c r="B125" s="133"/>
      <c r="C125" s="162" t="s">
        <v>11</v>
      </c>
      <c r="D125" s="162" t="s">
        <v>171</v>
      </c>
      <c r="E125" s="163" t="s">
        <v>609</v>
      </c>
      <c r="F125" s="260" t="s">
        <v>610</v>
      </c>
      <c r="G125" s="260"/>
      <c r="H125" s="260"/>
      <c r="I125" s="260"/>
      <c r="J125" s="164" t="s">
        <v>267</v>
      </c>
      <c r="K125" s="165">
        <v>70</v>
      </c>
      <c r="L125" s="261">
        <v>0</v>
      </c>
      <c r="M125" s="261"/>
      <c r="N125" s="262">
        <f>ROUND(L125*K125,0)</f>
        <v>0</v>
      </c>
      <c r="O125" s="262"/>
      <c r="P125" s="262"/>
      <c r="Q125" s="262"/>
      <c r="R125" s="136"/>
      <c r="T125" s="166" t="s">
        <v>5</v>
      </c>
      <c r="U125" s="45" t="s">
        <v>47</v>
      </c>
      <c r="V125" s="37"/>
      <c r="W125" s="167">
        <f>V125*K125</f>
        <v>0</v>
      </c>
      <c r="X125" s="167">
        <v>3.6900000000000002E-2</v>
      </c>
      <c r="Y125" s="167">
        <f>X125*K125</f>
        <v>2.5830000000000002</v>
      </c>
      <c r="Z125" s="167">
        <v>0</v>
      </c>
      <c r="AA125" s="168">
        <f>Z125*K125</f>
        <v>0</v>
      </c>
      <c r="AR125" s="19" t="s">
        <v>175</v>
      </c>
      <c r="AT125" s="19" t="s">
        <v>171</v>
      </c>
      <c r="AU125" s="19" t="s">
        <v>11</v>
      </c>
      <c r="AY125" s="19" t="s">
        <v>170</v>
      </c>
      <c r="BE125" s="107">
        <f>IF(U125="základní",N125,0)</f>
        <v>0</v>
      </c>
      <c r="BF125" s="107">
        <f>IF(U125="snížená",N125,0)</f>
        <v>0</v>
      </c>
      <c r="BG125" s="107">
        <f>IF(U125="zákl. přenesená",N125,0)</f>
        <v>0</v>
      </c>
      <c r="BH125" s="107">
        <f>IF(U125="sníž. přenesená",N125,0)</f>
        <v>0</v>
      </c>
      <c r="BI125" s="107">
        <f>IF(U125="nulová",N125,0)</f>
        <v>0</v>
      </c>
      <c r="BJ125" s="19" t="s">
        <v>11</v>
      </c>
      <c r="BK125" s="107">
        <f>ROUND(L125*K125,0)</f>
        <v>0</v>
      </c>
      <c r="BL125" s="19" t="s">
        <v>175</v>
      </c>
      <c r="BM125" s="19" t="s">
        <v>611</v>
      </c>
    </row>
    <row r="126" spans="2:65" s="9" customFormat="1" ht="29.85" customHeight="1">
      <c r="B126" s="151"/>
      <c r="C126" s="152"/>
      <c r="D126" s="161" t="s">
        <v>138</v>
      </c>
      <c r="E126" s="161"/>
      <c r="F126" s="161"/>
      <c r="G126" s="161"/>
      <c r="H126" s="161"/>
      <c r="I126" s="161"/>
      <c r="J126" s="161"/>
      <c r="K126" s="161"/>
      <c r="L126" s="161"/>
      <c r="M126" s="161"/>
      <c r="N126" s="275">
        <f>BK126</f>
        <v>0</v>
      </c>
      <c r="O126" s="276"/>
      <c r="P126" s="276"/>
      <c r="Q126" s="276"/>
      <c r="R126" s="154"/>
      <c r="T126" s="155"/>
      <c r="U126" s="152"/>
      <c r="V126" s="152"/>
      <c r="W126" s="156">
        <f>SUM(W127:W129)</f>
        <v>0</v>
      </c>
      <c r="X126" s="152"/>
      <c r="Y126" s="156">
        <f>SUM(Y127:Y129)</f>
        <v>0</v>
      </c>
      <c r="Z126" s="152"/>
      <c r="AA126" s="157">
        <f>SUM(AA127:AA129)</f>
        <v>0</v>
      </c>
      <c r="AR126" s="158" t="s">
        <v>11</v>
      </c>
      <c r="AT126" s="159" t="s">
        <v>81</v>
      </c>
      <c r="AU126" s="159" t="s">
        <v>11</v>
      </c>
      <c r="AY126" s="158" t="s">
        <v>170</v>
      </c>
      <c r="BK126" s="160">
        <f>SUM(BK127:BK129)</f>
        <v>0</v>
      </c>
    </row>
    <row r="127" spans="2:65" s="1" customFormat="1" ht="31.5" customHeight="1">
      <c r="B127" s="133"/>
      <c r="C127" s="162" t="s">
        <v>126</v>
      </c>
      <c r="D127" s="162" t="s">
        <v>171</v>
      </c>
      <c r="E127" s="163" t="s">
        <v>612</v>
      </c>
      <c r="F127" s="260" t="s">
        <v>613</v>
      </c>
      <c r="G127" s="260"/>
      <c r="H127" s="260"/>
      <c r="I127" s="260"/>
      <c r="J127" s="164" t="s">
        <v>174</v>
      </c>
      <c r="K127" s="165">
        <v>1.5</v>
      </c>
      <c r="L127" s="261">
        <v>0</v>
      </c>
      <c r="M127" s="261"/>
      <c r="N127" s="262">
        <f>ROUND(L127*K127,0)</f>
        <v>0</v>
      </c>
      <c r="O127" s="262"/>
      <c r="P127" s="262"/>
      <c r="Q127" s="262"/>
      <c r="R127" s="136"/>
      <c r="T127" s="166" t="s">
        <v>5</v>
      </c>
      <c r="U127" s="45" t="s">
        <v>47</v>
      </c>
      <c r="V127" s="37"/>
      <c r="W127" s="167">
        <f>V127*K127</f>
        <v>0</v>
      </c>
      <c r="X127" s="167">
        <v>0</v>
      </c>
      <c r="Y127" s="167">
        <f>X127*K127</f>
        <v>0</v>
      </c>
      <c r="Z127" s="167">
        <v>0</v>
      </c>
      <c r="AA127" s="168">
        <f>Z127*K127</f>
        <v>0</v>
      </c>
      <c r="AR127" s="19" t="s">
        <v>175</v>
      </c>
      <c r="AT127" s="19" t="s">
        <v>171</v>
      </c>
      <c r="AU127" s="19" t="s">
        <v>126</v>
      </c>
      <c r="AY127" s="19" t="s">
        <v>170</v>
      </c>
      <c r="BE127" s="107">
        <f>IF(U127="základní",N127,0)</f>
        <v>0</v>
      </c>
      <c r="BF127" s="107">
        <f>IF(U127="snížená",N127,0)</f>
        <v>0</v>
      </c>
      <c r="BG127" s="107">
        <f>IF(U127="zákl. přenesená",N127,0)</f>
        <v>0</v>
      </c>
      <c r="BH127" s="107">
        <f>IF(U127="sníž. přenesená",N127,0)</f>
        <v>0</v>
      </c>
      <c r="BI127" s="107">
        <f>IF(U127="nulová",N127,0)</f>
        <v>0</v>
      </c>
      <c r="BJ127" s="19" t="s">
        <v>11</v>
      </c>
      <c r="BK127" s="107">
        <f>ROUND(L127*K127,0)</f>
        <v>0</v>
      </c>
      <c r="BL127" s="19" t="s">
        <v>175</v>
      </c>
      <c r="BM127" s="19" t="s">
        <v>614</v>
      </c>
    </row>
    <row r="128" spans="2:65" s="10" customFormat="1" ht="22.5" customHeight="1">
      <c r="B128" s="169"/>
      <c r="C128" s="170"/>
      <c r="D128" s="170"/>
      <c r="E128" s="171" t="s">
        <v>5</v>
      </c>
      <c r="F128" s="263" t="s">
        <v>615</v>
      </c>
      <c r="G128" s="264"/>
      <c r="H128" s="264"/>
      <c r="I128" s="264"/>
      <c r="J128" s="170"/>
      <c r="K128" s="172">
        <v>1.5</v>
      </c>
      <c r="L128" s="170"/>
      <c r="M128" s="170"/>
      <c r="N128" s="170"/>
      <c r="O128" s="170"/>
      <c r="P128" s="170"/>
      <c r="Q128" s="170"/>
      <c r="R128" s="173"/>
      <c r="T128" s="174"/>
      <c r="U128" s="170"/>
      <c r="V128" s="170"/>
      <c r="W128" s="170"/>
      <c r="X128" s="170"/>
      <c r="Y128" s="170"/>
      <c r="Z128" s="170"/>
      <c r="AA128" s="175"/>
      <c r="AT128" s="176" t="s">
        <v>178</v>
      </c>
      <c r="AU128" s="176" t="s">
        <v>126</v>
      </c>
      <c r="AV128" s="10" t="s">
        <v>126</v>
      </c>
      <c r="AW128" s="10" t="s">
        <v>39</v>
      </c>
      <c r="AX128" s="10" t="s">
        <v>11</v>
      </c>
      <c r="AY128" s="176" t="s">
        <v>170</v>
      </c>
    </row>
    <row r="129" spans="2:65" s="1" customFormat="1" ht="31.5" customHeight="1">
      <c r="B129" s="133"/>
      <c r="C129" s="162" t="s">
        <v>187</v>
      </c>
      <c r="D129" s="162" t="s">
        <v>171</v>
      </c>
      <c r="E129" s="163" t="s">
        <v>616</v>
      </c>
      <c r="F129" s="260" t="s">
        <v>617</v>
      </c>
      <c r="G129" s="260"/>
      <c r="H129" s="260"/>
      <c r="I129" s="260"/>
      <c r="J129" s="164" t="s">
        <v>174</v>
      </c>
      <c r="K129" s="165">
        <v>1.5</v>
      </c>
      <c r="L129" s="261">
        <v>0</v>
      </c>
      <c r="M129" s="261"/>
      <c r="N129" s="262">
        <f>ROUND(L129*K129,0)</f>
        <v>0</v>
      </c>
      <c r="O129" s="262"/>
      <c r="P129" s="262"/>
      <c r="Q129" s="262"/>
      <c r="R129" s="136"/>
      <c r="T129" s="166" t="s">
        <v>5</v>
      </c>
      <c r="U129" s="45" t="s">
        <v>47</v>
      </c>
      <c r="V129" s="37"/>
      <c r="W129" s="167">
        <f>V129*K129</f>
        <v>0</v>
      </c>
      <c r="X129" s="167">
        <v>0</v>
      </c>
      <c r="Y129" s="167">
        <f>X129*K129</f>
        <v>0</v>
      </c>
      <c r="Z129" s="167">
        <v>0</v>
      </c>
      <c r="AA129" s="168">
        <f>Z129*K129</f>
        <v>0</v>
      </c>
      <c r="AR129" s="19" t="s">
        <v>175</v>
      </c>
      <c r="AT129" s="19" t="s">
        <v>171</v>
      </c>
      <c r="AU129" s="19" t="s">
        <v>126</v>
      </c>
      <c r="AY129" s="19" t="s">
        <v>170</v>
      </c>
      <c r="BE129" s="107">
        <f>IF(U129="základní",N129,0)</f>
        <v>0</v>
      </c>
      <c r="BF129" s="107">
        <f>IF(U129="snížená",N129,0)</f>
        <v>0</v>
      </c>
      <c r="BG129" s="107">
        <f>IF(U129="zákl. přenesená",N129,0)</f>
        <v>0</v>
      </c>
      <c r="BH129" s="107">
        <f>IF(U129="sníž. přenesená",N129,0)</f>
        <v>0</v>
      </c>
      <c r="BI129" s="107">
        <f>IF(U129="nulová",N129,0)</f>
        <v>0</v>
      </c>
      <c r="BJ129" s="19" t="s">
        <v>11</v>
      </c>
      <c r="BK129" s="107">
        <f>ROUND(L129*K129,0)</f>
        <v>0</v>
      </c>
      <c r="BL129" s="19" t="s">
        <v>175</v>
      </c>
      <c r="BM129" s="19" t="s">
        <v>618</v>
      </c>
    </row>
    <row r="130" spans="2:65" s="9" customFormat="1" ht="29.85" customHeight="1">
      <c r="B130" s="151"/>
      <c r="C130" s="152"/>
      <c r="D130" s="161" t="s">
        <v>139</v>
      </c>
      <c r="E130" s="161"/>
      <c r="F130" s="161"/>
      <c r="G130" s="161"/>
      <c r="H130" s="161"/>
      <c r="I130" s="161"/>
      <c r="J130" s="161"/>
      <c r="K130" s="161"/>
      <c r="L130" s="161"/>
      <c r="M130" s="161"/>
      <c r="N130" s="275">
        <f>BK130</f>
        <v>0</v>
      </c>
      <c r="O130" s="276"/>
      <c r="P130" s="276"/>
      <c r="Q130" s="276"/>
      <c r="R130" s="154"/>
      <c r="T130" s="155"/>
      <c r="U130" s="152"/>
      <c r="V130" s="152"/>
      <c r="W130" s="156">
        <f>SUM(W131:W135)</f>
        <v>0</v>
      </c>
      <c r="X130" s="152"/>
      <c r="Y130" s="156">
        <f>SUM(Y131:Y135)</f>
        <v>14.586810439999997</v>
      </c>
      <c r="Z130" s="152"/>
      <c r="AA130" s="157">
        <f>SUM(AA131:AA135)</f>
        <v>0</v>
      </c>
      <c r="AR130" s="158" t="s">
        <v>11</v>
      </c>
      <c r="AT130" s="159" t="s">
        <v>81</v>
      </c>
      <c r="AU130" s="159" t="s">
        <v>11</v>
      </c>
      <c r="AY130" s="158" t="s">
        <v>170</v>
      </c>
      <c r="BK130" s="160">
        <f>SUM(BK131:BK135)</f>
        <v>0</v>
      </c>
    </row>
    <row r="131" spans="2:65" s="1" customFormat="1" ht="22.5" customHeight="1">
      <c r="B131" s="133"/>
      <c r="C131" s="162" t="s">
        <v>175</v>
      </c>
      <c r="D131" s="162" t="s">
        <v>171</v>
      </c>
      <c r="E131" s="163" t="s">
        <v>619</v>
      </c>
      <c r="F131" s="260" t="s">
        <v>620</v>
      </c>
      <c r="G131" s="260"/>
      <c r="H131" s="260"/>
      <c r="I131" s="260"/>
      <c r="J131" s="164" t="s">
        <v>174</v>
      </c>
      <c r="K131" s="165">
        <v>0.27</v>
      </c>
      <c r="L131" s="261">
        <v>0</v>
      </c>
      <c r="M131" s="261"/>
      <c r="N131" s="262">
        <f>ROUND(L131*K131,0)</f>
        <v>0</v>
      </c>
      <c r="O131" s="262"/>
      <c r="P131" s="262"/>
      <c r="Q131" s="262"/>
      <c r="R131" s="136"/>
      <c r="T131" s="166" t="s">
        <v>5</v>
      </c>
      <c r="U131" s="45" t="s">
        <v>47</v>
      </c>
      <c r="V131" s="37"/>
      <c r="W131" s="167">
        <f>V131*K131</f>
        <v>0</v>
      </c>
      <c r="X131" s="167">
        <v>0</v>
      </c>
      <c r="Y131" s="167">
        <f>X131*K131</f>
        <v>0</v>
      </c>
      <c r="Z131" s="167">
        <v>0</v>
      </c>
      <c r="AA131" s="168">
        <f>Z131*K131</f>
        <v>0</v>
      </c>
      <c r="AR131" s="19" t="s">
        <v>175</v>
      </c>
      <c r="AT131" s="19" t="s">
        <v>171</v>
      </c>
      <c r="AU131" s="19" t="s">
        <v>126</v>
      </c>
      <c r="AY131" s="19" t="s">
        <v>170</v>
      </c>
      <c r="BE131" s="107">
        <f>IF(U131="základní",N131,0)</f>
        <v>0</v>
      </c>
      <c r="BF131" s="107">
        <f>IF(U131="snížená",N131,0)</f>
        <v>0</v>
      </c>
      <c r="BG131" s="107">
        <f>IF(U131="zákl. přenesená",N131,0)</f>
        <v>0</v>
      </c>
      <c r="BH131" s="107">
        <f>IF(U131="sníž. přenesená",N131,0)</f>
        <v>0</v>
      </c>
      <c r="BI131" s="107">
        <f>IF(U131="nulová",N131,0)</f>
        <v>0</v>
      </c>
      <c r="BJ131" s="19" t="s">
        <v>11</v>
      </c>
      <c r="BK131" s="107">
        <f>ROUND(L131*K131,0)</f>
        <v>0</v>
      </c>
      <c r="BL131" s="19" t="s">
        <v>175</v>
      </c>
      <c r="BM131" s="19" t="s">
        <v>621</v>
      </c>
    </row>
    <row r="132" spans="2:65" s="10" customFormat="1" ht="22.5" customHeight="1">
      <c r="B132" s="169"/>
      <c r="C132" s="170"/>
      <c r="D132" s="170"/>
      <c r="E132" s="171" t="s">
        <v>5</v>
      </c>
      <c r="F132" s="263" t="s">
        <v>622</v>
      </c>
      <c r="G132" s="264"/>
      <c r="H132" s="264"/>
      <c r="I132" s="264"/>
      <c r="J132" s="170"/>
      <c r="K132" s="172">
        <v>0.27</v>
      </c>
      <c r="L132" s="170"/>
      <c r="M132" s="170"/>
      <c r="N132" s="170"/>
      <c r="O132" s="170"/>
      <c r="P132" s="170"/>
      <c r="Q132" s="170"/>
      <c r="R132" s="173"/>
      <c r="T132" s="174"/>
      <c r="U132" s="170"/>
      <c r="V132" s="170"/>
      <c r="W132" s="170"/>
      <c r="X132" s="170"/>
      <c r="Y132" s="170"/>
      <c r="Z132" s="170"/>
      <c r="AA132" s="175"/>
      <c r="AT132" s="176" t="s">
        <v>178</v>
      </c>
      <c r="AU132" s="176" t="s">
        <v>126</v>
      </c>
      <c r="AV132" s="10" t="s">
        <v>126</v>
      </c>
      <c r="AW132" s="10" t="s">
        <v>39</v>
      </c>
      <c r="AX132" s="10" t="s">
        <v>11</v>
      </c>
      <c r="AY132" s="176" t="s">
        <v>170</v>
      </c>
    </row>
    <row r="133" spans="2:65" s="1" customFormat="1" ht="22.5" customHeight="1">
      <c r="B133" s="133"/>
      <c r="C133" s="162" t="s">
        <v>196</v>
      </c>
      <c r="D133" s="162" t="s">
        <v>171</v>
      </c>
      <c r="E133" s="163" t="s">
        <v>623</v>
      </c>
      <c r="F133" s="260" t="s">
        <v>624</v>
      </c>
      <c r="G133" s="260"/>
      <c r="H133" s="260"/>
      <c r="I133" s="260"/>
      <c r="J133" s="164" t="s">
        <v>174</v>
      </c>
      <c r="K133" s="165">
        <v>6.3659999999999997</v>
      </c>
      <c r="L133" s="261">
        <v>0</v>
      </c>
      <c r="M133" s="261"/>
      <c r="N133" s="262">
        <f>ROUND(L133*K133,0)</f>
        <v>0</v>
      </c>
      <c r="O133" s="262"/>
      <c r="P133" s="262"/>
      <c r="Q133" s="262"/>
      <c r="R133" s="136"/>
      <c r="T133" s="166" t="s">
        <v>5</v>
      </c>
      <c r="U133" s="45" t="s">
        <v>47</v>
      </c>
      <c r="V133" s="37"/>
      <c r="W133" s="167">
        <f>V133*K133</f>
        <v>0</v>
      </c>
      <c r="X133" s="167">
        <v>2.2563399999999998</v>
      </c>
      <c r="Y133" s="167">
        <f>X133*K133</f>
        <v>14.363860439999998</v>
      </c>
      <c r="Z133" s="167">
        <v>0</v>
      </c>
      <c r="AA133" s="168">
        <f>Z133*K133</f>
        <v>0</v>
      </c>
      <c r="AR133" s="19" t="s">
        <v>175</v>
      </c>
      <c r="AT133" s="19" t="s">
        <v>171</v>
      </c>
      <c r="AU133" s="19" t="s">
        <v>126</v>
      </c>
      <c r="AY133" s="19" t="s">
        <v>170</v>
      </c>
      <c r="BE133" s="107">
        <f>IF(U133="základní",N133,0)</f>
        <v>0</v>
      </c>
      <c r="BF133" s="107">
        <f>IF(U133="snížená",N133,0)</f>
        <v>0</v>
      </c>
      <c r="BG133" s="107">
        <f>IF(U133="zákl. přenesená",N133,0)</f>
        <v>0</v>
      </c>
      <c r="BH133" s="107">
        <f>IF(U133="sníž. přenesená",N133,0)</f>
        <v>0</v>
      </c>
      <c r="BI133" s="107">
        <f>IF(U133="nulová",N133,0)</f>
        <v>0</v>
      </c>
      <c r="BJ133" s="19" t="s">
        <v>11</v>
      </c>
      <c r="BK133" s="107">
        <f>ROUND(L133*K133,0)</f>
        <v>0</v>
      </c>
      <c r="BL133" s="19" t="s">
        <v>175</v>
      </c>
      <c r="BM133" s="19" t="s">
        <v>625</v>
      </c>
    </row>
    <row r="134" spans="2:65" s="10" customFormat="1" ht="22.5" customHeight="1">
      <c r="B134" s="169"/>
      <c r="C134" s="170"/>
      <c r="D134" s="170"/>
      <c r="E134" s="171" t="s">
        <v>5</v>
      </c>
      <c r="F134" s="263" t="s">
        <v>626</v>
      </c>
      <c r="G134" s="264"/>
      <c r="H134" s="264"/>
      <c r="I134" s="264"/>
      <c r="J134" s="170"/>
      <c r="K134" s="172">
        <v>6.3659999999999997</v>
      </c>
      <c r="L134" s="170"/>
      <c r="M134" s="170"/>
      <c r="N134" s="170"/>
      <c r="O134" s="170"/>
      <c r="P134" s="170"/>
      <c r="Q134" s="170"/>
      <c r="R134" s="173"/>
      <c r="T134" s="174"/>
      <c r="U134" s="170"/>
      <c r="V134" s="170"/>
      <c r="W134" s="170"/>
      <c r="X134" s="170"/>
      <c r="Y134" s="170"/>
      <c r="Z134" s="170"/>
      <c r="AA134" s="175"/>
      <c r="AT134" s="176" t="s">
        <v>178</v>
      </c>
      <c r="AU134" s="176" t="s">
        <v>126</v>
      </c>
      <c r="AV134" s="10" t="s">
        <v>126</v>
      </c>
      <c r="AW134" s="10" t="s">
        <v>39</v>
      </c>
      <c r="AX134" s="10" t="s">
        <v>11</v>
      </c>
      <c r="AY134" s="176" t="s">
        <v>170</v>
      </c>
    </row>
    <row r="135" spans="2:65" s="1" customFormat="1" ht="22.5" customHeight="1">
      <c r="B135" s="133"/>
      <c r="C135" s="177" t="s">
        <v>200</v>
      </c>
      <c r="D135" s="177" t="s">
        <v>234</v>
      </c>
      <c r="E135" s="178" t="s">
        <v>627</v>
      </c>
      <c r="F135" s="272" t="s">
        <v>628</v>
      </c>
      <c r="G135" s="272"/>
      <c r="H135" s="272"/>
      <c r="I135" s="272"/>
      <c r="J135" s="179" t="s">
        <v>230</v>
      </c>
      <c r="K135" s="180">
        <v>13</v>
      </c>
      <c r="L135" s="273">
        <v>0</v>
      </c>
      <c r="M135" s="273"/>
      <c r="N135" s="274">
        <f>ROUND(L135*K135,0)</f>
        <v>0</v>
      </c>
      <c r="O135" s="262"/>
      <c r="P135" s="262"/>
      <c r="Q135" s="262"/>
      <c r="R135" s="136"/>
      <c r="T135" s="166" t="s">
        <v>5</v>
      </c>
      <c r="U135" s="45" t="s">
        <v>47</v>
      </c>
      <c r="V135" s="37"/>
      <c r="W135" s="167">
        <f>V135*K135</f>
        <v>0</v>
      </c>
      <c r="X135" s="167">
        <v>1.7149999999999999E-2</v>
      </c>
      <c r="Y135" s="167">
        <f>X135*K135</f>
        <v>0.22294999999999998</v>
      </c>
      <c r="Z135" s="167">
        <v>0</v>
      </c>
      <c r="AA135" s="168">
        <f>Z135*K135</f>
        <v>0</v>
      </c>
      <c r="AR135" s="19" t="s">
        <v>213</v>
      </c>
      <c r="AT135" s="19" t="s">
        <v>234</v>
      </c>
      <c r="AU135" s="19" t="s">
        <v>126</v>
      </c>
      <c r="AY135" s="19" t="s">
        <v>170</v>
      </c>
      <c r="BE135" s="107">
        <f>IF(U135="základní",N135,0)</f>
        <v>0</v>
      </c>
      <c r="BF135" s="107">
        <f>IF(U135="snížená",N135,0)</f>
        <v>0</v>
      </c>
      <c r="BG135" s="107">
        <f>IF(U135="zákl. přenesená",N135,0)</f>
        <v>0</v>
      </c>
      <c r="BH135" s="107">
        <f>IF(U135="sníž. přenesená",N135,0)</f>
        <v>0</v>
      </c>
      <c r="BI135" s="107">
        <f>IF(U135="nulová",N135,0)</f>
        <v>0</v>
      </c>
      <c r="BJ135" s="19" t="s">
        <v>11</v>
      </c>
      <c r="BK135" s="107">
        <f>ROUND(L135*K135,0)</f>
        <v>0</v>
      </c>
      <c r="BL135" s="19" t="s">
        <v>175</v>
      </c>
      <c r="BM135" s="19" t="s">
        <v>629</v>
      </c>
    </row>
    <row r="136" spans="2:65" s="9" customFormat="1" ht="29.85" customHeight="1">
      <c r="B136" s="151"/>
      <c r="C136" s="152"/>
      <c r="D136" s="161" t="s">
        <v>604</v>
      </c>
      <c r="E136" s="161"/>
      <c r="F136" s="161"/>
      <c r="G136" s="161"/>
      <c r="H136" s="161"/>
      <c r="I136" s="161"/>
      <c r="J136" s="161"/>
      <c r="K136" s="161"/>
      <c r="L136" s="161"/>
      <c r="M136" s="161"/>
      <c r="N136" s="275">
        <f>BK136</f>
        <v>0</v>
      </c>
      <c r="O136" s="276"/>
      <c r="P136" s="276"/>
      <c r="Q136" s="276"/>
      <c r="R136" s="154"/>
      <c r="T136" s="155"/>
      <c r="U136" s="152"/>
      <c r="V136" s="152"/>
      <c r="W136" s="156">
        <f>W137</f>
        <v>0</v>
      </c>
      <c r="X136" s="152"/>
      <c r="Y136" s="156">
        <f>Y137</f>
        <v>0.64212000000000002</v>
      </c>
      <c r="Z136" s="152"/>
      <c r="AA136" s="157">
        <f>AA137</f>
        <v>0</v>
      </c>
      <c r="AR136" s="158" t="s">
        <v>11</v>
      </c>
      <c r="AT136" s="159" t="s">
        <v>81</v>
      </c>
      <c r="AU136" s="159" t="s">
        <v>11</v>
      </c>
      <c r="AY136" s="158" t="s">
        <v>170</v>
      </c>
      <c r="BK136" s="160">
        <f>BK137</f>
        <v>0</v>
      </c>
    </row>
    <row r="137" spans="2:65" s="1" customFormat="1" ht="31.5" customHeight="1">
      <c r="B137" s="133"/>
      <c r="C137" s="162" t="s">
        <v>206</v>
      </c>
      <c r="D137" s="162" t="s">
        <v>171</v>
      </c>
      <c r="E137" s="163" t="s">
        <v>630</v>
      </c>
      <c r="F137" s="260" t="s">
        <v>631</v>
      </c>
      <c r="G137" s="260"/>
      <c r="H137" s="260"/>
      <c r="I137" s="260"/>
      <c r="J137" s="164" t="s">
        <v>230</v>
      </c>
      <c r="K137" s="165">
        <v>6</v>
      </c>
      <c r="L137" s="261">
        <v>0</v>
      </c>
      <c r="M137" s="261"/>
      <c r="N137" s="262">
        <f>ROUND(L137*K137,0)</f>
        <v>0</v>
      </c>
      <c r="O137" s="262"/>
      <c r="P137" s="262"/>
      <c r="Q137" s="262"/>
      <c r="R137" s="136"/>
      <c r="T137" s="166" t="s">
        <v>5</v>
      </c>
      <c r="U137" s="45" t="s">
        <v>47</v>
      </c>
      <c r="V137" s="37"/>
      <c r="W137" s="167">
        <f>V137*K137</f>
        <v>0</v>
      </c>
      <c r="X137" s="167">
        <v>0.10702</v>
      </c>
      <c r="Y137" s="167">
        <f>X137*K137</f>
        <v>0.64212000000000002</v>
      </c>
      <c r="Z137" s="167">
        <v>0</v>
      </c>
      <c r="AA137" s="168">
        <f>Z137*K137</f>
        <v>0</v>
      </c>
      <c r="AR137" s="19" t="s">
        <v>175</v>
      </c>
      <c r="AT137" s="19" t="s">
        <v>171</v>
      </c>
      <c r="AU137" s="19" t="s">
        <v>126</v>
      </c>
      <c r="AY137" s="19" t="s">
        <v>170</v>
      </c>
      <c r="BE137" s="107">
        <f>IF(U137="základní",N137,0)</f>
        <v>0</v>
      </c>
      <c r="BF137" s="107">
        <f>IF(U137="snížená",N137,0)</f>
        <v>0</v>
      </c>
      <c r="BG137" s="107">
        <f>IF(U137="zákl. přenesená",N137,0)</f>
        <v>0</v>
      </c>
      <c r="BH137" s="107">
        <f>IF(U137="sníž. přenesená",N137,0)</f>
        <v>0</v>
      </c>
      <c r="BI137" s="107">
        <f>IF(U137="nulová",N137,0)</f>
        <v>0</v>
      </c>
      <c r="BJ137" s="19" t="s">
        <v>11</v>
      </c>
      <c r="BK137" s="107">
        <f>ROUND(L137*K137,0)</f>
        <v>0</v>
      </c>
      <c r="BL137" s="19" t="s">
        <v>175</v>
      </c>
      <c r="BM137" s="19" t="s">
        <v>632</v>
      </c>
    </row>
    <row r="138" spans="2:65" s="9" customFormat="1" ht="37.35" customHeight="1">
      <c r="B138" s="151"/>
      <c r="C138" s="152"/>
      <c r="D138" s="153" t="s">
        <v>605</v>
      </c>
      <c r="E138" s="153"/>
      <c r="F138" s="153"/>
      <c r="G138" s="153"/>
      <c r="H138" s="153"/>
      <c r="I138" s="153"/>
      <c r="J138" s="153"/>
      <c r="K138" s="153"/>
      <c r="L138" s="153"/>
      <c r="M138" s="153"/>
      <c r="N138" s="277">
        <f>BK138</f>
        <v>0</v>
      </c>
      <c r="O138" s="278"/>
      <c r="P138" s="278"/>
      <c r="Q138" s="278"/>
      <c r="R138" s="154"/>
      <c r="T138" s="155"/>
      <c r="U138" s="152"/>
      <c r="V138" s="152"/>
      <c r="W138" s="156">
        <f>W139+W175+W181</f>
        <v>0</v>
      </c>
      <c r="X138" s="152"/>
      <c r="Y138" s="156">
        <f>Y139+Y175+Y181</f>
        <v>56.394979999999997</v>
      </c>
      <c r="Z138" s="152"/>
      <c r="AA138" s="157">
        <f>AA139+AA175+AA181</f>
        <v>0</v>
      </c>
      <c r="AR138" s="158" t="s">
        <v>187</v>
      </c>
      <c r="AT138" s="159" t="s">
        <v>81</v>
      </c>
      <c r="AU138" s="159" t="s">
        <v>82</v>
      </c>
      <c r="AY138" s="158" t="s">
        <v>170</v>
      </c>
      <c r="BK138" s="160">
        <f>BK139+BK175+BK181</f>
        <v>0</v>
      </c>
    </row>
    <row r="139" spans="2:65" s="9" customFormat="1" ht="19.899999999999999" customHeight="1">
      <c r="B139" s="151"/>
      <c r="C139" s="152"/>
      <c r="D139" s="161" t="s">
        <v>606</v>
      </c>
      <c r="E139" s="161"/>
      <c r="F139" s="161"/>
      <c r="G139" s="161"/>
      <c r="H139" s="161"/>
      <c r="I139" s="161"/>
      <c r="J139" s="161"/>
      <c r="K139" s="161"/>
      <c r="L139" s="161"/>
      <c r="M139" s="161"/>
      <c r="N139" s="270">
        <f>BK139</f>
        <v>0</v>
      </c>
      <c r="O139" s="271"/>
      <c r="P139" s="271"/>
      <c r="Q139" s="271"/>
      <c r="R139" s="154"/>
      <c r="T139" s="155"/>
      <c r="U139" s="152"/>
      <c r="V139" s="152"/>
      <c r="W139" s="156">
        <f>SUM(W140:W174)</f>
        <v>0</v>
      </c>
      <c r="X139" s="152"/>
      <c r="Y139" s="156">
        <f>SUM(Y140:Y174)</f>
        <v>0.59196000000000004</v>
      </c>
      <c r="Z139" s="152"/>
      <c r="AA139" s="157">
        <f>SUM(AA140:AA174)</f>
        <v>0</v>
      </c>
      <c r="AR139" s="158" t="s">
        <v>187</v>
      </c>
      <c r="AT139" s="159" t="s">
        <v>81</v>
      </c>
      <c r="AU139" s="159" t="s">
        <v>11</v>
      </c>
      <c r="AY139" s="158" t="s">
        <v>170</v>
      </c>
      <c r="BK139" s="160">
        <f>SUM(BK140:BK174)</f>
        <v>0</v>
      </c>
    </row>
    <row r="140" spans="2:65" s="1" customFormat="1" ht="22.5" customHeight="1">
      <c r="B140" s="133"/>
      <c r="C140" s="162" t="s">
        <v>213</v>
      </c>
      <c r="D140" s="162" t="s">
        <v>171</v>
      </c>
      <c r="E140" s="163" t="s">
        <v>633</v>
      </c>
      <c r="F140" s="260" t="s">
        <v>634</v>
      </c>
      <c r="G140" s="260"/>
      <c r="H140" s="260"/>
      <c r="I140" s="260"/>
      <c r="J140" s="164" t="s">
        <v>635</v>
      </c>
      <c r="K140" s="165">
        <v>0.59</v>
      </c>
      <c r="L140" s="261">
        <v>0</v>
      </c>
      <c r="M140" s="261"/>
      <c r="N140" s="262">
        <f>ROUND(L140*K140,0)</f>
        <v>0</v>
      </c>
      <c r="O140" s="262"/>
      <c r="P140" s="262"/>
      <c r="Q140" s="262"/>
      <c r="R140" s="136"/>
      <c r="T140" s="166" t="s">
        <v>5</v>
      </c>
      <c r="U140" s="45" t="s">
        <v>47</v>
      </c>
      <c r="V140" s="37"/>
      <c r="W140" s="167">
        <f>V140*K140</f>
        <v>0</v>
      </c>
      <c r="X140" s="167">
        <v>0</v>
      </c>
      <c r="Y140" s="167">
        <f>X140*K140</f>
        <v>0</v>
      </c>
      <c r="Z140" s="167">
        <v>0</v>
      </c>
      <c r="AA140" s="168">
        <f>Z140*K140</f>
        <v>0</v>
      </c>
      <c r="AR140" s="19" t="s">
        <v>175</v>
      </c>
      <c r="AT140" s="19" t="s">
        <v>171</v>
      </c>
      <c r="AU140" s="19" t="s">
        <v>126</v>
      </c>
      <c r="AY140" s="19" t="s">
        <v>170</v>
      </c>
      <c r="BE140" s="107">
        <f>IF(U140="základní",N140,0)</f>
        <v>0</v>
      </c>
      <c r="BF140" s="107">
        <f>IF(U140="snížená",N140,0)</f>
        <v>0</v>
      </c>
      <c r="BG140" s="107">
        <f>IF(U140="zákl. přenesená",N140,0)</f>
        <v>0</v>
      </c>
      <c r="BH140" s="107">
        <f>IF(U140="sníž. přenesená",N140,0)</f>
        <v>0</v>
      </c>
      <c r="BI140" s="107">
        <f>IF(U140="nulová",N140,0)</f>
        <v>0</v>
      </c>
      <c r="BJ140" s="19" t="s">
        <v>11</v>
      </c>
      <c r="BK140" s="107">
        <f>ROUND(L140*K140,0)</f>
        <v>0</v>
      </c>
      <c r="BL140" s="19" t="s">
        <v>175</v>
      </c>
      <c r="BM140" s="19" t="s">
        <v>636</v>
      </c>
    </row>
    <row r="141" spans="2:65" s="10" customFormat="1" ht="22.5" customHeight="1">
      <c r="B141" s="169"/>
      <c r="C141" s="170"/>
      <c r="D141" s="170"/>
      <c r="E141" s="171" t="s">
        <v>5</v>
      </c>
      <c r="F141" s="263" t="s">
        <v>637</v>
      </c>
      <c r="G141" s="264"/>
      <c r="H141" s="264"/>
      <c r="I141" s="264"/>
      <c r="J141" s="170"/>
      <c r="K141" s="172">
        <v>0.59</v>
      </c>
      <c r="L141" s="170"/>
      <c r="M141" s="170"/>
      <c r="N141" s="170"/>
      <c r="O141" s="170"/>
      <c r="P141" s="170"/>
      <c r="Q141" s="170"/>
      <c r="R141" s="173"/>
      <c r="T141" s="174"/>
      <c r="U141" s="170"/>
      <c r="V141" s="170"/>
      <c r="W141" s="170"/>
      <c r="X141" s="170"/>
      <c r="Y141" s="170"/>
      <c r="Z141" s="170"/>
      <c r="AA141" s="175"/>
      <c r="AT141" s="176" t="s">
        <v>178</v>
      </c>
      <c r="AU141" s="176" t="s">
        <v>126</v>
      </c>
      <c r="AV141" s="10" t="s">
        <v>126</v>
      </c>
      <c r="AW141" s="10" t="s">
        <v>39</v>
      </c>
      <c r="AX141" s="10" t="s">
        <v>11</v>
      </c>
      <c r="AY141" s="176" t="s">
        <v>170</v>
      </c>
    </row>
    <row r="142" spans="2:65" s="1" customFormat="1" ht="22.5" customHeight="1">
      <c r="B142" s="133"/>
      <c r="C142" s="177" t="s">
        <v>217</v>
      </c>
      <c r="D142" s="177" t="s">
        <v>234</v>
      </c>
      <c r="E142" s="178" t="s">
        <v>638</v>
      </c>
      <c r="F142" s="272" t="s">
        <v>639</v>
      </c>
      <c r="G142" s="272"/>
      <c r="H142" s="272"/>
      <c r="I142" s="272"/>
      <c r="J142" s="179" t="s">
        <v>267</v>
      </c>
      <c r="K142" s="180">
        <v>450</v>
      </c>
      <c r="L142" s="273">
        <v>0</v>
      </c>
      <c r="M142" s="273"/>
      <c r="N142" s="274">
        <f t="shared" ref="N142:N160" si="5">ROUND(L142*K142,0)</f>
        <v>0</v>
      </c>
      <c r="O142" s="262"/>
      <c r="P142" s="262"/>
      <c r="Q142" s="262"/>
      <c r="R142" s="136"/>
      <c r="T142" s="166" t="s">
        <v>5</v>
      </c>
      <c r="U142" s="45" t="s">
        <v>47</v>
      </c>
      <c r="V142" s="37"/>
      <c r="W142" s="167">
        <f t="shared" ref="W142:W160" si="6">V142*K142</f>
        <v>0</v>
      </c>
      <c r="X142" s="167">
        <v>6.3400000000000001E-4</v>
      </c>
      <c r="Y142" s="167">
        <f t="shared" ref="Y142:Y160" si="7">X142*K142</f>
        <v>0.2853</v>
      </c>
      <c r="Z142" s="167">
        <v>0</v>
      </c>
      <c r="AA142" s="168">
        <f t="shared" ref="AA142:AA160" si="8">Z142*K142</f>
        <v>0</v>
      </c>
      <c r="AR142" s="19" t="s">
        <v>213</v>
      </c>
      <c r="AT142" s="19" t="s">
        <v>234</v>
      </c>
      <c r="AU142" s="19" t="s">
        <v>126</v>
      </c>
      <c r="AY142" s="19" t="s">
        <v>170</v>
      </c>
      <c r="BE142" s="107">
        <f t="shared" ref="BE142:BE160" si="9">IF(U142="základní",N142,0)</f>
        <v>0</v>
      </c>
      <c r="BF142" s="107">
        <f t="shared" ref="BF142:BF160" si="10">IF(U142="snížená",N142,0)</f>
        <v>0</v>
      </c>
      <c r="BG142" s="107">
        <f t="shared" ref="BG142:BG160" si="11">IF(U142="zákl. přenesená",N142,0)</f>
        <v>0</v>
      </c>
      <c r="BH142" s="107">
        <f t="shared" ref="BH142:BH160" si="12">IF(U142="sníž. přenesená",N142,0)</f>
        <v>0</v>
      </c>
      <c r="BI142" s="107">
        <f t="shared" ref="BI142:BI160" si="13">IF(U142="nulová",N142,0)</f>
        <v>0</v>
      </c>
      <c r="BJ142" s="19" t="s">
        <v>11</v>
      </c>
      <c r="BK142" s="107">
        <f t="shared" ref="BK142:BK160" si="14">ROUND(L142*K142,0)</f>
        <v>0</v>
      </c>
      <c r="BL142" s="19" t="s">
        <v>175</v>
      </c>
      <c r="BM142" s="19" t="s">
        <v>640</v>
      </c>
    </row>
    <row r="143" spans="2:65" s="1" customFormat="1" ht="22.5" customHeight="1">
      <c r="B143" s="133"/>
      <c r="C143" s="177" t="s">
        <v>29</v>
      </c>
      <c r="D143" s="177" t="s">
        <v>234</v>
      </c>
      <c r="E143" s="178" t="s">
        <v>641</v>
      </c>
      <c r="F143" s="272" t="s">
        <v>642</v>
      </c>
      <c r="G143" s="272"/>
      <c r="H143" s="272"/>
      <c r="I143" s="272"/>
      <c r="J143" s="179" t="s">
        <v>267</v>
      </c>
      <c r="K143" s="180">
        <v>140</v>
      </c>
      <c r="L143" s="273">
        <v>0</v>
      </c>
      <c r="M143" s="273"/>
      <c r="N143" s="274">
        <f t="shared" si="5"/>
        <v>0</v>
      </c>
      <c r="O143" s="262"/>
      <c r="P143" s="262"/>
      <c r="Q143" s="262"/>
      <c r="R143" s="136"/>
      <c r="T143" s="166" t="s">
        <v>5</v>
      </c>
      <c r="U143" s="45" t="s">
        <v>47</v>
      </c>
      <c r="V143" s="37"/>
      <c r="W143" s="167">
        <f t="shared" si="6"/>
        <v>0</v>
      </c>
      <c r="X143" s="167">
        <v>1.17E-4</v>
      </c>
      <c r="Y143" s="167">
        <f t="shared" si="7"/>
        <v>1.6379999999999999E-2</v>
      </c>
      <c r="Z143" s="167">
        <v>0</v>
      </c>
      <c r="AA143" s="168">
        <f t="shared" si="8"/>
        <v>0</v>
      </c>
      <c r="AR143" s="19" t="s">
        <v>213</v>
      </c>
      <c r="AT143" s="19" t="s">
        <v>234</v>
      </c>
      <c r="AU143" s="19" t="s">
        <v>126</v>
      </c>
      <c r="AY143" s="19" t="s">
        <v>170</v>
      </c>
      <c r="BE143" s="107">
        <f t="shared" si="9"/>
        <v>0</v>
      </c>
      <c r="BF143" s="107">
        <f t="shared" si="10"/>
        <v>0</v>
      </c>
      <c r="BG143" s="107">
        <f t="shared" si="11"/>
        <v>0</v>
      </c>
      <c r="BH143" s="107">
        <f t="shared" si="12"/>
        <v>0</v>
      </c>
      <c r="BI143" s="107">
        <f t="shared" si="13"/>
        <v>0</v>
      </c>
      <c r="BJ143" s="19" t="s">
        <v>11</v>
      </c>
      <c r="BK143" s="107">
        <f t="shared" si="14"/>
        <v>0</v>
      </c>
      <c r="BL143" s="19" t="s">
        <v>175</v>
      </c>
      <c r="BM143" s="19" t="s">
        <v>643</v>
      </c>
    </row>
    <row r="144" spans="2:65" s="1" customFormat="1" ht="22.5" customHeight="1">
      <c r="B144" s="133"/>
      <c r="C144" s="162" t="s">
        <v>227</v>
      </c>
      <c r="D144" s="162" t="s">
        <v>171</v>
      </c>
      <c r="E144" s="163" t="s">
        <v>644</v>
      </c>
      <c r="F144" s="260" t="s">
        <v>645</v>
      </c>
      <c r="G144" s="260"/>
      <c r="H144" s="260"/>
      <c r="I144" s="260"/>
      <c r="J144" s="164" t="s">
        <v>230</v>
      </c>
      <c r="K144" s="165">
        <v>196</v>
      </c>
      <c r="L144" s="261">
        <v>0</v>
      </c>
      <c r="M144" s="261"/>
      <c r="N144" s="262">
        <f t="shared" si="5"/>
        <v>0</v>
      </c>
      <c r="O144" s="262"/>
      <c r="P144" s="262"/>
      <c r="Q144" s="262"/>
      <c r="R144" s="136"/>
      <c r="T144" s="166" t="s">
        <v>5</v>
      </c>
      <c r="U144" s="45" t="s">
        <v>47</v>
      </c>
      <c r="V144" s="37"/>
      <c r="W144" s="167">
        <f t="shared" si="6"/>
        <v>0</v>
      </c>
      <c r="X144" s="167">
        <v>0</v>
      </c>
      <c r="Y144" s="167">
        <f t="shared" si="7"/>
        <v>0</v>
      </c>
      <c r="Z144" s="167">
        <v>0</v>
      </c>
      <c r="AA144" s="168">
        <f t="shared" si="8"/>
        <v>0</v>
      </c>
      <c r="AR144" s="19" t="s">
        <v>646</v>
      </c>
      <c r="AT144" s="19" t="s">
        <v>171</v>
      </c>
      <c r="AU144" s="19" t="s">
        <v>126</v>
      </c>
      <c r="AY144" s="19" t="s">
        <v>170</v>
      </c>
      <c r="BE144" s="107">
        <f t="shared" si="9"/>
        <v>0</v>
      </c>
      <c r="BF144" s="107">
        <f t="shared" si="10"/>
        <v>0</v>
      </c>
      <c r="BG144" s="107">
        <f t="shared" si="11"/>
        <v>0</v>
      </c>
      <c r="BH144" s="107">
        <f t="shared" si="12"/>
        <v>0</v>
      </c>
      <c r="BI144" s="107">
        <f t="shared" si="13"/>
        <v>0</v>
      </c>
      <c r="BJ144" s="19" t="s">
        <v>11</v>
      </c>
      <c r="BK144" s="107">
        <f t="shared" si="14"/>
        <v>0</v>
      </c>
      <c r="BL144" s="19" t="s">
        <v>646</v>
      </c>
      <c r="BM144" s="19" t="s">
        <v>647</v>
      </c>
    </row>
    <row r="145" spans="2:65" s="1" customFormat="1" ht="31.5" customHeight="1">
      <c r="B145" s="133"/>
      <c r="C145" s="177" t="s">
        <v>233</v>
      </c>
      <c r="D145" s="177" t="s">
        <v>234</v>
      </c>
      <c r="E145" s="178" t="s">
        <v>648</v>
      </c>
      <c r="F145" s="272" t="s">
        <v>649</v>
      </c>
      <c r="G145" s="272"/>
      <c r="H145" s="272"/>
      <c r="I145" s="272"/>
      <c r="J145" s="179" t="s">
        <v>230</v>
      </c>
      <c r="K145" s="180">
        <v>112</v>
      </c>
      <c r="L145" s="273">
        <v>0</v>
      </c>
      <c r="M145" s="273"/>
      <c r="N145" s="274">
        <f t="shared" si="5"/>
        <v>0</v>
      </c>
      <c r="O145" s="262"/>
      <c r="P145" s="262"/>
      <c r="Q145" s="262"/>
      <c r="R145" s="136"/>
      <c r="T145" s="166" t="s">
        <v>5</v>
      </c>
      <c r="U145" s="45" t="s">
        <v>47</v>
      </c>
      <c r="V145" s="37"/>
      <c r="W145" s="167">
        <f t="shared" si="6"/>
        <v>0</v>
      </c>
      <c r="X145" s="167">
        <v>3.0000000000000001E-5</v>
      </c>
      <c r="Y145" s="167">
        <f t="shared" si="7"/>
        <v>3.3600000000000001E-3</v>
      </c>
      <c r="Z145" s="167">
        <v>0</v>
      </c>
      <c r="AA145" s="168">
        <f t="shared" si="8"/>
        <v>0</v>
      </c>
      <c r="AR145" s="19" t="s">
        <v>650</v>
      </c>
      <c r="AT145" s="19" t="s">
        <v>234</v>
      </c>
      <c r="AU145" s="19" t="s">
        <v>126</v>
      </c>
      <c r="AY145" s="19" t="s">
        <v>170</v>
      </c>
      <c r="BE145" s="107">
        <f t="shared" si="9"/>
        <v>0</v>
      </c>
      <c r="BF145" s="107">
        <f t="shared" si="10"/>
        <v>0</v>
      </c>
      <c r="BG145" s="107">
        <f t="shared" si="11"/>
        <v>0</v>
      </c>
      <c r="BH145" s="107">
        <f t="shared" si="12"/>
        <v>0</v>
      </c>
      <c r="BI145" s="107">
        <f t="shared" si="13"/>
        <v>0</v>
      </c>
      <c r="BJ145" s="19" t="s">
        <v>11</v>
      </c>
      <c r="BK145" s="107">
        <f t="shared" si="14"/>
        <v>0</v>
      </c>
      <c r="BL145" s="19" t="s">
        <v>650</v>
      </c>
      <c r="BM145" s="19" t="s">
        <v>651</v>
      </c>
    </row>
    <row r="146" spans="2:65" s="1" customFormat="1" ht="31.5" customHeight="1">
      <c r="B146" s="133"/>
      <c r="C146" s="177" t="s">
        <v>240</v>
      </c>
      <c r="D146" s="177" t="s">
        <v>234</v>
      </c>
      <c r="E146" s="178" t="s">
        <v>652</v>
      </c>
      <c r="F146" s="272" t="s">
        <v>653</v>
      </c>
      <c r="G146" s="272"/>
      <c r="H146" s="272"/>
      <c r="I146" s="272"/>
      <c r="J146" s="179" t="s">
        <v>230</v>
      </c>
      <c r="K146" s="180">
        <v>84</v>
      </c>
      <c r="L146" s="273">
        <v>0</v>
      </c>
      <c r="M146" s="273"/>
      <c r="N146" s="274">
        <f t="shared" si="5"/>
        <v>0</v>
      </c>
      <c r="O146" s="262"/>
      <c r="P146" s="262"/>
      <c r="Q146" s="262"/>
      <c r="R146" s="136"/>
      <c r="T146" s="166" t="s">
        <v>5</v>
      </c>
      <c r="U146" s="45" t="s">
        <v>47</v>
      </c>
      <c r="V146" s="37"/>
      <c r="W146" s="167">
        <f t="shared" si="6"/>
        <v>0</v>
      </c>
      <c r="X146" s="167">
        <v>2.0000000000000002E-5</v>
      </c>
      <c r="Y146" s="167">
        <f t="shared" si="7"/>
        <v>1.6800000000000001E-3</v>
      </c>
      <c r="Z146" s="167">
        <v>0</v>
      </c>
      <c r="AA146" s="168">
        <f t="shared" si="8"/>
        <v>0</v>
      </c>
      <c r="AR146" s="19" t="s">
        <v>650</v>
      </c>
      <c r="AT146" s="19" t="s">
        <v>234</v>
      </c>
      <c r="AU146" s="19" t="s">
        <v>126</v>
      </c>
      <c r="AY146" s="19" t="s">
        <v>170</v>
      </c>
      <c r="BE146" s="107">
        <f t="shared" si="9"/>
        <v>0</v>
      </c>
      <c r="BF146" s="107">
        <f t="shared" si="10"/>
        <v>0</v>
      </c>
      <c r="BG146" s="107">
        <f t="shared" si="11"/>
        <v>0</v>
      </c>
      <c r="BH146" s="107">
        <f t="shared" si="12"/>
        <v>0</v>
      </c>
      <c r="BI146" s="107">
        <f t="shared" si="13"/>
        <v>0</v>
      </c>
      <c r="BJ146" s="19" t="s">
        <v>11</v>
      </c>
      <c r="BK146" s="107">
        <f t="shared" si="14"/>
        <v>0</v>
      </c>
      <c r="BL146" s="19" t="s">
        <v>650</v>
      </c>
      <c r="BM146" s="19" t="s">
        <v>654</v>
      </c>
    </row>
    <row r="147" spans="2:65" s="1" customFormat="1" ht="31.5" customHeight="1">
      <c r="B147" s="133"/>
      <c r="C147" s="162" t="s">
        <v>244</v>
      </c>
      <c r="D147" s="162" t="s">
        <v>171</v>
      </c>
      <c r="E147" s="163" t="s">
        <v>655</v>
      </c>
      <c r="F147" s="260" t="s">
        <v>656</v>
      </c>
      <c r="G147" s="260"/>
      <c r="H147" s="260"/>
      <c r="I147" s="260"/>
      <c r="J147" s="164" t="s">
        <v>230</v>
      </c>
      <c r="K147" s="165">
        <v>13</v>
      </c>
      <c r="L147" s="261">
        <v>0</v>
      </c>
      <c r="M147" s="261"/>
      <c r="N147" s="262">
        <f t="shared" si="5"/>
        <v>0</v>
      </c>
      <c r="O147" s="262"/>
      <c r="P147" s="262"/>
      <c r="Q147" s="262"/>
      <c r="R147" s="136"/>
      <c r="T147" s="166" t="s">
        <v>5</v>
      </c>
      <c r="U147" s="45" t="s">
        <v>47</v>
      </c>
      <c r="V147" s="37"/>
      <c r="W147" s="167">
        <f t="shared" si="6"/>
        <v>0</v>
      </c>
      <c r="X147" s="167">
        <v>0</v>
      </c>
      <c r="Y147" s="167">
        <f t="shared" si="7"/>
        <v>0</v>
      </c>
      <c r="Z147" s="167">
        <v>0</v>
      </c>
      <c r="AA147" s="168">
        <f t="shared" si="8"/>
        <v>0</v>
      </c>
      <c r="AR147" s="19" t="s">
        <v>646</v>
      </c>
      <c r="AT147" s="19" t="s">
        <v>171</v>
      </c>
      <c r="AU147" s="19" t="s">
        <v>126</v>
      </c>
      <c r="AY147" s="19" t="s">
        <v>170</v>
      </c>
      <c r="BE147" s="107">
        <f t="shared" si="9"/>
        <v>0</v>
      </c>
      <c r="BF147" s="107">
        <f t="shared" si="10"/>
        <v>0</v>
      </c>
      <c r="BG147" s="107">
        <f t="shared" si="11"/>
        <v>0</v>
      </c>
      <c r="BH147" s="107">
        <f t="shared" si="12"/>
        <v>0</v>
      </c>
      <c r="BI147" s="107">
        <f t="shared" si="13"/>
        <v>0</v>
      </c>
      <c r="BJ147" s="19" t="s">
        <v>11</v>
      </c>
      <c r="BK147" s="107">
        <f t="shared" si="14"/>
        <v>0</v>
      </c>
      <c r="BL147" s="19" t="s">
        <v>646</v>
      </c>
      <c r="BM147" s="19" t="s">
        <v>657</v>
      </c>
    </row>
    <row r="148" spans="2:65" s="1" customFormat="1" ht="31.5" customHeight="1">
      <c r="B148" s="133"/>
      <c r="C148" s="177" t="s">
        <v>12</v>
      </c>
      <c r="D148" s="177" t="s">
        <v>234</v>
      </c>
      <c r="E148" s="178" t="s">
        <v>658</v>
      </c>
      <c r="F148" s="272" t="s">
        <v>659</v>
      </c>
      <c r="G148" s="272"/>
      <c r="H148" s="272"/>
      <c r="I148" s="272"/>
      <c r="J148" s="179" t="s">
        <v>230</v>
      </c>
      <c r="K148" s="180">
        <v>1</v>
      </c>
      <c r="L148" s="273">
        <v>0</v>
      </c>
      <c r="M148" s="273"/>
      <c r="N148" s="274">
        <f t="shared" si="5"/>
        <v>0</v>
      </c>
      <c r="O148" s="262"/>
      <c r="P148" s="262"/>
      <c r="Q148" s="262"/>
      <c r="R148" s="136"/>
      <c r="T148" s="166" t="s">
        <v>5</v>
      </c>
      <c r="U148" s="45" t="s">
        <v>47</v>
      </c>
      <c r="V148" s="37"/>
      <c r="W148" s="167">
        <f t="shared" si="6"/>
        <v>0</v>
      </c>
      <c r="X148" s="167">
        <v>0</v>
      </c>
      <c r="Y148" s="167">
        <f t="shared" si="7"/>
        <v>0</v>
      </c>
      <c r="Z148" s="167">
        <v>0</v>
      </c>
      <c r="AA148" s="168">
        <f t="shared" si="8"/>
        <v>0</v>
      </c>
      <c r="AR148" s="19" t="s">
        <v>660</v>
      </c>
      <c r="AT148" s="19" t="s">
        <v>234</v>
      </c>
      <c r="AU148" s="19" t="s">
        <v>126</v>
      </c>
      <c r="AY148" s="19" t="s">
        <v>170</v>
      </c>
      <c r="BE148" s="107">
        <f t="shared" si="9"/>
        <v>0</v>
      </c>
      <c r="BF148" s="107">
        <f t="shared" si="10"/>
        <v>0</v>
      </c>
      <c r="BG148" s="107">
        <f t="shared" si="11"/>
        <v>0</v>
      </c>
      <c r="BH148" s="107">
        <f t="shared" si="12"/>
        <v>0</v>
      </c>
      <c r="BI148" s="107">
        <f t="shared" si="13"/>
        <v>0</v>
      </c>
      <c r="BJ148" s="19" t="s">
        <v>11</v>
      </c>
      <c r="BK148" s="107">
        <f t="shared" si="14"/>
        <v>0</v>
      </c>
      <c r="BL148" s="19" t="s">
        <v>646</v>
      </c>
      <c r="BM148" s="19" t="s">
        <v>661</v>
      </c>
    </row>
    <row r="149" spans="2:65" s="1" customFormat="1" ht="31.5" customHeight="1">
      <c r="B149" s="133"/>
      <c r="C149" s="177" t="s">
        <v>251</v>
      </c>
      <c r="D149" s="177" t="s">
        <v>234</v>
      </c>
      <c r="E149" s="178" t="s">
        <v>662</v>
      </c>
      <c r="F149" s="272" t="s">
        <v>663</v>
      </c>
      <c r="G149" s="272"/>
      <c r="H149" s="272"/>
      <c r="I149" s="272"/>
      <c r="J149" s="179" t="s">
        <v>230</v>
      </c>
      <c r="K149" s="180">
        <v>1</v>
      </c>
      <c r="L149" s="273">
        <v>0</v>
      </c>
      <c r="M149" s="273"/>
      <c r="N149" s="274">
        <f t="shared" si="5"/>
        <v>0</v>
      </c>
      <c r="O149" s="262"/>
      <c r="P149" s="262"/>
      <c r="Q149" s="262"/>
      <c r="R149" s="136"/>
      <c r="T149" s="166" t="s">
        <v>5</v>
      </c>
      <c r="U149" s="45" t="s">
        <v>47</v>
      </c>
      <c r="V149" s="37"/>
      <c r="W149" s="167">
        <f t="shared" si="6"/>
        <v>0</v>
      </c>
      <c r="X149" s="167">
        <v>0</v>
      </c>
      <c r="Y149" s="167">
        <f t="shared" si="7"/>
        <v>0</v>
      </c>
      <c r="Z149" s="167">
        <v>0</v>
      </c>
      <c r="AA149" s="168">
        <f t="shared" si="8"/>
        <v>0</v>
      </c>
      <c r="AR149" s="19" t="s">
        <v>660</v>
      </c>
      <c r="AT149" s="19" t="s">
        <v>234</v>
      </c>
      <c r="AU149" s="19" t="s">
        <v>126</v>
      </c>
      <c r="AY149" s="19" t="s">
        <v>170</v>
      </c>
      <c r="BE149" s="107">
        <f t="shared" si="9"/>
        <v>0</v>
      </c>
      <c r="BF149" s="107">
        <f t="shared" si="10"/>
        <v>0</v>
      </c>
      <c r="BG149" s="107">
        <f t="shared" si="11"/>
        <v>0</v>
      </c>
      <c r="BH149" s="107">
        <f t="shared" si="12"/>
        <v>0</v>
      </c>
      <c r="BI149" s="107">
        <f t="shared" si="13"/>
        <v>0</v>
      </c>
      <c r="BJ149" s="19" t="s">
        <v>11</v>
      </c>
      <c r="BK149" s="107">
        <f t="shared" si="14"/>
        <v>0</v>
      </c>
      <c r="BL149" s="19" t="s">
        <v>646</v>
      </c>
      <c r="BM149" s="19" t="s">
        <v>664</v>
      </c>
    </row>
    <row r="150" spans="2:65" s="1" customFormat="1" ht="31.5" customHeight="1">
      <c r="B150" s="133"/>
      <c r="C150" s="177" t="s">
        <v>255</v>
      </c>
      <c r="D150" s="177" t="s">
        <v>234</v>
      </c>
      <c r="E150" s="178" t="s">
        <v>665</v>
      </c>
      <c r="F150" s="272" t="s">
        <v>666</v>
      </c>
      <c r="G150" s="272"/>
      <c r="H150" s="272"/>
      <c r="I150" s="272"/>
      <c r="J150" s="179" t="s">
        <v>230</v>
      </c>
      <c r="K150" s="180">
        <v>1</v>
      </c>
      <c r="L150" s="273">
        <v>0</v>
      </c>
      <c r="M150" s="273"/>
      <c r="N150" s="274">
        <f t="shared" si="5"/>
        <v>0</v>
      </c>
      <c r="O150" s="262"/>
      <c r="P150" s="262"/>
      <c r="Q150" s="262"/>
      <c r="R150" s="136"/>
      <c r="T150" s="166" t="s">
        <v>5</v>
      </c>
      <c r="U150" s="45" t="s">
        <v>47</v>
      </c>
      <c r="V150" s="37"/>
      <c r="W150" s="167">
        <f t="shared" si="6"/>
        <v>0</v>
      </c>
      <c r="X150" s="167">
        <v>0</v>
      </c>
      <c r="Y150" s="167">
        <f t="shared" si="7"/>
        <v>0</v>
      </c>
      <c r="Z150" s="167">
        <v>0</v>
      </c>
      <c r="AA150" s="168">
        <f t="shared" si="8"/>
        <v>0</v>
      </c>
      <c r="AR150" s="19" t="s">
        <v>660</v>
      </c>
      <c r="AT150" s="19" t="s">
        <v>234</v>
      </c>
      <c r="AU150" s="19" t="s">
        <v>126</v>
      </c>
      <c r="AY150" s="19" t="s">
        <v>170</v>
      </c>
      <c r="BE150" s="107">
        <f t="shared" si="9"/>
        <v>0</v>
      </c>
      <c r="BF150" s="107">
        <f t="shared" si="10"/>
        <v>0</v>
      </c>
      <c r="BG150" s="107">
        <f t="shared" si="11"/>
        <v>0</v>
      </c>
      <c r="BH150" s="107">
        <f t="shared" si="12"/>
        <v>0</v>
      </c>
      <c r="BI150" s="107">
        <f t="shared" si="13"/>
        <v>0</v>
      </c>
      <c r="BJ150" s="19" t="s">
        <v>11</v>
      </c>
      <c r="BK150" s="107">
        <f t="shared" si="14"/>
        <v>0</v>
      </c>
      <c r="BL150" s="19" t="s">
        <v>646</v>
      </c>
      <c r="BM150" s="19" t="s">
        <v>667</v>
      </c>
    </row>
    <row r="151" spans="2:65" s="1" customFormat="1" ht="31.5" customHeight="1">
      <c r="B151" s="133"/>
      <c r="C151" s="177" t="s">
        <v>260</v>
      </c>
      <c r="D151" s="177" t="s">
        <v>234</v>
      </c>
      <c r="E151" s="178" t="s">
        <v>668</v>
      </c>
      <c r="F151" s="272" t="s">
        <v>669</v>
      </c>
      <c r="G151" s="272"/>
      <c r="H151" s="272"/>
      <c r="I151" s="272"/>
      <c r="J151" s="179" t="s">
        <v>230</v>
      </c>
      <c r="K151" s="180">
        <v>8</v>
      </c>
      <c r="L151" s="273">
        <v>0</v>
      </c>
      <c r="M151" s="273"/>
      <c r="N151" s="274">
        <f t="shared" si="5"/>
        <v>0</v>
      </c>
      <c r="O151" s="262"/>
      <c r="P151" s="262"/>
      <c r="Q151" s="262"/>
      <c r="R151" s="136"/>
      <c r="T151" s="166" t="s">
        <v>5</v>
      </c>
      <c r="U151" s="45" t="s">
        <v>47</v>
      </c>
      <c r="V151" s="37"/>
      <c r="W151" s="167">
        <f t="shared" si="6"/>
        <v>0</v>
      </c>
      <c r="X151" s="167">
        <v>0</v>
      </c>
      <c r="Y151" s="167">
        <f t="shared" si="7"/>
        <v>0</v>
      </c>
      <c r="Z151" s="167">
        <v>0</v>
      </c>
      <c r="AA151" s="168">
        <f t="shared" si="8"/>
        <v>0</v>
      </c>
      <c r="AR151" s="19" t="s">
        <v>660</v>
      </c>
      <c r="AT151" s="19" t="s">
        <v>234</v>
      </c>
      <c r="AU151" s="19" t="s">
        <v>126</v>
      </c>
      <c r="AY151" s="19" t="s">
        <v>170</v>
      </c>
      <c r="BE151" s="107">
        <f t="shared" si="9"/>
        <v>0</v>
      </c>
      <c r="BF151" s="107">
        <f t="shared" si="10"/>
        <v>0</v>
      </c>
      <c r="BG151" s="107">
        <f t="shared" si="11"/>
        <v>0</v>
      </c>
      <c r="BH151" s="107">
        <f t="shared" si="12"/>
        <v>0</v>
      </c>
      <c r="BI151" s="107">
        <f t="shared" si="13"/>
        <v>0</v>
      </c>
      <c r="BJ151" s="19" t="s">
        <v>11</v>
      </c>
      <c r="BK151" s="107">
        <f t="shared" si="14"/>
        <v>0</v>
      </c>
      <c r="BL151" s="19" t="s">
        <v>646</v>
      </c>
      <c r="BM151" s="19" t="s">
        <v>670</v>
      </c>
    </row>
    <row r="152" spans="2:65" s="1" customFormat="1" ht="31.5" customHeight="1">
      <c r="B152" s="133"/>
      <c r="C152" s="162" t="s">
        <v>264</v>
      </c>
      <c r="D152" s="162" t="s">
        <v>171</v>
      </c>
      <c r="E152" s="163" t="s">
        <v>671</v>
      </c>
      <c r="F152" s="260" t="s">
        <v>672</v>
      </c>
      <c r="G152" s="260"/>
      <c r="H152" s="260"/>
      <c r="I152" s="260"/>
      <c r="J152" s="164" t="s">
        <v>230</v>
      </c>
      <c r="K152" s="165">
        <v>1</v>
      </c>
      <c r="L152" s="261">
        <v>0</v>
      </c>
      <c r="M152" s="261"/>
      <c r="N152" s="262">
        <f t="shared" si="5"/>
        <v>0</v>
      </c>
      <c r="O152" s="262"/>
      <c r="P152" s="262"/>
      <c r="Q152" s="262"/>
      <c r="R152" s="136"/>
      <c r="T152" s="166" t="s">
        <v>5</v>
      </c>
      <c r="U152" s="45" t="s">
        <v>47</v>
      </c>
      <c r="V152" s="37"/>
      <c r="W152" s="167">
        <f t="shared" si="6"/>
        <v>0</v>
      </c>
      <c r="X152" s="167">
        <v>0</v>
      </c>
      <c r="Y152" s="167">
        <f t="shared" si="7"/>
        <v>0</v>
      </c>
      <c r="Z152" s="167">
        <v>0</v>
      </c>
      <c r="AA152" s="168">
        <f t="shared" si="8"/>
        <v>0</v>
      </c>
      <c r="AR152" s="19" t="s">
        <v>646</v>
      </c>
      <c r="AT152" s="19" t="s">
        <v>171</v>
      </c>
      <c r="AU152" s="19" t="s">
        <v>126</v>
      </c>
      <c r="AY152" s="19" t="s">
        <v>170</v>
      </c>
      <c r="BE152" s="107">
        <f t="shared" si="9"/>
        <v>0</v>
      </c>
      <c r="BF152" s="107">
        <f t="shared" si="10"/>
        <v>0</v>
      </c>
      <c r="BG152" s="107">
        <f t="shared" si="11"/>
        <v>0</v>
      </c>
      <c r="BH152" s="107">
        <f t="shared" si="12"/>
        <v>0</v>
      </c>
      <c r="BI152" s="107">
        <f t="shared" si="13"/>
        <v>0</v>
      </c>
      <c r="BJ152" s="19" t="s">
        <v>11</v>
      </c>
      <c r="BK152" s="107">
        <f t="shared" si="14"/>
        <v>0</v>
      </c>
      <c r="BL152" s="19" t="s">
        <v>646</v>
      </c>
      <c r="BM152" s="19" t="s">
        <v>673</v>
      </c>
    </row>
    <row r="153" spans="2:65" s="1" customFormat="1" ht="31.5" customHeight="1">
      <c r="B153" s="133"/>
      <c r="C153" s="162" t="s">
        <v>271</v>
      </c>
      <c r="D153" s="162" t="s">
        <v>171</v>
      </c>
      <c r="E153" s="163" t="s">
        <v>674</v>
      </c>
      <c r="F153" s="260" t="s">
        <v>675</v>
      </c>
      <c r="G153" s="260"/>
      <c r="H153" s="260"/>
      <c r="I153" s="260"/>
      <c r="J153" s="164" t="s">
        <v>230</v>
      </c>
      <c r="K153" s="165">
        <v>1</v>
      </c>
      <c r="L153" s="261">
        <v>0</v>
      </c>
      <c r="M153" s="261"/>
      <c r="N153" s="262">
        <f t="shared" si="5"/>
        <v>0</v>
      </c>
      <c r="O153" s="262"/>
      <c r="P153" s="262"/>
      <c r="Q153" s="262"/>
      <c r="R153" s="136"/>
      <c r="T153" s="166" t="s">
        <v>5</v>
      </c>
      <c r="U153" s="45" t="s">
        <v>47</v>
      </c>
      <c r="V153" s="37"/>
      <c r="W153" s="167">
        <f t="shared" si="6"/>
        <v>0</v>
      </c>
      <c r="X153" s="167">
        <v>0</v>
      </c>
      <c r="Y153" s="167">
        <f t="shared" si="7"/>
        <v>0</v>
      </c>
      <c r="Z153" s="167">
        <v>0</v>
      </c>
      <c r="AA153" s="168">
        <f t="shared" si="8"/>
        <v>0</v>
      </c>
      <c r="AR153" s="19" t="s">
        <v>646</v>
      </c>
      <c r="AT153" s="19" t="s">
        <v>171</v>
      </c>
      <c r="AU153" s="19" t="s">
        <v>126</v>
      </c>
      <c r="AY153" s="19" t="s">
        <v>170</v>
      </c>
      <c r="BE153" s="107">
        <f t="shared" si="9"/>
        <v>0</v>
      </c>
      <c r="BF153" s="107">
        <f t="shared" si="10"/>
        <v>0</v>
      </c>
      <c r="BG153" s="107">
        <f t="shared" si="11"/>
        <v>0</v>
      </c>
      <c r="BH153" s="107">
        <f t="shared" si="12"/>
        <v>0</v>
      </c>
      <c r="BI153" s="107">
        <f t="shared" si="13"/>
        <v>0</v>
      </c>
      <c r="BJ153" s="19" t="s">
        <v>11</v>
      </c>
      <c r="BK153" s="107">
        <f t="shared" si="14"/>
        <v>0</v>
      </c>
      <c r="BL153" s="19" t="s">
        <v>646</v>
      </c>
      <c r="BM153" s="19" t="s">
        <v>676</v>
      </c>
    </row>
    <row r="154" spans="2:65" s="1" customFormat="1" ht="22.5" customHeight="1">
      <c r="B154" s="133"/>
      <c r="C154" s="177" t="s">
        <v>10</v>
      </c>
      <c r="D154" s="177" t="s">
        <v>234</v>
      </c>
      <c r="E154" s="178" t="s">
        <v>677</v>
      </c>
      <c r="F154" s="272" t="s">
        <v>678</v>
      </c>
      <c r="G154" s="272"/>
      <c r="H154" s="272"/>
      <c r="I154" s="272"/>
      <c r="J154" s="179" t="s">
        <v>230</v>
      </c>
      <c r="K154" s="180">
        <v>1</v>
      </c>
      <c r="L154" s="273">
        <v>0</v>
      </c>
      <c r="M154" s="273"/>
      <c r="N154" s="274">
        <f t="shared" si="5"/>
        <v>0</v>
      </c>
      <c r="O154" s="262"/>
      <c r="P154" s="262"/>
      <c r="Q154" s="262"/>
      <c r="R154" s="136"/>
      <c r="T154" s="166" t="s">
        <v>5</v>
      </c>
      <c r="U154" s="45" t="s">
        <v>47</v>
      </c>
      <c r="V154" s="37"/>
      <c r="W154" s="167">
        <f t="shared" si="6"/>
        <v>0</v>
      </c>
      <c r="X154" s="167">
        <v>0</v>
      </c>
      <c r="Y154" s="167">
        <f t="shared" si="7"/>
        <v>0</v>
      </c>
      <c r="Z154" s="167">
        <v>0</v>
      </c>
      <c r="AA154" s="168">
        <f t="shared" si="8"/>
        <v>0</v>
      </c>
      <c r="AR154" s="19" t="s">
        <v>660</v>
      </c>
      <c r="AT154" s="19" t="s">
        <v>234</v>
      </c>
      <c r="AU154" s="19" t="s">
        <v>126</v>
      </c>
      <c r="AY154" s="19" t="s">
        <v>170</v>
      </c>
      <c r="BE154" s="107">
        <f t="shared" si="9"/>
        <v>0</v>
      </c>
      <c r="BF154" s="107">
        <f t="shared" si="10"/>
        <v>0</v>
      </c>
      <c r="BG154" s="107">
        <f t="shared" si="11"/>
        <v>0</v>
      </c>
      <c r="BH154" s="107">
        <f t="shared" si="12"/>
        <v>0</v>
      </c>
      <c r="BI154" s="107">
        <f t="shared" si="13"/>
        <v>0</v>
      </c>
      <c r="BJ154" s="19" t="s">
        <v>11</v>
      </c>
      <c r="BK154" s="107">
        <f t="shared" si="14"/>
        <v>0</v>
      </c>
      <c r="BL154" s="19" t="s">
        <v>646</v>
      </c>
      <c r="BM154" s="19" t="s">
        <v>679</v>
      </c>
    </row>
    <row r="155" spans="2:65" s="1" customFormat="1" ht="22.5" customHeight="1">
      <c r="B155" s="133"/>
      <c r="C155" s="177" t="s">
        <v>279</v>
      </c>
      <c r="D155" s="177" t="s">
        <v>234</v>
      </c>
      <c r="E155" s="178" t="s">
        <v>680</v>
      </c>
      <c r="F155" s="272" t="s">
        <v>681</v>
      </c>
      <c r="G155" s="272"/>
      <c r="H155" s="272"/>
      <c r="I155" s="272"/>
      <c r="J155" s="179" t="s">
        <v>230</v>
      </c>
      <c r="K155" s="180">
        <v>1</v>
      </c>
      <c r="L155" s="273">
        <v>0</v>
      </c>
      <c r="M155" s="273"/>
      <c r="N155" s="274">
        <f t="shared" si="5"/>
        <v>0</v>
      </c>
      <c r="O155" s="262"/>
      <c r="P155" s="262"/>
      <c r="Q155" s="262"/>
      <c r="R155" s="136"/>
      <c r="T155" s="166" t="s">
        <v>5</v>
      </c>
      <c r="U155" s="45" t="s">
        <v>47</v>
      </c>
      <c r="V155" s="37"/>
      <c r="W155" s="167">
        <f t="shared" si="6"/>
        <v>0</v>
      </c>
      <c r="X155" s="167">
        <v>0</v>
      </c>
      <c r="Y155" s="167">
        <f t="shared" si="7"/>
        <v>0</v>
      </c>
      <c r="Z155" s="167">
        <v>0</v>
      </c>
      <c r="AA155" s="168">
        <f t="shared" si="8"/>
        <v>0</v>
      </c>
      <c r="AR155" s="19" t="s">
        <v>660</v>
      </c>
      <c r="AT155" s="19" t="s">
        <v>234</v>
      </c>
      <c r="AU155" s="19" t="s">
        <v>126</v>
      </c>
      <c r="AY155" s="19" t="s">
        <v>170</v>
      </c>
      <c r="BE155" s="107">
        <f t="shared" si="9"/>
        <v>0</v>
      </c>
      <c r="BF155" s="107">
        <f t="shared" si="10"/>
        <v>0</v>
      </c>
      <c r="BG155" s="107">
        <f t="shared" si="11"/>
        <v>0</v>
      </c>
      <c r="BH155" s="107">
        <f t="shared" si="12"/>
        <v>0</v>
      </c>
      <c r="BI155" s="107">
        <f t="shared" si="13"/>
        <v>0</v>
      </c>
      <c r="BJ155" s="19" t="s">
        <v>11</v>
      </c>
      <c r="BK155" s="107">
        <f t="shared" si="14"/>
        <v>0</v>
      </c>
      <c r="BL155" s="19" t="s">
        <v>646</v>
      </c>
      <c r="BM155" s="19" t="s">
        <v>682</v>
      </c>
    </row>
    <row r="156" spans="2:65" s="1" customFormat="1" ht="31.5" customHeight="1">
      <c r="B156" s="133"/>
      <c r="C156" s="162" t="s">
        <v>283</v>
      </c>
      <c r="D156" s="162" t="s">
        <v>171</v>
      </c>
      <c r="E156" s="163" t="s">
        <v>683</v>
      </c>
      <c r="F156" s="260" t="s">
        <v>684</v>
      </c>
      <c r="G156" s="260"/>
      <c r="H156" s="260"/>
      <c r="I156" s="260"/>
      <c r="J156" s="164" t="s">
        <v>230</v>
      </c>
      <c r="K156" s="165">
        <v>3</v>
      </c>
      <c r="L156" s="261">
        <v>0</v>
      </c>
      <c r="M156" s="261"/>
      <c r="N156" s="262">
        <f t="shared" si="5"/>
        <v>0</v>
      </c>
      <c r="O156" s="262"/>
      <c r="P156" s="262"/>
      <c r="Q156" s="262"/>
      <c r="R156" s="136"/>
      <c r="T156" s="166" t="s">
        <v>5</v>
      </c>
      <c r="U156" s="45" t="s">
        <v>47</v>
      </c>
      <c r="V156" s="37"/>
      <c r="W156" s="167">
        <f t="shared" si="6"/>
        <v>0</v>
      </c>
      <c r="X156" s="167">
        <v>0</v>
      </c>
      <c r="Y156" s="167">
        <f t="shared" si="7"/>
        <v>0</v>
      </c>
      <c r="Z156" s="167">
        <v>0</v>
      </c>
      <c r="AA156" s="168">
        <f t="shared" si="8"/>
        <v>0</v>
      </c>
      <c r="AR156" s="19" t="s">
        <v>646</v>
      </c>
      <c r="AT156" s="19" t="s">
        <v>171</v>
      </c>
      <c r="AU156" s="19" t="s">
        <v>126</v>
      </c>
      <c r="AY156" s="19" t="s">
        <v>170</v>
      </c>
      <c r="BE156" s="107">
        <f t="shared" si="9"/>
        <v>0</v>
      </c>
      <c r="BF156" s="107">
        <f t="shared" si="10"/>
        <v>0</v>
      </c>
      <c r="BG156" s="107">
        <f t="shared" si="11"/>
        <v>0</v>
      </c>
      <c r="BH156" s="107">
        <f t="shared" si="12"/>
        <v>0</v>
      </c>
      <c r="BI156" s="107">
        <f t="shared" si="13"/>
        <v>0</v>
      </c>
      <c r="BJ156" s="19" t="s">
        <v>11</v>
      </c>
      <c r="BK156" s="107">
        <f t="shared" si="14"/>
        <v>0</v>
      </c>
      <c r="BL156" s="19" t="s">
        <v>646</v>
      </c>
      <c r="BM156" s="19" t="s">
        <v>685</v>
      </c>
    </row>
    <row r="157" spans="2:65" s="1" customFormat="1" ht="31.5" customHeight="1">
      <c r="B157" s="133"/>
      <c r="C157" s="162" t="s">
        <v>287</v>
      </c>
      <c r="D157" s="162" t="s">
        <v>171</v>
      </c>
      <c r="E157" s="163" t="s">
        <v>686</v>
      </c>
      <c r="F157" s="260" t="s">
        <v>687</v>
      </c>
      <c r="G157" s="260"/>
      <c r="H157" s="260"/>
      <c r="I157" s="260"/>
      <c r="J157" s="164" t="s">
        <v>230</v>
      </c>
      <c r="K157" s="165">
        <v>7</v>
      </c>
      <c r="L157" s="261">
        <v>0</v>
      </c>
      <c r="M157" s="261"/>
      <c r="N157" s="262">
        <f t="shared" si="5"/>
        <v>0</v>
      </c>
      <c r="O157" s="262"/>
      <c r="P157" s="262"/>
      <c r="Q157" s="262"/>
      <c r="R157" s="136"/>
      <c r="T157" s="166" t="s">
        <v>5</v>
      </c>
      <c r="U157" s="45" t="s">
        <v>47</v>
      </c>
      <c r="V157" s="37"/>
      <c r="W157" s="167">
        <f t="shared" si="6"/>
        <v>0</v>
      </c>
      <c r="X157" s="167">
        <v>0</v>
      </c>
      <c r="Y157" s="167">
        <f t="shared" si="7"/>
        <v>0</v>
      </c>
      <c r="Z157" s="167">
        <v>0</v>
      </c>
      <c r="AA157" s="168">
        <f t="shared" si="8"/>
        <v>0</v>
      </c>
      <c r="AR157" s="19" t="s">
        <v>646</v>
      </c>
      <c r="AT157" s="19" t="s">
        <v>171</v>
      </c>
      <c r="AU157" s="19" t="s">
        <v>126</v>
      </c>
      <c r="AY157" s="19" t="s">
        <v>170</v>
      </c>
      <c r="BE157" s="107">
        <f t="shared" si="9"/>
        <v>0</v>
      </c>
      <c r="BF157" s="107">
        <f t="shared" si="10"/>
        <v>0</v>
      </c>
      <c r="BG157" s="107">
        <f t="shared" si="11"/>
        <v>0</v>
      </c>
      <c r="BH157" s="107">
        <f t="shared" si="12"/>
        <v>0</v>
      </c>
      <c r="BI157" s="107">
        <f t="shared" si="13"/>
        <v>0</v>
      </c>
      <c r="BJ157" s="19" t="s">
        <v>11</v>
      </c>
      <c r="BK157" s="107">
        <f t="shared" si="14"/>
        <v>0</v>
      </c>
      <c r="BL157" s="19" t="s">
        <v>646</v>
      </c>
      <c r="BM157" s="19" t="s">
        <v>688</v>
      </c>
    </row>
    <row r="158" spans="2:65" s="1" customFormat="1" ht="31.5" customHeight="1">
      <c r="B158" s="133"/>
      <c r="C158" s="162" t="s">
        <v>291</v>
      </c>
      <c r="D158" s="162" t="s">
        <v>171</v>
      </c>
      <c r="E158" s="163" t="s">
        <v>689</v>
      </c>
      <c r="F158" s="260" t="s">
        <v>690</v>
      </c>
      <c r="G158" s="260"/>
      <c r="H158" s="260"/>
      <c r="I158" s="260"/>
      <c r="J158" s="164" t="s">
        <v>230</v>
      </c>
      <c r="K158" s="165">
        <v>5</v>
      </c>
      <c r="L158" s="261">
        <v>0</v>
      </c>
      <c r="M158" s="261"/>
      <c r="N158" s="262">
        <f t="shared" si="5"/>
        <v>0</v>
      </c>
      <c r="O158" s="262"/>
      <c r="P158" s="262"/>
      <c r="Q158" s="262"/>
      <c r="R158" s="136"/>
      <c r="T158" s="166" t="s">
        <v>5</v>
      </c>
      <c r="U158" s="45" t="s">
        <v>47</v>
      </c>
      <c r="V158" s="37"/>
      <c r="W158" s="167">
        <f t="shared" si="6"/>
        <v>0</v>
      </c>
      <c r="X158" s="167">
        <v>0</v>
      </c>
      <c r="Y158" s="167">
        <f t="shared" si="7"/>
        <v>0</v>
      </c>
      <c r="Z158" s="167">
        <v>0</v>
      </c>
      <c r="AA158" s="168">
        <f t="shared" si="8"/>
        <v>0</v>
      </c>
      <c r="AR158" s="19" t="s">
        <v>646</v>
      </c>
      <c r="AT158" s="19" t="s">
        <v>171</v>
      </c>
      <c r="AU158" s="19" t="s">
        <v>126</v>
      </c>
      <c r="AY158" s="19" t="s">
        <v>170</v>
      </c>
      <c r="BE158" s="107">
        <f t="shared" si="9"/>
        <v>0</v>
      </c>
      <c r="BF158" s="107">
        <f t="shared" si="10"/>
        <v>0</v>
      </c>
      <c r="BG158" s="107">
        <f t="shared" si="11"/>
        <v>0</v>
      </c>
      <c r="BH158" s="107">
        <f t="shared" si="12"/>
        <v>0</v>
      </c>
      <c r="BI158" s="107">
        <f t="shared" si="13"/>
        <v>0</v>
      </c>
      <c r="BJ158" s="19" t="s">
        <v>11</v>
      </c>
      <c r="BK158" s="107">
        <f t="shared" si="14"/>
        <v>0</v>
      </c>
      <c r="BL158" s="19" t="s">
        <v>646</v>
      </c>
      <c r="BM158" s="19" t="s">
        <v>691</v>
      </c>
    </row>
    <row r="159" spans="2:65" s="1" customFormat="1" ht="44.25" customHeight="1">
      <c r="B159" s="133"/>
      <c r="C159" s="162" t="s">
        <v>295</v>
      </c>
      <c r="D159" s="162" t="s">
        <v>171</v>
      </c>
      <c r="E159" s="163" t="s">
        <v>692</v>
      </c>
      <c r="F159" s="260" t="s">
        <v>693</v>
      </c>
      <c r="G159" s="260"/>
      <c r="H159" s="260"/>
      <c r="I159" s="260"/>
      <c r="J159" s="164" t="s">
        <v>267</v>
      </c>
      <c r="K159" s="165">
        <v>450</v>
      </c>
      <c r="L159" s="261">
        <v>0</v>
      </c>
      <c r="M159" s="261"/>
      <c r="N159" s="262">
        <f t="shared" si="5"/>
        <v>0</v>
      </c>
      <c r="O159" s="262"/>
      <c r="P159" s="262"/>
      <c r="Q159" s="262"/>
      <c r="R159" s="136"/>
      <c r="T159" s="166" t="s">
        <v>5</v>
      </c>
      <c r="U159" s="45" t="s">
        <v>47</v>
      </c>
      <c r="V159" s="37"/>
      <c r="W159" s="167">
        <f t="shared" si="6"/>
        <v>0</v>
      </c>
      <c r="X159" s="167">
        <v>0</v>
      </c>
      <c r="Y159" s="167">
        <f t="shared" si="7"/>
        <v>0</v>
      </c>
      <c r="Z159" s="167">
        <v>0</v>
      </c>
      <c r="AA159" s="168">
        <f t="shared" si="8"/>
        <v>0</v>
      </c>
      <c r="AR159" s="19" t="s">
        <v>646</v>
      </c>
      <c r="AT159" s="19" t="s">
        <v>171</v>
      </c>
      <c r="AU159" s="19" t="s">
        <v>126</v>
      </c>
      <c r="AY159" s="19" t="s">
        <v>170</v>
      </c>
      <c r="BE159" s="107">
        <f t="shared" si="9"/>
        <v>0</v>
      </c>
      <c r="BF159" s="107">
        <f t="shared" si="10"/>
        <v>0</v>
      </c>
      <c r="BG159" s="107">
        <f t="shared" si="11"/>
        <v>0</v>
      </c>
      <c r="BH159" s="107">
        <f t="shared" si="12"/>
        <v>0</v>
      </c>
      <c r="BI159" s="107">
        <f t="shared" si="13"/>
        <v>0</v>
      </c>
      <c r="BJ159" s="19" t="s">
        <v>11</v>
      </c>
      <c r="BK159" s="107">
        <f t="shared" si="14"/>
        <v>0</v>
      </c>
      <c r="BL159" s="19" t="s">
        <v>646</v>
      </c>
      <c r="BM159" s="19" t="s">
        <v>694</v>
      </c>
    </row>
    <row r="160" spans="2:65" s="1" customFormat="1" ht="22.5" customHeight="1">
      <c r="B160" s="133"/>
      <c r="C160" s="177" t="s">
        <v>299</v>
      </c>
      <c r="D160" s="177" t="s">
        <v>234</v>
      </c>
      <c r="E160" s="178" t="s">
        <v>695</v>
      </c>
      <c r="F160" s="272" t="s">
        <v>696</v>
      </c>
      <c r="G160" s="272"/>
      <c r="H160" s="272"/>
      <c r="I160" s="272"/>
      <c r="J160" s="179" t="s">
        <v>697</v>
      </c>
      <c r="K160" s="180">
        <v>279</v>
      </c>
      <c r="L160" s="273">
        <v>0</v>
      </c>
      <c r="M160" s="273"/>
      <c r="N160" s="274">
        <f t="shared" si="5"/>
        <v>0</v>
      </c>
      <c r="O160" s="262"/>
      <c r="P160" s="262"/>
      <c r="Q160" s="262"/>
      <c r="R160" s="136"/>
      <c r="T160" s="166" t="s">
        <v>5</v>
      </c>
      <c r="U160" s="45" t="s">
        <v>47</v>
      </c>
      <c r="V160" s="37"/>
      <c r="W160" s="167">
        <f t="shared" si="6"/>
        <v>0</v>
      </c>
      <c r="X160" s="167">
        <v>1E-3</v>
      </c>
      <c r="Y160" s="167">
        <f t="shared" si="7"/>
        <v>0.27900000000000003</v>
      </c>
      <c r="Z160" s="167">
        <v>0</v>
      </c>
      <c r="AA160" s="168">
        <f t="shared" si="8"/>
        <v>0</v>
      </c>
      <c r="AR160" s="19" t="s">
        <v>650</v>
      </c>
      <c r="AT160" s="19" t="s">
        <v>234</v>
      </c>
      <c r="AU160" s="19" t="s">
        <v>126</v>
      </c>
      <c r="AY160" s="19" t="s">
        <v>170</v>
      </c>
      <c r="BE160" s="107">
        <f t="shared" si="9"/>
        <v>0</v>
      </c>
      <c r="BF160" s="107">
        <f t="shared" si="10"/>
        <v>0</v>
      </c>
      <c r="BG160" s="107">
        <f t="shared" si="11"/>
        <v>0</v>
      </c>
      <c r="BH160" s="107">
        <f t="shared" si="12"/>
        <v>0</v>
      </c>
      <c r="BI160" s="107">
        <f t="shared" si="13"/>
        <v>0</v>
      </c>
      <c r="BJ160" s="19" t="s">
        <v>11</v>
      </c>
      <c r="BK160" s="107">
        <f t="shared" si="14"/>
        <v>0</v>
      </c>
      <c r="BL160" s="19" t="s">
        <v>650</v>
      </c>
      <c r="BM160" s="19" t="s">
        <v>698</v>
      </c>
    </row>
    <row r="161" spans="2:65" s="10" customFormat="1" ht="22.5" customHeight="1">
      <c r="B161" s="169"/>
      <c r="C161" s="170"/>
      <c r="D161" s="170"/>
      <c r="E161" s="171" t="s">
        <v>5</v>
      </c>
      <c r="F161" s="263" t="s">
        <v>699</v>
      </c>
      <c r="G161" s="264"/>
      <c r="H161" s="264"/>
      <c r="I161" s="264"/>
      <c r="J161" s="170"/>
      <c r="K161" s="172">
        <v>279</v>
      </c>
      <c r="L161" s="170"/>
      <c r="M161" s="170"/>
      <c r="N161" s="170"/>
      <c r="O161" s="170"/>
      <c r="P161" s="170"/>
      <c r="Q161" s="170"/>
      <c r="R161" s="173"/>
      <c r="T161" s="174"/>
      <c r="U161" s="170"/>
      <c r="V161" s="170"/>
      <c r="W161" s="170"/>
      <c r="X161" s="170"/>
      <c r="Y161" s="170"/>
      <c r="Z161" s="170"/>
      <c r="AA161" s="175"/>
      <c r="AT161" s="176" t="s">
        <v>178</v>
      </c>
      <c r="AU161" s="176" t="s">
        <v>126</v>
      </c>
      <c r="AV161" s="10" t="s">
        <v>126</v>
      </c>
      <c r="AW161" s="10" t="s">
        <v>39</v>
      </c>
      <c r="AX161" s="10" t="s">
        <v>11</v>
      </c>
      <c r="AY161" s="176" t="s">
        <v>170</v>
      </c>
    </row>
    <row r="162" spans="2:65" s="1" customFormat="1" ht="31.5" customHeight="1">
      <c r="B162" s="133"/>
      <c r="C162" s="177" t="s">
        <v>304</v>
      </c>
      <c r="D162" s="177" t="s">
        <v>234</v>
      </c>
      <c r="E162" s="178" t="s">
        <v>700</v>
      </c>
      <c r="F162" s="272" t="s">
        <v>701</v>
      </c>
      <c r="G162" s="272"/>
      <c r="H162" s="272"/>
      <c r="I162" s="272"/>
      <c r="J162" s="179" t="s">
        <v>230</v>
      </c>
      <c r="K162" s="180">
        <v>13</v>
      </c>
      <c r="L162" s="273">
        <v>0</v>
      </c>
      <c r="M162" s="273"/>
      <c r="N162" s="274">
        <f t="shared" ref="N162:N174" si="15">ROUND(L162*K162,0)</f>
        <v>0</v>
      </c>
      <c r="O162" s="262"/>
      <c r="P162" s="262"/>
      <c r="Q162" s="262"/>
      <c r="R162" s="136"/>
      <c r="T162" s="166" t="s">
        <v>5</v>
      </c>
      <c r="U162" s="45" t="s">
        <v>47</v>
      </c>
      <c r="V162" s="37"/>
      <c r="W162" s="167">
        <f t="shared" ref="W162:W174" si="16">V162*K162</f>
        <v>0</v>
      </c>
      <c r="X162" s="167">
        <v>1.6000000000000001E-4</v>
      </c>
      <c r="Y162" s="167">
        <f t="shared" ref="Y162:Y174" si="17">X162*K162</f>
        <v>2.0800000000000003E-3</v>
      </c>
      <c r="Z162" s="167">
        <v>0</v>
      </c>
      <c r="AA162" s="168">
        <f t="shared" ref="AA162:AA174" si="18">Z162*K162</f>
        <v>0</v>
      </c>
      <c r="AR162" s="19" t="s">
        <v>650</v>
      </c>
      <c r="AT162" s="19" t="s">
        <v>234</v>
      </c>
      <c r="AU162" s="19" t="s">
        <v>126</v>
      </c>
      <c r="AY162" s="19" t="s">
        <v>170</v>
      </c>
      <c r="BE162" s="107">
        <f t="shared" ref="BE162:BE174" si="19">IF(U162="základní",N162,0)</f>
        <v>0</v>
      </c>
      <c r="BF162" s="107">
        <f t="shared" ref="BF162:BF174" si="20">IF(U162="snížená",N162,0)</f>
        <v>0</v>
      </c>
      <c r="BG162" s="107">
        <f t="shared" ref="BG162:BG174" si="21">IF(U162="zákl. přenesená",N162,0)</f>
        <v>0</v>
      </c>
      <c r="BH162" s="107">
        <f t="shared" ref="BH162:BH174" si="22">IF(U162="sníž. přenesená",N162,0)</f>
        <v>0</v>
      </c>
      <c r="BI162" s="107">
        <f t="shared" ref="BI162:BI174" si="23">IF(U162="nulová",N162,0)</f>
        <v>0</v>
      </c>
      <c r="BJ162" s="19" t="s">
        <v>11</v>
      </c>
      <c r="BK162" s="107">
        <f t="shared" ref="BK162:BK174" si="24">ROUND(L162*K162,0)</f>
        <v>0</v>
      </c>
      <c r="BL162" s="19" t="s">
        <v>650</v>
      </c>
      <c r="BM162" s="19" t="s">
        <v>702</v>
      </c>
    </row>
    <row r="163" spans="2:65" s="1" customFormat="1" ht="22.5" customHeight="1">
      <c r="B163" s="133"/>
      <c r="C163" s="177" t="s">
        <v>309</v>
      </c>
      <c r="D163" s="177" t="s">
        <v>234</v>
      </c>
      <c r="E163" s="178" t="s">
        <v>703</v>
      </c>
      <c r="F163" s="272" t="s">
        <v>704</v>
      </c>
      <c r="G163" s="272"/>
      <c r="H163" s="272"/>
      <c r="I163" s="272"/>
      <c r="J163" s="179" t="s">
        <v>230</v>
      </c>
      <c r="K163" s="180">
        <v>26</v>
      </c>
      <c r="L163" s="273">
        <v>0</v>
      </c>
      <c r="M163" s="273"/>
      <c r="N163" s="274">
        <f t="shared" si="15"/>
        <v>0</v>
      </c>
      <c r="O163" s="262"/>
      <c r="P163" s="262"/>
      <c r="Q163" s="262"/>
      <c r="R163" s="136"/>
      <c r="T163" s="166" t="s">
        <v>5</v>
      </c>
      <c r="U163" s="45" t="s">
        <v>47</v>
      </c>
      <c r="V163" s="37"/>
      <c r="W163" s="167">
        <f t="shared" si="16"/>
        <v>0</v>
      </c>
      <c r="X163" s="167">
        <v>1.6000000000000001E-4</v>
      </c>
      <c r="Y163" s="167">
        <f t="shared" si="17"/>
        <v>4.1600000000000005E-3</v>
      </c>
      <c r="Z163" s="167">
        <v>0</v>
      </c>
      <c r="AA163" s="168">
        <f t="shared" si="18"/>
        <v>0</v>
      </c>
      <c r="AR163" s="19" t="s">
        <v>650</v>
      </c>
      <c r="AT163" s="19" t="s">
        <v>234</v>
      </c>
      <c r="AU163" s="19" t="s">
        <v>126</v>
      </c>
      <c r="AY163" s="19" t="s">
        <v>170</v>
      </c>
      <c r="BE163" s="107">
        <f t="shared" si="19"/>
        <v>0</v>
      </c>
      <c r="BF163" s="107">
        <f t="shared" si="20"/>
        <v>0</v>
      </c>
      <c r="BG163" s="107">
        <f t="shared" si="21"/>
        <v>0</v>
      </c>
      <c r="BH163" s="107">
        <f t="shared" si="22"/>
        <v>0</v>
      </c>
      <c r="BI163" s="107">
        <f t="shared" si="23"/>
        <v>0</v>
      </c>
      <c r="BJ163" s="19" t="s">
        <v>11</v>
      </c>
      <c r="BK163" s="107">
        <f t="shared" si="24"/>
        <v>0</v>
      </c>
      <c r="BL163" s="19" t="s">
        <v>650</v>
      </c>
      <c r="BM163" s="19" t="s">
        <v>705</v>
      </c>
    </row>
    <row r="164" spans="2:65" s="1" customFormat="1" ht="44.25" customHeight="1">
      <c r="B164" s="133"/>
      <c r="C164" s="162" t="s">
        <v>313</v>
      </c>
      <c r="D164" s="162" t="s">
        <v>171</v>
      </c>
      <c r="E164" s="163" t="s">
        <v>706</v>
      </c>
      <c r="F164" s="260" t="s">
        <v>707</v>
      </c>
      <c r="G164" s="260"/>
      <c r="H164" s="260"/>
      <c r="I164" s="260"/>
      <c r="J164" s="164" t="s">
        <v>230</v>
      </c>
      <c r="K164" s="165">
        <v>1</v>
      </c>
      <c r="L164" s="261">
        <v>0</v>
      </c>
      <c r="M164" s="261"/>
      <c r="N164" s="262">
        <f t="shared" si="15"/>
        <v>0</v>
      </c>
      <c r="O164" s="262"/>
      <c r="P164" s="262"/>
      <c r="Q164" s="262"/>
      <c r="R164" s="136"/>
      <c r="T164" s="166" t="s">
        <v>5</v>
      </c>
      <c r="U164" s="45" t="s">
        <v>47</v>
      </c>
      <c r="V164" s="37"/>
      <c r="W164" s="167">
        <f t="shared" si="16"/>
        <v>0</v>
      </c>
      <c r="X164" s="167">
        <v>0</v>
      </c>
      <c r="Y164" s="167">
        <f t="shared" si="17"/>
        <v>0</v>
      </c>
      <c r="Z164" s="167">
        <v>0</v>
      </c>
      <c r="AA164" s="168">
        <f t="shared" si="18"/>
        <v>0</v>
      </c>
      <c r="AR164" s="19" t="s">
        <v>646</v>
      </c>
      <c r="AT164" s="19" t="s">
        <v>171</v>
      </c>
      <c r="AU164" s="19" t="s">
        <v>126</v>
      </c>
      <c r="AY164" s="19" t="s">
        <v>170</v>
      </c>
      <c r="BE164" s="107">
        <f t="shared" si="19"/>
        <v>0</v>
      </c>
      <c r="BF164" s="107">
        <f t="shared" si="20"/>
        <v>0</v>
      </c>
      <c r="BG164" s="107">
        <f t="shared" si="21"/>
        <v>0</v>
      </c>
      <c r="BH164" s="107">
        <f t="shared" si="22"/>
        <v>0</v>
      </c>
      <c r="BI164" s="107">
        <f t="shared" si="23"/>
        <v>0</v>
      </c>
      <c r="BJ164" s="19" t="s">
        <v>11</v>
      </c>
      <c r="BK164" s="107">
        <f t="shared" si="24"/>
        <v>0</v>
      </c>
      <c r="BL164" s="19" t="s">
        <v>646</v>
      </c>
      <c r="BM164" s="19" t="s">
        <v>708</v>
      </c>
    </row>
    <row r="165" spans="2:65" s="1" customFormat="1" ht="31.5" customHeight="1">
      <c r="B165" s="133"/>
      <c r="C165" s="162" t="s">
        <v>317</v>
      </c>
      <c r="D165" s="162" t="s">
        <v>171</v>
      </c>
      <c r="E165" s="163" t="s">
        <v>709</v>
      </c>
      <c r="F165" s="260" t="s">
        <v>710</v>
      </c>
      <c r="G165" s="260"/>
      <c r="H165" s="260"/>
      <c r="I165" s="260"/>
      <c r="J165" s="164" t="s">
        <v>230</v>
      </c>
      <c r="K165" s="165">
        <v>1</v>
      </c>
      <c r="L165" s="261">
        <v>0</v>
      </c>
      <c r="M165" s="261"/>
      <c r="N165" s="262">
        <f t="shared" si="15"/>
        <v>0</v>
      </c>
      <c r="O165" s="262"/>
      <c r="P165" s="262"/>
      <c r="Q165" s="262"/>
      <c r="R165" s="136"/>
      <c r="T165" s="166" t="s">
        <v>5</v>
      </c>
      <c r="U165" s="45" t="s">
        <v>47</v>
      </c>
      <c r="V165" s="37"/>
      <c r="W165" s="167">
        <f t="shared" si="16"/>
        <v>0</v>
      </c>
      <c r="X165" s="167">
        <v>0</v>
      </c>
      <c r="Y165" s="167">
        <f t="shared" si="17"/>
        <v>0</v>
      </c>
      <c r="Z165" s="167">
        <v>0</v>
      </c>
      <c r="AA165" s="168">
        <f t="shared" si="18"/>
        <v>0</v>
      </c>
      <c r="AR165" s="19" t="s">
        <v>646</v>
      </c>
      <c r="AT165" s="19" t="s">
        <v>171</v>
      </c>
      <c r="AU165" s="19" t="s">
        <v>126</v>
      </c>
      <c r="AY165" s="19" t="s">
        <v>170</v>
      </c>
      <c r="BE165" s="107">
        <f t="shared" si="19"/>
        <v>0</v>
      </c>
      <c r="BF165" s="107">
        <f t="shared" si="20"/>
        <v>0</v>
      </c>
      <c r="BG165" s="107">
        <f t="shared" si="21"/>
        <v>0</v>
      </c>
      <c r="BH165" s="107">
        <f t="shared" si="22"/>
        <v>0</v>
      </c>
      <c r="BI165" s="107">
        <f t="shared" si="23"/>
        <v>0</v>
      </c>
      <c r="BJ165" s="19" t="s">
        <v>11</v>
      </c>
      <c r="BK165" s="107">
        <f t="shared" si="24"/>
        <v>0</v>
      </c>
      <c r="BL165" s="19" t="s">
        <v>646</v>
      </c>
      <c r="BM165" s="19" t="s">
        <v>711</v>
      </c>
    </row>
    <row r="166" spans="2:65" s="1" customFormat="1" ht="31.5" customHeight="1">
      <c r="B166" s="133"/>
      <c r="C166" s="162" t="s">
        <v>322</v>
      </c>
      <c r="D166" s="162" t="s">
        <v>171</v>
      </c>
      <c r="E166" s="163" t="s">
        <v>712</v>
      </c>
      <c r="F166" s="260" t="s">
        <v>713</v>
      </c>
      <c r="G166" s="260"/>
      <c r="H166" s="260"/>
      <c r="I166" s="260"/>
      <c r="J166" s="164" t="s">
        <v>230</v>
      </c>
      <c r="K166" s="165">
        <v>12</v>
      </c>
      <c r="L166" s="261">
        <v>0</v>
      </c>
      <c r="M166" s="261"/>
      <c r="N166" s="262">
        <f t="shared" si="15"/>
        <v>0</v>
      </c>
      <c r="O166" s="262"/>
      <c r="P166" s="262"/>
      <c r="Q166" s="262"/>
      <c r="R166" s="136"/>
      <c r="T166" s="166" t="s">
        <v>5</v>
      </c>
      <c r="U166" s="45" t="s">
        <v>47</v>
      </c>
      <c r="V166" s="37"/>
      <c r="W166" s="167">
        <f t="shared" si="16"/>
        <v>0</v>
      </c>
      <c r="X166" s="167">
        <v>0</v>
      </c>
      <c r="Y166" s="167">
        <f t="shared" si="17"/>
        <v>0</v>
      </c>
      <c r="Z166" s="167">
        <v>0</v>
      </c>
      <c r="AA166" s="168">
        <f t="shared" si="18"/>
        <v>0</v>
      </c>
      <c r="AR166" s="19" t="s">
        <v>646</v>
      </c>
      <c r="AT166" s="19" t="s">
        <v>171</v>
      </c>
      <c r="AU166" s="19" t="s">
        <v>126</v>
      </c>
      <c r="AY166" s="19" t="s">
        <v>170</v>
      </c>
      <c r="BE166" s="107">
        <f t="shared" si="19"/>
        <v>0</v>
      </c>
      <c r="BF166" s="107">
        <f t="shared" si="20"/>
        <v>0</v>
      </c>
      <c r="BG166" s="107">
        <f t="shared" si="21"/>
        <v>0</v>
      </c>
      <c r="BH166" s="107">
        <f t="shared" si="22"/>
        <v>0</v>
      </c>
      <c r="BI166" s="107">
        <f t="shared" si="23"/>
        <v>0</v>
      </c>
      <c r="BJ166" s="19" t="s">
        <v>11</v>
      </c>
      <c r="BK166" s="107">
        <f t="shared" si="24"/>
        <v>0</v>
      </c>
      <c r="BL166" s="19" t="s">
        <v>646</v>
      </c>
      <c r="BM166" s="19" t="s">
        <v>714</v>
      </c>
    </row>
    <row r="167" spans="2:65" s="1" customFormat="1" ht="22.5" customHeight="1">
      <c r="B167" s="133"/>
      <c r="C167" s="162" t="s">
        <v>326</v>
      </c>
      <c r="D167" s="162" t="s">
        <v>171</v>
      </c>
      <c r="E167" s="163" t="s">
        <v>715</v>
      </c>
      <c r="F167" s="260" t="s">
        <v>716</v>
      </c>
      <c r="G167" s="260"/>
      <c r="H167" s="260"/>
      <c r="I167" s="260"/>
      <c r="J167" s="164" t="s">
        <v>230</v>
      </c>
      <c r="K167" s="165">
        <v>5</v>
      </c>
      <c r="L167" s="261">
        <v>0</v>
      </c>
      <c r="M167" s="261"/>
      <c r="N167" s="262">
        <f t="shared" si="15"/>
        <v>0</v>
      </c>
      <c r="O167" s="262"/>
      <c r="P167" s="262"/>
      <c r="Q167" s="262"/>
      <c r="R167" s="136"/>
      <c r="T167" s="166" t="s">
        <v>5</v>
      </c>
      <c r="U167" s="45" t="s">
        <v>47</v>
      </c>
      <c r="V167" s="37"/>
      <c r="W167" s="167">
        <f t="shared" si="16"/>
        <v>0</v>
      </c>
      <c r="X167" s="167">
        <v>0</v>
      </c>
      <c r="Y167" s="167">
        <f t="shared" si="17"/>
        <v>0</v>
      </c>
      <c r="Z167" s="167">
        <v>0</v>
      </c>
      <c r="AA167" s="168">
        <f t="shared" si="18"/>
        <v>0</v>
      </c>
      <c r="AR167" s="19" t="s">
        <v>646</v>
      </c>
      <c r="AT167" s="19" t="s">
        <v>171</v>
      </c>
      <c r="AU167" s="19" t="s">
        <v>126</v>
      </c>
      <c r="AY167" s="19" t="s">
        <v>170</v>
      </c>
      <c r="BE167" s="107">
        <f t="shared" si="19"/>
        <v>0</v>
      </c>
      <c r="BF167" s="107">
        <f t="shared" si="20"/>
        <v>0</v>
      </c>
      <c r="BG167" s="107">
        <f t="shared" si="21"/>
        <v>0</v>
      </c>
      <c r="BH167" s="107">
        <f t="shared" si="22"/>
        <v>0</v>
      </c>
      <c r="BI167" s="107">
        <f t="shared" si="23"/>
        <v>0</v>
      </c>
      <c r="BJ167" s="19" t="s">
        <v>11</v>
      </c>
      <c r="BK167" s="107">
        <f t="shared" si="24"/>
        <v>0</v>
      </c>
      <c r="BL167" s="19" t="s">
        <v>646</v>
      </c>
      <c r="BM167" s="19" t="s">
        <v>717</v>
      </c>
    </row>
    <row r="168" spans="2:65" s="1" customFormat="1" ht="22.5" customHeight="1">
      <c r="B168" s="133"/>
      <c r="C168" s="162" t="s">
        <v>330</v>
      </c>
      <c r="D168" s="162" t="s">
        <v>171</v>
      </c>
      <c r="E168" s="163" t="s">
        <v>718</v>
      </c>
      <c r="F168" s="260" t="s">
        <v>719</v>
      </c>
      <c r="G168" s="260"/>
      <c r="H168" s="260"/>
      <c r="I168" s="260"/>
      <c r="J168" s="164" t="s">
        <v>230</v>
      </c>
      <c r="K168" s="165">
        <v>9</v>
      </c>
      <c r="L168" s="261">
        <v>0</v>
      </c>
      <c r="M168" s="261"/>
      <c r="N168" s="262">
        <f t="shared" si="15"/>
        <v>0</v>
      </c>
      <c r="O168" s="262"/>
      <c r="P168" s="262"/>
      <c r="Q168" s="262"/>
      <c r="R168" s="136"/>
      <c r="T168" s="166" t="s">
        <v>5</v>
      </c>
      <c r="U168" s="45" t="s">
        <v>47</v>
      </c>
      <c r="V168" s="37"/>
      <c r="W168" s="167">
        <f t="shared" si="16"/>
        <v>0</v>
      </c>
      <c r="X168" s="167">
        <v>0</v>
      </c>
      <c r="Y168" s="167">
        <f t="shared" si="17"/>
        <v>0</v>
      </c>
      <c r="Z168" s="167">
        <v>0</v>
      </c>
      <c r="AA168" s="168">
        <f t="shared" si="18"/>
        <v>0</v>
      </c>
      <c r="AR168" s="19" t="s">
        <v>646</v>
      </c>
      <c r="AT168" s="19" t="s">
        <v>171</v>
      </c>
      <c r="AU168" s="19" t="s">
        <v>126</v>
      </c>
      <c r="AY168" s="19" t="s">
        <v>170</v>
      </c>
      <c r="BE168" s="107">
        <f t="shared" si="19"/>
        <v>0</v>
      </c>
      <c r="BF168" s="107">
        <f t="shared" si="20"/>
        <v>0</v>
      </c>
      <c r="BG168" s="107">
        <f t="shared" si="21"/>
        <v>0</v>
      </c>
      <c r="BH168" s="107">
        <f t="shared" si="22"/>
        <v>0</v>
      </c>
      <c r="BI168" s="107">
        <f t="shared" si="23"/>
        <v>0</v>
      </c>
      <c r="BJ168" s="19" t="s">
        <v>11</v>
      </c>
      <c r="BK168" s="107">
        <f t="shared" si="24"/>
        <v>0</v>
      </c>
      <c r="BL168" s="19" t="s">
        <v>646</v>
      </c>
      <c r="BM168" s="19" t="s">
        <v>720</v>
      </c>
    </row>
    <row r="169" spans="2:65" s="1" customFormat="1" ht="22.5" customHeight="1">
      <c r="B169" s="133"/>
      <c r="C169" s="162" t="s">
        <v>458</v>
      </c>
      <c r="D169" s="162" t="s">
        <v>171</v>
      </c>
      <c r="E169" s="163" t="s">
        <v>721</v>
      </c>
      <c r="F169" s="260" t="s">
        <v>722</v>
      </c>
      <c r="G169" s="260"/>
      <c r="H169" s="260"/>
      <c r="I169" s="260"/>
      <c r="J169" s="164" t="s">
        <v>230</v>
      </c>
      <c r="K169" s="165">
        <v>4</v>
      </c>
      <c r="L169" s="261">
        <v>0</v>
      </c>
      <c r="M169" s="261"/>
      <c r="N169" s="262">
        <f t="shared" si="15"/>
        <v>0</v>
      </c>
      <c r="O169" s="262"/>
      <c r="P169" s="262"/>
      <c r="Q169" s="262"/>
      <c r="R169" s="136"/>
      <c r="T169" s="166" t="s">
        <v>5</v>
      </c>
      <c r="U169" s="45" t="s">
        <v>47</v>
      </c>
      <c r="V169" s="37"/>
      <c r="W169" s="167">
        <f t="shared" si="16"/>
        <v>0</v>
      </c>
      <c r="X169" s="167">
        <v>0</v>
      </c>
      <c r="Y169" s="167">
        <f t="shared" si="17"/>
        <v>0</v>
      </c>
      <c r="Z169" s="167">
        <v>0</v>
      </c>
      <c r="AA169" s="168">
        <f t="shared" si="18"/>
        <v>0</v>
      </c>
      <c r="AR169" s="19" t="s">
        <v>646</v>
      </c>
      <c r="AT169" s="19" t="s">
        <v>171</v>
      </c>
      <c r="AU169" s="19" t="s">
        <v>126</v>
      </c>
      <c r="AY169" s="19" t="s">
        <v>170</v>
      </c>
      <c r="BE169" s="107">
        <f t="shared" si="19"/>
        <v>0</v>
      </c>
      <c r="BF169" s="107">
        <f t="shared" si="20"/>
        <v>0</v>
      </c>
      <c r="BG169" s="107">
        <f t="shared" si="21"/>
        <v>0</v>
      </c>
      <c r="BH169" s="107">
        <f t="shared" si="22"/>
        <v>0</v>
      </c>
      <c r="BI169" s="107">
        <f t="shared" si="23"/>
        <v>0</v>
      </c>
      <c r="BJ169" s="19" t="s">
        <v>11</v>
      </c>
      <c r="BK169" s="107">
        <f t="shared" si="24"/>
        <v>0</v>
      </c>
      <c r="BL169" s="19" t="s">
        <v>646</v>
      </c>
      <c r="BM169" s="19" t="s">
        <v>723</v>
      </c>
    </row>
    <row r="170" spans="2:65" s="1" customFormat="1" ht="22.5" customHeight="1">
      <c r="B170" s="133"/>
      <c r="C170" s="162" t="s">
        <v>463</v>
      </c>
      <c r="D170" s="162" t="s">
        <v>171</v>
      </c>
      <c r="E170" s="163" t="s">
        <v>724</v>
      </c>
      <c r="F170" s="260" t="s">
        <v>725</v>
      </c>
      <c r="G170" s="260"/>
      <c r="H170" s="260"/>
      <c r="I170" s="260"/>
      <c r="J170" s="164" t="s">
        <v>230</v>
      </c>
      <c r="K170" s="165">
        <v>8</v>
      </c>
      <c r="L170" s="261">
        <v>0</v>
      </c>
      <c r="M170" s="261"/>
      <c r="N170" s="262">
        <f t="shared" si="15"/>
        <v>0</v>
      </c>
      <c r="O170" s="262"/>
      <c r="P170" s="262"/>
      <c r="Q170" s="262"/>
      <c r="R170" s="136"/>
      <c r="T170" s="166" t="s">
        <v>5</v>
      </c>
      <c r="U170" s="45" t="s">
        <v>47</v>
      </c>
      <c r="V170" s="37"/>
      <c r="W170" s="167">
        <f t="shared" si="16"/>
        <v>0</v>
      </c>
      <c r="X170" s="167">
        <v>0</v>
      </c>
      <c r="Y170" s="167">
        <f t="shared" si="17"/>
        <v>0</v>
      </c>
      <c r="Z170" s="167">
        <v>0</v>
      </c>
      <c r="AA170" s="168">
        <f t="shared" si="18"/>
        <v>0</v>
      </c>
      <c r="AR170" s="19" t="s">
        <v>646</v>
      </c>
      <c r="AT170" s="19" t="s">
        <v>171</v>
      </c>
      <c r="AU170" s="19" t="s">
        <v>126</v>
      </c>
      <c r="AY170" s="19" t="s">
        <v>170</v>
      </c>
      <c r="BE170" s="107">
        <f t="shared" si="19"/>
        <v>0</v>
      </c>
      <c r="BF170" s="107">
        <f t="shared" si="20"/>
        <v>0</v>
      </c>
      <c r="BG170" s="107">
        <f t="shared" si="21"/>
        <v>0</v>
      </c>
      <c r="BH170" s="107">
        <f t="shared" si="22"/>
        <v>0</v>
      </c>
      <c r="BI170" s="107">
        <f t="shared" si="23"/>
        <v>0</v>
      </c>
      <c r="BJ170" s="19" t="s">
        <v>11</v>
      </c>
      <c r="BK170" s="107">
        <f t="shared" si="24"/>
        <v>0</v>
      </c>
      <c r="BL170" s="19" t="s">
        <v>646</v>
      </c>
      <c r="BM170" s="19" t="s">
        <v>726</v>
      </c>
    </row>
    <row r="171" spans="2:65" s="1" customFormat="1" ht="31.5" customHeight="1">
      <c r="B171" s="133"/>
      <c r="C171" s="162" t="s">
        <v>468</v>
      </c>
      <c r="D171" s="162" t="s">
        <v>171</v>
      </c>
      <c r="E171" s="163" t="s">
        <v>727</v>
      </c>
      <c r="F171" s="260" t="s">
        <v>728</v>
      </c>
      <c r="G171" s="260"/>
      <c r="H171" s="260"/>
      <c r="I171" s="260"/>
      <c r="J171" s="164" t="s">
        <v>230</v>
      </c>
      <c r="K171" s="165">
        <v>2</v>
      </c>
      <c r="L171" s="261">
        <v>0</v>
      </c>
      <c r="M171" s="261"/>
      <c r="N171" s="262">
        <f t="shared" si="15"/>
        <v>0</v>
      </c>
      <c r="O171" s="262"/>
      <c r="P171" s="262"/>
      <c r="Q171" s="262"/>
      <c r="R171" s="136"/>
      <c r="T171" s="166" t="s">
        <v>5</v>
      </c>
      <c r="U171" s="45" t="s">
        <v>47</v>
      </c>
      <c r="V171" s="37"/>
      <c r="W171" s="167">
        <f t="shared" si="16"/>
        <v>0</v>
      </c>
      <c r="X171" s="167">
        <v>0</v>
      </c>
      <c r="Y171" s="167">
        <f t="shared" si="17"/>
        <v>0</v>
      </c>
      <c r="Z171" s="167">
        <v>0</v>
      </c>
      <c r="AA171" s="168">
        <f t="shared" si="18"/>
        <v>0</v>
      </c>
      <c r="AR171" s="19" t="s">
        <v>646</v>
      </c>
      <c r="AT171" s="19" t="s">
        <v>171</v>
      </c>
      <c r="AU171" s="19" t="s">
        <v>126</v>
      </c>
      <c r="AY171" s="19" t="s">
        <v>170</v>
      </c>
      <c r="BE171" s="107">
        <f t="shared" si="19"/>
        <v>0</v>
      </c>
      <c r="BF171" s="107">
        <f t="shared" si="20"/>
        <v>0</v>
      </c>
      <c r="BG171" s="107">
        <f t="shared" si="21"/>
        <v>0</v>
      </c>
      <c r="BH171" s="107">
        <f t="shared" si="22"/>
        <v>0</v>
      </c>
      <c r="BI171" s="107">
        <f t="shared" si="23"/>
        <v>0</v>
      </c>
      <c r="BJ171" s="19" t="s">
        <v>11</v>
      </c>
      <c r="BK171" s="107">
        <f t="shared" si="24"/>
        <v>0</v>
      </c>
      <c r="BL171" s="19" t="s">
        <v>646</v>
      </c>
      <c r="BM171" s="19" t="s">
        <v>729</v>
      </c>
    </row>
    <row r="172" spans="2:65" s="1" customFormat="1" ht="44.25" customHeight="1">
      <c r="B172" s="133"/>
      <c r="C172" s="162" t="s">
        <v>473</v>
      </c>
      <c r="D172" s="162" t="s">
        <v>171</v>
      </c>
      <c r="E172" s="163" t="s">
        <v>730</v>
      </c>
      <c r="F172" s="260" t="s">
        <v>731</v>
      </c>
      <c r="G172" s="260"/>
      <c r="H172" s="260"/>
      <c r="I172" s="260"/>
      <c r="J172" s="164" t="s">
        <v>230</v>
      </c>
      <c r="K172" s="165">
        <v>2</v>
      </c>
      <c r="L172" s="261">
        <v>0</v>
      </c>
      <c r="M172" s="261"/>
      <c r="N172" s="262">
        <f t="shared" si="15"/>
        <v>0</v>
      </c>
      <c r="O172" s="262"/>
      <c r="P172" s="262"/>
      <c r="Q172" s="262"/>
      <c r="R172" s="136"/>
      <c r="T172" s="166" t="s">
        <v>5</v>
      </c>
      <c r="U172" s="45" t="s">
        <v>47</v>
      </c>
      <c r="V172" s="37"/>
      <c r="W172" s="167">
        <f t="shared" si="16"/>
        <v>0</v>
      </c>
      <c r="X172" s="167">
        <v>0</v>
      </c>
      <c r="Y172" s="167">
        <f t="shared" si="17"/>
        <v>0</v>
      </c>
      <c r="Z172" s="167">
        <v>0</v>
      </c>
      <c r="AA172" s="168">
        <f t="shared" si="18"/>
        <v>0</v>
      </c>
      <c r="AR172" s="19" t="s">
        <v>646</v>
      </c>
      <c r="AT172" s="19" t="s">
        <v>171</v>
      </c>
      <c r="AU172" s="19" t="s">
        <v>126</v>
      </c>
      <c r="AY172" s="19" t="s">
        <v>170</v>
      </c>
      <c r="BE172" s="107">
        <f t="shared" si="19"/>
        <v>0</v>
      </c>
      <c r="BF172" s="107">
        <f t="shared" si="20"/>
        <v>0</v>
      </c>
      <c r="BG172" s="107">
        <f t="shared" si="21"/>
        <v>0</v>
      </c>
      <c r="BH172" s="107">
        <f t="shared" si="22"/>
        <v>0</v>
      </c>
      <c r="BI172" s="107">
        <f t="shared" si="23"/>
        <v>0</v>
      </c>
      <c r="BJ172" s="19" t="s">
        <v>11</v>
      </c>
      <c r="BK172" s="107">
        <f t="shared" si="24"/>
        <v>0</v>
      </c>
      <c r="BL172" s="19" t="s">
        <v>646</v>
      </c>
      <c r="BM172" s="19" t="s">
        <v>732</v>
      </c>
    </row>
    <row r="173" spans="2:65" s="1" customFormat="1" ht="31.5" customHeight="1">
      <c r="B173" s="133"/>
      <c r="C173" s="162" t="s">
        <v>478</v>
      </c>
      <c r="D173" s="162" t="s">
        <v>171</v>
      </c>
      <c r="E173" s="163" t="s">
        <v>733</v>
      </c>
      <c r="F173" s="260" t="s">
        <v>734</v>
      </c>
      <c r="G173" s="260"/>
      <c r="H173" s="260"/>
      <c r="I173" s="260"/>
      <c r="J173" s="164" t="s">
        <v>230</v>
      </c>
      <c r="K173" s="165">
        <v>2</v>
      </c>
      <c r="L173" s="261">
        <v>0</v>
      </c>
      <c r="M173" s="261"/>
      <c r="N173" s="262">
        <f t="shared" si="15"/>
        <v>0</v>
      </c>
      <c r="O173" s="262"/>
      <c r="P173" s="262"/>
      <c r="Q173" s="262"/>
      <c r="R173" s="136"/>
      <c r="T173" s="166" t="s">
        <v>5</v>
      </c>
      <c r="U173" s="45" t="s">
        <v>47</v>
      </c>
      <c r="V173" s="37"/>
      <c r="W173" s="167">
        <f t="shared" si="16"/>
        <v>0</v>
      </c>
      <c r="X173" s="167">
        <v>0</v>
      </c>
      <c r="Y173" s="167">
        <f t="shared" si="17"/>
        <v>0</v>
      </c>
      <c r="Z173" s="167">
        <v>0</v>
      </c>
      <c r="AA173" s="168">
        <f t="shared" si="18"/>
        <v>0</v>
      </c>
      <c r="AR173" s="19" t="s">
        <v>646</v>
      </c>
      <c r="AT173" s="19" t="s">
        <v>171</v>
      </c>
      <c r="AU173" s="19" t="s">
        <v>126</v>
      </c>
      <c r="AY173" s="19" t="s">
        <v>170</v>
      </c>
      <c r="BE173" s="107">
        <f t="shared" si="19"/>
        <v>0</v>
      </c>
      <c r="BF173" s="107">
        <f t="shared" si="20"/>
        <v>0</v>
      </c>
      <c r="BG173" s="107">
        <f t="shared" si="21"/>
        <v>0</v>
      </c>
      <c r="BH173" s="107">
        <f t="shared" si="22"/>
        <v>0</v>
      </c>
      <c r="BI173" s="107">
        <f t="shared" si="23"/>
        <v>0</v>
      </c>
      <c r="BJ173" s="19" t="s">
        <v>11</v>
      </c>
      <c r="BK173" s="107">
        <f t="shared" si="24"/>
        <v>0</v>
      </c>
      <c r="BL173" s="19" t="s">
        <v>646</v>
      </c>
      <c r="BM173" s="19" t="s">
        <v>735</v>
      </c>
    </row>
    <row r="174" spans="2:65" s="1" customFormat="1" ht="31.5" customHeight="1">
      <c r="B174" s="133"/>
      <c r="C174" s="162" t="s">
        <v>483</v>
      </c>
      <c r="D174" s="162" t="s">
        <v>171</v>
      </c>
      <c r="E174" s="163" t="s">
        <v>736</v>
      </c>
      <c r="F174" s="260" t="s">
        <v>737</v>
      </c>
      <c r="G174" s="260"/>
      <c r="H174" s="260"/>
      <c r="I174" s="260"/>
      <c r="J174" s="164" t="s">
        <v>230</v>
      </c>
      <c r="K174" s="165">
        <v>2</v>
      </c>
      <c r="L174" s="261">
        <v>0</v>
      </c>
      <c r="M174" s="261"/>
      <c r="N174" s="262">
        <f t="shared" si="15"/>
        <v>0</v>
      </c>
      <c r="O174" s="262"/>
      <c r="P174" s="262"/>
      <c r="Q174" s="262"/>
      <c r="R174" s="136"/>
      <c r="T174" s="166" t="s">
        <v>5</v>
      </c>
      <c r="U174" s="45" t="s">
        <v>47</v>
      </c>
      <c r="V174" s="37"/>
      <c r="W174" s="167">
        <f t="shared" si="16"/>
        <v>0</v>
      </c>
      <c r="X174" s="167">
        <v>0</v>
      </c>
      <c r="Y174" s="167">
        <f t="shared" si="17"/>
        <v>0</v>
      </c>
      <c r="Z174" s="167">
        <v>0</v>
      </c>
      <c r="AA174" s="168">
        <f t="shared" si="18"/>
        <v>0</v>
      </c>
      <c r="AR174" s="19" t="s">
        <v>646</v>
      </c>
      <c r="AT174" s="19" t="s">
        <v>171</v>
      </c>
      <c r="AU174" s="19" t="s">
        <v>126</v>
      </c>
      <c r="AY174" s="19" t="s">
        <v>170</v>
      </c>
      <c r="BE174" s="107">
        <f t="shared" si="19"/>
        <v>0</v>
      </c>
      <c r="BF174" s="107">
        <f t="shared" si="20"/>
        <v>0</v>
      </c>
      <c r="BG174" s="107">
        <f t="shared" si="21"/>
        <v>0</v>
      </c>
      <c r="BH174" s="107">
        <f t="shared" si="22"/>
        <v>0</v>
      </c>
      <c r="BI174" s="107">
        <f t="shared" si="23"/>
        <v>0</v>
      </c>
      <c r="BJ174" s="19" t="s">
        <v>11</v>
      </c>
      <c r="BK174" s="107">
        <f t="shared" si="24"/>
        <v>0</v>
      </c>
      <c r="BL174" s="19" t="s">
        <v>646</v>
      </c>
      <c r="BM174" s="19" t="s">
        <v>738</v>
      </c>
    </row>
    <row r="175" spans="2:65" s="9" customFormat="1" ht="29.85" customHeight="1">
      <c r="B175" s="151"/>
      <c r="C175" s="152"/>
      <c r="D175" s="161" t="s">
        <v>607</v>
      </c>
      <c r="E175" s="161"/>
      <c r="F175" s="161"/>
      <c r="G175" s="161"/>
      <c r="H175" s="161"/>
      <c r="I175" s="161"/>
      <c r="J175" s="161"/>
      <c r="K175" s="161"/>
      <c r="L175" s="161"/>
      <c r="M175" s="161"/>
      <c r="N175" s="275">
        <f>BK175</f>
        <v>0</v>
      </c>
      <c r="O175" s="276"/>
      <c r="P175" s="276"/>
      <c r="Q175" s="276"/>
      <c r="R175" s="154"/>
      <c r="T175" s="155"/>
      <c r="U175" s="152"/>
      <c r="V175" s="152"/>
      <c r="W175" s="156">
        <f>SUM(W176:W180)</f>
        <v>0</v>
      </c>
      <c r="X175" s="152"/>
      <c r="Y175" s="156">
        <f>SUM(Y176:Y180)</f>
        <v>0</v>
      </c>
      <c r="Z175" s="152"/>
      <c r="AA175" s="157">
        <f>SUM(AA176:AA180)</f>
        <v>0</v>
      </c>
      <c r="AR175" s="158" t="s">
        <v>187</v>
      </c>
      <c r="AT175" s="159" t="s">
        <v>81</v>
      </c>
      <c r="AU175" s="159" t="s">
        <v>11</v>
      </c>
      <c r="AY175" s="158" t="s">
        <v>170</v>
      </c>
      <c r="BK175" s="160">
        <f>SUM(BK176:BK180)</f>
        <v>0</v>
      </c>
    </row>
    <row r="176" spans="2:65" s="1" customFormat="1" ht="22.5" customHeight="1">
      <c r="B176" s="133"/>
      <c r="C176" s="162" t="s">
        <v>487</v>
      </c>
      <c r="D176" s="162" t="s">
        <v>171</v>
      </c>
      <c r="E176" s="163" t="s">
        <v>739</v>
      </c>
      <c r="F176" s="260" t="s">
        <v>740</v>
      </c>
      <c r="G176" s="260"/>
      <c r="H176" s="260"/>
      <c r="I176" s="260"/>
      <c r="J176" s="164" t="s">
        <v>230</v>
      </c>
      <c r="K176" s="165">
        <v>13</v>
      </c>
      <c r="L176" s="261">
        <v>0</v>
      </c>
      <c r="M176" s="261"/>
      <c r="N176" s="262">
        <f>ROUND(L176*K176,0)</f>
        <v>0</v>
      </c>
      <c r="O176" s="262"/>
      <c r="P176" s="262"/>
      <c r="Q176" s="262"/>
      <c r="R176" s="136"/>
      <c r="T176" s="166" t="s">
        <v>5</v>
      </c>
      <c r="U176" s="45" t="s">
        <v>47</v>
      </c>
      <c r="V176" s="37"/>
      <c r="W176" s="167">
        <f>V176*K176</f>
        <v>0</v>
      </c>
      <c r="X176" s="167">
        <v>0</v>
      </c>
      <c r="Y176" s="167">
        <f>X176*K176</f>
        <v>0</v>
      </c>
      <c r="Z176" s="167">
        <v>0</v>
      </c>
      <c r="AA176" s="168">
        <f>Z176*K176</f>
        <v>0</v>
      </c>
      <c r="AR176" s="19" t="s">
        <v>646</v>
      </c>
      <c r="AT176" s="19" t="s">
        <v>171</v>
      </c>
      <c r="AU176" s="19" t="s">
        <v>126</v>
      </c>
      <c r="AY176" s="19" t="s">
        <v>170</v>
      </c>
      <c r="BE176" s="107">
        <f>IF(U176="základní",N176,0)</f>
        <v>0</v>
      </c>
      <c r="BF176" s="107">
        <f>IF(U176="snížená",N176,0)</f>
        <v>0</v>
      </c>
      <c r="BG176" s="107">
        <f>IF(U176="zákl. přenesená",N176,0)</f>
        <v>0</v>
      </c>
      <c r="BH176" s="107">
        <f>IF(U176="sníž. přenesená",N176,0)</f>
        <v>0</v>
      </c>
      <c r="BI176" s="107">
        <f>IF(U176="nulová",N176,0)</f>
        <v>0</v>
      </c>
      <c r="BJ176" s="19" t="s">
        <v>11</v>
      </c>
      <c r="BK176" s="107">
        <f>ROUND(L176*K176,0)</f>
        <v>0</v>
      </c>
      <c r="BL176" s="19" t="s">
        <v>646</v>
      </c>
      <c r="BM176" s="19" t="s">
        <v>741</v>
      </c>
    </row>
    <row r="177" spans="2:65" s="1" customFormat="1" ht="22.5" customHeight="1">
      <c r="B177" s="133"/>
      <c r="C177" s="177" t="s">
        <v>491</v>
      </c>
      <c r="D177" s="177" t="s">
        <v>234</v>
      </c>
      <c r="E177" s="178" t="s">
        <v>742</v>
      </c>
      <c r="F177" s="272" t="s">
        <v>743</v>
      </c>
      <c r="G177" s="272"/>
      <c r="H177" s="272"/>
      <c r="I177" s="272"/>
      <c r="J177" s="179" t="s">
        <v>230</v>
      </c>
      <c r="K177" s="180">
        <v>3</v>
      </c>
      <c r="L177" s="273">
        <v>0</v>
      </c>
      <c r="M177" s="273"/>
      <c r="N177" s="274">
        <f>ROUND(L177*K177,0)</f>
        <v>0</v>
      </c>
      <c r="O177" s="262"/>
      <c r="P177" s="262"/>
      <c r="Q177" s="262"/>
      <c r="R177" s="136"/>
      <c r="T177" s="166" t="s">
        <v>5</v>
      </c>
      <c r="U177" s="45" t="s">
        <v>47</v>
      </c>
      <c r="V177" s="37"/>
      <c r="W177" s="167">
        <f>V177*K177</f>
        <v>0</v>
      </c>
      <c r="X177" s="167">
        <v>0</v>
      </c>
      <c r="Y177" s="167">
        <f>X177*K177</f>
        <v>0</v>
      </c>
      <c r="Z177" s="167">
        <v>0</v>
      </c>
      <c r="AA177" s="168">
        <f>Z177*K177</f>
        <v>0</v>
      </c>
      <c r="AR177" s="19" t="s">
        <v>660</v>
      </c>
      <c r="AT177" s="19" t="s">
        <v>234</v>
      </c>
      <c r="AU177" s="19" t="s">
        <v>126</v>
      </c>
      <c r="AY177" s="19" t="s">
        <v>170</v>
      </c>
      <c r="BE177" s="107">
        <f>IF(U177="základní",N177,0)</f>
        <v>0</v>
      </c>
      <c r="BF177" s="107">
        <f>IF(U177="snížená",N177,0)</f>
        <v>0</v>
      </c>
      <c r="BG177" s="107">
        <f>IF(U177="zákl. přenesená",N177,0)</f>
        <v>0</v>
      </c>
      <c r="BH177" s="107">
        <f>IF(U177="sníž. přenesená",N177,0)</f>
        <v>0</v>
      </c>
      <c r="BI177" s="107">
        <f>IF(U177="nulová",N177,0)</f>
        <v>0</v>
      </c>
      <c r="BJ177" s="19" t="s">
        <v>11</v>
      </c>
      <c r="BK177" s="107">
        <f>ROUND(L177*K177,0)</f>
        <v>0</v>
      </c>
      <c r="BL177" s="19" t="s">
        <v>646</v>
      </c>
      <c r="BM177" s="19" t="s">
        <v>744</v>
      </c>
    </row>
    <row r="178" spans="2:65" s="1" customFormat="1" ht="22.5" customHeight="1">
      <c r="B178" s="133"/>
      <c r="C178" s="177" t="s">
        <v>495</v>
      </c>
      <c r="D178" s="177" t="s">
        <v>234</v>
      </c>
      <c r="E178" s="178" t="s">
        <v>745</v>
      </c>
      <c r="F178" s="272" t="s">
        <v>746</v>
      </c>
      <c r="G178" s="272"/>
      <c r="H178" s="272"/>
      <c r="I178" s="272"/>
      <c r="J178" s="179" t="s">
        <v>230</v>
      </c>
      <c r="K178" s="180">
        <v>7</v>
      </c>
      <c r="L178" s="273">
        <v>0</v>
      </c>
      <c r="M178" s="273"/>
      <c r="N178" s="274">
        <f>ROUND(L178*K178,0)</f>
        <v>0</v>
      </c>
      <c r="O178" s="262"/>
      <c r="P178" s="262"/>
      <c r="Q178" s="262"/>
      <c r="R178" s="136"/>
      <c r="T178" s="166" t="s">
        <v>5</v>
      </c>
      <c r="U178" s="45" t="s">
        <v>47</v>
      </c>
      <c r="V178" s="37"/>
      <c r="W178" s="167">
        <f>V178*K178</f>
        <v>0</v>
      </c>
      <c r="X178" s="167">
        <v>0</v>
      </c>
      <c r="Y178" s="167">
        <f>X178*K178</f>
        <v>0</v>
      </c>
      <c r="Z178" s="167">
        <v>0</v>
      </c>
      <c r="AA178" s="168">
        <f>Z178*K178</f>
        <v>0</v>
      </c>
      <c r="AR178" s="19" t="s">
        <v>660</v>
      </c>
      <c r="AT178" s="19" t="s">
        <v>234</v>
      </c>
      <c r="AU178" s="19" t="s">
        <v>126</v>
      </c>
      <c r="AY178" s="19" t="s">
        <v>170</v>
      </c>
      <c r="BE178" s="107">
        <f>IF(U178="základní",N178,0)</f>
        <v>0</v>
      </c>
      <c r="BF178" s="107">
        <f>IF(U178="snížená",N178,0)</f>
        <v>0</v>
      </c>
      <c r="BG178" s="107">
        <f>IF(U178="zákl. přenesená",N178,0)</f>
        <v>0</v>
      </c>
      <c r="BH178" s="107">
        <f>IF(U178="sníž. přenesená",N178,0)</f>
        <v>0</v>
      </c>
      <c r="BI178" s="107">
        <f>IF(U178="nulová",N178,0)</f>
        <v>0</v>
      </c>
      <c r="BJ178" s="19" t="s">
        <v>11</v>
      </c>
      <c r="BK178" s="107">
        <f>ROUND(L178*K178,0)</f>
        <v>0</v>
      </c>
      <c r="BL178" s="19" t="s">
        <v>646</v>
      </c>
      <c r="BM178" s="19" t="s">
        <v>747</v>
      </c>
    </row>
    <row r="179" spans="2:65" s="1" customFormat="1" ht="22.5" customHeight="1">
      <c r="B179" s="133"/>
      <c r="C179" s="177" t="s">
        <v>500</v>
      </c>
      <c r="D179" s="177" t="s">
        <v>234</v>
      </c>
      <c r="E179" s="178" t="s">
        <v>748</v>
      </c>
      <c r="F179" s="272" t="s">
        <v>749</v>
      </c>
      <c r="G179" s="272"/>
      <c r="H179" s="272"/>
      <c r="I179" s="272"/>
      <c r="J179" s="179" t="s">
        <v>230</v>
      </c>
      <c r="K179" s="180">
        <v>1</v>
      </c>
      <c r="L179" s="273">
        <v>0</v>
      </c>
      <c r="M179" s="273"/>
      <c r="N179" s="274">
        <f>ROUND(L179*K179,0)</f>
        <v>0</v>
      </c>
      <c r="O179" s="262"/>
      <c r="P179" s="262"/>
      <c r="Q179" s="262"/>
      <c r="R179" s="136"/>
      <c r="T179" s="166" t="s">
        <v>5</v>
      </c>
      <c r="U179" s="45" t="s">
        <v>47</v>
      </c>
      <c r="V179" s="37"/>
      <c r="W179" s="167">
        <f>V179*K179</f>
        <v>0</v>
      </c>
      <c r="X179" s="167">
        <v>0</v>
      </c>
      <c r="Y179" s="167">
        <f>X179*K179</f>
        <v>0</v>
      </c>
      <c r="Z179" s="167">
        <v>0</v>
      </c>
      <c r="AA179" s="168">
        <f>Z179*K179</f>
        <v>0</v>
      </c>
      <c r="AR179" s="19" t="s">
        <v>660</v>
      </c>
      <c r="AT179" s="19" t="s">
        <v>234</v>
      </c>
      <c r="AU179" s="19" t="s">
        <v>126</v>
      </c>
      <c r="AY179" s="19" t="s">
        <v>170</v>
      </c>
      <c r="BE179" s="107">
        <f>IF(U179="základní",N179,0)</f>
        <v>0</v>
      </c>
      <c r="BF179" s="107">
        <f>IF(U179="snížená",N179,0)</f>
        <v>0</v>
      </c>
      <c r="BG179" s="107">
        <f>IF(U179="zákl. přenesená",N179,0)</f>
        <v>0</v>
      </c>
      <c r="BH179" s="107">
        <f>IF(U179="sníž. přenesená",N179,0)</f>
        <v>0</v>
      </c>
      <c r="BI179" s="107">
        <f>IF(U179="nulová",N179,0)</f>
        <v>0</v>
      </c>
      <c r="BJ179" s="19" t="s">
        <v>11</v>
      </c>
      <c r="BK179" s="107">
        <f>ROUND(L179*K179,0)</f>
        <v>0</v>
      </c>
      <c r="BL179" s="19" t="s">
        <v>646</v>
      </c>
      <c r="BM179" s="19" t="s">
        <v>750</v>
      </c>
    </row>
    <row r="180" spans="2:65" s="1" customFormat="1" ht="22.5" customHeight="1">
      <c r="B180" s="133"/>
      <c r="C180" s="177" t="s">
        <v>506</v>
      </c>
      <c r="D180" s="177" t="s">
        <v>234</v>
      </c>
      <c r="E180" s="178" t="s">
        <v>751</v>
      </c>
      <c r="F180" s="272" t="s">
        <v>752</v>
      </c>
      <c r="G180" s="272"/>
      <c r="H180" s="272"/>
      <c r="I180" s="272"/>
      <c r="J180" s="179" t="s">
        <v>230</v>
      </c>
      <c r="K180" s="180">
        <v>4</v>
      </c>
      <c r="L180" s="273">
        <v>0</v>
      </c>
      <c r="M180" s="273"/>
      <c r="N180" s="274">
        <f>ROUND(L180*K180,0)</f>
        <v>0</v>
      </c>
      <c r="O180" s="262"/>
      <c r="P180" s="262"/>
      <c r="Q180" s="262"/>
      <c r="R180" s="136"/>
      <c r="T180" s="166" t="s">
        <v>5</v>
      </c>
      <c r="U180" s="45" t="s">
        <v>47</v>
      </c>
      <c r="V180" s="37"/>
      <c r="W180" s="167">
        <f>V180*K180</f>
        <v>0</v>
      </c>
      <c r="X180" s="167">
        <v>0</v>
      </c>
      <c r="Y180" s="167">
        <f>X180*K180</f>
        <v>0</v>
      </c>
      <c r="Z180" s="167">
        <v>0</v>
      </c>
      <c r="AA180" s="168">
        <f>Z180*K180</f>
        <v>0</v>
      </c>
      <c r="AR180" s="19" t="s">
        <v>660</v>
      </c>
      <c r="AT180" s="19" t="s">
        <v>234</v>
      </c>
      <c r="AU180" s="19" t="s">
        <v>126</v>
      </c>
      <c r="AY180" s="19" t="s">
        <v>170</v>
      </c>
      <c r="BE180" s="107">
        <f>IF(U180="základní",N180,0)</f>
        <v>0</v>
      </c>
      <c r="BF180" s="107">
        <f>IF(U180="snížená",N180,0)</f>
        <v>0</v>
      </c>
      <c r="BG180" s="107">
        <f>IF(U180="zákl. přenesená",N180,0)</f>
        <v>0</v>
      </c>
      <c r="BH180" s="107">
        <f>IF(U180="sníž. přenesená",N180,0)</f>
        <v>0</v>
      </c>
      <c r="BI180" s="107">
        <f>IF(U180="nulová",N180,0)</f>
        <v>0</v>
      </c>
      <c r="BJ180" s="19" t="s">
        <v>11</v>
      </c>
      <c r="BK180" s="107">
        <f>ROUND(L180*K180,0)</f>
        <v>0</v>
      </c>
      <c r="BL180" s="19" t="s">
        <v>646</v>
      </c>
      <c r="BM180" s="19" t="s">
        <v>753</v>
      </c>
    </row>
    <row r="181" spans="2:65" s="9" customFormat="1" ht="29.85" customHeight="1">
      <c r="B181" s="151"/>
      <c r="C181" s="152"/>
      <c r="D181" s="161" t="s">
        <v>608</v>
      </c>
      <c r="E181" s="161"/>
      <c r="F181" s="161"/>
      <c r="G181" s="161"/>
      <c r="H181" s="161"/>
      <c r="I181" s="161"/>
      <c r="J181" s="161"/>
      <c r="K181" s="161"/>
      <c r="L181" s="161"/>
      <c r="M181" s="161"/>
      <c r="N181" s="275">
        <f>BK181</f>
        <v>0</v>
      </c>
      <c r="O181" s="276"/>
      <c r="P181" s="276"/>
      <c r="Q181" s="276"/>
      <c r="R181" s="154"/>
      <c r="T181" s="155"/>
      <c r="U181" s="152"/>
      <c r="V181" s="152"/>
      <c r="W181" s="156">
        <f>SUM(W182:W201)</f>
        <v>0</v>
      </c>
      <c r="X181" s="152"/>
      <c r="Y181" s="156">
        <f>SUM(Y182:Y201)</f>
        <v>55.803019999999997</v>
      </c>
      <c r="Z181" s="152"/>
      <c r="AA181" s="157">
        <f>SUM(AA182:AA201)</f>
        <v>0</v>
      </c>
      <c r="AR181" s="158" t="s">
        <v>187</v>
      </c>
      <c r="AT181" s="159" t="s">
        <v>81</v>
      </c>
      <c r="AU181" s="159" t="s">
        <v>11</v>
      </c>
      <c r="AY181" s="158" t="s">
        <v>170</v>
      </c>
      <c r="BK181" s="160">
        <f>SUM(BK182:BK201)</f>
        <v>0</v>
      </c>
    </row>
    <row r="182" spans="2:65" s="1" customFormat="1" ht="31.5" customHeight="1">
      <c r="B182" s="133"/>
      <c r="C182" s="162" t="s">
        <v>513</v>
      </c>
      <c r="D182" s="162" t="s">
        <v>171</v>
      </c>
      <c r="E182" s="163" t="s">
        <v>754</v>
      </c>
      <c r="F182" s="260" t="s">
        <v>755</v>
      </c>
      <c r="G182" s="260"/>
      <c r="H182" s="260"/>
      <c r="I182" s="260"/>
      <c r="J182" s="164" t="s">
        <v>635</v>
      </c>
      <c r="K182" s="165">
        <v>0.35</v>
      </c>
      <c r="L182" s="261">
        <v>0</v>
      </c>
      <c r="M182" s="261"/>
      <c r="N182" s="262">
        <f>ROUND(L182*K182,0)</f>
        <v>0</v>
      </c>
      <c r="O182" s="262"/>
      <c r="P182" s="262"/>
      <c r="Q182" s="262"/>
      <c r="R182" s="136"/>
      <c r="T182" s="166" t="s">
        <v>5</v>
      </c>
      <c r="U182" s="45" t="s">
        <v>47</v>
      </c>
      <c r="V182" s="37"/>
      <c r="W182" s="167">
        <f>V182*K182</f>
        <v>0</v>
      </c>
      <c r="X182" s="167">
        <v>8.8000000000000005E-3</v>
      </c>
      <c r="Y182" s="167">
        <f>X182*K182</f>
        <v>3.0799999999999998E-3</v>
      </c>
      <c r="Z182" s="167">
        <v>0</v>
      </c>
      <c r="AA182" s="168">
        <f>Z182*K182</f>
        <v>0</v>
      </c>
      <c r="AR182" s="19" t="s">
        <v>646</v>
      </c>
      <c r="AT182" s="19" t="s">
        <v>171</v>
      </c>
      <c r="AU182" s="19" t="s">
        <v>126</v>
      </c>
      <c r="AY182" s="19" t="s">
        <v>170</v>
      </c>
      <c r="BE182" s="107">
        <f>IF(U182="základní",N182,0)</f>
        <v>0</v>
      </c>
      <c r="BF182" s="107">
        <f>IF(U182="snížená",N182,0)</f>
        <v>0</v>
      </c>
      <c r="BG182" s="107">
        <f>IF(U182="zákl. přenesená",N182,0)</f>
        <v>0</v>
      </c>
      <c r="BH182" s="107">
        <f>IF(U182="sníž. přenesená",N182,0)</f>
        <v>0</v>
      </c>
      <c r="BI182" s="107">
        <f>IF(U182="nulová",N182,0)</f>
        <v>0</v>
      </c>
      <c r="BJ182" s="19" t="s">
        <v>11</v>
      </c>
      <c r="BK182" s="107">
        <f>ROUND(L182*K182,0)</f>
        <v>0</v>
      </c>
      <c r="BL182" s="19" t="s">
        <v>646</v>
      </c>
      <c r="BM182" s="19" t="s">
        <v>756</v>
      </c>
    </row>
    <row r="183" spans="2:65" s="1" customFormat="1" ht="44.25" customHeight="1">
      <c r="B183" s="133"/>
      <c r="C183" s="162" t="s">
        <v>517</v>
      </c>
      <c r="D183" s="162" t="s">
        <v>171</v>
      </c>
      <c r="E183" s="163" t="s">
        <v>757</v>
      </c>
      <c r="F183" s="260" t="s">
        <v>758</v>
      </c>
      <c r="G183" s="260"/>
      <c r="H183" s="260"/>
      <c r="I183" s="260"/>
      <c r="J183" s="164" t="s">
        <v>230</v>
      </c>
      <c r="K183" s="165">
        <v>7</v>
      </c>
      <c r="L183" s="261">
        <v>0</v>
      </c>
      <c r="M183" s="261"/>
      <c r="N183" s="262">
        <f>ROUND(L183*K183,0)</f>
        <v>0</v>
      </c>
      <c r="O183" s="262"/>
      <c r="P183" s="262"/>
      <c r="Q183" s="262"/>
      <c r="R183" s="136"/>
      <c r="T183" s="166" t="s">
        <v>5</v>
      </c>
      <c r="U183" s="45" t="s">
        <v>47</v>
      </c>
      <c r="V183" s="37"/>
      <c r="W183" s="167">
        <f>V183*K183</f>
        <v>0</v>
      </c>
      <c r="X183" s="167">
        <v>0</v>
      </c>
      <c r="Y183" s="167">
        <f>X183*K183</f>
        <v>0</v>
      </c>
      <c r="Z183" s="167">
        <v>0</v>
      </c>
      <c r="AA183" s="168">
        <f>Z183*K183</f>
        <v>0</v>
      </c>
      <c r="AR183" s="19" t="s">
        <v>646</v>
      </c>
      <c r="AT183" s="19" t="s">
        <v>171</v>
      </c>
      <c r="AU183" s="19" t="s">
        <v>126</v>
      </c>
      <c r="AY183" s="19" t="s">
        <v>170</v>
      </c>
      <c r="BE183" s="107">
        <f>IF(U183="základní",N183,0)</f>
        <v>0</v>
      </c>
      <c r="BF183" s="107">
        <f>IF(U183="snížená",N183,0)</f>
        <v>0</v>
      </c>
      <c r="BG183" s="107">
        <f>IF(U183="zákl. přenesená",N183,0)</f>
        <v>0</v>
      </c>
      <c r="BH183" s="107">
        <f>IF(U183="sníž. přenesená",N183,0)</f>
        <v>0</v>
      </c>
      <c r="BI183" s="107">
        <f>IF(U183="nulová",N183,0)</f>
        <v>0</v>
      </c>
      <c r="BJ183" s="19" t="s">
        <v>11</v>
      </c>
      <c r="BK183" s="107">
        <f>ROUND(L183*K183,0)</f>
        <v>0</v>
      </c>
      <c r="BL183" s="19" t="s">
        <v>646</v>
      </c>
      <c r="BM183" s="19" t="s">
        <v>759</v>
      </c>
    </row>
    <row r="184" spans="2:65" s="1" customFormat="1" ht="44.25" customHeight="1">
      <c r="B184" s="133"/>
      <c r="C184" s="162" t="s">
        <v>521</v>
      </c>
      <c r="D184" s="162" t="s">
        <v>171</v>
      </c>
      <c r="E184" s="163" t="s">
        <v>760</v>
      </c>
      <c r="F184" s="260" t="s">
        <v>761</v>
      </c>
      <c r="G184" s="260"/>
      <c r="H184" s="260"/>
      <c r="I184" s="260"/>
      <c r="J184" s="164" t="s">
        <v>230</v>
      </c>
      <c r="K184" s="165">
        <v>6</v>
      </c>
      <c r="L184" s="261">
        <v>0</v>
      </c>
      <c r="M184" s="261"/>
      <c r="N184" s="262">
        <f>ROUND(L184*K184,0)</f>
        <v>0</v>
      </c>
      <c r="O184" s="262"/>
      <c r="P184" s="262"/>
      <c r="Q184" s="262"/>
      <c r="R184" s="136"/>
      <c r="T184" s="166" t="s">
        <v>5</v>
      </c>
      <c r="U184" s="45" t="s">
        <v>47</v>
      </c>
      <c r="V184" s="37"/>
      <c r="W184" s="167">
        <f>V184*K184</f>
        <v>0</v>
      </c>
      <c r="X184" s="167">
        <v>0</v>
      </c>
      <c r="Y184" s="167">
        <f>X184*K184</f>
        <v>0</v>
      </c>
      <c r="Z184" s="167">
        <v>0</v>
      </c>
      <c r="AA184" s="168">
        <f>Z184*K184</f>
        <v>0</v>
      </c>
      <c r="AR184" s="19" t="s">
        <v>646</v>
      </c>
      <c r="AT184" s="19" t="s">
        <v>171</v>
      </c>
      <c r="AU184" s="19" t="s">
        <v>126</v>
      </c>
      <c r="AY184" s="19" t="s">
        <v>170</v>
      </c>
      <c r="BE184" s="107">
        <f>IF(U184="základní",N184,0)</f>
        <v>0</v>
      </c>
      <c r="BF184" s="107">
        <f>IF(U184="snížená",N184,0)</f>
        <v>0</v>
      </c>
      <c r="BG184" s="107">
        <f>IF(U184="zákl. přenesená",N184,0)</f>
        <v>0</v>
      </c>
      <c r="BH184" s="107">
        <f>IF(U184="sníž. přenesená",N184,0)</f>
        <v>0</v>
      </c>
      <c r="BI184" s="107">
        <f>IF(U184="nulová",N184,0)</f>
        <v>0</v>
      </c>
      <c r="BJ184" s="19" t="s">
        <v>11</v>
      </c>
      <c r="BK184" s="107">
        <f>ROUND(L184*K184,0)</f>
        <v>0</v>
      </c>
      <c r="BL184" s="19" t="s">
        <v>646</v>
      </c>
      <c r="BM184" s="19" t="s">
        <v>762</v>
      </c>
    </row>
    <row r="185" spans="2:65" s="1" customFormat="1" ht="31.5" customHeight="1">
      <c r="B185" s="133"/>
      <c r="C185" s="162" t="s">
        <v>530</v>
      </c>
      <c r="D185" s="162" t="s">
        <v>171</v>
      </c>
      <c r="E185" s="163" t="s">
        <v>763</v>
      </c>
      <c r="F185" s="260" t="s">
        <v>764</v>
      </c>
      <c r="G185" s="260"/>
      <c r="H185" s="260"/>
      <c r="I185" s="260"/>
      <c r="J185" s="164" t="s">
        <v>267</v>
      </c>
      <c r="K185" s="165">
        <v>175</v>
      </c>
      <c r="L185" s="261">
        <v>0</v>
      </c>
      <c r="M185" s="261"/>
      <c r="N185" s="262">
        <f>ROUND(L185*K185,0)</f>
        <v>0</v>
      </c>
      <c r="O185" s="262"/>
      <c r="P185" s="262"/>
      <c r="Q185" s="262"/>
      <c r="R185" s="136"/>
      <c r="T185" s="166" t="s">
        <v>5</v>
      </c>
      <c r="U185" s="45" t="s">
        <v>47</v>
      </c>
      <c r="V185" s="37"/>
      <c r="W185" s="167">
        <f>V185*K185</f>
        <v>0</v>
      </c>
      <c r="X185" s="167">
        <v>0</v>
      </c>
      <c r="Y185" s="167">
        <f>X185*K185</f>
        <v>0</v>
      </c>
      <c r="Z185" s="167">
        <v>0</v>
      </c>
      <c r="AA185" s="168">
        <f>Z185*K185</f>
        <v>0</v>
      </c>
      <c r="AR185" s="19" t="s">
        <v>646</v>
      </c>
      <c r="AT185" s="19" t="s">
        <v>171</v>
      </c>
      <c r="AU185" s="19" t="s">
        <v>126</v>
      </c>
      <c r="AY185" s="19" t="s">
        <v>170</v>
      </c>
      <c r="BE185" s="107">
        <f>IF(U185="základní",N185,0)</f>
        <v>0</v>
      </c>
      <c r="BF185" s="107">
        <f>IF(U185="snížená",N185,0)</f>
        <v>0</v>
      </c>
      <c r="BG185" s="107">
        <f>IF(U185="zákl. přenesená",N185,0)</f>
        <v>0</v>
      </c>
      <c r="BH185" s="107">
        <f>IF(U185="sníž. přenesená",N185,0)</f>
        <v>0</v>
      </c>
      <c r="BI185" s="107">
        <f>IF(U185="nulová",N185,0)</f>
        <v>0</v>
      </c>
      <c r="BJ185" s="19" t="s">
        <v>11</v>
      </c>
      <c r="BK185" s="107">
        <f>ROUND(L185*K185,0)</f>
        <v>0</v>
      </c>
      <c r="BL185" s="19" t="s">
        <v>646</v>
      </c>
      <c r="BM185" s="19" t="s">
        <v>765</v>
      </c>
    </row>
    <row r="186" spans="2:65" s="10" customFormat="1" ht="22.5" customHeight="1">
      <c r="B186" s="169"/>
      <c r="C186" s="170"/>
      <c r="D186" s="170"/>
      <c r="E186" s="171" t="s">
        <v>5</v>
      </c>
      <c r="F186" s="263" t="s">
        <v>766</v>
      </c>
      <c r="G186" s="264"/>
      <c r="H186" s="264"/>
      <c r="I186" s="264"/>
      <c r="J186" s="170"/>
      <c r="K186" s="172">
        <v>175</v>
      </c>
      <c r="L186" s="170"/>
      <c r="M186" s="170"/>
      <c r="N186" s="170"/>
      <c r="O186" s="170"/>
      <c r="P186" s="170"/>
      <c r="Q186" s="170"/>
      <c r="R186" s="173"/>
      <c r="T186" s="174"/>
      <c r="U186" s="170"/>
      <c r="V186" s="170"/>
      <c r="W186" s="170"/>
      <c r="X186" s="170"/>
      <c r="Y186" s="170"/>
      <c r="Z186" s="170"/>
      <c r="AA186" s="175"/>
      <c r="AT186" s="176" t="s">
        <v>178</v>
      </c>
      <c r="AU186" s="176" t="s">
        <v>126</v>
      </c>
      <c r="AV186" s="10" t="s">
        <v>126</v>
      </c>
      <c r="AW186" s="10" t="s">
        <v>39</v>
      </c>
      <c r="AX186" s="10" t="s">
        <v>11</v>
      </c>
      <c r="AY186" s="176" t="s">
        <v>170</v>
      </c>
    </row>
    <row r="187" spans="2:65" s="1" customFormat="1" ht="31.5" customHeight="1">
      <c r="B187" s="133"/>
      <c r="C187" s="162" t="s">
        <v>535</v>
      </c>
      <c r="D187" s="162" t="s">
        <v>171</v>
      </c>
      <c r="E187" s="163" t="s">
        <v>767</v>
      </c>
      <c r="F187" s="260" t="s">
        <v>768</v>
      </c>
      <c r="G187" s="260"/>
      <c r="H187" s="260"/>
      <c r="I187" s="260"/>
      <c r="J187" s="164" t="s">
        <v>267</v>
      </c>
      <c r="K187" s="165">
        <v>175</v>
      </c>
      <c r="L187" s="261">
        <v>0</v>
      </c>
      <c r="M187" s="261"/>
      <c r="N187" s="262">
        <f>ROUND(L187*K187,0)</f>
        <v>0</v>
      </c>
      <c r="O187" s="262"/>
      <c r="P187" s="262"/>
      <c r="Q187" s="262"/>
      <c r="R187" s="136"/>
      <c r="T187" s="166" t="s">
        <v>5</v>
      </c>
      <c r="U187" s="45" t="s">
        <v>47</v>
      </c>
      <c r="V187" s="37"/>
      <c r="W187" s="167">
        <f>V187*K187</f>
        <v>0</v>
      </c>
      <c r="X187" s="167">
        <v>0</v>
      </c>
      <c r="Y187" s="167">
        <f>X187*K187</f>
        <v>0</v>
      </c>
      <c r="Z187" s="167">
        <v>0</v>
      </c>
      <c r="AA187" s="168">
        <f>Z187*K187</f>
        <v>0</v>
      </c>
      <c r="AR187" s="19" t="s">
        <v>646</v>
      </c>
      <c r="AT187" s="19" t="s">
        <v>171</v>
      </c>
      <c r="AU187" s="19" t="s">
        <v>126</v>
      </c>
      <c r="AY187" s="19" t="s">
        <v>170</v>
      </c>
      <c r="BE187" s="107">
        <f>IF(U187="základní",N187,0)</f>
        <v>0</v>
      </c>
      <c r="BF187" s="107">
        <f>IF(U187="snížená",N187,0)</f>
        <v>0</v>
      </c>
      <c r="BG187" s="107">
        <f>IF(U187="zákl. přenesená",N187,0)</f>
        <v>0</v>
      </c>
      <c r="BH187" s="107">
        <f>IF(U187="sníž. přenesená",N187,0)</f>
        <v>0</v>
      </c>
      <c r="BI187" s="107">
        <f>IF(U187="nulová",N187,0)</f>
        <v>0</v>
      </c>
      <c r="BJ187" s="19" t="s">
        <v>11</v>
      </c>
      <c r="BK187" s="107">
        <f>ROUND(L187*K187,0)</f>
        <v>0</v>
      </c>
      <c r="BL187" s="19" t="s">
        <v>646</v>
      </c>
      <c r="BM187" s="19" t="s">
        <v>769</v>
      </c>
    </row>
    <row r="188" spans="2:65" s="10" customFormat="1" ht="22.5" customHeight="1">
      <c r="B188" s="169"/>
      <c r="C188" s="170"/>
      <c r="D188" s="170"/>
      <c r="E188" s="171" t="s">
        <v>5</v>
      </c>
      <c r="F188" s="263" t="s">
        <v>766</v>
      </c>
      <c r="G188" s="264"/>
      <c r="H188" s="264"/>
      <c r="I188" s="264"/>
      <c r="J188" s="170"/>
      <c r="K188" s="172">
        <v>175</v>
      </c>
      <c r="L188" s="170"/>
      <c r="M188" s="170"/>
      <c r="N188" s="170"/>
      <c r="O188" s="170"/>
      <c r="P188" s="170"/>
      <c r="Q188" s="170"/>
      <c r="R188" s="173"/>
      <c r="T188" s="174"/>
      <c r="U188" s="170"/>
      <c r="V188" s="170"/>
      <c r="W188" s="170"/>
      <c r="X188" s="170"/>
      <c r="Y188" s="170"/>
      <c r="Z188" s="170"/>
      <c r="AA188" s="175"/>
      <c r="AT188" s="176" t="s">
        <v>178</v>
      </c>
      <c r="AU188" s="176" t="s">
        <v>126</v>
      </c>
      <c r="AV188" s="10" t="s">
        <v>126</v>
      </c>
      <c r="AW188" s="10" t="s">
        <v>39</v>
      </c>
      <c r="AX188" s="10" t="s">
        <v>11</v>
      </c>
      <c r="AY188" s="176" t="s">
        <v>170</v>
      </c>
    </row>
    <row r="189" spans="2:65" s="1" customFormat="1" ht="31.5" customHeight="1">
      <c r="B189" s="133"/>
      <c r="C189" s="162" t="s">
        <v>540</v>
      </c>
      <c r="D189" s="162" t="s">
        <v>171</v>
      </c>
      <c r="E189" s="163" t="s">
        <v>770</v>
      </c>
      <c r="F189" s="260" t="s">
        <v>771</v>
      </c>
      <c r="G189" s="260"/>
      <c r="H189" s="260"/>
      <c r="I189" s="260"/>
      <c r="J189" s="164" t="s">
        <v>267</v>
      </c>
      <c r="K189" s="165">
        <v>3</v>
      </c>
      <c r="L189" s="261">
        <v>0</v>
      </c>
      <c r="M189" s="261"/>
      <c r="N189" s="262">
        <f>ROUND(L189*K189,0)</f>
        <v>0</v>
      </c>
      <c r="O189" s="262"/>
      <c r="P189" s="262"/>
      <c r="Q189" s="262"/>
      <c r="R189" s="136"/>
      <c r="T189" s="166" t="s">
        <v>5</v>
      </c>
      <c r="U189" s="45" t="s">
        <v>47</v>
      </c>
      <c r="V189" s="37"/>
      <c r="W189" s="167">
        <f>V189*K189</f>
        <v>0</v>
      </c>
      <c r="X189" s="167">
        <v>0</v>
      </c>
      <c r="Y189" s="167">
        <f>X189*K189</f>
        <v>0</v>
      </c>
      <c r="Z189" s="167">
        <v>0</v>
      </c>
      <c r="AA189" s="168">
        <f>Z189*K189</f>
        <v>0</v>
      </c>
      <c r="AR189" s="19" t="s">
        <v>646</v>
      </c>
      <c r="AT189" s="19" t="s">
        <v>171</v>
      </c>
      <c r="AU189" s="19" t="s">
        <v>126</v>
      </c>
      <c r="AY189" s="19" t="s">
        <v>170</v>
      </c>
      <c r="BE189" s="107">
        <f>IF(U189="základní",N189,0)</f>
        <v>0</v>
      </c>
      <c r="BF189" s="107">
        <f>IF(U189="snížená",N189,0)</f>
        <v>0</v>
      </c>
      <c r="BG189" s="107">
        <f>IF(U189="zákl. přenesená",N189,0)</f>
        <v>0</v>
      </c>
      <c r="BH189" s="107">
        <f>IF(U189="sníž. přenesená",N189,0)</f>
        <v>0</v>
      </c>
      <c r="BI189" s="107">
        <f>IF(U189="nulová",N189,0)</f>
        <v>0</v>
      </c>
      <c r="BJ189" s="19" t="s">
        <v>11</v>
      </c>
      <c r="BK189" s="107">
        <f>ROUND(L189*K189,0)</f>
        <v>0</v>
      </c>
      <c r="BL189" s="19" t="s">
        <v>646</v>
      </c>
      <c r="BM189" s="19" t="s">
        <v>772</v>
      </c>
    </row>
    <row r="190" spans="2:65" s="10" customFormat="1" ht="22.5" customHeight="1">
      <c r="B190" s="169"/>
      <c r="C190" s="170"/>
      <c r="D190" s="170"/>
      <c r="E190" s="171" t="s">
        <v>5</v>
      </c>
      <c r="F190" s="263" t="s">
        <v>773</v>
      </c>
      <c r="G190" s="264"/>
      <c r="H190" s="264"/>
      <c r="I190" s="264"/>
      <c r="J190" s="170"/>
      <c r="K190" s="172">
        <v>3</v>
      </c>
      <c r="L190" s="170"/>
      <c r="M190" s="170"/>
      <c r="N190" s="170"/>
      <c r="O190" s="170"/>
      <c r="P190" s="170"/>
      <c r="Q190" s="170"/>
      <c r="R190" s="173"/>
      <c r="T190" s="174"/>
      <c r="U190" s="170"/>
      <c r="V190" s="170"/>
      <c r="W190" s="170"/>
      <c r="X190" s="170"/>
      <c r="Y190" s="170"/>
      <c r="Z190" s="170"/>
      <c r="AA190" s="175"/>
      <c r="AT190" s="176" t="s">
        <v>178</v>
      </c>
      <c r="AU190" s="176" t="s">
        <v>126</v>
      </c>
      <c r="AV190" s="10" t="s">
        <v>126</v>
      </c>
      <c r="AW190" s="10" t="s">
        <v>39</v>
      </c>
      <c r="AX190" s="10" t="s">
        <v>11</v>
      </c>
      <c r="AY190" s="176" t="s">
        <v>170</v>
      </c>
    </row>
    <row r="191" spans="2:65" s="1" customFormat="1" ht="31.5" customHeight="1">
      <c r="B191" s="133"/>
      <c r="C191" s="162" t="s">
        <v>545</v>
      </c>
      <c r="D191" s="162" t="s">
        <v>171</v>
      </c>
      <c r="E191" s="163" t="s">
        <v>774</v>
      </c>
      <c r="F191" s="260" t="s">
        <v>775</v>
      </c>
      <c r="G191" s="260"/>
      <c r="H191" s="260"/>
      <c r="I191" s="260"/>
      <c r="J191" s="164" t="s">
        <v>267</v>
      </c>
      <c r="K191" s="165">
        <v>3</v>
      </c>
      <c r="L191" s="261">
        <v>0</v>
      </c>
      <c r="M191" s="261"/>
      <c r="N191" s="262">
        <f>ROUND(L191*K191,0)</f>
        <v>0</v>
      </c>
      <c r="O191" s="262"/>
      <c r="P191" s="262"/>
      <c r="Q191" s="262"/>
      <c r="R191" s="136"/>
      <c r="T191" s="166" t="s">
        <v>5</v>
      </c>
      <c r="U191" s="45" t="s">
        <v>47</v>
      </c>
      <c r="V191" s="37"/>
      <c r="W191" s="167">
        <f>V191*K191</f>
        <v>0</v>
      </c>
      <c r="X191" s="167">
        <v>0</v>
      </c>
      <c r="Y191" s="167">
        <f>X191*K191</f>
        <v>0</v>
      </c>
      <c r="Z191" s="167">
        <v>0</v>
      </c>
      <c r="AA191" s="168">
        <f>Z191*K191</f>
        <v>0</v>
      </c>
      <c r="AR191" s="19" t="s">
        <v>646</v>
      </c>
      <c r="AT191" s="19" t="s">
        <v>171</v>
      </c>
      <c r="AU191" s="19" t="s">
        <v>126</v>
      </c>
      <c r="AY191" s="19" t="s">
        <v>170</v>
      </c>
      <c r="BE191" s="107">
        <f>IF(U191="základní",N191,0)</f>
        <v>0</v>
      </c>
      <c r="BF191" s="107">
        <f>IF(U191="snížená",N191,0)</f>
        <v>0</v>
      </c>
      <c r="BG191" s="107">
        <f>IF(U191="zákl. přenesená",N191,0)</f>
        <v>0</v>
      </c>
      <c r="BH191" s="107">
        <f>IF(U191="sníž. přenesená",N191,0)</f>
        <v>0</v>
      </c>
      <c r="BI191" s="107">
        <f>IF(U191="nulová",N191,0)</f>
        <v>0</v>
      </c>
      <c r="BJ191" s="19" t="s">
        <v>11</v>
      </c>
      <c r="BK191" s="107">
        <f>ROUND(L191*K191,0)</f>
        <v>0</v>
      </c>
      <c r="BL191" s="19" t="s">
        <v>646</v>
      </c>
      <c r="BM191" s="19" t="s">
        <v>776</v>
      </c>
    </row>
    <row r="192" spans="2:65" s="10" customFormat="1" ht="22.5" customHeight="1">
      <c r="B192" s="169"/>
      <c r="C192" s="170"/>
      <c r="D192" s="170"/>
      <c r="E192" s="171" t="s">
        <v>5</v>
      </c>
      <c r="F192" s="263" t="s">
        <v>773</v>
      </c>
      <c r="G192" s="264"/>
      <c r="H192" s="264"/>
      <c r="I192" s="264"/>
      <c r="J192" s="170"/>
      <c r="K192" s="172">
        <v>3</v>
      </c>
      <c r="L192" s="170"/>
      <c r="M192" s="170"/>
      <c r="N192" s="170"/>
      <c r="O192" s="170"/>
      <c r="P192" s="170"/>
      <c r="Q192" s="170"/>
      <c r="R192" s="173"/>
      <c r="T192" s="174"/>
      <c r="U192" s="170"/>
      <c r="V192" s="170"/>
      <c r="W192" s="170"/>
      <c r="X192" s="170"/>
      <c r="Y192" s="170"/>
      <c r="Z192" s="170"/>
      <c r="AA192" s="175"/>
      <c r="AT192" s="176" t="s">
        <v>178</v>
      </c>
      <c r="AU192" s="176" t="s">
        <v>126</v>
      </c>
      <c r="AV192" s="10" t="s">
        <v>126</v>
      </c>
      <c r="AW192" s="10" t="s">
        <v>39</v>
      </c>
      <c r="AX192" s="10" t="s">
        <v>11</v>
      </c>
      <c r="AY192" s="176" t="s">
        <v>170</v>
      </c>
    </row>
    <row r="193" spans="2:65" s="1" customFormat="1" ht="31.5" customHeight="1">
      <c r="B193" s="133"/>
      <c r="C193" s="162" t="s">
        <v>555</v>
      </c>
      <c r="D193" s="162" t="s">
        <v>171</v>
      </c>
      <c r="E193" s="163" t="s">
        <v>777</v>
      </c>
      <c r="F193" s="260" t="s">
        <v>778</v>
      </c>
      <c r="G193" s="260"/>
      <c r="H193" s="260"/>
      <c r="I193" s="260"/>
      <c r="J193" s="164" t="s">
        <v>267</v>
      </c>
      <c r="K193" s="165">
        <v>356</v>
      </c>
      <c r="L193" s="261">
        <v>0</v>
      </c>
      <c r="M193" s="261"/>
      <c r="N193" s="262">
        <f>ROUND(L193*K193,0)</f>
        <v>0</v>
      </c>
      <c r="O193" s="262"/>
      <c r="P193" s="262"/>
      <c r="Q193" s="262"/>
      <c r="R193" s="136"/>
      <c r="T193" s="166" t="s">
        <v>5</v>
      </c>
      <c r="U193" s="45" t="s">
        <v>47</v>
      </c>
      <c r="V193" s="37"/>
      <c r="W193" s="167">
        <f>V193*K193</f>
        <v>0</v>
      </c>
      <c r="X193" s="167">
        <v>0.15614</v>
      </c>
      <c r="Y193" s="167">
        <f>X193*K193</f>
        <v>55.585839999999997</v>
      </c>
      <c r="Z193" s="167">
        <v>0</v>
      </c>
      <c r="AA193" s="168">
        <f>Z193*K193</f>
        <v>0</v>
      </c>
      <c r="AR193" s="19" t="s">
        <v>646</v>
      </c>
      <c r="AT193" s="19" t="s">
        <v>171</v>
      </c>
      <c r="AU193" s="19" t="s">
        <v>126</v>
      </c>
      <c r="AY193" s="19" t="s">
        <v>170</v>
      </c>
      <c r="BE193" s="107">
        <f>IF(U193="základní",N193,0)</f>
        <v>0</v>
      </c>
      <c r="BF193" s="107">
        <f>IF(U193="snížená",N193,0)</f>
        <v>0</v>
      </c>
      <c r="BG193" s="107">
        <f>IF(U193="zákl. přenesená",N193,0)</f>
        <v>0</v>
      </c>
      <c r="BH193" s="107">
        <f>IF(U193="sníž. přenesená",N193,0)</f>
        <v>0</v>
      </c>
      <c r="BI193" s="107">
        <f>IF(U193="nulová",N193,0)</f>
        <v>0</v>
      </c>
      <c r="BJ193" s="19" t="s">
        <v>11</v>
      </c>
      <c r="BK193" s="107">
        <f>ROUND(L193*K193,0)</f>
        <v>0</v>
      </c>
      <c r="BL193" s="19" t="s">
        <v>646</v>
      </c>
      <c r="BM193" s="19" t="s">
        <v>779</v>
      </c>
    </row>
    <row r="194" spans="2:65" s="10" customFormat="1" ht="22.5" customHeight="1">
      <c r="B194" s="169"/>
      <c r="C194" s="170"/>
      <c r="D194" s="170"/>
      <c r="E194" s="171" t="s">
        <v>5</v>
      </c>
      <c r="F194" s="263" t="s">
        <v>780</v>
      </c>
      <c r="G194" s="264"/>
      <c r="H194" s="264"/>
      <c r="I194" s="264"/>
      <c r="J194" s="170"/>
      <c r="K194" s="172">
        <v>356</v>
      </c>
      <c r="L194" s="170"/>
      <c r="M194" s="170"/>
      <c r="N194" s="170"/>
      <c r="O194" s="170"/>
      <c r="P194" s="170"/>
      <c r="Q194" s="170"/>
      <c r="R194" s="173"/>
      <c r="T194" s="174"/>
      <c r="U194" s="170"/>
      <c r="V194" s="170"/>
      <c r="W194" s="170"/>
      <c r="X194" s="170"/>
      <c r="Y194" s="170"/>
      <c r="Z194" s="170"/>
      <c r="AA194" s="175"/>
      <c r="AT194" s="176" t="s">
        <v>178</v>
      </c>
      <c r="AU194" s="176" t="s">
        <v>126</v>
      </c>
      <c r="AV194" s="10" t="s">
        <v>126</v>
      </c>
      <c r="AW194" s="10" t="s">
        <v>39</v>
      </c>
      <c r="AX194" s="10" t="s">
        <v>11</v>
      </c>
      <c r="AY194" s="176" t="s">
        <v>170</v>
      </c>
    </row>
    <row r="195" spans="2:65" s="1" customFormat="1" ht="31.5" customHeight="1">
      <c r="B195" s="133"/>
      <c r="C195" s="162" t="s">
        <v>560</v>
      </c>
      <c r="D195" s="162" t="s">
        <v>171</v>
      </c>
      <c r="E195" s="163" t="s">
        <v>781</v>
      </c>
      <c r="F195" s="260" t="s">
        <v>782</v>
      </c>
      <c r="G195" s="260"/>
      <c r="H195" s="260"/>
      <c r="I195" s="260"/>
      <c r="J195" s="164" t="s">
        <v>267</v>
      </c>
      <c r="K195" s="165">
        <v>6</v>
      </c>
      <c r="L195" s="261">
        <v>0</v>
      </c>
      <c r="M195" s="261"/>
      <c r="N195" s="262">
        <f>ROUND(L195*K195,0)</f>
        <v>0</v>
      </c>
      <c r="O195" s="262"/>
      <c r="P195" s="262"/>
      <c r="Q195" s="262"/>
      <c r="R195" s="136"/>
      <c r="T195" s="166" t="s">
        <v>5</v>
      </c>
      <c r="U195" s="45" t="s">
        <v>47</v>
      </c>
      <c r="V195" s="37"/>
      <c r="W195" s="167">
        <f>V195*K195</f>
        <v>0</v>
      </c>
      <c r="X195" s="167">
        <v>1.8350000000000002E-2</v>
      </c>
      <c r="Y195" s="167">
        <f>X195*K195</f>
        <v>0.1101</v>
      </c>
      <c r="Z195" s="167">
        <v>0</v>
      </c>
      <c r="AA195" s="168">
        <f>Z195*K195</f>
        <v>0</v>
      </c>
      <c r="AR195" s="19" t="s">
        <v>646</v>
      </c>
      <c r="AT195" s="19" t="s">
        <v>171</v>
      </c>
      <c r="AU195" s="19" t="s">
        <v>126</v>
      </c>
      <c r="AY195" s="19" t="s">
        <v>170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19" t="s">
        <v>11</v>
      </c>
      <c r="BK195" s="107">
        <f>ROUND(L195*K195,0)</f>
        <v>0</v>
      </c>
      <c r="BL195" s="19" t="s">
        <v>646</v>
      </c>
      <c r="BM195" s="19" t="s">
        <v>783</v>
      </c>
    </row>
    <row r="196" spans="2:65" s="1" customFormat="1" ht="31.5" customHeight="1">
      <c r="B196" s="133"/>
      <c r="C196" s="162" t="s">
        <v>563</v>
      </c>
      <c r="D196" s="162" t="s">
        <v>171</v>
      </c>
      <c r="E196" s="163" t="s">
        <v>784</v>
      </c>
      <c r="F196" s="260" t="s">
        <v>785</v>
      </c>
      <c r="G196" s="260"/>
      <c r="H196" s="260"/>
      <c r="I196" s="260"/>
      <c r="J196" s="164" t="s">
        <v>267</v>
      </c>
      <c r="K196" s="165">
        <v>356</v>
      </c>
      <c r="L196" s="261">
        <v>0</v>
      </c>
      <c r="M196" s="261"/>
      <c r="N196" s="262">
        <f>ROUND(L196*K196,0)</f>
        <v>0</v>
      </c>
      <c r="O196" s="262"/>
      <c r="P196" s="262"/>
      <c r="Q196" s="262"/>
      <c r="R196" s="136"/>
      <c r="T196" s="166" t="s">
        <v>5</v>
      </c>
      <c r="U196" s="45" t="s">
        <v>47</v>
      </c>
      <c r="V196" s="37"/>
      <c r="W196" s="167">
        <f>V196*K196</f>
        <v>0</v>
      </c>
      <c r="X196" s="167">
        <v>0</v>
      </c>
      <c r="Y196" s="167">
        <f>X196*K196</f>
        <v>0</v>
      </c>
      <c r="Z196" s="167">
        <v>0</v>
      </c>
      <c r="AA196" s="168">
        <f>Z196*K196</f>
        <v>0</v>
      </c>
      <c r="AR196" s="19" t="s">
        <v>646</v>
      </c>
      <c r="AT196" s="19" t="s">
        <v>171</v>
      </c>
      <c r="AU196" s="19" t="s">
        <v>126</v>
      </c>
      <c r="AY196" s="19" t="s">
        <v>170</v>
      </c>
      <c r="BE196" s="107">
        <f>IF(U196="základní",N196,0)</f>
        <v>0</v>
      </c>
      <c r="BF196" s="107">
        <f>IF(U196="snížená",N196,0)</f>
        <v>0</v>
      </c>
      <c r="BG196" s="107">
        <f>IF(U196="zákl. přenesená",N196,0)</f>
        <v>0</v>
      </c>
      <c r="BH196" s="107">
        <f>IF(U196="sníž. přenesená",N196,0)</f>
        <v>0</v>
      </c>
      <c r="BI196" s="107">
        <f>IF(U196="nulová",N196,0)</f>
        <v>0</v>
      </c>
      <c r="BJ196" s="19" t="s">
        <v>11</v>
      </c>
      <c r="BK196" s="107">
        <f>ROUND(L196*K196,0)</f>
        <v>0</v>
      </c>
      <c r="BL196" s="19" t="s">
        <v>646</v>
      </c>
      <c r="BM196" s="19" t="s">
        <v>786</v>
      </c>
    </row>
    <row r="197" spans="2:65" s="1" customFormat="1" ht="31.5" customHeight="1">
      <c r="B197" s="133"/>
      <c r="C197" s="177" t="s">
        <v>568</v>
      </c>
      <c r="D197" s="177" t="s">
        <v>234</v>
      </c>
      <c r="E197" s="178" t="s">
        <v>787</v>
      </c>
      <c r="F197" s="272" t="s">
        <v>788</v>
      </c>
      <c r="G197" s="272"/>
      <c r="H197" s="272"/>
      <c r="I197" s="272"/>
      <c r="J197" s="179" t="s">
        <v>267</v>
      </c>
      <c r="K197" s="180">
        <v>400</v>
      </c>
      <c r="L197" s="273">
        <v>0</v>
      </c>
      <c r="M197" s="273"/>
      <c r="N197" s="274">
        <f>ROUND(L197*K197,0)</f>
        <v>0</v>
      </c>
      <c r="O197" s="262"/>
      <c r="P197" s="262"/>
      <c r="Q197" s="262"/>
      <c r="R197" s="136"/>
      <c r="T197" s="166" t="s">
        <v>5</v>
      </c>
      <c r="U197" s="45" t="s">
        <v>47</v>
      </c>
      <c r="V197" s="37"/>
      <c r="W197" s="167">
        <f>V197*K197</f>
        <v>0</v>
      </c>
      <c r="X197" s="167">
        <v>2.5999999999999998E-4</v>
      </c>
      <c r="Y197" s="167">
        <f>X197*K197</f>
        <v>0.104</v>
      </c>
      <c r="Z197" s="167">
        <v>0</v>
      </c>
      <c r="AA197" s="168">
        <f>Z197*K197</f>
        <v>0</v>
      </c>
      <c r="AR197" s="19" t="s">
        <v>650</v>
      </c>
      <c r="AT197" s="19" t="s">
        <v>234</v>
      </c>
      <c r="AU197" s="19" t="s">
        <v>126</v>
      </c>
      <c r="AY197" s="19" t="s">
        <v>170</v>
      </c>
      <c r="BE197" s="107">
        <f>IF(U197="základní",N197,0)</f>
        <v>0</v>
      </c>
      <c r="BF197" s="107">
        <f>IF(U197="snížená",N197,0)</f>
        <v>0</v>
      </c>
      <c r="BG197" s="107">
        <f>IF(U197="zákl. přenesená",N197,0)</f>
        <v>0</v>
      </c>
      <c r="BH197" s="107">
        <f>IF(U197="sníž. přenesená",N197,0)</f>
        <v>0</v>
      </c>
      <c r="BI197" s="107">
        <f>IF(U197="nulová",N197,0)</f>
        <v>0</v>
      </c>
      <c r="BJ197" s="19" t="s">
        <v>11</v>
      </c>
      <c r="BK197" s="107">
        <f>ROUND(L197*K197,0)</f>
        <v>0</v>
      </c>
      <c r="BL197" s="19" t="s">
        <v>650</v>
      </c>
      <c r="BM197" s="19" t="s">
        <v>789</v>
      </c>
    </row>
    <row r="198" spans="2:65" s="1" customFormat="1" ht="31.5" customHeight="1">
      <c r="B198" s="133"/>
      <c r="C198" s="162" t="s">
        <v>572</v>
      </c>
      <c r="D198" s="162" t="s">
        <v>171</v>
      </c>
      <c r="E198" s="163" t="s">
        <v>790</v>
      </c>
      <c r="F198" s="260" t="s">
        <v>791</v>
      </c>
      <c r="G198" s="260"/>
      <c r="H198" s="260"/>
      <c r="I198" s="260"/>
      <c r="J198" s="164" t="s">
        <v>174</v>
      </c>
      <c r="K198" s="165">
        <v>33.325000000000003</v>
      </c>
      <c r="L198" s="261">
        <v>0</v>
      </c>
      <c r="M198" s="261"/>
      <c r="N198" s="262">
        <f>ROUND(L198*K198,0)</f>
        <v>0</v>
      </c>
      <c r="O198" s="262"/>
      <c r="P198" s="262"/>
      <c r="Q198" s="262"/>
      <c r="R198" s="136"/>
      <c r="T198" s="166" t="s">
        <v>5</v>
      </c>
      <c r="U198" s="45" t="s">
        <v>47</v>
      </c>
      <c r="V198" s="37"/>
      <c r="W198" s="167">
        <f>V198*K198</f>
        <v>0</v>
      </c>
      <c r="X198" s="167">
        <v>0</v>
      </c>
      <c r="Y198" s="167">
        <f>X198*K198</f>
        <v>0</v>
      </c>
      <c r="Z198" s="167">
        <v>0</v>
      </c>
      <c r="AA198" s="168">
        <f>Z198*K198</f>
        <v>0</v>
      </c>
      <c r="AR198" s="19" t="s">
        <v>646</v>
      </c>
      <c r="AT198" s="19" t="s">
        <v>171</v>
      </c>
      <c r="AU198" s="19" t="s">
        <v>126</v>
      </c>
      <c r="AY198" s="19" t="s">
        <v>170</v>
      </c>
      <c r="BE198" s="107">
        <f>IF(U198="základní",N198,0)</f>
        <v>0</v>
      </c>
      <c r="BF198" s="107">
        <f>IF(U198="snížená",N198,0)</f>
        <v>0</v>
      </c>
      <c r="BG198" s="107">
        <f>IF(U198="zákl. přenesená",N198,0)</f>
        <v>0</v>
      </c>
      <c r="BH198" s="107">
        <f>IF(U198="sníž. přenesená",N198,0)</f>
        <v>0</v>
      </c>
      <c r="BI198" s="107">
        <f>IF(U198="nulová",N198,0)</f>
        <v>0</v>
      </c>
      <c r="BJ198" s="19" t="s">
        <v>11</v>
      </c>
      <c r="BK198" s="107">
        <f>ROUND(L198*K198,0)</f>
        <v>0</v>
      </c>
      <c r="BL198" s="19" t="s">
        <v>646</v>
      </c>
      <c r="BM198" s="19" t="s">
        <v>792</v>
      </c>
    </row>
    <row r="199" spans="2:65" s="10" customFormat="1" ht="22.5" customHeight="1">
      <c r="B199" s="169"/>
      <c r="C199" s="170"/>
      <c r="D199" s="170"/>
      <c r="E199" s="171" t="s">
        <v>5</v>
      </c>
      <c r="F199" s="263" t="s">
        <v>793</v>
      </c>
      <c r="G199" s="264"/>
      <c r="H199" s="264"/>
      <c r="I199" s="264"/>
      <c r="J199" s="170"/>
      <c r="K199" s="172">
        <v>33.325000000000003</v>
      </c>
      <c r="L199" s="170"/>
      <c r="M199" s="170"/>
      <c r="N199" s="170"/>
      <c r="O199" s="170"/>
      <c r="P199" s="170"/>
      <c r="Q199" s="170"/>
      <c r="R199" s="173"/>
      <c r="T199" s="174"/>
      <c r="U199" s="170"/>
      <c r="V199" s="170"/>
      <c r="W199" s="170"/>
      <c r="X199" s="170"/>
      <c r="Y199" s="170"/>
      <c r="Z199" s="170"/>
      <c r="AA199" s="175"/>
      <c r="AT199" s="176" t="s">
        <v>178</v>
      </c>
      <c r="AU199" s="176" t="s">
        <v>126</v>
      </c>
      <c r="AV199" s="10" t="s">
        <v>126</v>
      </c>
      <c r="AW199" s="10" t="s">
        <v>39</v>
      </c>
      <c r="AX199" s="10" t="s">
        <v>11</v>
      </c>
      <c r="AY199" s="176" t="s">
        <v>170</v>
      </c>
    </row>
    <row r="200" spans="2:65" s="1" customFormat="1" ht="31.5" customHeight="1">
      <c r="B200" s="133"/>
      <c r="C200" s="162" t="s">
        <v>576</v>
      </c>
      <c r="D200" s="162" t="s">
        <v>171</v>
      </c>
      <c r="E200" s="163" t="s">
        <v>794</v>
      </c>
      <c r="F200" s="260" t="s">
        <v>795</v>
      </c>
      <c r="G200" s="260"/>
      <c r="H200" s="260"/>
      <c r="I200" s="260"/>
      <c r="J200" s="164" t="s">
        <v>230</v>
      </c>
      <c r="K200" s="165">
        <v>12</v>
      </c>
      <c r="L200" s="261">
        <v>0</v>
      </c>
      <c r="M200" s="261"/>
      <c r="N200" s="262">
        <f>ROUND(L200*K200,0)</f>
        <v>0</v>
      </c>
      <c r="O200" s="262"/>
      <c r="P200" s="262"/>
      <c r="Q200" s="262"/>
      <c r="R200" s="136"/>
      <c r="T200" s="166" t="s">
        <v>5</v>
      </c>
      <c r="U200" s="45" t="s">
        <v>47</v>
      </c>
      <c r="V200" s="37"/>
      <c r="W200" s="167">
        <f>V200*K200</f>
        <v>0</v>
      </c>
      <c r="X200" s="167">
        <v>0</v>
      </c>
      <c r="Y200" s="167">
        <f>X200*K200</f>
        <v>0</v>
      </c>
      <c r="Z200" s="167">
        <v>0</v>
      </c>
      <c r="AA200" s="168">
        <f>Z200*K200</f>
        <v>0</v>
      </c>
      <c r="AR200" s="19" t="s">
        <v>646</v>
      </c>
      <c r="AT200" s="19" t="s">
        <v>171</v>
      </c>
      <c r="AU200" s="19" t="s">
        <v>126</v>
      </c>
      <c r="AY200" s="19" t="s">
        <v>170</v>
      </c>
      <c r="BE200" s="107">
        <f>IF(U200="základní",N200,0)</f>
        <v>0</v>
      </c>
      <c r="BF200" s="107">
        <f>IF(U200="snížená",N200,0)</f>
        <v>0</v>
      </c>
      <c r="BG200" s="107">
        <f>IF(U200="zákl. přenesená",N200,0)</f>
        <v>0</v>
      </c>
      <c r="BH200" s="107">
        <f>IF(U200="sníž. přenesená",N200,0)</f>
        <v>0</v>
      </c>
      <c r="BI200" s="107">
        <f>IF(U200="nulová",N200,0)</f>
        <v>0</v>
      </c>
      <c r="BJ200" s="19" t="s">
        <v>11</v>
      </c>
      <c r="BK200" s="107">
        <f>ROUND(L200*K200,0)</f>
        <v>0</v>
      </c>
      <c r="BL200" s="19" t="s">
        <v>646</v>
      </c>
      <c r="BM200" s="19" t="s">
        <v>796</v>
      </c>
    </row>
    <row r="201" spans="2:65" s="1" customFormat="1" ht="31.5" customHeight="1">
      <c r="B201" s="133"/>
      <c r="C201" s="162" t="s">
        <v>580</v>
      </c>
      <c r="D201" s="162" t="s">
        <v>171</v>
      </c>
      <c r="E201" s="163" t="s">
        <v>797</v>
      </c>
      <c r="F201" s="260" t="s">
        <v>798</v>
      </c>
      <c r="G201" s="260"/>
      <c r="H201" s="260"/>
      <c r="I201" s="260"/>
      <c r="J201" s="164" t="s">
        <v>267</v>
      </c>
      <c r="K201" s="165">
        <v>78</v>
      </c>
      <c r="L201" s="261">
        <v>0</v>
      </c>
      <c r="M201" s="261"/>
      <c r="N201" s="262">
        <f>ROUND(L201*K201,0)</f>
        <v>0</v>
      </c>
      <c r="O201" s="262"/>
      <c r="P201" s="262"/>
      <c r="Q201" s="262"/>
      <c r="R201" s="136"/>
      <c r="T201" s="166" t="s">
        <v>5</v>
      </c>
      <c r="U201" s="45" t="s">
        <v>47</v>
      </c>
      <c r="V201" s="37"/>
      <c r="W201" s="167">
        <f>V201*K201</f>
        <v>0</v>
      </c>
      <c r="X201" s="167">
        <v>0</v>
      </c>
      <c r="Y201" s="167">
        <f>X201*K201</f>
        <v>0</v>
      </c>
      <c r="Z201" s="167">
        <v>0</v>
      </c>
      <c r="AA201" s="168">
        <f>Z201*K201</f>
        <v>0</v>
      </c>
      <c r="AR201" s="19" t="s">
        <v>646</v>
      </c>
      <c r="AT201" s="19" t="s">
        <v>171</v>
      </c>
      <c r="AU201" s="19" t="s">
        <v>126</v>
      </c>
      <c r="AY201" s="19" t="s">
        <v>170</v>
      </c>
      <c r="BE201" s="107">
        <f>IF(U201="základní",N201,0)</f>
        <v>0</v>
      </c>
      <c r="BF201" s="107">
        <f>IF(U201="snížená",N201,0)</f>
        <v>0</v>
      </c>
      <c r="BG201" s="107">
        <f>IF(U201="zákl. přenesená",N201,0)</f>
        <v>0</v>
      </c>
      <c r="BH201" s="107">
        <f>IF(U201="sníž. přenesená",N201,0)</f>
        <v>0</v>
      </c>
      <c r="BI201" s="107">
        <f>IF(U201="nulová",N201,0)</f>
        <v>0</v>
      </c>
      <c r="BJ201" s="19" t="s">
        <v>11</v>
      </c>
      <c r="BK201" s="107">
        <f>ROUND(L201*K201,0)</f>
        <v>0</v>
      </c>
      <c r="BL201" s="19" t="s">
        <v>646</v>
      </c>
      <c r="BM201" s="19" t="s">
        <v>799</v>
      </c>
    </row>
    <row r="202" spans="2:65" s="1" customFormat="1" ht="49.9" customHeight="1">
      <c r="B202" s="36"/>
      <c r="C202" s="37"/>
      <c r="D202" s="153" t="s">
        <v>335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277">
        <f>BK202</f>
        <v>0</v>
      </c>
      <c r="O202" s="278"/>
      <c r="P202" s="278"/>
      <c r="Q202" s="278"/>
      <c r="R202" s="38"/>
      <c r="T202" s="182"/>
      <c r="U202" s="57"/>
      <c r="V202" s="57"/>
      <c r="W202" s="57"/>
      <c r="X202" s="57"/>
      <c r="Y202" s="57"/>
      <c r="Z202" s="57"/>
      <c r="AA202" s="59"/>
      <c r="AT202" s="19" t="s">
        <v>81</v>
      </c>
      <c r="AU202" s="19" t="s">
        <v>82</v>
      </c>
      <c r="AY202" s="19" t="s">
        <v>336</v>
      </c>
      <c r="BK202" s="107">
        <v>0</v>
      </c>
    </row>
    <row r="203" spans="2:65" s="1" customFormat="1" ht="6.95" customHeight="1">
      <c r="B203" s="60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2"/>
    </row>
  </sheetData>
  <mergeCells count="268">
    <mergeCell ref="N202:Q202"/>
    <mergeCell ref="H1:K1"/>
    <mergeCell ref="S2:AC2"/>
    <mergeCell ref="N123:Q123"/>
    <mergeCell ref="N124:Q124"/>
    <mergeCell ref="N126:Q126"/>
    <mergeCell ref="N130:Q130"/>
    <mergeCell ref="N136:Q136"/>
    <mergeCell ref="N138:Q138"/>
    <mergeCell ref="N139:Q139"/>
    <mergeCell ref="N175:Q175"/>
    <mergeCell ref="N181:Q181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L201:M201"/>
    <mergeCell ref="N201:Q201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94:I19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4:I174"/>
    <mergeCell ref="L174:M174"/>
    <mergeCell ref="N174:Q174"/>
    <mergeCell ref="F176:I176"/>
    <mergeCell ref="L176:M176"/>
    <mergeCell ref="N176:Q176"/>
    <mergeCell ref="F177:I177"/>
    <mergeCell ref="L177:M177"/>
    <mergeCell ref="N177:Q177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1:I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7:I137"/>
    <mergeCell ref="L137:M137"/>
    <mergeCell ref="N137:Q137"/>
    <mergeCell ref="F140:I140"/>
    <mergeCell ref="L140:M140"/>
    <mergeCell ref="N140:Q140"/>
    <mergeCell ref="F141:I141"/>
    <mergeCell ref="F142:I142"/>
    <mergeCell ref="L142:M142"/>
    <mergeCell ref="N142:Q142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25:I125"/>
    <mergeCell ref="L125:M125"/>
    <mergeCell ref="N125:Q125"/>
    <mergeCell ref="F127:I127"/>
    <mergeCell ref="L127:M127"/>
    <mergeCell ref="N127:Q127"/>
    <mergeCell ref="F128:I128"/>
    <mergeCell ref="F129:I129"/>
    <mergeCell ref="L129:M129"/>
    <mergeCell ref="N129:Q129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3"/>
  <sheetViews>
    <sheetView showGridLines="0" tabSelected="1" workbookViewId="0">
      <pane ySplit="1" topLeftCell="A242" activePane="bottomLeft" state="frozen"/>
      <selection pane="bottomLeft" activeCell="F252" sqref="F25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121</v>
      </c>
      <c r="G1" s="15"/>
      <c r="H1" s="279" t="s">
        <v>122</v>
      </c>
      <c r="I1" s="279"/>
      <c r="J1" s="279"/>
      <c r="K1" s="279"/>
      <c r="L1" s="15" t="s">
        <v>123</v>
      </c>
      <c r="M1" s="13"/>
      <c r="N1" s="13"/>
      <c r="O1" s="14" t="s">
        <v>124</v>
      </c>
      <c r="P1" s="13"/>
      <c r="Q1" s="13"/>
      <c r="R1" s="13"/>
      <c r="S1" s="15" t="s">
        <v>125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19" t="s">
        <v>99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126</v>
      </c>
    </row>
    <row r="4" spans="1:66" ht="36.950000000000003" customHeight="1">
      <c r="B4" s="23"/>
      <c r="C4" s="194" t="s">
        <v>127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4"/>
      <c r="T4" s="25" t="s">
        <v>14</v>
      </c>
      <c r="AT4" s="19" t="s">
        <v>6</v>
      </c>
    </row>
    <row r="5" spans="1:6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1:66" ht="25.35" customHeight="1">
      <c r="B6" s="23"/>
      <c r="C6" s="27"/>
      <c r="D6" s="31" t="s">
        <v>20</v>
      </c>
      <c r="E6" s="27"/>
      <c r="F6" s="237" t="str">
        <f>'Rekapitulace stavby'!K6</f>
        <v>Revitalizace sídliště Šumavská, Pod Vodojemem, Horažďovice - I. etapa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4"/>
    </row>
    <row r="7" spans="1:66" s="1" customFormat="1" ht="32.85" customHeight="1">
      <c r="B7" s="36"/>
      <c r="C7" s="37"/>
      <c r="D7" s="30" t="s">
        <v>128</v>
      </c>
      <c r="E7" s="37"/>
      <c r="F7" s="200" t="s">
        <v>800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37"/>
      <c r="R7" s="38"/>
    </row>
    <row r="8" spans="1:66" s="1" customFormat="1" ht="14.45" customHeight="1">
      <c r="B8" s="36"/>
      <c r="C8" s="37"/>
      <c r="D8" s="31" t="s">
        <v>23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5</v>
      </c>
      <c r="P8" s="37"/>
      <c r="Q8" s="37"/>
      <c r="R8" s="38"/>
    </row>
    <row r="9" spans="1:66" s="1" customFormat="1" ht="14.45" customHeight="1">
      <c r="B9" s="36"/>
      <c r="C9" s="37"/>
      <c r="D9" s="31" t="s">
        <v>25</v>
      </c>
      <c r="E9" s="37"/>
      <c r="F9" s="29" t="s">
        <v>26</v>
      </c>
      <c r="G9" s="37"/>
      <c r="H9" s="37"/>
      <c r="I9" s="37"/>
      <c r="J9" s="37"/>
      <c r="K9" s="37"/>
      <c r="L9" s="37"/>
      <c r="M9" s="31" t="s">
        <v>27</v>
      </c>
      <c r="N9" s="37"/>
      <c r="O9" s="240" t="str">
        <f>'Rekapitulace stavby'!AN8</f>
        <v>17.7.2017</v>
      </c>
      <c r="P9" s="241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1" t="s">
        <v>31</v>
      </c>
      <c r="E11" s="37"/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198" t="s">
        <v>5</v>
      </c>
      <c r="P11" s="198"/>
      <c r="Q11" s="37"/>
      <c r="R11" s="38"/>
    </row>
    <row r="12" spans="1:66" s="1" customFormat="1" ht="18" customHeight="1">
      <c r="B12" s="36"/>
      <c r="C12" s="37"/>
      <c r="D12" s="37"/>
      <c r="E12" s="29" t="s">
        <v>33</v>
      </c>
      <c r="F12" s="37"/>
      <c r="G12" s="37"/>
      <c r="H12" s="37"/>
      <c r="I12" s="37"/>
      <c r="J12" s="37"/>
      <c r="K12" s="37"/>
      <c r="L12" s="37"/>
      <c r="M12" s="31" t="s">
        <v>34</v>
      </c>
      <c r="N12" s="37"/>
      <c r="O12" s="198" t="s">
        <v>5</v>
      </c>
      <c r="P12" s="198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1" t="s">
        <v>35</v>
      </c>
      <c r="E14" s="37"/>
      <c r="F14" s="37"/>
      <c r="G14" s="37"/>
      <c r="H14" s="37"/>
      <c r="I14" s="37"/>
      <c r="J14" s="37"/>
      <c r="K14" s="37"/>
      <c r="L14" s="37"/>
      <c r="M14" s="31" t="s">
        <v>32</v>
      </c>
      <c r="N14" s="37"/>
      <c r="O14" s="242" t="s">
        <v>5</v>
      </c>
      <c r="P14" s="198"/>
      <c r="Q14" s="37"/>
      <c r="R14" s="38"/>
    </row>
    <row r="15" spans="1:66" s="1" customFormat="1" ht="18" customHeight="1">
      <c r="B15" s="36"/>
      <c r="C15" s="37"/>
      <c r="D15" s="37"/>
      <c r="E15" s="242" t="s">
        <v>130</v>
      </c>
      <c r="F15" s="243"/>
      <c r="G15" s="243"/>
      <c r="H15" s="243"/>
      <c r="I15" s="243"/>
      <c r="J15" s="243"/>
      <c r="K15" s="243"/>
      <c r="L15" s="243"/>
      <c r="M15" s="31" t="s">
        <v>34</v>
      </c>
      <c r="N15" s="37"/>
      <c r="O15" s="242" t="s">
        <v>5</v>
      </c>
      <c r="P15" s="198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37</v>
      </c>
      <c r="E17" s="37"/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198" t="s">
        <v>5</v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">
        <v>38</v>
      </c>
      <c r="F18" s="37"/>
      <c r="G18" s="37"/>
      <c r="H18" s="37"/>
      <c r="I18" s="37"/>
      <c r="J18" s="37"/>
      <c r="K18" s="37"/>
      <c r="L18" s="37"/>
      <c r="M18" s="31" t="s">
        <v>34</v>
      </c>
      <c r="N18" s="37"/>
      <c r="O18" s="198" t="s">
        <v>5</v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40</v>
      </c>
      <c r="E20" s="37"/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198" t="s">
        <v>5</v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">
        <v>41</v>
      </c>
      <c r="F21" s="37"/>
      <c r="G21" s="37"/>
      <c r="H21" s="37"/>
      <c r="I21" s="37"/>
      <c r="J21" s="37"/>
      <c r="K21" s="37"/>
      <c r="L21" s="37"/>
      <c r="M21" s="31" t="s">
        <v>34</v>
      </c>
      <c r="N21" s="37"/>
      <c r="O21" s="198" t="s">
        <v>5</v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3" t="s">
        <v>5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131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115</v>
      </c>
      <c r="E28" s="37"/>
      <c r="F28" s="37"/>
      <c r="G28" s="37"/>
      <c r="H28" s="37"/>
      <c r="I28" s="37"/>
      <c r="J28" s="37"/>
      <c r="K28" s="37"/>
      <c r="L28" s="37"/>
      <c r="M28" s="204">
        <f>N111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45</v>
      </c>
      <c r="E30" s="37"/>
      <c r="F30" s="37"/>
      <c r="G30" s="37"/>
      <c r="H30" s="37"/>
      <c r="I30" s="37"/>
      <c r="J30" s="37"/>
      <c r="K30" s="37"/>
      <c r="L30" s="37"/>
      <c r="M30" s="244">
        <f>ROUND(M27+M28,2)</f>
        <v>0</v>
      </c>
      <c r="N30" s="239"/>
      <c r="O30" s="239"/>
      <c r="P30" s="23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46</v>
      </c>
      <c r="E32" s="43" t="s">
        <v>47</v>
      </c>
      <c r="F32" s="44">
        <v>0.21</v>
      </c>
      <c r="G32" s="119" t="s">
        <v>48</v>
      </c>
      <c r="H32" s="245">
        <f>(SUM(BE111:BE118)+SUM(BE136:BE251))</f>
        <v>0</v>
      </c>
      <c r="I32" s="239"/>
      <c r="J32" s="239"/>
      <c r="K32" s="37"/>
      <c r="L32" s="37"/>
      <c r="M32" s="245">
        <f>ROUND((SUM(BE111:BE118)+SUM(BE136:BE251)), 2)*F32</f>
        <v>0</v>
      </c>
      <c r="N32" s="239"/>
      <c r="O32" s="239"/>
      <c r="P32" s="239"/>
      <c r="Q32" s="37"/>
      <c r="R32" s="38"/>
    </row>
    <row r="33" spans="2:18" s="1" customFormat="1" ht="14.45" customHeight="1">
      <c r="B33" s="36"/>
      <c r="C33" s="37"/>
      <c r="D33" s="37"/>
      <c r="E33" s="43" t="s">
        <v>49</v>
      </c>
      <c r="F33" s="44">
        <v>0.15</v>
      </c>
      <c r="G33" s="119" t="s">
        <v>48</v>
      </c>
      <c r="H33" s="245">
        <f>(SUM(BF111:BF118)+SUM(BF136:BF251))</f>
        <v>0</v>
      </c>
      <c r="I33" s="239"/>
      <c r="J33" s="239"/>
      <c r="K33" s="37"/>
      <c r="L33" s="37"/>
      <c r="M33" s="245">
        <f>ROUND((SUM(BF111:BF118)+SUM(BF136:BF251)), 2)*F33</f>
        <v>0</v>
      </c>
      <c r="N33" s="239"/>
      <c r="O33" s="239"/>
      <c r="P33" s="239"/>
      <c r="Q33" s="37"/>
      <c r="R33" s="38"/>
    </row>
    <row r="34" spans="2:18" s="1" customFormat="1" ht="14.45" hidden="1" customHeight="1">
      <c r="B34" s="36"/>
      <c r="C34" s="37"/>
      <c r="D34" s="37"/>
      <c r="E34" s="43" t="s">
        <v>50</v>
      </c>
      <c r="F34" s="44">
        <v>0.21</v>
      </c>
      <c r="G34" s="119" t="s">
        <v>48</v>
      </c>
      <c r="H34" s="245">
        <f>(SUM(BG111:BG118)+SUM(BG136:BG251))</f>
        <v>0</v>
      </c>
      <c r="I34" s="239"/>
      <c r="J34" s="239"/>
      <c r="K34" s="37"/>
      <c r="L34" s="37"/>
      <c r="M34" s="245">
        <v>0</v>
      </c>
      <c r="N34" s="239"/>
      <c r="O34" s="239"/>
      <c r="P34" s="239"/>
      <c r="Q34" s="37"/>
      <c r="R34" s="38"/>
    </row>
    <row r="35" spans="2:18" s="1" customFormat="1" ht="14.45" hidden="1" customHeight="1">
      <c r="B35" s="36"/>
      <c r="C35" s="37"/>
      <c r="D35" s="37"/>
      <c r="E35" s="43" t="s">
        <v>51</v>
      </c>
      <c r="F35" s="44">
        <v>0.15</v>
      </c>
      <c r="G35" s="119" t="s">
        <v>48</v>
      </c>
      <c r="H35" s="245">
        <f>(SUM(BH111:BH118)+SUM(BH136:BH251))</f>
        <v>0</v>
      </c>
      <c r="I35" s="239"/>
      <c r="J35" s="239"/>
      <c r="K35" s="37"/>
      <c r="L35" s="37"/>
      <c r="M35" s="245">
        <v>0</v>
      </c>
      <c r="N35" s="239"/>
      <c r="O35" s="239"/>
      <c r="P35" s="239"/>
      <c r="Q35" s="37"/>
      <c r="R35" s="38"/>
    </row>
    <row r="36" spans="2:18" s="1" customFormat="1" ht="14.45" hidden="1" customHeight="1">
      <c r="B36" s="36"/>
      <c r="C36" s="37"/>
      <c r="D36" s="37"/>
      <c r="E36" s="43" t="s">
        <v>52</v>
      </c>
      <c r="F36" s="44">
        <v>0</v>
      </c>
      <c r="G36" s="119" t="s">
        <v>48</v>
      </c>
      <c r="H36" s="245">
        <f>(SUM(BI111:BI118)+SUM(BI136:BI251))</f>
        <v>0</v>
      </c>
      <c r="I36" s="239"/>
      <c r="J36" s="239"/>
      <c r="K36" s="37"/>
      <c r="L36" s="37"/>
      <c r="M36" s="245">
        <v>0</v>
      </c>
      <c r="N36" s="239"/>
      <c r="O36" s="239"/>
      <c r="P36" s="23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53</v>
      </c>
      <c r="E38" s="76"/>
      <c r="F38" s="76"/>
      <c r="G38" s="121" t="s">
        <v>54</v>
      </c>
      <c r="H38" s="122" t="s">
        <v>55</v>
      </c>
      <c r="I38" s="76"/>
      <c r="J38" s="76"/>
      <c r="K38" s="76"/>
      <c r="L38" s="246">
        <f>SUM(M30:M36)</f>
        <v>0</v>
      </c>
      <c r="M38" s="246"/>
      <c r="N38" s="246"/>
      <c r="O38" s="246"/>
      <c r="P38" s="247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56</v>
      </c>
      <c r="E50" s="52"/>
      <c r="F50" s="52"/>
      <c r="G50" s="52"/>
      <c r="H50" s="53"/>
      <c r="I50" s="37"/>
      <c r="J50" s="51" t="s">
        <v>57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58</v>
      </c>
      <c r="E59" s="57"/>
      <c r="F59" s="57"/>
      <c r="G59" s="58" t="s">
        <v>59</v>
      </c>
      <c r="H59" s="59"/>
      <c r="I59" s="37"/>
      <c r="J59" s="56" t="s">
        <v>58</v>
      </c>
      <c r="K59" s="57"/>
      <c r="L59" s="57"/>
      <c r="M59" s="57"/>
      <c r="N59" s="58" t="s">
        <v>59</v>
      </c>
      <c r="O59" s="57"/>
      <c r="P59" s="59"/>
      <c r="Q59" s="37"/>
      <c r="R59" s="38"/>
    </row>
    <row r="60" spans="2:18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60</v>
      </c>
      <c r="E61" s="52"/>
      <c r="F61" s="52"/>
      <c r="G61" s="52"/>
      <c r="H61" s="53"/>
      <c r="I61" s="37"/>
      <c r="J61" s="51" t="s">
        <v>61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58</v>
      </c>
      <c r="E70" s="57"/>
      <c r="F70" s="57"/>
      <c r="G70" s="58" t="s">
        <v>59</v>
      </c>
      <c r="H70" s="59"/>
      <c r="I70" s="37"/>
      <c r="J70" s="56" t="s">
        <v>58</v>
      </c>
      <c r="K70" s="57"/>
      <c r="L70" s="57"/>
      <c r="M70" s="57"/>
      <c r="N70" s="58" t="s">
        <v>59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194" t="s">
        <v>132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20</v>
      </c>
      <c r="D78" s="37"/>
      <c r="E78" s="37"/>
      <c r="F78" s="237" t="str">
        <f>F6</f>
        <v>Revitalizace sídliště Šumavská, Pod Vodojemem, Horažďovice - I. etapa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7"/>
      <c r="R78" s="38"/>
    </row>
    <row r="79" spans="2:18" s="1" customFormat="1" ht="36.950000000000003" customHeight="1">
      <c r="B79" s="36"/>
      <c r="C79" s="70" t="s">
        <v>128</v>
      </c>
      <c r="D79" s="37"/>
      <c r="E79" s="37"/>
      <c r="F79" s="214" t="str">
        <f>F7</f>
        <v>040 - SO 04  Terénní a sadové úpravy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47" s="1" customFormat="1" ht="18" customHeight="1">
      <c r="B81" s="36"/>
      <c r="C81" s="31" t="s">
        <v>25</v>
      </c>
      <c r="D81" s="37"/>
      <c r="E81" s="37"/>
      <c r="F81" s="29" t="str">
        <f>F9</f>
        <v>Horažďovice</v>
      </c>
      <c r="G81" s="37"/>
      <c r="H81" s="37"/>
      <c r="I81" s="37"/>
      <c r="J81" s="37"/>
      <c r="K81" s="31" t="s">
        <v>27</v>
      </c>
      <c r="L81" s="37"/>
      <c r="M81" s="241" t="str">
        <f>IF(O9="","",O9)</f>
        <v>17.7.2017</v>
      </c>
      <c r="N81" s="241"/>
      <c r="O81" s="241"/>
      <c r="P81" s="241"/>
      <c r="Q81" s="37"/>
      <c r="R81" s="38"/>
    </row>
    <row r="82" spans="2:47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47" s="1" customFormat="1" ht="15">
      <c r="B83" s="36"/>
      <c r="C83" s="31" t="s">
        <v>31</v>
      </c>
      <c r="D83" s="37"/>
      <c r="E83" s="37"/>
      <c r="F83" s="29" t="str">
        <f>E12</f>
        <v>Město Horažďovice</v>
      </c>
      <c r="G83" s="37"/>
      <c r="H83" s="37"/>
      <c r="I83" s="37"/>
      <c r="J83" s="37"/>
      <c r="K83" s="31" t="s">
        <v>37</v>
      </c>
      <c r="L83" s="37"/>
      <c r="M83" s="198" t="str">
        <f>E18</f>
        <v>Ing. Oldřich Slováček</v>
      </c>
      <c r="N83" s="198"/>
      <c r="O83" s="198"/>
      <c r="P83" s="198"/>
      <c r="Q83" s="198"/>
      <c r="R83" s="38"/>
    </row>
    <row r="84" spans="2:47" s="1" customFormat="1" ht="14.45" customHeight="1">
      <c r="B84" s="36"/>
      <c r="C84" s="31" t="s">
        <v>35</v>
      </c>
      <c r="D84" s="37"/>
      <c r="E84" s="37"/>
      <c r="F84" s="29" t="str">
        <f>IF(E15="","",E15)</f>
        <v>bude určen výběrovým řízením</v>
      </c>
      <c r="G84" s="37"/>
      <c r="H84" s="37"/>
      <c r="I84" s="37"/>
      <c r="J84" s="37"/>
      <c r="K84" s="31" t="s">
        <v>40</v>
      </c>
      <c r="L84" s="37"/>
      <c r="M84" s="198" t="str">
        <f>E21</f>
        <v>Pavel Hrba</v>
      </c>
      <c r="N84" s="198"/>
      <c r="O84" s="198"/>
      <c r="P84" s="198"/>
      <c r="Q84" s="198"/>
      <c r="R84" s="38"/>
    </row>
    <row r="85" spans="2:47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47" s="1" customFormat="1" ht="29.25" customHeight="1">
      <c r="B86" s="36"/>
      <c r="C86" s="248" t="s">
        <v>133</v>
      </c>
      <c r="D86" s="249"/>
      <c r="E86" s="249"/>
      <c r="F86" s="249"/>
      <c r="G86" s="249"/>
      <c r="H86" s="115"/>
      <c r="I86" s="115"/>
      <c r="J86" s="115"/>
      <c r="K86" s="115"/>
      <c r="L86" s="115"/>
      <c r="M86" s="115"/>
      <c r="N86" s="248" t="s">
        <v>134</v>
      </c>
      <c r="O86" s="249"/>
      <c r="P86" s="249"/>
      <c r="Q86" s="249"/>
      <c r="R86" s="38"/>
    </row>
    <row r="87" spans="2:47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135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6">
        <f>N136</f>
        <v>0</v>
      </c>
      <c r="O88" s="250"/>
      <c r="P88" s="250"/>
      <c r="Q88" s="250"/>
      <c r="R88" s="38"/>
      <c r="AU88" s="19" t="s">
        <v>136</v>
      </c>
    </row>
    <row r="89" spans="2:47" s="6" customFormat="1" ht="24.95" customHeight="1">
      <c r="B89" s="124"/>
      <c r="C89" s="125"/>
      <c r="D89" s="126" t="s">
        <v>801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51">
        <f>N137</f>
        <v>0</v>
      </c>
      <c r="O89" s="252"/>
      <c r="P89" s="252"/>
      <c r="Q89" s="252"/>
      <c r="R89" s="127"/>
    </row>
    <row r="90" spans="2:47" s="7" customFormat="1" ht="19.899999999999999" customHeight="1">
      <c r="B90" s="128"/>
      <c r="C90" s="129"/>
      <c r="D90" s="103" t="s">
        <v>802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29">
        <f>N138</f>
        <v>0</v>
      </c>
      <c r="O90" s="253"/>
      <c r="P90" s="253"/>
      <c r="Q90" s="253"/>
      <c r="R90" s="130"/>
    </row>
    <row r="91" spans="2:47" s="7" customFormat="1" ht="19.899999999999999" customHeight="1">
      <c r="B91" s="128"/>
      <c r="C91" s="129"/>
      <c r="D91" s="103" t="s">
        <v>803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29">
        <f>N146</f>
        <v>0</v>
      </c>
      <c r="O91" s="253"/>
      <c r="P91" s="253"/>
      <c r="Q91" s="253"/>
      <c r="R91" s="130"/>
    </row>
    <row r="92" spans="2:47" s="7" customFormat="1" ht="19.899999999999999" customHeight="1">
      <c r="B92" s="128"/>
      <c r="C92" s="129"/>
      <c r="D92" s="103" t="s">
        <v>804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29">
        <f>N154</f>
        <v>0</v>
      </c>
      <c r="O92" s="253"/>
      <c r="P92" s="253"/>
      <c r="Q92" s="253"/>
      <c r="R92" s="130"/>
    </row>
    <row r="93" spans="2:47" s="6" customFormat="1" ht="24.95" customHeight="1">
      <c r="B93" s="124"/>
      <c r="C93" s="125"/>
      <c r="D93" s="126" t="s">
        <v>805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51">
        <f>N160</f>
        <v>0</v>
      </c>
      <c r="O93" s="252"/>
      <c r="P93" s="252"/>
      <c r="Q93" s="252"/>
      <c r="R93" s="127"/>
    </row>
    <row r="94" spans="2:47" s="6" customFormat="1" ht="24.95" customHeight="1">
      <c r="B94" s="124"/>
      <c r="C94" s="125"/>
      <c r="D94" s="126" t="s">
        <v>806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51">
        <f>N165</f>
        <v>0</v>
      </c>
      <c r="O94" s="252"/>
      <c r="P94" s="252"/>
      <c r="Q94" s="252"/>
      <c r="R94" s="127"/>
    </row>
    <row r="95" spans="2:47" s="7" customFormat="1" ht="19.899999999999999" customHeight="1">
      <c r="B95" s="128"/>
      <c r="C95" s="129"/>
      <c r="D95" s="103" t="s">
        <v>807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29">
        <f>N166</f>
        <v>0</v>
      </c>
      <c r="O95" s="253"/>
      <c r="P95" s="253"/>
      <c r="Q95" s="253"/>
      <c r="R95" s="130"/>
    </row>
    <row r="96" spans="2:47" s="7" customFormat="1" ht="19.899999999999999" customHeight="1">
      <c r="B96" s="128"/>
      <c r="C96" s="129"/>
      <c r="D96" s="103" t="s">
        <v>808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29">
        <f>N174</f>
        <v>0</v>
      </c>
      <c r="O96" s="253"/>
      <c r="P96" s="253"/>
      <c r="Q96" s="253"/>
      <c r="R96" s="130"/>
    </row>
    <row r="97" spans="2:65" s="7" customFormat="1" ht="19.899999999999999" customHeight="1">
      <c r="B97" s="128"/>
      <c r="C97" s="129"/>
      <c r="D97" s="103" t="s">
        <v>809</v>
      </c>
      <c r="E97" s="129"/>
      <c r="F97" s="129"/>
      <c r="G97" s="129"/>
      <c r="H97" s="129"/>
      <c r="I97" s="129"/>
      <c r="J97" s="129"/>
      <c r="K97" s="129"/>
      <c r="L97" s="129"/>
      <c r="M97" s="129"/>
      <c r="N97" s="229">
        <f>N187</f>
        <v>0</v>
      </c>
      <c r="O97" s="253"/>
      <c r="P97" s="253"/>
      <c r="Q97" s="253"/>
      <c r="R97" s="130"/>
    </row>
    <row r="98" spans="2:65" s="7" customFormat="1" ht="19.899999999999999" customHeight="1">
      <c r="B98" s="128"/>
      <c r="C98" s="129"/>
      <c r="D98" s="103" t="s">
        <v>810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29">
        <f>N193</f>
        <v>0</v>
      </c>
      <c r="O98" s="253"/>
      <c r="P98" s="253"/>
      <c r="Q98" s="253"/>
      <c r="R98" s="130"/>
    </row>
    <row r="99" spans="2:65" s="7" customFormat="1" ht="19.899999999999999" customHeight="1">
      <c r="B99" s="128"/>
      <c r="C99" s="129"/>
      <c r="D99" s="103" t="s">
        <v>811</v>
      </c>
      <c r="E99" s="129"/>
      <c r="F99" s="129"/>
      <c r="G99" s="129"/>
      <c r="H99" s="129"/>
      <c r="I99" s="129"/>
      <c r="J99" s="129"/>
      <c r="K99" s="129"/>
      <c r="L99" s="129"/>
      <c r="M99" s="129"/>
      <c r="N99" s="229">
        <f>N202</f>
        <v>0</v>
      </c>
      <c r="O99" s="253"/>
      <c r="P99" s="253"/>
      <c r="Q99" s="253"/>
      <c r="R99" s="130"/>
    </row>
    <row r="100" spans="2:65" s="7" customFormat="1" ht="19.899999999999999" customHeight="1">
      <c r="B100" s="128"/>
      <c r="C100" s="129"/>
      <c r="D100" s="103" t="s">
        <v>812</v>
      </c>
      <c r="E100" s="129"/>
      <c r="F100" s="129"/>
      <c r="G100" s="129"/>
      <c r="H100" s="129"/>
      <c r="I100" s="129"/>
      <c r="J100" s="129"/>
      <c r="K100" s="129"/>
      <c r="L100" s="129"/>
      <c r="M100" s="129"/>
      <c r="N100" s="229">
        <f>N210</f>
        <v>0</v>
      </c>
      <c r="O100" s="253"/>
      <c r="P100" s="253"/>
      <c r="Q100" s="253"/>
      <c r="R100" s="130"/>
    </row>
    <row r="101" spans="2:65" s="7" customFormat="1" ht="19.899999999999999" customHeight="1">
      <c r="B101" s="128"/>
      <c r="C101" s="129"/>
      <c r="D101" s="103" t="s">
        <v>813</v>
      </c>
      <c r="E101" s="129"/>
      <c r="F101" s="129"/>
      <c r="G101" s="129"/>
      <c r="H101" s="129"/>
      <c r="I101" s="129"/>
      <c r="J101" s="129"/>
      <c r="K101" s="129"/>
      <c r="L101" s="129"/>
      <c r="M101" s="129"/>
      <c r="N101" s="229">
        <f>N220</f>
        <v>0</v>
      </c>
      <c r="O101" s="253"/>
      <c r="P101" s="253"/>
      <c r="Q101" s="253"/>
      <c r="R101" s="130"/>
    </row>
    <row r="102" spans="2:65" s="6" customFormat="1" ht="24.95" customHeight="1">
      <c r="B102" s="124"/>
      <c r="C102" s="125"/>
      <c r="D102" s="126" t="s">
        <v>814</v>
      </c>
      <c r="E102" s="125"/>
      <c r="F102" s="125"/>
      <c r="G102" s="125"/>
      <c r="H102" s="125"/>
      <c r="I102" s="125"/>
      <c r="J102" s="125"/>
      <c r="K102" s="125"/>
      <c r="L102" s="125"/>
      <c r="M102" s="125"/>
      <c r="N102" s="251">
        <f>N229</f>
        <v>0</v>
      </c>
      <c r="O102" s="252"/>
      <c r="P102" s="252"/>
      <c r="Q102" s="252"/>
      <c r="R102" s="127"/>
    </row>
    <row r="103" spans="2:65" s="7" customFormat="1" ht="19.899999999999999" customHeight="1">
      <c r="B103" s="128"/>
      <c r="C103" s="129"/>
      <c r="D103" s="103" t="s">
        <v>815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229">
        <f>N230</f>
        <v>0</v>
      </c>
      <c r="O103" s="253"/>
      <c r="P103" s="253"/>
      <c r="Q103" s="253"/>
      <c r="R103" s="130"/>
    </row>
    <row r="104" spans="2:65" s="7" customFormat="1" ht="19.899999999999999" customHeight="1">
      <c r="B104" s="128"/>
      <c r="C104" s="129"/>
      <c r="D104" s="103" t="s">
        <v>816</v>
      </c>
      <c r="E104" s="129"/>
      <c r="F104" s="129"/>
      <c r="G104" s="129"/>
      <c r="H104" s="129"/>
      <c r="I104" s="129"/>
      <c r="J104" s="129"/>
      <c r="K104" s="129"/>
      <c r="L104" s="129"/>
      <c r="M104" s="129"/>
      <c r="N104" s="229">
        <f>N233</f>
        <v>0</v>
      </c>
      <c r="O104" s="253"/>
      <c r="P104" s="253"/>
      <c r="Q104" s="253"/>
      <c r="R104" s="130"/>
    </row>
    <row r="105" spans="2:65" s="6" customFormat="1" ht="24.95" customHeight="1">
      <c r="B105" s="124"/>
      <c r="C105" s="125"/>
      <c r="D105" s="126" t="s">
        <v>817</v>
      </c>
      <c r="E105" s="125"/>
      <c r="F105" s="125"/>
      <c r="G105" s="125"/>
      <c r="H105" s="125"/>
      <c r="I105" s="125"/>
      <c r="J105" s="125"/>
      <c r="K105" s="125"/>
      <c r="L105" s="125"/>
      <c r="M105" s="125"/>
      <c r="N105" s="251">
        <f>N235</f>
        <v>0</v>
      </c>
      <c r="O105" s="252"/>
      <c r="P105" s="252"/>
      <c r="Q105" s="252"/>
      <c r="R105" s="127"/>
    </row>
    <row r="106" spans="2:65" s="7" customFormat="1" ht="19.899999999999999" customHeight="1">
      <c r="B106" s="128"/>
      <c r="C106" s="129"/>
      <c r="D106" s="103" t="s">
        <v>818</v>
      </c>
      <c r="E106" s="129"/>
      <c r="F106" s="129"/>
      <c r="G106" s="129"/>
      <c r="H106" s="129"/>
      <c r="I106" s="129"/>
      <c r="J106" s="129"/>
      <c r="K106" s="129"/>
      <c r="L106" s="129"/>
      <c r="M106" s="129"/>
      <c r="N106" s="229">
        <f>N236</f>
        <v>0</v>
      </c>
      <c r="O106" s="253"/>
      <c r="P106" s="253"/>
      <c r="Q106" s="253"/>
      <c r="R106" s="130"/>
    </row>
    <row r="107" spans="2:65" s="7" customFormat="1" ht="19.899999999999999" customHeight="1">
      <c r="B107" s="128"/>
      <c r="C107" s="129"/>
      <c r="D107" s="103" t="s">
        <v>819</v>
      </c>
      <c r="E107" s="129"/>
      <c r="F107" s="129"/>
      <c r="G107" s="129"/>
      <c r="H107" s="129"/>
      <c r="I107" s="129"/>
      <c r="J107" s="129"/>
      <c r="K107" s="129"/>
      <c r="L107" s="129"/>
      <c r="M107" s="129"/>
      <c r="N107" s="229">
        <f>N242</f>
        <v>0</v>
      </c>
      <c r="O107" s="253"/>
      <c r="P107" s="253"/>
      <c r="Q107" s="253"/>
      <c r="R107" s="130"/>
    </row>
    <row r="108" spans="2:65" s="6" customFormat="1" ht="24.95" customHeight="1">
      <c r="B108" s="124"/>
      <c r="C108" s="125"/>
      <c r="D108" s="126" t="s">
        <v>820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251">
        <f>N247</f>
        <v>0</v>
      </c>
      <c r="O108" s="252"/>
      <c r="P108" s="252"/>
      <c r="Q108" s="252"/>
      <c r="R108" s="127"/>
    </row>
    <row r="109" spans="2:65" s="6" customFormat="1" ht="24.95" customHeight="1">
      <c r="B109" s="124"/>
      <c r="C109" s="125"/>
      <c r="D109" s="126" t="s">
        <v>821</v>
      </c>
      <c r="E109" s="125"/>
      <c r="F109" s="125"/>
      <c r="G109" s="125"/>
      <c r="H109" s="125"/>
      <c r="I109" s="125"/>
      <c r="J109" s="125"/>
      <c r="K109" s="125"/>
      <c r="L109" s="125"/>
      <c r="M109" s="125"/>
      <c r="N109" s="251">
        <f>N250</f>
        <v>0</v>
      </c>
      <c r="O109" s="252"/>
      <c r="P109" s="252"/>
      <c r="Q109" s="252"/>
      <c r="R109" s="127"/>
    </row>
    <row r="110" spans="2:65" s="1" customFormat="1" ht="21.75" customHeight="1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spans="2:65" s="1" customFormat="1" ht="29.25" customHeight="1">
      <c r="B111" s="36"/>
      <c r="C111" s="123" t="s">
        <v>147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250">
        <f>ROUND(N112+N113+N114+N115+N116+N117,2)</f>
        <v>0</v>
      </c>
      <c r="O111" s="254"/>
      <c r="P111" s="254"/>
      <c r="Q111" s="254"/>
      <c r="R111" s="38"/>
      <c r="T111" s="131"/>
      <c r="U111" s="132" t="s">
        <v>46</v>
      </c>
    </row>
    <row r="112" spans="2:65" s="1" customFormat="1" ht="18" customHeight="1">
      <c r="B112" s="133"/>
      <c r="C112" s="134"/>
      <c r="D112" s="233" t="s">
        <v>148</v>
      </c>
      <c r="E112" s="255"/>
      <c r="F112" s="255"/>
      <c r="G112" s="255"/>
      <c r="H112" s="255"/>
      <c r="I112" s="134"/>
      <c r="J112" s="134"/>
      <c r="K112" s="134"/>
      <c r="L112" s="134"/>
      <c r="M112" s="134"/>
      <c r="N112" s="228">
        <f>ROUND(N88*T112,2)</f>
        <v>0</v>
      </c>
      <c r="O112" s="256"/>
      <c r="P112" s="256"/>
      <c r="Q112" s="256"/>
      <c r="R112" s="136"/>
      <c r="S112" s="134"/>
      <c r="T112" s="137"/>
      <c r="U112" s="138" t="s">
        <v>47</v>
      </c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40" t="s">
        <v>149</v>
      </c>
      <c r="AZ112" s="139"/>
      <c r="BA112" s="139"/>
      <c r="BB112" s="139"/>
      <c r="BC112" s="139"/>
      <c r="BD112" s="139"/>
      <c r="BE112" s="141">
        <f t="shared" ref="BE112:BE117" si="0">IF(U112="základní",N112,0)</f>
        <v>0</v>
      </c>
      <c r="BF112" s="141">
        <f t="shared" ref="BF112:BF117" si="1">IF(U112="snížená",N112,0)</f>
        <v>0</v>
      </c>
      <c r="BG112" s="141">
        <f t="shared" ref="BG112:BG117" si="2">IF(U112="zákl. přenesená",N112,0)</f>
        <v>0</v>
      </c>
      <c r="BH112" s="141">
        <f t="shared" ref="BH112:BH117" si="3">IF(U112="sníž. přenesená",N112,0)</f>
        <v>0</v>
      </c>
      <c r="BI112" s="141">
        <f t="shared" ref="BI112:BI117" si="4">IF(U112="nulová",N112,0)</f>
        <v>0</v>
      </c>
      <c r="BJ112" s="140" t="s">
        <v>11</v>
      </c>
      <c r="BK112" s="139"/>
      <c r="BL112" s="139"/>
      <c r="BM112" s="139"/>
    </row>
    <row r="113" spans="2:65" s="1" customFormat="1" ht="18" customHeight="1">
      <c r="B113" s="133"/>
      <c r="C113" s="134"/>
      <c r="D113" s="233" t="s">
        <v>150</v>
      </c>
      <c r="E113" s="255"/>
      <c r="F113" s="255"/>
      <c r="G113" s="255"/>
      <c r="H113" s="255"/>
      <c r="I113" s="134"/>
      <c r="J113" s="134"/>
      <c r="K113" s="134"/>
      <c r="L113" s="134"/>
      <c r="M113" s="134"/>
      <c r="N113" s="228">
        <f>ROUND(N88*T113,2)</f>
        <v>0</v>
      </c>
      <c r="O113" s="256"/>
      <c r="P113" s="256"/>
      <c r="Q113" s="256"/>
      <c r="R113" s="136"/>
      <c r="S113" s="134"/>
      <c r="T113" s="137"/>
      <c r="U113" s="138" t="s">
        <v>47</v>
      </c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40" t="s">
        <v>149</v>
      </c>
      <c r="AZ113" s="139"/>
      <c r="BA113" s="139"/>
      <c r="BB113" s="139"/>
      <c r="BC113" s="139"/>
      <c r="BD113" s="139"/>
      <c r="BE113" s="141">
        <f t="shared" si="0"/>
        <v>0</v>
      </c>
      <c r="BF113" s="141">
        <f t="shared" si="1"/>
        <v>0</v>
      </c>
      <c r="BG113" s="141">
        <f t="shared" si="2"/>
        <v>0</v>
      </c>
      <c r="BH113" s="141">
        <f t="shared" si="3"/>
        <v>0</v>
      </c>
      <c r="BI113" s="141">
        <f t="shared" si="4"/>
        <v>0</v>
      </c>
      <c r="BJ113" s="140" t="s">
        <v>11</v>
      </c>
      <c r="BK113" s="139"/>
      <c r="BL113" s="139"/>
      <c r="BM113" s="139"/>
    </row>
    <row r="114" spans="2:65" s="1" customFormat="1" ht="18" customHeight="1">
      <c r="B114" s="133"/>
      <c r="C114" s="134"/>
      <c r="D114" s="233" t="s">
        <v>151</v>
      </c>
      <c r="E114" s="255"/>
      <c r="F114" s="255"/>
      <c r="G114" s="255"/>
      <c r="H114" s="255"/>
      <c r="I114" s="134"/>
      <c r="J114" s="134"/>
      <c r="K114" s="134"/>
      <c r="L114" s="134"/>
      <c r="M114" s="134"/>
      <c r="N114" s="228">
        <f>ROUND(N88*T114,2)</f>
        <v>0</v>
      </c>
      <c r="O114" s="256"/>
      <c r="P114" s="256"/>
      <c r="Q114" s="256"/>
      <c r="R114" s="136"/>
      <c r="S114" s="134"/>
      <c r="T114" s="137"/>
      <c r="U114" s="138" t="s">
        <v>47</v>
      </c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40" t="s">
        <v>149</v>
      </c>
      <c r="AZ114" s="139"/>
      <c r="BA114" s="139"/>
      <c r="BB114" s="139"/>
      <c r="BC114" s="139"/>
      <c r="BD114" s="139"/>
      <c r="BE114" s="141">
        <f t="shared" si="0"/>
        <v>0</v>
      </c>
      <c r="BF114" s="141">
        <f t="shared" si="1"/>
        <v>0</v>
      </c>
      <c r="BG114" s="141">
        <f t="shared" si="2"/>
        <v>0</v>
      </c>
      <c r="BH114" s="141">
        <f t="shared" si="3"/>
        <v>0</v>
      </c>
      <c r="BI114" s="141">
        <f t="shared" si="4"/>
        <v>0</v>
      </c>
      <c r="BJ114" s="140" t="s">
        <v>11</v>
      </c>
      <c r="BK114" s="139"/>
      <c r="BL114" s="139"/>
      <c r="BM114" s="139"/>
    </row>
    <row r="115" spans="2:65" s="1" customFormat="1" ht="18" customHeight="1">
      <c r="B115" s="133"/>
      <c r="C115" s="134"/>
      <c r="D115" s="233" t="s">
        <v>152</v>
      </c>
      <c r="E115" s="255"/>
      <c r="F115" s="255"/>
      <c r="G115" s="255"/>
      <c r="H115" s="255"/>
      <c r="I115" s="134"/>
      <c r="J115" s="134"/>
      <c r="K115" s="134"/>
      <c r="L115" s="134"/>
      <c r="M115" s="134"/>
      <c r="N115" s="228">
        <f>ROUND(N88*T115,2)</f>
        <v>0</v>
      </c>
      <c r="O115" s="256"/>
      <c r="P115" s="256"/>
      <c r="Q115" s="256"/>
      <c r="R115" s="136"/>
      <c r="S115" s="134"/>
      <c r="T115" s="137"/>
      <c r="U115" s="138" t="s">
        <v>47</v>
      </c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40" t="s">
        <v>149</v>
      </c>
      <c r="AZ115" s="139"/>
      <c r="BA115" s="139"/>
      <c r="BB115" s="139"/>
      <c r="BC115" s="139"/>
      <c r="BD115" s="139"/>
      <c r="BE115" s="141">
        <f t="shared" si="0"/>
        <v>0</v>
      </c>
      <c r="BF115" s="141">
        <f t="shared" si="1"/>
        <v>0</v>
      </c>
      <c r="BG115" s="141">
        <f t="shared" si="2"/>
        <v>0</v>
      </c>
      <c r="BH115" s="141">
        <f t="shared" si="3"/>
        <v>0</v>
      </c>
      <c r="BI115" s="141">
        <f t="shared" si="4"/>
        <v>0</v>
      </c>
      <c r="BJ115" s="140" t="s">
        <v>11</v>
      </c>
      <c r="BK115" s="139"/>
      <c r="BL115" s="139"/>
      <c r="BM115" s="139"/>
    </row>
    <row r="116" spans="2:65" s="1" customFormat="1" ht="18" customHeight="1">
      <c r="B116" s="133"/>
      <c r="C116" s="134"/>
      <c r="D116" s="233" t="s">
        <v>153</v>
      </c>
      <c r="E116" s="255"/>
      <c r="F116" s="255"/>
      <c r="G116" s="255"/>
      <c r="H116" s="255"/>
      <c r="I116" s="134"/>
      <c r="J116" s="134"/>
      <c r="K116" s="134"/>
      <c r="L116" s="134"/>
      <c r="M116" s="134"/>
      <c r="N116" s="228">
        <f>ROUND(N88*T116,2)</f>
        <v>0</v>
      </c>
      <c r="O116" s="256"/>
      <c r="P116" s="256"/>
      <c r="Q116" s="256"/>
      <c r="R116" s="136"/>
      <c r="S116" s="134"/>
      <c r="T116" s="137"/>
      <c r="U116" s="138" t="s">
        <v>47</v>
      </c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40" t="s">
        <v>149</v>
      </c>
      <c r="AZ116" s="139"/>
      <c r="BA116" s="139"/>
      <c r="BB116" s="139"/>
      <c r="BC116" s="139"/>
      <c r="BD116" s="139"/>
      <c r="BE116" s="141">
        <f t="shared" si="0"/>
        <v>0</v>
      </c>
      <c r="BF116" s="141">
        <f t="shared" si="1"/>
        <v>0</v>
      </c>
      <c r="BG116" s="141">
        <f t="shared" si="2"/>
        <v>0</v>
      </c>
      <c r="BH116" s="141">
        <f t="shared" si="3"/>
        <v>0</v>
      </c>
      <c r="BI116" s="141">
        <f t="shared" si="4"/>
        <v>0</v>
      </c>
      <c r="BJ116" s="140" t="s">
        <v>11</v>
      </c>
      <c r="BK116" s="139"/>
      <c r="BL116" s="139"/>
      <c r="BM116" s="139"/>
    </row>
    <row r="117" spans="2:65" s="1" customFormat="1" ht="18" customHeight="1">
      <c r="B117" s="133"/>
      <c r="C117" s="134"/>
      <c r="D117" s="135" t="s">
        <v>154</v>
      </c>
      <c r="E117" s="134"/>
      <c r="F117" s="134"/>
      <c r="G117" s="134"/>
      <c r="H117" s="134"/>
      <c r="I117" s="134"/>
      <c r="J117" s="134"/>
      <c r="K117" s="134"/>
      <c r="L117" s="134"/>
      <c r="M117" s="134"/>
      <c r="N117" s="228">
        <f>ROUND(N88*T117,2)</f>
        <v>0</v>
      </c>
      <c r="O117" s="256"/>
      <c r="P117" s="256"/>
      <c r="Q117" s="256"/>
      <c r="R117" s="136"/>
      <c r="S117" s="134"/>
      <c r="T117" s="142"/>
      <c r="U117" s="143" t="s">
        <v>47</v>
      </c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40" t="s">
        <v>155</v>
      </c>
      <c r="AZ117" s="139"/>
      <c r="BA117" s="139"/>
      <c r="BB117" s="139"/>
      <c r="BC117" s="139"/>
      <c r="BD117" s="139"/>
      <c r="BE117" s="141">
        <f t="shared" si="0"/>
        <v>0</v>
      </c>
      <c r="BF117" s="141">
        <f t="shared" si="1"/>
        <v>0</v>
      </c>
      <c r="BG117" s="141">
        <f t="shared" si="2"/>
        <v>0</v>
      </c>
      <c r="BH117" s="141">
        <f t="shared" si="3"/>
        <v>0</v>
      </c>
      <c r="BI117" s="141">
        <f t="shared" si="4"/>
        <v>0</v>
      </c>
      <c r="BJ117" s="140" t="s">
        <v>11</v>
      </c>
      <c r="BK117" s="139"/>
      <c r="BL117" s="139"/>
      <c r="BM117" s="139"/>
    </row>
    <row r="118" spans="2:65" s="1" customForma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65" s="1" customFormat="1" ht="29.25" customHeight="1">
      <c r="B119" s="36"/>
      <c r="C119" s="114" t="s">
        <v>120</v>
      </c>
      <c r="D119" s="115"/>
      <c r="E119" s="115"/>
      <c r="F119" s="115"/>
      <c r="G119" s="115"/>
      <c r="H119" s="115"/>
      <c r="I119" s="115"/>
      <c r="J119" s="115"/>
      <c r="K119" s="115"/>
      <c r="L119" s="230">
        <f>ROUND(SUM(N88+N111),2)</f>
        <v>0</v>
      </c>
      <c r="M119" s="230"/>
      <c r="N119" s="230"/>
      <c r="O119" s="230"/>
      <c r="P119" s="230"/>
      <c r="Q119" s="230"/>
      <c r="R119" s="38"/>
    </row>
    <row r="120" spans="2:65" s="1" customFormat="1" ht="6.95" customHeight="1"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2"/>
    </row>
    <row r="124" spans="2:65" s="1" customFormat="1" ht="6.95" customHeight="1">
      <c r="B124" s="63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5"/>
    </row>
    <row r="125" spans="2:65" s="1" customFormat="1" ht="36.950000000000003" customHeight="1">
      <c r="B125" s="36"/>
      <c r="C125" s="194" t="s">
        <v>156</v>
      </c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38"/>
    </row>
    <row r="126" spans="2:65" s="1" customFormat="1" ht="6.95" customHeight="1"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8"/>
    </row>
    <row r="127" spans="2:65" s="1" customFormat="1" ht="30" customHeight="1">
      <c r="B127" s="36"/>
      <c r="C127" s="31" t="s">
        <v>20</v>
      </c>
      <c r="D127" s="37"/>
      <c r="E127" s="37"/>
      <c r="F127" s="237" t="str">
        <f>F6</f>
        <v>Revitalizace sídliště Šumavská, Pod Vodojemem, Horažďovice - I. etapa</v>
      </c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37"/>
      <c r="R127" s="38"/>
    </row>
    <row r="128" spans="2:65" s="1" customFormat="1" ht="36.950000000000003" customHeight="1">
      <c r="B128" s="36"/>
      <c r="C128" s="70" t="s">
        <v>128</v>
      </c>
      <c r="D128" s="37"/>
      <c r="E128" s="37"/>
      <c r="F128" s="214" t="str">
        <f>F7</f>
        <v>040 - SO 04  Terénní a sadové úpravy</v>
      </c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37"/>
      <c r="R128" s="38"/>
    </row>
    <row r="129" spans="2:65" s="1" customFormat="1" ht="6.95" customHeight="1"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8"/>
    </row>
    <row r="130" spans="2:65" s="1" customFormat="1" ht="18" customHeight="1">
      <c r="B130" s="36"/>
      <c r="C130" s="31" t="s">
        <v>25</v>
      </c>
      <c r="D130" s="37"/>
      <c r="E130" s="37"/>
      <c r="F130" s="29" t="str">
        <f>F9</f>
        <v>Horažďovice</v>
      </c>
      <c r="G130" s="37"/>
      <c r="H130" s="37"/>
      <c r="I130" s="37"/>
      <c r="J130" s="37"/>
      <c r="K130" s="31" t="s">
        <v>27</v>
      </c>
      <c r="L130" s="37"/>
      <c r="M130" s="241" t="str">
        <f>IF(O9="","",O9)</f>
        <v>17.7.2017</v>
      </c>
      <c r="N130" s="241"/>
      <c r="O130" s="241"/>
      <c r="P130" s="241"/>
      <c r="Q130" s="37"/>
      <c r="R130" s="38"/>
    </row>
    <row r="131" spans="2:65" s="1" customFormat="1" ht="6.95" customHeight="1"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</row>
    <row r="132" spans="2:65" s="1" customFormat="1" ht="15">
      <c r="B132" s="36"/>
      <c r="C132" s="31" t="s">
        <v>31</v>
      </c>
      <c r="D132" s="37"/>
      <c r="E132" s="37"/>
      <c r="F132" s="29" t="str">
        <f>E12</f>
        <v>Město Horažďovice</v>
      </c>
      <c r="G132" s="37"/>
      <c r="H132" s="37"/>
      <c r="I132" s="37"/>
      <c r="J132" s="37"/>
      <c r="K132" s="31" t="s">
        <v>37</v>
      </c>
      <c r="L132" s="37"/>
      <c r="M132" s="198" t="str">
        <f>E18</f>
        <v>Ing. Oldřich Slováček</v>
      </c>
      <c r="N132" s="198"/>
      <c r="O132" s="198"/>
      <c r="P132" s="198"/>
      <c r="Q132" s="198"/>
      <c r="R132" s="38"/>
    </row>
    <row r="133" spans="2:65" s="1" customFormat="1" ht="14.45" customHeight="1">
      <c r="B133" s="36"/>
      <c r="C133" s="31" t="s">
        <v>35</v>
      </c>
      <c r="D133" s="37"/>
      <c r="E133" s="37"/>
      <c r="F133" s="29" t="str">
        <f>IF(E15="","",E15)</f>
        <v>bude určen výběrovým řízením</v>
      </c>
      <c r="G133" s="37"/>
      <c r="H133" s="37"/>
      <c r="I133" s="37"/>
      <c r="J133" s="37"/>
      <c r="K133" s="31" t="s">
        <v>40</v>
      </c>
      <c r="L133" s="37"/>
      <c r="M133" s="198" t="str">
        <f>E21</f>
        <v>Pavel Hrba</v>
      </c>
      <c r="N133" s="198"/>
      <c r="O133" s="198"/>
      <c r="P133" s="198"/>
      <c r="Q133" s="198"/>
      <c r="R133" s="38"/>
    </row>
    <row r="134" spans="2:65" s="1" customFormat="1" ht="10.35" customHeight="1"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8"/>
    </row>
    <row r="135" spans="2:65" s="8" customFormat="1" ht="29.25" customHeight="1">
      <c r="B135" s="144"/>
      <c r="C135" s="145" t="s">
        <v>157</v>
      </c>
      <c r="D135" s="146" t="s">
        <v>158</v>
      </c>
      <c r="E135" s="146" t="s">
        <v>64</v>
      </c>
      <c r="F135" s="257" t="s">
        <v>159</v>
      </c>
      <c r="G135" s="257"/>
      <c r="H135" s="257"/>
      <c r="I135" s="257"/>
      <c r="J135" s="146" t="s">
        <v>160</v>
      </c>
      <c r="K135" s="146" t="s">
        <v>161</v>
      </c>
      <c r="L135" s="258" t="s">
        <v>162</v>
      </c>
      <c r="M135" s="258"/>
      <c r="N135" s="257" t="s">
        <v>134</v>
      </c>
      <c r="O135" s="257"/>
      <c r="P135" s="257"/>
      <c r="Q135" s="259"/>
      <c r="R135" s="147"/>
      <c r="T135" s="77" t="s">
        <v>163</v>
      </c>
      <c r="U135" s="78" t="s">
        <v>46</v>
      </c>
      <c r="V135" s="78" t="s">
        <v>164</v>
      </c>
      <c r="W135" s="78" t="s">
        <v>165</v>
      </c>
      <c r="X135" s="78" t="s">
        <v>166</v>
      </c>
      <c r="Y135" s="78" t="s">
        <v>167</v>
      </c>
      <c r="Z135" s="78" t="s">
        <v>168</v>
      </c>
      <c r="AA135" s="79" t="s">
        <v>169</v>
      </c>
    </row>
    <row r="136" spans="2:65" s="1" customFormat="1" ht="29.25" customHeight="1">
      <c r="B136" s="36"/>
      <c r="C136" s="81" t="s">
        <v>131</v>
      </c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267">
        <f>BK136</f>
        <v>0</v>
      </c>
      <c r="O136" s="268"/>
      <c r="P136" s="268"/>
      <c r="Q136" s="268"/>
      <c r="R136" s="38"/>
      <c r="T136" s="80"/>
      <c r="U136" s="52"/>
      <c r="V136" s="52"/>
      <c r="W136" s="148">
        <f>W137+W160+W165+W229+W235+W247+W250+W252</f>
        <v>0</v>
      </c>
      <c r="X136" s="52"/>
      <c r="Y136" s="148">
        <f>Y137+Y160+Y165+Y229+Y235+Y247+Y250+Y252</f>
        <v>0</v>
      </c>
      <c r="Z136" s="52"/>
      <c r="AA136" s="149">
        <f>AA137+AA160+AA165+AA229+AA235+AA247+AA250+AA252</f>
        <v>0</v>
      </c>
      <c r="AT136" s="19" t="s">
        <v>81</v>
      </c>
      <c r="AU136" s="19" t="s">
        <v>136</v>
      </c>
      <c r="BK136" s="150">
        <f>BK137+BK160+BK165+BK229+BK235+BK247+BK250+BK252</f>
        <v>0</v>
      </c>
    </row>
    <row r="137" spans="2:65" s="9" customFormat="1" ht="37.35" customHeight="1">
      <c r="B137" s="151"/>
      <c r="C137" s="152"/>
      <c r="D137" s="153" t="s">
        <v>801</v>
      </c>
      <c r="E137" s="153"/>
      <c r="F137" s="153"/>
      <c r="G137" s="153"/>
      <c r="H137" s="153"/>
      <c r="I137" s="153"/>
      <c r="J137" s="153"/>
      <c r="K137" s="153"/>
      <c r="L137" s="153"/>
      <c r="M137" s="153"/>
      <c r="N137" s="269">
        <f>BK137</f>
        <v>0</v>
      </c>
      <c r="O137" s="251"/>
      <c r="P137" s="251"/>
      <c r="Q137" s="251"/>
      <c r="R137" s="154"/>
      <c r="T137" s="155"/>
      <c r="U137" s="152"/>
      <c r="V137" s="152"/>
      <c r="W137" s="156">
        <f>W138+W146+W154</f>
        <v>0</v>
      </c>
      <c r="X137" s="152"/>
      <c r="Y137" s="156">
        <f>Y138+Y146+Y154</f>
        <v>0</v>
      </c>
      <c r="Z137" s="152"/>
      <c r="AA137" s="157">
        <f>AA138+AA146+AA154</f>
        <v>0</v>
      </c>
      <c r="AR137" s="158" t="s">
        <v>11</v>
      </c>
      <c r="AT137" s="159" t="s">
        <v>81</v>
      </c>
      <c r="AU137" s="159" t="s">
        <v>82</v>
      </c>
      <c r="AY137" s="158" t="s">
        <v>170</v>
      </c>
      <c r="BK137" s="160">
        <f>BK138+BK146+BK154</f>
        <v>0</v>
      </c>
    </row>
    <row r="138" spans="2:65" s="9" customFormat="1" ht="19.899999999999999" customHeight="1">
      <c r="B138" s="151"/>
      <c r="C138" s="152"/>
      <c r="D138" s="161" t="s">
        <v>802</v>
      </c>
      <c r="E138" s="161"/>
      <c r="F138" s="161"/>
      <c r="G138" s="161"/>
      <c r="H138" s="161"/>
      <c r="I138" s="161"/>
      <c r="J138" s="161"/>
      <c r="K138" s="161"/>
      <c r="L138" s="161"/>
      <c r="M138" s="161"/>
      <c r="N138" s="270">
        <f>BK138</f>
        <v>0</v>
      </c>
      <c r="O138" s="271"/>
      <c r="P138" s="271"/>
      <c r="Q138" s="271"/>
      <c r="R138" s="154"/>
      <c r="T138" s="155"/>
      <c r="U138" s="152"/>
      <c r="V138" s="152"/>
      <c r="W138" s="156">
        <f>SUM(W139:W145)</f>
        <v>0</v>
      </c>
      <c r="X138" s="152"/>
      <c r="Y138" s="156">
        <f>SUM(Y139:Y145)</f>
        <v>0</v>
      </c>
      <c r="Z138" s="152"/>
      <c r="AA138" s="157">
        <f>SUM(AA139:AA145)</f>
        <v>0</v>
      </c>
      <c r="AR138" s="158" t="s">
        <v>11</v>
      </c>
      <c r="AT138" s="159" t="s">
        <v>81</v>
      </c>
      <c r="AU138" s="159" t="s">
        <v>11</v>
      </c>
      <c r="AY138" s="158" t="s">
        <v>170</v>
      </c>
      <c r="BK138" s="160">
        <f>SUM(BK139:BK145)</f>
        <v>0</v>
      </c>
    </row>
    <row r="139" spans="2:65" s="1" customFormat="1" ht="44.25" customHeight="1">
      <c r="B139" s="133"/>
      <c r="C139" s="162" t="s">
        <v>11</v>
      </c>
      <c r="D139" s="162" t="s">
        <v>171</v>
      </c>
      <c r="E139" s="163" t="s">
        <v>822</v>
      </c>
      <c r="F139" s="260" t="s">
        <v>823</v>
      </c>
      <c r="G139" s="260"/>
      <c r="H139" s="260"/>
      <c r="I139" s="260"/>
      <c r="J139" s="164" t="s">
        <v>209</v>
      </c>
      <c r="K139" s="165">
        <v>31</v>
      </c>
      <c r="L139" s="261">
        <v>0</v>
      </c>
      <c r="M139" s="261"/>
      <c r="N139" s="262">
        <f t="shared" ref="N139:N145" si="5">ROUND(L139*K139,0)</f>
        <v>0</v>
      </c>
      <c r="O139" s="262"/>
      <c r="P139" s="262"/>
      <c r="Q139" s="262"/>
      <c r="R139" s="136"/>
      <c r="T139" s="166" t="s">
        <v>5</v>
      </c>
      <c r="U139" s="45" t="s">
        <v>47</v>
      </c>
      <c r="V139" s="37"/>
      <c r="W139" s="167">
        <f t="shared" ref="W139:W145" si="6">V139*K139</f>
        <v>0</v>
      </c>
      <c r="X139" s="167">
        <v>0</v>
      </c>
      <c r="Y139" s="167">
        <f t="shared" ref="Y139:Y145" si="7">X139*K139</f>
        <v>0</v>
      </c>
      <c r="Z139" s="167">
        <v>0</v>
      </c>
      <c r="AA139" s="168">
        <f t="shared" ref="AA139:AA145" si="8">Z139*K139</f>
        <v>0</v>
      </c>
      <c r="AR139" s="19" t="s">
        <v>175</v>
      </c>
      <c r="AT139" s="19" t="s">
        <v>171</v>
      </c>
      <c r="AU139" s="19" t="s">
        <v>126</v>
      </c>
      <c r="AY139" s="19" t="s">
        <v>170</v>
      </c>
      <c r="BE139" s="107">
        <f t="shared" ref="BE139:BE145" si="9">IF(U139="základní",N139,0)</f>
        <v>0</v>
      </c>
      <c r="BF139" s="107">
        <f t="shared" ref="BF139:BF145" si="10">IF(U139="snížená",N139,0)</f>
        <v>0</v>
      </c>
      <c r="BG139" s="107">
        <f t="shared" ref="BG139:BG145" si="11">IF(U139="zákl. přenesená",N139,0)</f>
        <v>0</v>
      </c>
      <c r="BH139" s="107">
        <f t="shared" ref="BH139:BH145" si="12">IF(U139="sníž. přenesená",N139,0)</f>
        <v>0</v>
      </c>
      <c r="BI139" s="107">
        <f t="shared" ref="BI139:BI145" si="13">IF(U139="nulová",N139,0)</f>
        <v>0</v>
      </c>
      <c r="BJ139" s="19" t="s">
        <v>11</v>
      </c>
      <c r="BK139" s="107">
        <f t="shared" ref="BK139:BK145" si="14">ROUND(L139*K139,0)</f>
        <v>0</v>
      </c>
      <c r="BL139" s="19" t="s">
        <v>175</v>
      </c>
      <c r="BM139" s="19" t="s">
        <v>824</v>
      </c>
    </row>
    <row r="140" spans="2:65" s="1" customFormat="1" ht="44.25" customHeight="1">
      <c r="B140" s="133"/>
      <c r="C140" s="162" t="s">
        <v>126</v>
      </c>
      <c r="D140" s="162" t="s">
        <v>171</v>
      </c>
      <c r="E140" s="163" t="s">
        <v>825</v>
      </c>
      <c r="F140" s="260" t="s">
        <v>826</v>
      </c>
      <c r="G140" s="260"/>
      <c r="H140" s="260"/>
      <c r="I140" s="260"/>
      <c r="J140" s="164" t="s">
        <v>237</v>
      </c>
      <c r="K140" s="165">
        <v>3</v>
      </c>
      <c r="L140" s="261">
        <v>0</v>
      </c>
      <c r="M140" s="261"/>
      <c r="N140" s="262">
        <f t="shared" si="5"/>
        <v>0</v>
      </c>
      <c r="O140" s="262"/>
      <c r="P140" s="262"/>
      <c r="Q140" s="262"/>
      <c r="R140" s="136"/>
      <c r="T140" s="166" t="s">
        <v>5</v>
      </c>
      <c r="U140" s="45" t="s">
        <v>47</v>
      </c>
      <c r="V140" s="37"/>
      <c r="W140" s="167">
        <f t="shared" si="6"/>
        <v>0</v>
      </c>
      <c r="X140" s="167">
        <v>0</v>
      </c>
      <c r="Y140" s="167">
        <f t="shared" si="7"/>
        <v>0</v>
      </c>
      <c r="Z140" s="167">
        <v>0</v>
      </c>
      <c r="AA140" s="168">
        <f t="shared" si="8"/>
        <v>0</v>
      </c>
      <c r="AR140" s="19" t="s">
        <v>175</v>
      </c>
      <c r="AT140" s="19" t="s">
        <v>171</v>
      </c>
      <c r="AU140" s="19" t="s">
        <v>126</v>
      </c>
      <c r="AY140" s="19" t="s">
        <v>170</v>
      </c>
      <c r="BE140" s="107">
        <f t="shared" si="9"/>
        <v>0</v>
      </c>
      <c r="BF140" s="107">
        <f t="shared" si="10"/>
        <v>0</v>
      </c>
      <c r="BG140" s="107">
        <f t="shared" si="11"/>
        <v>0</v>
      </c>
      <c r="BH140" s="107">
        <f t="shared" si="12"/>
        <v>0</v>
      </c>
      <c r="BI140" s="107">
        <f t="shared" si="13"/>
        <v>0</v>
      </c>
      <c r="BJ140" s="19" t="s">
        <v>11</v>
      </c>
      <c r="BK140" s="107">
        <f t="shared" si="14"/>
        <v>0</v>
      </c>
      <c r="BL140" s="19" t="s">
        <v>175</v>
      </c>
      <c r="BM140" s="19" t="s">
        <v>827</v>
      </c>
    </row>
    <row r="141" spans="2:65" s="1" customFormat="1" ht="44.25" customHeight="1">
      <c r="B141" s="133"/>
      <c r="C141" s="162" t="s">
        <v>187</v>
      </c>
      <c r="D141" s="162" t="s">
        <v>171</v>
      </c>
      <c r="E141" s="163" t="s">
        <v>828</v>
      </c>
      <c r="F141" s="260" t="s">
        <v>829</v>
      </c>
      <c r="G141" s="260"/>
      <c r="H141" s="260"/>
      <c r="I141" s="260"/>
      <c r="J141" s="164" t="s">
        <v>237</v>
      </c>
      <c r="K141" s="165">
        <v>5</v>
      </c>
      <c r="L141" s="261">
        <v>0</v>
      </c>
      <c r="M141" s="261"/>
      <c r="N141" s="262">
        <f t="shared" si="5"/>
        <v>0</v>
      </c>
      <c r="O141" s="262"/>
      <c r="P141" s="262"/>
      <c r="Q141" s="262"/>
      <c r="R141" s="136"/>
      <c r="T141" s="166" t="s">
        <v>5</v>
      </c>
      <c r="U141" s="45" t="s">
        <v>47</v>
      </c>
      <c r="V141" s="37"/>
      <c r="W141" s="167">
        <f t="shared" si="6"/>
        <v>0</v>
      </c>
      <c r="X141" s="167">
        <v>0</v>
      </c>
      <c r="Y141" s="167">
        <f t="shared" si="7"/>
        <v>0</v>
      </c>
      <c r="Z141" s="167">
        <v>0</v>
      </c>
      <c r="AA141" s="168">
        <f t="shared" si="8"/>
        <v>0</v>
      </c>
      <c r="AR141" s="19" t="s">
        <v>175</v>
      </c>
      <c r="AT141" s="19" t="s">
        <v>171</v>
      </c>
      <c r="AU141" s="19" t="s">
        <v>126</v>
      </c>
      <c r="AY141" s="19" t="s">
        <v>170</v>
      </c>
      <c r="BE141" s="107">
        <f t="shared" si="9"/>
        <v>0</v>
      </c>
      <c r="BF141" s="107">
        <f t="shared" si="10"/>
        <v>0</v>
      </c>
      <c r="BG141" s="107">
        <f t="shared" si="11"/>
        <v>0</v>
      </c>
      <c r="BH141" s="107">
        <f t="shared" si="12"/>
        <v>0</v>
      </c>
      <c r="BI141" s="107">
        <f t="shared" si="13"/>
        <v>0</v>
      </c>
      <c r="BJ141" s="19" t="s">
        <v>11</v>
      </c>
      <c r="BK141" s="107">
        <f t="shared" si="14"/>
        <v>0</v>
      </c>
      <c r="BL141" s="19" t="s">
        <v>175</v>
      </c>
      <c r="BM141" s="19" t="s">
        <v>830</v>
      </c>
    </row>
    <row r="142" spans="2:65" s="1" customFormat="1" ht="44.25" customHeight="1">
      <c r="B142" s="133"/>
      <c r="C142" s="162" t="s">
        <v>175</v>
      </c>
      <c r="D142" s="162" t="s">
        <v>171</v>
      </c>
      <c r="E142" s="163" t="s">
        <v>831</v>
      </c>
      <c r="F142" s="260" t="s">
        <v>832</v>
      </c>
      <c r="G142" s="260"/>
      <c r="H142" s="260"/>
      <c r="I142" s="260"/>
      <c r="J142" s="164" t="s">
        <v>237</v>
      </c>
      <c r="K142" s="165">
        <v>2</v>
      </c>
      <c r="L142" s="261">
        <v>0</v>
      </c>
      <c r="M142" s="261"/>
      <c r="N142" s="262">
        <f t="shared" si="5"/>
        <v>0</v>
      </c>
      <c r="O142" s="262"/>
      <c r="P142" s="262"/>
      <c r="Q142" s="262"/>
      <c r="R142" s="136"/>
      <c r="T142" s="166" t="s">
        <v>5</v>
      </c>
      <c r="U142" s="45" t="s">
        <v>47</v>
      </c>
      <c r="V142" s="37"/>
      <c r="W142" s="167">
        <f t="shared" si="6"/>
        <v>0</v>
      </c>
      <c r="X142" s="167">
        <v>0</v>
      </c>
      <c r="Y142" s="167">
        <f t="shared" si="7"/>
        <v>0</v>
      </c>
      <c r="Z142" s="167">
        <v>0</v>
      </c>
      <c r="AA142" s="168">
        <f t="shared" si="8"/>
        <v>0</v>
      </c>
      <c r="AR142" s="19" t="s">
        <v>175</v>
      </c>
      <c r="AT142" s="19" t="s">
        <v>171</v>
      </c>
      <c r="AU142" s="19" t="s">
        <v>126</v>
      </c>
      <c r="AY142" s="19" t="s">
        <v>170</v>
      </c>
      <c r="BE142" s="107">
        <f t="shared" si="9"/>
        <v>0</v>
      </c>
      <c r="BF142" s="107">
        <f t="shared" si="10"/>
        <v>0</v>
      </c>
      <c r="BG142" s="107">
        <f t="shared" si="11"/>
        <v>0</v>
      </c>
      <c r="BH142" s="107">
        <f t="shared" si="12"/>
        <v>0</v>
      </c>
      <c r="BI142" s="107">
        <f t="shared" si="13"/>
        <v>0</v>
      </c>
      <c r="BJ142" s="19" t="s">
        <v>11</v>
      </c>
      <c r="BK142" s="107">
        <f t="shared" si="14"/>
        <v>0</v>
      </c>
      <c r="BL142" s="19" t="s">
        <v>175</v>
      </c>
      <c r="BM142" s="19" t="s">
        <v>833</v>
      </c>
    </row>
    <row r="143" spans="2:65" s="1" customFormat="1" ht="44.25" customHeight="1">
      <c r="B143" s="133"/>
      <c r="C143" s="162" t="s">
        <v>196</v>
      </c>
      <c r="D143" s="162" t="s">
        <v>171</v>
      </c>
      <c r="E143" s="163" t="s">
        <v>834</v>
      </c>
      <c r="F143" s="260" t="s">
        <v>835</v>
      </c>
      <c r="G143" s="260"/>
      <c r="H143" s="260"/>
      <c r="I143" s="260"/>
      <c r="J143" s="164" t="s">
        <v>237</v>
      </c>
      <c r="K143" s="165">
        <v>1</v>
      </c>
      <c r="L143" s="261">
        <v>0</v>
      </c>
      <c r="M143" s="261"/>
      <c r="N143" s="262">
        <f t="shared" si="5"/>
        <v>0</v>
      </c>
      <c r="O143" s="262"/>
      <c r="P143" s="262"/>
      <c r="Q143" s="262"/>
      <c r="R143" s="136"/>
      <c r="T143" s="166" t="s">
        <v>5</v>
      </c>
      <c r="U143" s="45" t="s">
        <v>47</v>
      </c>
      <c r="V143" s="37"/>
      <c r="W143" s="167">
        <f t="shared" si="6"/>
        <v>0</v>
      </c>
      <c r="X143" s="167">
        <v>0</v>
      </c>
      <c r="Y143" s="167">
        <f t="shared" si="7"/>
        <v>0</v>
      </c>
      <c r="Z143" s="167">
        <v>0</v>
      </c>
      <c r="AA143" s="168">
        <f t="shared" si="8"/>
        <v>0</v>
      </c>
      <c r="AR143" s="19" t="s">
        <v>175</v>
      </c>
      <c r="AT143" s="19" t="s">
        <v>171</v>
      </c>
      <c r="AU143" s="19" t="s">
        <v>126</v>
      </c>
      <c r="AY143" s="19" t="s">
        <v>170</v>
      </c>
      <c r="BE143" s="107">
        <f t="shared" si="9"/>
        <v>0</v>
      </c>
      <c r="BF143" s="107">
        <f t="shared" si="10"/>
        <v>0</v>
      </c>
      <c r="BG143" s="107">
        <f t="shared" si="11"/>
        <v>0</v>
      </c>
      <c r="BH143" s="107">
        <f t="shared" si="12"/>
        <v>0</v>
      </c>
      <c r="BI143" s="107">
        <f t="shared" si="13"/>
        <v>0</v>
      </c>
      <c r="BJ143" s="19" t="s">
        <v>11</v>
      </c>
      <c r="BK143" s="107">
        <f t="shared" si="14"/>
        <v>0</v>
      </c>
      <c r="BL143" s="19" t="s">
        <v>175</v>
      </c>
      <c r="BM143" s="19" t="s">
        <v>836</v>
      </c>
    </row>
    <row r="144" spans="2:65" s="1" customFormat="1" ht="44.25" customHeight="1">
      <c r="B144" s="133"/>
      <c r="C144" s="162" t="s">
        <v>200</v>
      </c>
      <c r="D144" s="162" t="s">
        <v>171</v>
      </c>
      <c r="E144" s="163" t="s">
        <v>837</v>
      </c>
      <c r="F144" s="260" t="s">
        <v>838</v>
      </c>
      <c r="G144" s="260"/>
      <c r="H144" s="260"/>
      <c r="I144" s="260"/>
      <c r="J144" s="164" t="s">
        <v>237</v>
      </c>
      <c r="K144" s="165">
        <v>2</v>
      </c>
      <c r="L144" s="261">
        <v>0</v>
      </c>
      <c r="M144" s="261"/>
      <c r="N144" s="262">
        <f t="shared" si="5"/>
        <v>0</v>
      </c>
      <c r="O144" s="262"/>
      <c r="P144" s="262"/>
      <c r="Q144" s="262"/>
      <c r="R144" s="136"/>
      <c r="T144" s="166" t="s">
        <v>5</v>
      </c>
      <c r="U144" s="45" t="s">
        <v>47</v>
      </c>
      <c r="V144" s="37"/>
      <c r="W144" s="167">
        <f t="shared" si="6"/>
        <v>0</v>
      </c>
      <c r="X144" s="167">
        <v>0</v>
      </c>
      <c r="Y144" s="167">
        <f t="shared" si="7"/>
        <v>0</v>
      </c>
      <c r="Z144" s="167">
        <v>0</v>
      </c>
      <c r="AA144" s="168">
        <f t="shared" si="8"/>
        <v>0</v>
      </c>
      <c r="AR144" s="19" t="s">
        <v>175</v>
      </c>
      <c r="AT144" s="19" t="s">
        <v>171</v>
      </c>
      <c r="AU144" s="19" t="s">
        <v>126</v>
      </c>
      <c r="AY144" s="19" t="s">
        <v>170</v>
      </c>
      <c r="BE144" s="107">
        <f t="shared" si="9"/>
        <v>0</v>
      </c>
      <c r="BF144" s="107">
        <f t="shared" si="10"/>
        <v>0</v>
      </c>
      <c r="BG144" s="107">
        <f t="shared" si="11"/>
        <v>0</v>
      </c>
      <c r="BH144" s="107">
        <f t="shared" si="12"/>
        <v>0</v>
      </c>
      <c r="BI144" s="107">
        <f t="shared" si="13"/>
        <v>0</v>
      </c>
      <c r="BJ144" s="19" t="s">
        <v>11</v>
      </c>
      <c r="BK144" s="107">
        <f t="shared" si="14"/>
        <v>0</v>
      </c>
      <c r="BL144" s="19" t="s">
        <v>175</v>
      </c>
      <c r="BM144" s="19" t="s">
        <v>839</v>
      </c>
    </row>
    <row r="145" spans="2:65" s="1" customFormat="1" ht="44.25" customHeight="1">
      <c r="B145" s="133"/>
      <c r="C145" s="162" t="s">
        <v>206</v>
      </c>
      <c r="D145" s="162" t="s">
        <v>171</v>
      </c>
      <c r="E145" s="163" t="s">
        <v>840</v>
      </c>
      <c r="F145" s="260" t="s">
        <v>841</v>
      </c>
      <c r="G145" s="260"/>
      <c r="H145" s="260"/>
      <c r="I145" s="260"/>
      <c r="J145" s="164" t="s">
        <v>237</v>
      </c>
      <c r="K145" s="165">
        <v>2</v>
      </c>
      <c r="L145" s="261">
        <v>0</v>
      </c>
      <c r="M145" s="261"/>
      <c r="N145" s="262">
        <f t="shared" si="5"/>
        <v>0</v>
      </c>
      <c r="O145" s="262"/>
      <c r="P145" s="262"/>
      <c r="Q145" s="262"/>
      <c r="R145" s="136"/>
      <c r="T145" s="166" t="s">
        <v>5</v>
      </c>
      <c r="U145" s="45" t="s">
        <v>47</v>
      </c>
      <c r="V145" s="37"/>
      <c r="W145" s="167">
        <f t="shared" si="6"/>
        <v>0</v>
      </c>
      <c r="X145" s="167">
        <v>0</v>
      </c>
      <c r="Y145" s="167">
        <f t="shared" si="7"/>
        <v>0</v>
      </c>
      <c r="Z145" s="167">
        <v>0</v>
      </c>
      <c r="AA145" s="168">
        <f t="shared" si="8"/>
        <v>0</v>
      </c>
      <c r="AR145" s="19" t="s">
        <v>175</v>
      </c>
      <c r="AT145" s="19" t="s">
        <v>171</v>
      </c>
      <c r="AU145" s="19" t="s">
        <v>126</v>
      </c>
      <c r="AY145" s="19" t="s">
        <v>170</v>
      </c>
      <c r="BE145" s="107">
        <f t="shared" si="9"/>
        <v>0</v>
      </c>
      <c r="BF145" s="107">
        <f t="shared" si="10"/>
        <v>0</v>
      </c>
      <c r="BG145" s="107">
        <f t="shared" si="11"/>
        <v>0</v>
      </c>
      <c r="BH145" s="107">
        <f t="shared" si="12"/>
        <v>0</v>
      </c>
      <c r="BI145" s="107">
        <f t="shared" si="13"/>
        <v>0</v>
      </c>
      <c r="BJ145" s="19" t="s">
        <v>11</v>
      </c>
      <c r="BK145" s="107">
        <f t="shared" si="14"/>
        <v>0</v>
      </c>
      <c r="BL145" s="19" t="s">
        <v>175</v>
      </c>
      <c r="BM145" s="19" t="s">
        <v>842</v>
      </c>
    </row>
    <row r="146" spans="2:65" s="9" customFormat="1" ht="29.85" customHeight="1">
      <c r="B146" s="151"/>
      <c r="C146" s="152"/>
      <c r="D146" s="161" t="s">
        <v>803</v>
      </c>
      <c r="E146" s="161"/>
      <c r="F146" s="161"/>
      <c r="G146" s="161"/>
      <c r="H146" s="161"/>
      <c r="I146" s="161"/>
      <c r="J146" s="161"/>
      <c r="K146" s="161"/>
      <c r="L146" s="161"/>
      <c r="M146" s="161"/>
      <c r="N146" s="275">
        <f>BK146</f>
        <v>0</v>
      </c>
      <c r="O146" s="276"/>
      <c r="P146" s="276"/>
      <c r="Q146" s="276"/>
      <c r="R146" s="154"/>
      <c r="T146" s="155"/>
      <c r="U146" s="152"/>
      <c r="V146" s="152"/>
      <c r="W146" s="156">
        <f>SUM(W147:W153)</f>
        <v>0</v>
      </c>
      <c r="X146" s="152"/>
      <c r="Y146" s="156">
        <f>SUM(Y147:Y153)</f>
        <v>0</v>
      </c>
      <c r="Z146" s="152"/>
      <c r="AA146" s="157">
        <f>SUM(AA147:AA153)</f>
        <v>0</v>
      </c>
      <c r="AR146" s="158" t="s">
        <v>11</v>
      </c>
      <c r="AT146" s="159" t="s">
        <v>81</v>
      </c>
      <c r="AU146" s="159" t="s">
        <v>11</v>
      </c>
      <c r="AY146" s="158" t="s">
        <v>170</v>
      </c>
      <c r="BK146" s="160">
        <f>SUM(BK147:BK153)</f>
        <v>0</v>
      </c>
    </row>
    <row r="147" spans="2:65" s="1" customFormat="1" ht="44.25" customHeight="1">
      <c r="B147" s="133"/>
      <c r="C147" s="162" t="s">
        <v>213</v>
      </c>
      <c r="D147" s="162" t="s">
        <v>171</v>
      </c>
      <c r="E147" s="163" t="s">
        <v>843</v>
      </c>
      <c r="F147" s="260" t="s">
        <v>844</v>
      </c>
      <c r="G147" s="260"/>
      <c r="H147" s="260"/>
      <c r="I147" s="260"/>
      <c r="J147" s="164" t="s">
        <v>237</v>
      </c>
      <c r="K147" s="165">
        <v>4</v>
      </c>
      <c r="L147" s="261">
        <v>0</v>
      </c>
      <c r="M147" s="261"/>
      <c r="N147" s="262">
        <f t="shared" ref="N147:N153" si="15">ROUND(L147*K147,0)</f>
        <v>0</v>
      </c>
      <c r="O147" s="262"/>
      <c r="P147" s="262"/>
      <c r="Q147" s="262"/>
      <c r="R147" s="136"/>
      <c r="T147" s="166" t="s">
        <v>5</v>
      </c>
      <c r="U147" s="45" t="s">
        <v>47</v>
      </c>
      <c r="V147" s="37"/>
      <c r="W147" s="167">
        <f t="shared" ref="W147:W153" si="16">V147*K147</f>
        <v>0</v>
      </c>
      <c r="X147" s="167">
        <v>0</v>
      </c>
      <c r="Y147" s="167">
        <f t="shared" ref="Y147:Y153" si="17">X147*K147</f>
        <v>0</v>
      </c>
      <c r="Z147" s="167">
        <v>0</v>
      </c>
      <c r="AA147" s="168">
        <f t="shared" ref="AA147:AA153" si="18">Z147*K147</f>
        <v>0</v>
      </c>
      <c r="AR147" s="19" t="s">
        <v>175</v>
      </c>
      <c r="AT147" s="19" t="s">
        <v>171</v>
      </c>
      <c r="AU147" s="19" t="s">
        <v>126</v>
      </c>
      <c r="AY147" s="19" t="s">
        <v>170</v>
      </c>
      <c r="BE147" s="107">
        <f t="shared" ref="BE147:BE153" si="19">IF(U147="základní",N147,0)</f>
        <v>0</v>
      </c>
      <c r="BF147" s="107">
        <f t="shared" ref="BF147:BF153" si="20">IF(U147="snížená",N147,0)</f>
        <v>0</v>
      </c>
      <c r="BG147" s="107">
        <f t="shared" ref="BG147:BG153" si="21">IF(U147="zákl. přenesená",N147,0)</f>
        <v>0</v>
      </c>
      <c r="BH147" s="107">
        <f t="shared" ref="BH147:BH153" si="22">IF(U147="sníž. přenesená",N147,0)</f>
        <v>0</v>
      </c>
      <c r="BI147" s="107">
        <f t="shared" ref="BI147:BI153" si="23">IF(U147="nulová",N147,0)</f>
        <v>0</v>
      </c>
      <c r="BJ147" s="19" t="s">
        <v>11</v>
      </c>
      <c r="BK147" s="107">
        <f t="shared" ref="BK147:BK153" si="24">ROUND(L147*K147,0)</f>
        <v>0</v>
      </c>
      <c r="BL147" s="19" t="s">
        <v>175</v>
      </c>
      <c r="BM147" s="19" t="s">
        <v>845</v>
      </c>
    </row>
    <row r="148" spans="2:65" s="1" customFormat="1" ht="44.25" customHeight="1">
      <c r="B148" s="133"/>
      <c r="C148" s="162" t="s">
        <v>217</v>
      </c>
      <c r="D148" s="162" t="s">
        <v>171</v>
      </c>
      <c r="E148" s="163" t="s">
        <v>846</v>
      </c>
      <c r="F148" s="260" t="s">
        <v>847</v>
      </c>
      <c r="G148" s="260"/>
      <c r="H148" s="260"/>
      <c r="I148" s="260"/>
      <c r="J148" s="164" t="s">
        <v>237</v>
      </c>
      <c r="K148" s="165">
        <v>1</v>
      </c>
      <c r="L148" s="261">
        <v>0</v>
      </c>
      <c r="M148" s="261"/>
      <c r="N148" s="262">
        <f t="shared" si="15"/>
        <v>0</v>
      </c>
      <c r="O148" s="262"/>
      <c r="P148" s="262"/>
      <c r="Q148" s="262"/>
      <c r="R148" s="136"/>
      <c r="T148" s="166" t="s">
        <v>5</v>
      </c>
      <c r="U148" s="45" t="s">
        <v>47</v>
      </c>
      <c r="V148" s="37"/>
      <c r="W148" s="167">
        <f t="shared" si="16"/>
        <v>0</v>
      </c>
      <c r="X148" s="167">
        <v>0</v>
      </c>
      <c r="Y148" s="167">
        <f t="shared" si="17"/>
        <v>0</v>
      </c>
      <c r="Z148" s="167">
        <v>0</v>
      </c>
      <c r="AA148" s="168">
        <f t="shared" si="18"/>
        <v>0</v>
      </c>
      <c r="AR148" s="19" t="s">
        <v>175</v>
      </c>
      <c r="AT148" s="19" t="s">
        <v>171</v>
      </c>
      <c r="AU148" s="19" t="s">
        <v>126</v>
      </c>
      <c r="AY148" s="19" t="s">
        <v>170</v>
      </c>
      <c r="BE148" s="107">
        <f t="shared" si="19"/>
        <v>0</v>
      </c>
      <c r="BF148" s="107">
        <f t="shared" si="20"/>
        <v>0</v>
      </c>
      <c r="BG148" s="107">
        <f t="shared" si="21"/>
        <v>0</v>
      </c>
      <c r="BH148" s="107">
        <f t="shared" si="22"/>
        <v>0</v>
      </c>
      <c r="BI148" s="107">
        <f t="shared" si="23"/>
        <v>0</v>
      </c>
      <c r="BJ148" s="19" t="s">
        <v>11</v>
      </c>
      <c r="BK148" s="107">
        <f t="shared" si="24"/>
        <v>0</v>
      </c>
      <c r="BL148" s="19" t="s">
        <v>175</v>
      </c>
      <c r="BM148" s="19" t="s">
        <v>848</v>
      </c>
    </row>
    <row r="149" spans="2:65" s="1" customFormat="1" ht="44.25" customHeight="1">
      <c r="B149" s="133"/>
      <c r="C149" s="162" t="s">
        <v>29</v>
      </c>
      <c r="D149" s="162" t="s">
        <v>171</v>
      </c>
      <c r="E149" s="163" t="s">
        <v>849</v>
      </c>
      <c r="F149" s="260" t="s">
        <v>850</v>
      </c>
      <c r="G149" s="260"/>
      <c r="H149" s="260"/>
      <c r="I149" s="260"/>
      <c r="J149" s="164" t="s">
        <v>237</v>
      </c>
      <c r="K149" s="165">
        <v>2</v>
      </c>
      <c r="L149" s="261">
        <v>0</v>
      </c>
      <c r="M149" s="261"/>
      <c r="N149" s="262">
        <f t="shared" si="15"/>
        <v>0</v>
      </c>
      <c r="O149" s="262"/>
      <c r="P149" s="262"/>
      <c r="Q149" s="262"/>
      <c r="R149" s="136"/>
      <c r="T149" s="166" t="s">
        <v>5</v>
      </c>
      <c r="U149" s="45" t="s">
        <v>47</v>
      </c>
      <c r="V149" s="37"/>
      <c r="W149" s="167">
        <f t="shared" si="16"/>
        <v>0</v>
      </c>
      <c r="X149" s="167">
        <v>0</v>
      </c>
      <c r="Y149" s="167">
        <f t="shared" si="17"/>
        <v>0</v>
      </c>
      <c r="Z149" s="167">
        <v>0</v>
      </c>
      <c r="AA149" s="168">
        <f t="shared" si="18"/>
        <v>0</v>
      </c>
      <c r="AR149" s="19" t="s">
        <v>175</v>
      </c>
      <c r="AT149" s="19" t="s">
        <v>171</v>
      </c>
      <c r="AU149" s="19" t="s">
        <v>126</v>
      </c>
      <c r="AY149" s="19" t="s">
        <v>170</v>
      </c>
      <c r="BE149" s="107">
        <f t="shared" si="19"/>
        <v>0</v>
      </c>
      <c r="BF149" s="107">
        <f t="shared" si="20"/>
        <v>0</v>
      </c>
      <c r="BG149" s="107">
        <f t="shared" si="21"/>
        <v>0</v>
      </c>
      <c r="BH149" s="107">
        <f t="shared" si="22"/>
        <v>0</v>
      </c>
      <c r="BI149" s="107">
        <f t="shared" si="23"/>
        <v>0</v>
      </c>
      <c r="BJ149" s="19" t="s">
        <v>11</v>
      </c>
      <c r="BK149" s="107">
        <f t="shared" si="24"/>
        <v>0</v>
      </c>
      <c r="BL149" s="19" t="s">
        <v>175</v>
      </c>
      <c r="BM149" s="19" t="s">
        <v>851</v>
      </c>
    </row>
    <row r="150" spans="2:65" s="1" customFormat="1" ht="44.25" customHeight="1">
      <c r="B150" s="133"/>
      <c r="C150" s="162" t="s">
        <v>227</v>
      </c>
      <c r="D150" s="162" t="s">
        <v>171</v>
      </c>
      <c r="E150" s="163" t="s">
        <v>852</v>
      </c>
      <c r="F150" s="260" t="s">
        <v>853</v>
      </c>
      <c r="G150" s="260"/>
      <c r="H150" s="260"/>
      <c r="I150" s="260"/>
      <c r="J150" s="164" t="s">
        <v>209</v>
      </c>
      <c r="K150" s="165">
        <v>7</v>
      </c>
      <c r="L150" s="261">
        <v>0</v>
      </c>
      <c r="M150" s="261"/>
      <c r="N150" s="262">
        <f t="shared" si="15"/>
        <v>0</v>
      </c>
      <c r="O150" s="262"/>
      <c r="P150" s="262"/>
      <c r="Q150" s="262"/>
      <c r="R150" s="136"/>
      <c r="T150" s="166" t="s">
        <v>5</v>
      </c>
      <c r="U150" s="45" t="s">
        <v>47</v>
      </c>
      <c r="V150" s="37"/>
      <c r="W150" s="167">
        <f t="shared" si="16"/>
        <v>0</v>
      </c>
      <c r="X150" s="167">
        <v>0</v>
      </c>
      <c r="Y150" s="167">
        <f t="shared" si="17"/>
        <v>0</v>
      </c>
      <c r="Z150" s="167">
        <v>0</v>
      </c>
      <c r="AA150" s="168">
        <f t="shared" si="18"/>
        <v>0</v>
      </c>
      <c r="AR150" s="19" t="s">
        <v>175</v>
      </c>
      <c r="AT150" s="19" t="s">
        <v>171</v>
      </c>
      <c r="AU150" s="19" t="s">
        <v>126</v>
      </c>
      <c r="AY150" s="19" t="s">
        <v>170</v>
      </c>
      <c r="BE150" s="107">
        <f t="shared" si="19"/>
        <v>0</v>
      </c>
      <c r="BF150" s="107">
        <f t="shared" si="20"/>
        <v>0</v>
      </c>
      <c r="BG150" s="107">
        <f t="shared" si="21"/>
        <v>0</v>
      </c>
      <c r="BH150" s="107">
        <f t="shared" si="22"/>
        <v>0</v>
      </c>
      <c r="BI150" s="107">
        <f t="shared" si="23"/>
        <v>0</v>
      </c>
      <c r="BJ150" s="19" t="s">
        <v>11</v>
      </c>
      <c r="BK150" s="107">
        <f t="shared" si="24"/>
        <v>0</v>
      </c>
      <c r="BL150" s="19" t="s">
        <v>175</v>
      </c>
      <c r="BM150" s="19" t="s">
        <v>854</v>
      </c>
    </row>
    <row r="151" spans="2:65" s="1" customFormat="1" ht="44.25" customHeight="1">
      <c r="B151" s="133"/>
      <c r="C151" s="162" t="s">
        <v>233</v>
      </c>
      <c r="D151" s="162" t="s">
        <v>171</v>
      </c>
      <c r="E151" s="163" t="s">
        <v>855</v>
      </c>
      <c r="F151" s="260" t="s">
        <v>856</v>
      </c>
      <c r="G151" s="260"/>
      <c r="H151" s="260"/>
      <c r="I151" s="260"/>
      <c r="J151" s="164" t="s">
        <v>209</v>
      </c>
      <c r="K151" s="165">
        <v>7</v>
      </c>
      <c r="L151" s="261">
        <v>0</v>
      </c>
      <c r="M151" s="261"/>
      <c r="N151" s="262">
        <f t="shared" si="15"/>
        <v>0</v>
      </c>
      <c r="O151" s="262"/>
      <c r="P151" s="262"/>
      <c r="Q151" s="262"/>
      <c r="R151" s="136"/>
      <c r="T151" s="166" t="s">
        <v>5</v>
      </c>
      <c r="U151" s="45" t="s">
        <v>47</v>
      </c>
      <c r="V151" s="37"/>
      <c r="W151" s="167">
        <f t="shared" si="16"/>
        <v>0</v>
      </c>
      <c r="X151" s="167">
        <v>0</v>
      </c>
      <c r="Y151" s="167">
        <f t="shared" si="17"/>
        <v>0</v>
      </c>
      <c r="Z151" s="167">
        <v>0</v>
      </c>
      <c r="AA151" s="168">
        <f t="shared" si="18"/>
        <v>0</v>
      </c>
      <c r="AR151" s="19" t="s">
        <v>175</v>
      </c>
      <c r="AT151" s="19" t="s">
        <v>171</v>
      </c>
      <c r="AU151" s="19" t="s">
        <v>126</v>
      </c>
      <c r="AY151" s="19" t="s">
        <v>170</v>
      </c>
      <c r="BE151" s="107">
        <f t="shared" si="19"/>
        <v>0</v>
      </c>
      <c r="BF151" s="107">
        <f t="shared" si="20"/>
        <v>0</v>
      </c>
      <c r="BG151" s="107">
        <f t="shared" si="21"/>
        <v>0</v>
      </c>
      <c r="BH151" s="107">
        <f t="shared" si="22"/>
        <v>0</v>
      </c>
      <c r="BI151" s="107">
        <f t="shared" si="23"/>
        <v>0</v>
      </c>
      <c r="BJ151" s="19" t="s">
        <v>11</v>
      </c>
      <c r="BK151" s="107">
        <f t="shared" si="24"/>
        <v>0</v>
      </c>
      <c r="BL151" s="19" t="s">
        <v>175</v>
      </c>
      <c r="BM151" s="19" t="s">
        <v>857</v>
      </c>
    </row>
    <row r="152" spans="2:65" s="1" customFormat="1" ht="31.5" customHeight="1">
      <c r="B152" s="133"/>
      <c r="C152" s="162" t="s">
        <v>240</v>
      </c>
      <c r="D152" s="162" t="s">
        <v>171</v>
      </c>
      <c r="E152" s="163" t="s">
        <v>858</v>
      </c>
      <c r="F152" s="260" t="s">
        <v>859</v>
      </c>
      <c r="G152" s="260"/>
      <c r="H152" s="260"/>
      <c r="I152" s="260"/>
      <c r="J152" s="164" t="s">
        <v>237</v>
      </c>
      <c r="K152" s="165">
        <v>3</v>
      </c>
      <c r="L152" s="261">
        <v>0</v>
      </c>
      <c r="M152" s="261"/>
      <c r="N152" s="262">
        <f t="shared" si="15"/>
        <v>0</v>
      </c>
      <c r="O152" s="262"/>
      <c r="P152" s="262"/>
      <c r="Q152" s="262"/>
      <c r="R152" s="136"/>
      <c r="T152" s="166" t="s">
        <v>5</v>
      </c>
      <c r="U152" s="45" t="s">
        <v>47</v>
      </c>
      <c r="V152" s="37"/>
      <c r="W152" s="167">
        <f t="shared" si="16"/>
        <v>0</v>
      </c>
      <c r="X152" s="167">
        <v>0</v>
      </c>
      <c r="Y152" s="167">
        <f t="shared" si="17"/>
        <v>0</v>
      </c>
      <c r="Z152" s="167">
        <v>0</v>
      </c>
      <c r="AA152" s="168">
        <f t="shared" si="18"/>
        <v>0</v>
      </c>
      <c r="AR152" s="19" t="s">
        <v>175</v>
      </c>
      <c r="AT152" s="19" t="s">
        <v>171</v>
      </c>
      <c r="AU152" s="19" t="s">
        <v>126</v>
      </c>
      <c r="AY152" s="19" t="s">
        <v>170</v>
      </c>
      <c r="BE152" s="107">
        <f t="shared" si="19"/>
        <v>0</v>
      </c>
      <c r="BF152" s="107">
        <f t="shared" si="20"/>
        <v>0</v>
      </c>
      <c r="BG152" s="107">
        <f t="shared" si="21"/>
        <v>0</v>
      </c>
      <c r="BH152" s="107">
        <f t="shared" si="22"/>
        <v>0</v>
      </c>
      <c r="BI152" s="107">
        <f t="shared" si="23"/>
        <v>0</v>
      </c>
      <c r="BJ152" s="19" t="s">
        <v>11</v>
      </c>
      <c r="BK152" s="107">
        <f t="shared" si="24"/>
        <v>0</v>
      </c>
      <c r="BL152" s="19" t="s">
        <v>175</v>
      </c>
      <c r="BM152" s="19" t="s">
        <v>860</v>
      </c>
    </row>
    <row r="153" spans="2:65" s="1" customFormat="1" ht="44.25" customHeight="1">
      <c r="B153" s="133"/>
      <c r="C153" s="162" t="s">
        <v>244</v>
      </c>
      <c r="D153" s="162" t="s">
        <v>171</v>
      </c>
      <c r="E153" s="163" t="s">
        <v>861</v>
      </c>
      <c r="F153" s="260" t="s">
        <v>862</v>
      </c>
      <c r="G153" s="260"/>
      <c r="H153" s="260"/>
      <c r="I153" s="260"/>
      <c r="J153" s="164" t="s">
        <v>237</v>
      </c>
      <c r="K153" s="165">
        <v>5</v>
      </c>
      <c r="L153" s="261">
        <v>0</v>
      </c>
      <c r="M153" s="261"/>
      <c r="N153" s="262">
        <f t="shared" si="15"/>
        <v>0</v>
      </c>
      <c r="O153" s="262"/>
      <c r="P153" s="262"/>
      <c r="Q153" s="262"/>
      <c r="R153" s="136"/>
      <c r="T153" s="166" t="s">
        <v>5</v>
      </c>
      <c r="U153" s="45" t="s">
        <v>47</v>
      </c>
      <c r="V153" s="37"/>
      <c r="W153" s="167">
        <f t="shared" si="16"/>
        <v>0</v>
      </c>
      <c r="X153" s="167">
        <v>0</v>
      </c>
      <c r="Y153" s="167">
        <f t="shared" si="17"/>
        <v>0</v>
      </c>
      <c r="Z153" s="167">
        <v>0</v>
      </c>
      <c r="AA153" s="168">
        <f t="shared" si="18"/>
        <v>0</v>
      </c>
      <c r="AR153" s="19" t="s">
        <v>175</v>
      </c>
      <c r="AT153" s="19" t="s">
        <v>171</v>
      </c>
      <c r="AU153" s="19" t="s">
        <v>126</v>
      </c>
      <c r="AY153" s="19" t="s">
        <v>170</v>
      </c>
      <c r="BE153" s="107">
        <f t="shared" si="19"/>
        <v>0</v>
      </c>
      <c r="BF153" s="107">
        <f t="shared" si="20"/>
        <v>0</v>
      </c>
      <c r="BG153" s="107">
        <f t="shared" si="21"/>
        <v>0</v>
      </c>
      <c r="BH153" s="107">
        <f t="shared" si="22"/>
        <v>0</v>
      </c>
      <c r="BI153" s="107">
        <f t="shared" si="23"/>
        <v>0</v>
      </c>
      <c r="BJ153" s="19" t="s">
        <v>11</v>
      </c>
      <c r="BK153" s="107">
        <f t="shared" si="24"/>
        <v>0</v>
      </c>
      <c r="BL153" s="19" t="s">
        <v>175</v>
      </c>
      <c r="BM153" s="19" t="s">
        <v>863</v>
      </c>
    </row>
    <row r="154" spans="2:65" s="9" customFormat="1" ht="29.85" customHeight="1">
      <c r="B154" s="151"/>
      <c r="C154" s="152"/>
      <c r="D154" s="161" t="s">
        <v>804</v>
      </c>
      <c r="E154" s="161"/>
      <c r="F154" s="161"/>
      <c r="G154" s="161"/>
      <c r="H154" s="161"/>
      <c r="I154" s="161"/>
      <c r="J154" s="161"/>
      <c r="K154" s="161"/>
      <c r="L154" s="161"/>
      <c r="M154" s="161"/>
      <c r="N154" s="275">
        <f>BK154</f>
        <v>0</v>
      </c>
      <c r="O154" s="276"/>
      <c r="P154" s="276"/>
      <c r="Q154" s="276"/>
      <c r="R154" s="154"/>
      <c r="T154" s="155"/>
      <c r="U154" s="152"/>
      <c r="V154" s="152"/>
      <c r="W154" s="156">
        <f>SUM(W155:W159)</f>
        <v>0</v>
      </c>
      <c r="X154" s="152"/>
      <c r="Y154" s="156">
        <f>SUM(Y155:Y159)</f>
        <v>0</v>
      </c>
      <c r="Z154" s="152"/>
      <c r="AA154" s="157">
        <f>SUM(AA155:AA159)</f>
        <v>0</v>
      </c>
      <c r="AR154" s="158" t="s">
        <v>11</v>
      </c>
      <c r="AT154" s="159" t="s">
        <v>81</v>
      </c>
      <c r="AU154" s="159" t="s">
        <v>11</v>
      </c>
      <c r="AY154" s="158" t="s">
        <v>170</v>
      </c>
      <c r="BK154" s="160">
        <f>SUM(BK155:BK159)</f>
        <v>0</v>
      </c>
    </row>
    <row r="155" spans="2:65" s="1" customFormat="1" ht="31.5" customHeight="1">
      <c r="B155" s="133"/>
      <c r="C155" s="162" t="s">
        <v>12</v>
      </c>
      <c r="D155" s="162" t="s">
        <v>171</v>
      </c>
      <c r="E155" s="163" t="s">
        <v>864</v>
      </c>
      <c r="F155" s="260" t="s">
        <v>865</v>
      </c>
      <c r="G155" s="260"/>
      <c r="H155" s="260"/>
      <c r="I155" s="260"/>
      <c r="J155" s="164" t="s">
        <v>237</v>
      </c>
      <c r="K155" s="165">
        <v>1</v>
      </c>
      <c r="L155" s="261">
        <v>0</v>
      </c>
      <c r="M155" s="261"/>
      <c r="N155" s="262">
        <f>ROUND(L155*K155,0)</f>
        <v>0</v>
      </c>
      <c r="O155" s="262"/>
      <c r="P155" s="262"/>
      <c r="Q155" s="262"/>
      <c r="R155" s="136"/>
      <c r="T155" s="166" t="s">
        <v>5</v>
      </c>
      <c r="U155" s="45" t="s">
        <v>47</v>
      </c>
      <c r="V155" s="37"/>
      <c r="W155" s="167">
        <f>V155*K155</f>
        <v>0</v>
      </c>
      <c r="X155" s="167">
        <v>0</v>
      </c>
      <c r="Y155" s="167">
        <f>X155*K155</f>
        <v>0</v>
      </c>
      <c r="Z155" s="167">
        <v>0</v>
      </c>
      <c r="AA155" s="168">
        <f>Z155*K155</f>
        <v>0</v>
      </c>
      <c r="AR155" s="19" t="s">
        <v>175</v>
      </c>
      <c r="AT155" s="19" t="s">
        <v>171</v>
      </c>
      <c r="AU155" s="19" t="s">
        <v>126</v>
      </c>
      <c r="AY155" s="19" t="s">
        <v>170</v>
      </c>
      <c r="BE155" s="107">
        <f>IF(U155="základní",N155,0)</f>
        <v>0</v>
      </c>
      <c r="BF155" s="107">
        <f>IF(U155="snížená",N155,0)</f>
        <v>0</v>
      </c>
      <c r="BG155" s="107">
        <f>IF(U155="zákl. přenesená",N155,0)</f>
        <v>0</v>
      </c>
      <c r="BH155" s="107">
        <f>IF(U155="sníž. přenesená",N155,0)</f>
        <v>0</v>
      </c>
      <c r="BI155" s="107">
        <f>IF(U155="nulová",N155,0)</f>
        <v>0</v>
      </c>
      <c r="BJ155" s="19" t="s">
        <v>11</v>
      </c>
      <c r="BK155" s="107">
        <f>ROUND(L155*K155,0)</f>
        <v>0</v>
      </c>
      <c r="BL155" s="19" t="s">
        <v>175</v>
      </c>
      <c r="BM155" s="19" t="s">
        <v>866</v>
      </c>
    </row>
    <row r="156" spans="2:65" s="1" customFormat="1" ht="31.5" customHeight="1">
      <c r="B156" s="133"/>
      <c r="C156" s="162" t="s">
        <v>251</v>
      </c>
      <c r="D156" s="162" t="s">
        <v>171</v>
      </c>
      <c r="E156" s="163" t="s">
        <v>867</v>
      </c>
      <c r="F156" s="260" t="s">
        <v>868</v>
      </c>
      <c r="G156" s="260"/>
      <c r="H156" s="260"/>
      <c r="I156" s="260"/>
      <c r="J156" s="164" t="s">
        <v>237</v>
      </c>
      <c r="K156" s="165">
        <v>2</v>
      </c>
      <c r="L156" s="261">
        <v>0</v>
      </c>
      <c r="M156" s="261"/>
      <c r="N156" s="262">
        <f>ROUND(L156*K156,0)</f>
        <v>0</v>
      </c>
      <c r="O156" s="262"/>
      <c r="P156" s="262"/>
      <c r="Q156" s="262"/>
      <c r="R156" s="136"/>
      <c r="T156" s="166" t="s">
        <v>5</v>
      </c>
      <c r="U156" s="45" t="s">
        <v>47</v>
      </c>
      <c r="V156" s="37"/>
      <c r="W156" s="167">
        <f>V156*K156</f>
        <v>0</v>
      </c>
      <c r="X156" s="167">
        <v>0</v>
      </c>
      <c r="Y156" s="167">
        <f>X156*K156</f>
        <v>0</v>
      </c>
      <c r="Z156" s="167">
        <v>0</v>
      </c>
      <c r="AA156" s="168">
        <f>Z156*K156</f>
        <v>0</v>
      </c>
      <c r="AR156" s="19" t="s">
        <v>175</v>
      </c>
      <c r="AT156" s="19" t="s">
        <v>171</v>
      </c>
      <c r="AU156" s="19" t="s">
        <v>126</v>
      </c>
      <c r="AY156" s="19" t="s">
        <v>170</v>
      </c>
      <c r="BE156" s="107">
        <f>IF(U156="základní",N156,0)</f>
        <v>0</v>
      </c>
      <c r="BF156" s="107">
        <f>IF(U156="snížená",N156,0)</f>
        <v>0</v>
      </c>
      <c r="BG156" s="107">
        <f>IF(U156="zákl. přenesená",N156,0)</f>
        <v>0</v>
      </c>
      <c r="BH156" s="107">
        <f>IF(U156="sníž. přenesená",N156,0)</f>
        <v>0</v>
      </c>
      <c r="BI156" s="107">
        <f>IF(U156="nulová",N156,0)</f>
        <v>0</v>
      </c>
      <c r="BJ156" s="19" t="s">
        <v>11</v>
      </c>
      <c r="BK156" s="107">
        <f>ROUND(L156*K156,0)</f>
        <v>0</v>
      </c>
      <c r="BL156" s="19" t="s">
        <v>175</v>
      </c>
      <c r="BM156" s="19" t="s">
        <v>869</v>
      </c>
    </row>
    <row r="157" spans="2:65" s="1" customFormat="1" ht="31.5" customHeight="1">
      <c r="B157" s="133"/>
      <c r="C157" s="162" t="s">
        <v>255</v>
      </c>
      <c r="D157" s="162" t="s">
        <v>171</v>
      </c>
      <c r="E157" s="163" t="s">
        <v>870</v>
      </c>
      <c r="F157" s="260" t="s">
        <v>871</v>
      </c>
      <c r="G157" s="260"/>
      <c r="H157" s="260"/>
      <c r="I157" s="260"/>
      <c r="J157" s="164" t="s">
        <v>237</v>
      </c>
      <c r="K157" s="165">
        <v>1</v>
      </c>
      <c r="L157" s="261">
        <v>0</v>
      </c>
      <c r="M157" s="261"/>
      <c r="N157" s="262">
        <f>ROUND(L157*K157,0)</f>
        <v>0</v>
      </c>
      <c r="O157" s="262"/>
      <c r="P157" s="262"/>
      <c r="Q157" s="262"/>
      <c r="R157" s="136"/>
      <c r="T157" s="166" t="s">
        <v>5</v>
      </c>
      <c r="U157" s="45" t="s">
        <v>47</v>
      </c>
      <c r="V157" s="37"/>
      <c r="W157" s="167">
        <f>V157*K157</f>
        <v>0</v>
      </c>
      <c r="X157" s="167">
        <v>0</v>
      </c>
      <c r="Y157" s="167">
        <f>X157*K157</f>
        <v>0</v>
      </c>
      <c r="Z157" s="167">
        <v>0</v>
      </c>
      <c r="AA157" s="168">
        <f>Z157*K157</f>
        <v>0</v>
      </c>
      <c r="AR157" s="19" t="s">
        <v>175</v>
      </c>
      <c r="AT157" s="19" t="s">
        <v>171</v>
      </c>
      <c r="AU157" s="19" t="s">
        <v>126</v>
      </c>
      <c r="AY157" s="19" t="s">
        <v>170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19" t="s">
        <v>11</v>
      </c>
      <c r="BK157" s="107">
        <f>ROUND(L157*K157,0)</f>
        <v>0</v>
      </c>
      <c r="BL157" s="19" t="s">
        <v>175</v>
      </c>
      <c r="BM157" s="19" t="s">
        <v>872</v>
      </c>
    </row>
    <row r="158" spans="2:65" s="1" customFormat="1" ht="31.5" customHeight="1">
      <c r="B158" s="133"/>
      <c r="C158" s="162" t="s">
        <v>260</v>
      </c>
      <c r="D158" s="162" t="s">
        <v>171</v>
      </c>
      <c r="E158" s="163" t="s">
        <v>873</v>
      </c>
      <c r="F158" s="260" t="s">
        <v>874</v>
      </c>
      <c r="G158" s="260"/>
      <c r="H158" s="260"/>
      <c r="I158" s="260"/>
      <c r="J158" s="164" t="s">
        <v>237</v>
      </c>
      <c r="K158" s="165">
        <v>1</v>
      </c>
      <c r="L158" s="261">
        <v>0</v>
      </c>
      <c r="M158" s="261"/>
      <c r="N158" s="262">
        <f>ROUND(L158*K158,0)</f>
        <v>0</v>
      </c>
      <c r="O158" s="262"/>
      <c r="P158" s="262"/>
      <c r="Q158" s="262"/>
      <c r="R158" s="136"/>
      <c r="T158" s="166" t="s">
        <v>5</v>
      </c>
      <c r="U158" s="45" t="s">
        <v>47</v>
      </c>
      <c r="V158" s="37"/>
      <c r="W158" s="167">
        <f>V158*K158</f>
        <v>0</v>
      </c>
      <c r="X158" s="167">
        <v>0</v>
      </c>
      <c r="Y158" s="167">
        <f>X158*K158</f>
        <v>0</v>
      </c>
      <c r="Z158" s="167">
        <v>0</v>
      </c>
      <c r="AA158" s="168">
        <f>Z158*K158</f>
        <v>0</v>
      </c>
      <c r="AR158" s="19" t="s">
        <v>175</v>
      </c>
      <c r="AT158" s="19" t="s">
        <v>171</v>
      </c>
      <c r="AU158" s="19" t="s">
        <v>126</v>
      </c>
      <c r="AY158" s="19" t="s">
        <v>170</v>
      </c>
      <c r="BE158" s="107">
        <f>IF(U158="základní",N158,0)</f>
        <v>0</v>
      </c>
      <c r="BF158" s="107">
        <f>IF(U158="snížená",N158,0)</f>
        <v>0</v>
      </c>
      <c r="BG158" s="107">
        <f>IF(U158="zákl. přenesená",N158,0)</f>
        <v>0</v>
      </c>
      <c r="BH158" s="107">
        <f>IF(U158="sníž. přenesená",N158,0)</f>
        <v>0</v>
      </c>
      <c r="BI158" s="107">
        <f>IF(U158="nulová",N158,0)</f>
        <v>0</v>
      </c>
      <c r="BJ158" s="19" t="s">
        <v>11</v>
      </c>
      <c r="BK158" s="107">
        <f>ROUND(L158*K158,0)</f>
        <v>0</v>
      </c>
      <c r="BL158" s="19" t="s">
        <v>175</v>
      </c>
      <c r="BM158" s="19" t="s">
        <v>875</v>
      </c>
    </row>
    <row r="159" spans="2:65" s="1" customFormat="1" ht="22.5" customHeight="1">
      <c r="B159" s="133"/>
      <c r="C159" s="162" t="s">
        <v>264</v>
      </c>
      <c r="D159" s="162" t="s">
        <v>171</v>
      </c>
      <c r="E159" s="163" t="s">
        <v>876</v>
      </c>
      <c r="F159" s="260" t="s">
        <v>877</v>
      </c>
      <c r="G159" s="260"/>
      <c r="H159" s="260"/>
      <c r="I159" s="260"/>
      <c r="J159" s="164" t="s">
        <v>237</v>
      </c>
      <c r="K159" s="165">
        <v>2</v>
      </c>
      <c r="L159" s="261">
        <v>0</v>
      </c>
      <c r="M159" s="261"/>
      <c r="N159" s="262">
        <f>ROUND(L159*K159,0)</f>
        <v>0</v>
      </c>
      <c r="O159" s="262"/>
      <c r="P159" s="262"/>
      <c r="Q159" s="262"/>
      <c r="R159" s="136"/>
      <c r="T159" s="166" t="s">
        <v>5</v>
      </c>
      <c r="U159" s="45" t="s">
        <v>47</v>
      </c>
      <c r="V159" s="37"/>
      <c r="W159" s="167">
        <f>V159*K159</f>
        <v>0</v>
      </c>
      <c r="X159" s="167">
        <v>0</v>
      </c>
      <c r="Y159" s="167">
        <f>X159*K159</f>
        <v>0</v>
      </c>
      <c r="Z159" s="167">
        <v>0</v>
      </c>
      <c r="AA159" s="168">
        <f>Z159*K159</f>
        <v>0</v>
      </c>
      <c r="AR159" s="19" t="s">
        <v>175</v>
      </c>
      <c r="AT159" s="19" t="s">
        <v>171</v>
      </c>
      <c r="AU159" s="19" t="s">
        <v>126</v>
      </c>
      <c r="AY159" s="19" t="s">
        <v>170</v>
      </c>
      <c r="BE159" s="107">
        <f>IF(U159="základní",N159,0)</f>
        <v>0</v>
      </c>
      <c r="BF159" s="107">
        <f>IF(U159="snížená",N159,0)</f>
        <v>0</v>
      </c>
      <c r="BG159" s="107">
        <f>IF(U159="zákl. přenesená",N159,0)</f>
        <v>0</v>
      </c>
      <c r="BH159" s="107">
        <f>IF(U159="sníž. přenesená",N159,0)</f>
        <v>0</v>
      </c>
      <c r="BI159" s="107">
        <f>IF(U159="nulová",N159,0)</f>
        <v>0</v>
      </c>
      <c r="BJ159" s="19" t="s">
        <v>11</v>
      </c>
      <c r="BK159" s="107">
        <f>ROUND(L159*K159,0)</f>
        <v>0</v>
      </c>
      <c r="BL159" s="19" t="s">
        <v>175</v>
      </c>
      <c r="BM159" s="19" t="s">
        <v>878</v>
      </c>
    </row>
    <row r="160" spans="2:65" s="9" customFormat="1" ht="37.35" customHeight="1">
      <c r="B160" s="151"/>
      <c r="C160" s="152"/>
      <c r="D160" s="153" t="s">
        <v>805</v>
      </c>
      <c r="E160" s="153"/>
      <c r="F160" s="153"/>
      <c r="G160" s="153"/>
      <c r="H160" s="153"/>
      <c r="I160" s="153"/>
      <c r="J160" s="153"/>
      <c r="K160" s="153"/>
      <c r="L160" s="153"/>
      <c r="M160" s="153"/>
      <c r="N160" s="286">
        <f>BK160</f>
        <v>0</v>
      </c>
      <c r="O160" s="287"/>
      <c r="P160" s="287"/>
      <c r="Q160" s="287"/>
      <c r="R160" s="154"/>
      <c r="T160" s="155"/>
      <c r="U160" s="152"/>
      <c r="V160" s="152"/>
      <c r="W160" s="156">
        <f>SUM(W161:W164)</f>
        <v>0</v>
      </c>
      <c r="X160" s="152"/>
      <c r="Y160" s="156">
        <f>SUM(Y161:Y164)</f>
        <v>0</v>
      </c>
      <c r="Z160" s="152"/>
      <c r="AA160" s="157">
        <f>SUM(AA161:AA164)</f>
        <v>0</v>
      </c>
      <c r="AR160" s="158" t="s">
        <v>11</v>
      </c>
      <c r="AT160" s="159" t="s">
        <v>81</v>
      </c>
      <c r="AU160" s="159" t="s">
        <v>82</v>
      </c>
      <c r="AY160" s="158" t="s">
        <v>170</v>
      </c>
      <c r="BK160" s="160">
        <f>SUM(BK161:BK164)</f>
        <v>0</v>
      </c>
    </row>
    <row r="161" spans="2:65" s="1" customFormat="1" ht="31.5" customHeight="1">
      <c r="B161" s="133"/>
      <c r="C161" s="162" t="s">
        <v>271</v>
      </c>
      <c r="D161" s="162" t="s">
        <v>171</v>
      </c>
      <c r="E161" s="163" t="s">
        <v>879</v>
      </c>
      <c r="F161" s="260" t="s">
        <v>880</v>
      </c>
      <c r="G161" s="260"/>
      <c r="H161" s="260"/>
      <c r="I161" s="260"/>
      <c r="J161" s="164" t="s">
        <v>209</v>
      </c>
      <c r="K161" s="165">
        <v>5110</v>
      </c>
      <c r="L161" s="261">
        <v>0</v>
      </c>
      <c r="M161" s="261"/>
      <c r="N161" s="262">
        <f>ROUND(L161*K161,0)</f>
        <v>0</v>
      </c>
      <c r="O161" s="262"/>
      <c r="P161" s="262"/>
      <c r="Q161" s="262"/>
      <c r="R161" s="136"/>
      <c r="T161" s="166" t="s">
        <v>5</v>
      </c>
      <c r="U161" s="45" t="s">
        <v>47</v>
      </c>
      <c r="V161" s="37"/>
      <c r="W161" s="167">
        <f>V161*K161</f>
        <v>0</v>
      </c>
      <c r="X161" s="167">
        <v>0</v>
      </c>
      <c r="Y161" s="167">
        <f>X161*K161</f>
        <v>0</v>
      </c>
      <c r="Z161" s="167">
        <v>0</v>
      </c>
      <c r="AA161" s="168">
        <f>Z161*K161</f>
        <v>0</v>
      </c>
      <c r="AR161" s="19" t="s">
        <v>175</v>
      </c>
      <c r="AT161" s="19" t="s">
        <v>171</v>
      </c>
      <c r="AU161" s="19" t="s">
        <v>11</v>
      </c>
      <c r="AY161" s="19" t="s">
        <v>170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19" t="s">
        <v>11</v>
      </c>
      <c r="BK161" s="107">
        <f>ROUND(L161*K161,0)</f>
        <v>0</v>
      </c>
      <c r="BL161" s="19" t="s">
        <v>175</v>
      </c>
      <c r="BM161" s="19" t="s">
        <v>881</v>
      </c>
    </row>
    <row r="162" spans="2:65" s="1" customFormat="1" ht="31.5" customHeight="1">
      <c r="B162" s="133"/>
      <c r="C162" s="162" t="s">
        <v>10</v>
      </c>
      <c r="D162" s="162" t="s">
        <v>171</v>
      </c>
      <c r="E162" s="163" t="s">
        <v>882</v>
      </c>
      <c r="F162" s="260" t="s">
        <v>883</v>
      </c>
      <c r="G162" s="260"/>
      <c r="H162" s="260"/>
      <c r="I162" s="260"/>
      <c r="J162" s="164" t="s">
        <v>209</v>
      </c>
      <c r="K162" s="165">
        <v>5110</v>
      </c>
      <c r="L162" s="261">
        <v>0</v>
      </c>
      <c r="M162" s="261"/>
      <c r="N162" s="262">
        <f>ROUND(L162*K162,0)</f>
        <v>0</v>
      </c>
      <c r="O162" s="262"/>
      <c r="P162" s="262"/>
      <c r="Q162" s="262"/>
      <c r="R162" s="136"/>
      <c r="T162" s="166" t="s">
        <v>5</v>
      </c>
      <c r="U162" s="45" t="s">
        <v>47</v>
      </c>
      <c r="V162" s="37"/>
      <c r="W162" s="167">
        <f>V162*K162</f>
        <v>0</v>
      </c>
      <c r="X162" s="167">
        <v>0</v>
      </c>
      <c r="Y162" s="167">
        <f>X162*K162</f>
        <v>0</v>
      </c>
      <c r="Z162" s="167">
        <v>0</v>
      </c>
      <c r="AA162" s="168">
        <f>Z162*K162</f>
        <v>0</v>
      </c>
      <c r="AR162" s="19" t="s">
        <v>175</v>
      </c>
      <c r="AT162" s="19" t="s">
        <v>171</v>
      </c>
      <c r="AU162" s="19" t="s">
        <v>11</v>
      </c>
      <c r="AY162" s="19" t="s">
        <v>170</v>
      </c>
      <c r="BE162" s="107">
        <f>IF(U162="základní",N162,0)</f>
        <v>0</v>
      </c>
      <c r="BF162" s="107">
        <f>IF(U162="snížená",N162,0)</f>
        <v>0</v>
      </c>
      <c r="BG162" s="107">
        <f>IF(U162="zákl. přenesená",N162,0)</f>
        <v>0</v>
      </c>
      <c r="BH162" s="107">
        <f>IF(U162="sníž. přenesená",N162,0)</f>
        <v>0</v>
      </c>
      <c r="BI162" s="107">
        <f>IF(U162="nulová",N162,0)</f>
        <v>0</v>
      </c>
      <c r="BJ162" s="19" t="s">
        <v>11</v>
      </c>
      <c r="BK162" s="107">
        <f>ROUND(L162*K162,0)</f>
        <v>0</v>
      </c>
      <c r="BL162" s="19" t="s">
        <v>175</v>
      </c>
      <c r="BM162" s="19" t="s">
        <v>884</v>
      </c>
    </row>
    <row r="163" spans="2:65" s="1" customFormat="1" ht="31.5" customHeight="1">
      <c r="B163" s="133"/>
      <c r="C163" s="162" t="s">
        <v>279</v>
      </c>
      <c r="D163" s="162" t="s">
        <v>171</v>
      </c>
      <c r="E163" s="163" t="s">
        <v>885</v>
      </c>
      <c r="F163" s="260" t="s">
        <v>886</v>
      </c>
      <c r="G163" s="260"/>
      <c r="H163" s="260"/>
      <c r="I163" s="260"/>
      <c r="J163" s="164" t="s">
        <v>209</v>
      </c>
      <c r="K163" s="165">
        <v>580</v>
      </c>
      <c r="L163" s="261">
        <v>0</v>
      </c>
      <c r="M163" s="261"/>
      <c r="N163" s="262">
        <f>ROUND(L163*K163,0)</f>
        <v>0</v>
      </c>
      <c r="O163" s="262"/>
      <c r="P163" s="262"/>
      <c r="Q163" s="262"/>
      <c r="R163" s="136"/>
      <c r="T163" s="166" t="s">
        <v>5</v>
      </c>
      <c r="U163" s="45" t="s">
        <v>47</v>
      </c>
      <c r="V163" s="37"/>
      <c r="W163" s="167">
        <f>V163*K163</f>
        <v>0</v>
      </c>
      <c r="X163" s="167">
        <v>0</v>
      </c>
      <c r="Y163" s="167">
        <f>X163*K163</f>
        <v>0</v>
      </c>
      <c r="Z163" s="167">
        <v>0</v>
      </c>
      <c r="AA163" s="168">
        <f>Z163*K163</f>
        <v>0</v>
      </c>
      <c r="AR163" s="19" t="s">
        <v>175</v>
      </c>
      <c r="AT163" s="19" t="s">
        <v>171</v>
      </c>
      <c r="AU163" s="19" t="s">
        <v>11</v>
      </c>
      <c r="AY163" s="19" t="s">
        <v>170</v>
      </c>
      <c r="BE163" s="107">
        <f>IF(U163="základní",N163,0)</f>
        <v>0</v>
      </c>
      <c r="BF163" s="107">
        <f>IF(U163="snížená",N163,0)</f>
        <v>0</v>
      </c>
      <c r="BG163" s="107">
        <f>IF(U163="zákl. přenesená",N163,0)</f>
        <v>0</v>
      </c>
      <c r="BH163" s="107">
        <f>IF(U163="sníž. přenesená",N163,0)</f>
        <v>0</v>
      </c>
      <c r="BI163" s="107">
        <f>IF(U163="nulová",N163,0)</f>
        <v>0</v>
      </c>
      <c r="BJ163" s="19" t="s">
        <v>11</v>
      </c>
      <c r="BK163" s="107">
        <f>ROUND(L163*K163,0)</f>
        <v>0</v>
      </c>
      <c r="BL163" s="19" t="s">
        <v>175</v>
      </c>
      <c r="BM163" s="19" t="s">
        <v>887</v>
      </c>
    </row>
    <row r="164" spans="2:65" s="1" customFormat="1" ht="22.5" customHeight="1">
      <c r="B164" s="133"/>
      <c r="C164" s="162" t="s">
        <v>283</v>
      </c>
      <c r="D164" s="162" t="s">
        <v>171</v>
      </c>
      <c r="E164" s="163" t="s">
        <v>888</v>
      </c>
      <c r="F164" s="260" t="s">
        <v>889</v>
      </c>
      <c r="G164" s="260"/>
      <c r="H164" s="260"/>
      <c r="I164" s="260"/>
      <c r="J164" s="164" t="s">
        <v>209</v>
      </c>
      <c r="K164" s="165">
        <v>5110</v>
      </c>
      <c r="L164" s="261">
        <v>0</v>
      </c>
      <c r="M164" s="261"/>
      <c r="N164" s="262">
        <f>ROUND(L164*K164,0)</f>
        <v>0</v>
      </c>
      <c r="O164" s="262"/>
      <c r="P164" s="262"/>
      <c r="Q164" s="262"/>
      <c r="R164" s="136"/>
      <c r="T164" s="166" t="s">
        <v>5</v>
      </c>
      <c r="U164" s="45" t="s">
        <v>47</v>
      </c>
      <c r="V164" s="37"/>
      <c r="W164" s="167">
        <f>V164*K164</f>
        <v>0</v>
      </c>
      <c r="X164" s="167">
        <v>0</v>
      </c>
      <c r="Y164" s="167">
        <f>X164*K164</f>
        <v>0</v>
      </c>
      <c r="Z164" s="167">
        <v>0</v>
      </c>
      <c r="AA164" s="168">
        <f>Z164*K164</f>
        <v>0</v>
      </c>
      <c r="AR164" s="19" t="s">
        <v>175</v>
      </c>
      <c r="AT164" s="19" t="s">
        <v>171</v>
      </c>
      <c r="AU164" s="19" t="s">
        <v>11</v>
      </c>
      <c r="AY164" s="19" t="s">
        <v>170</v>
      </c>
      <c r="BE164" s="107">
        <f>IF(U164="základní",N164,0)</f>
        <v>0</v>
      </c>
      <c r="BF164" s="107">
        <f>IF(U164="snížená",N164,0)</f>
        <v>0</v>
      </c>
      <c r="BG164" s="107">
        <f>IF(U164="zákl. přenesená",N164,0)</f>
        <v>0</v>
      </c>
      <c r="BH164" s="107">
        <f>IF(U164="sníž. přenesená",N164,0)</f>
        <v>0</v>
      </c>
      <c r="BI164" s="107">
        <f>IF(U164="nulová",N164,0)</f>
        <v>0</v>
      </c>
      <c r="BJ164" s="19" t="s">
        <v>11</v>
      </c>
      <c r="BK164" s="107">
        <f>ROUND(L164*K164,0)</f>
        <v>0</v>
      </c>
      <c r="BL164" s="19" t="s">
        <v>175</v>
      </c>
      <c r="BM164" s="19" t="s">
        <v>890</v>
      </c>
    </row>
    <row r="165" spans="2:65" s="9" customFormat="1" ht="37.35" customHeight="1">
      <c r="B165" s="151"/>
      <c r="C165" s="152"/>
      <c r="D165" s="153" t="s">
        <v>806</v>
      </c>
      <c r="E165" s="153"/>
      <c r="F165" s="153"/>
      <c r="G165" s="153"/>
      <c r="H165" s="153"/>
      <c r="I165" s="153"/>
      <c r="J165" s="153"/>
      <c r="K165" s="153"/>
      <c r="L165" s="153"/>
      <c r="M165" s="153"/>
      <c r="N165" s="277">
        <f>BK165</f>
        <v>0</v>
      </c>
      <c r="O165" s="278"/>
      <c r="P165" s="278"/>
      <c r="Q165" s="278"/>
      <c r="R165" s="154"/>
      <c r="T165" s="155"/>
      <c r="U165" s="152"/>
      <c r="V165" s="152"/>
      <c r="W165" s="156">
        <f>W166+W174+W187+W193+W202+W210+W220</f>
        <v>0</v>
      </c>
      <c r="X165" s="152"/>
      <c r="Y165" s="156">
        <f>Y166+Y174+Y187+Y193+Y202+Y210+Y220</f>
        <v>0</v>
      </c>
      <c r="Z165" s="152"/>
      <c r="AA165" s="157">
        <f>AA166+AA174+AA187+AA193+AA202+AA210+AA220</f>
        <v>0</v>
      </c>
      <c r="AR165" s="158" t="s">
        <v>11</v>
      </c>
      <c r="AT165" s="159" t="s">
        <v>81</v>
      </c>
      <c r="AU165" s="159" t="s">
        <v>82</v>
      </c>
      <c r="AY165" s="158" t="s">
        <v>170</v>
      </c>
      <c r="BK165" s="160">
        <f>BK166+BK174+BK187+BK193+BK202+BK210+BK220</f>
        <v>0</v>
      </c>
    </row>
    <row r="166" spans="2:65" s="9" customFormat="1" ht="19.899999999999999" customHeight="1">
      <c r="B166" s="151"/>
      <c r="C166" s="152"/>
      <c r="D166" s="161" t="s">
        <v>807</v>
      </c>
      <c r="E166" s="161"/>
      <c r="F166" s="161"/>
      <c r="G166" s="161"/>
      <c r="H166" s="161"/>
      <c r="I166" s="161"/>
      <c r="J166" s="161"/>
      <c r="K166" s="161"/>
      <c r="L166" s="161"/>
      <c r="M166" s="161"/>
      <c r="N166" s="270">
        <f>BK166</f>
        <v>0</v>
      </c>
      <c r="O166" s="271"/>
      <c r="P166" s="271"/>
      <c r="Q166" s="271"/>
      <c r="R166" s="154"/>
      <c r="T166" s="155"/>
      <c r="U166" s="152"/>
      <c r="V166" s="152"/>
      <c r="W166" s="156">
        <f>SUM(W167:W173)</f>
        <v>0</v>
      </c>
      <c r="X166" s="152"/>
      <c r="Y166" s="156">
        <f>SUM(Y167:Y173)</f>
        <v>0</v>
      </c>
      <c r="Z166" s="152"/>
      <c r="AA166" s="157">
        <f>SUM(AA167:AA173)</f>
        <v>0</v>
      </c>
      <c r="AR166" s="158" t="s">
        <v>11</v>
      </c>
      <c r="AT166" s="159" t="s">
        <v>81</v>
      </c>
      <c r="AU166" s="159" t="s">
        <v>11</v>
      </c>
      <c r="AY166" s="158" t="s">
        <v>170</v>
      </c>
      <c r="BK166" s="160">
        <f>SUM(BK167:BK173)</f>
        <v>0</v>
      </c>
    </row>
    <row r="167" spans="2:65" s="1" customFormat="1" ht="22.5" customHeight="1">
      <c r="B167" s="133"/>
      <c r="C167" s="177" t="s">
        <v>287</v>
      </c>
      <c r="D167" s="177" t="s">
        <v>234</v>
      </c>
      <c r="E167" s="178" t="s">
        <v>891</v>
      </c>
      <c r="F167" s="272" t="s">
        <v>892</v>
      </c>
      <c r="G167" s="272"/>
      <c r="H167" s="272"/>
      <c r="I167" s="272"/>
      <c r="J167" s="179" t="s">
        <v>237</v>
      </c>
      <c r="K167" s="180">
        <v>6</v>
      </c>
      <c r="L167" s="273">
        <v>0</v>
      </c>
      <c r="M167" s="273"/>
      <c r="N167" s="274">
        <f t="shared" ref="N167:N173" si="25">ROUND(L167*K167,0)</f>
        <v>0</v>
      </c>
      <c r="O167" s="262"/>
      <c r="P167" s="262"/>
      <c r="Q167" s="262"/>
      <c r="R167" s="136"/>
      <c r="T167" s="166" t="s">
        <v>5</v>
      </c>
      <c r="U167" s="45" t="s">
        <v>47</v>
      </c>
      <c r="V167" s="37"/>
      <c r="W167" s="167">
        <f t="shared" ref="W167:W173" si="26">V167*K167</f>
        <v>0</v>
      </c>
      <c r="X167" s="167">
        <v>0</v>
      </c>
      <c r="Y167" s="167">
        <f t="shared" ref="Y167:Y173" si="27">X167*K167</f>
        <v>0</v>
      </c>
      <c r="Z167" s="167">
        <v>0</v>
      </c>
      <c r="AA167" s="168">
        <f t="shared" ref="AA167:AA173" si="28">Z167*K167</f>
        <v>0</v>
      </c>
      <c r="AR167" s="19" t="s">
        <v>213</v>
      </c>
      <c r="AT167" s="19" t="s">
        <v>234</v>
      </c>
      <c r="AU167" s="19" t="s">
        <v>126</v>
      </c>
      <c r="AY167" s="19" t="s">
        <v>170</v>
      </c>
      <c r="BE167" s="107">
        <f t="shared" ref="BE167:BE173" si="29">IF(U167="základní",N167,0)</f>
        <v>0</v>
      </c>
      <c r="BF167" s="107">
        <f t="shared" ref="BF167:BF173" si="30">IF(U167="snížená",N167,0)</f>
        <v>0</v>
      </c>
      <c r="BG167" s="107">
        <f t="shared" ref="BG167:BG173" si="31">IF(U167="zákl. přenesená",N167,0)</f>
        <v>0</v>
      </c>
      <c r="BH167" s="107">
        <f t="shared" ref="BH167:BH173" si="32">IF(U167="sníž. přenesená",N167,0)</f>
        <v>0</v>
      </c>
      <c r="BI167" s="107">
        <f t="shared" ref="BI167:BI173" si="33">IF(U167="nulová",N167,0)</f>
        <v>0</v>
      </c>
      <c r="BJ167" s="19" t="s">
        <v>11</v>
      </c>
      <c r="BK167" s="107">
        <f t="shared" ref="BK167:BK173" si="34">ROUND(L167*K167,0)</f>
        <v>0</v>
      </c>
      <c r="BL167" s="19" t="s">
        <v>175</v>
      </c>
      <c r="BM167" s="19" t="s">
        <v>893</v>
      </c>
    </row>
    <row r="168" spans="2:65" s="1" customFormat="1" ht="22.5" customHeight="1">
      <c r="B168" s="133"/>
      <c r="C168" s="177" t="s">
        <v>291</v>
      </c>
      <c r="D168" s="177" t="s">
        <v>234</v>
      </c>
      <c r="E168" s="178" t="s">
        <v>894</v>
      </c>
      <c r="F168" s="272" t="s">
        <v>895</v>
      </c>
      <c r="G168" s="272"/>
      <c r="H168" s="272"/>
      <c r="I168" s="272"/>
      <c r="J168" s="179" t="s">
        <v>237</v>
      </c>
      <c r="K168" s="180">
        <v>2</v>
      </c>
      <c r="L168" s="273">
        <v>0</v>
      </c>
      <c r="M168" s="273"/>
      <c r="N168" s="274">
        <f t="shared" si="25"/>
        <v>0</v>
      </c>
      <c r="O168" s="262"/>
      <c r="P168" s="262"/>
      <c r="Q168" s="262"/>
      <c r="R168" s="136"/>
      <c r="T168" s="166" t="s">
        <v>5</v>
      </c>
      <c r="U168" s="45" t="s">
        <v>47</v>
      </c>
      <c r="V168" s="37"/>
      <c r="W168" s="167">
        <f t="shared" si="26"/>
        <v>0</v>
      </c>
      <c r="X168" s="167">
        <v>0</v>
      </c>
      <c r="Y168" s="167">
        <f t="shared" si="27"/>
        <v>0</v>
      </c>
      <c r="Z168" s="167">
        <v>0</v>
      </c>
      <c r="AA168" s="168">
        <f t="shared" si="28"/>
        <v>0</v>
      </c>
      <c r="AR168" s="19" t="s">
        <v>213</v>
      </c>
      <c r="AT168" s="19" t="s">
        <v>234</v>
      </c>
      <c r="AU168" s="19" t="s">
        <v>126</v>
      </c>
      <c r="AY168" s="19" t="s">
        <v>170</v>
      </c>
      <c r="BE168" s="107">
        <f t="shared" si="29"/>
        <v>0</v>
      </c>
      <c r="BF168" s="107">
        <f t="shared" si="30"/>
        <v>0</v>
      </c>
      <c r="BG168" s="107">
        <f t="shared" si="31"/>
        <v>0</v>
      </c>
      <c r="BH168" s="107">
        <f t="shared" si="32"/>
        <v>0</v>
      </c>
      <c r="BI168" s="107">
        <f t="shared" si="33"/>
        <v>0</v>
      </c>
      <c r="BJ168" s="19" t="s">
        <v>11</v>
      </c>
      <c r="BK168" s="107">
        <f t="shared" si="34"/>
        <v>0</v>
      </c>
      <c r="BL168" s="19" t="s">
        <v>175</v>
      </c>
      <c r="BM168" s="19" t="s">
        <v>896</v>
      </c>
    </row>
    <row r="169" spans="2:65" s="1" customFormat="1" ht="22.5" customHeight="1">
      <c r="B169" s="133"/>
      <c r="C169" s="177" t="s">
        <v>295</v>
      </c>
      <c r="D169" s="177" t="s">
        <v>234</v>
      </c>
      <c r="E169" s="178" t="s">
        <v>897</v>
      </c>
      <c r="F169" s="272" t="s">
        <v>898</v>
      </c>
      <c r="G169" s="272"/>
      <c r="H169" s="272"/>
      <c r="I169" s="272"/>
      <c r="J169" s="179" t="s">
        <v>237</v>
      </c>
      <c r="K169" s="180">
        <v>3</v>
      </c>
      <c r="L169" s="273">
        <v>0</v>
      </c>
      <c r="M169" s="273"/>
      <c r="N169" s="274">
        <f t="shared" si="25"/>
        <v>0</v>
      </c>
      <c r="O169" s="262"/>
      <c r="P169" s="262"/>
      <c r="Q169" s="262"/>
      <c r="R169" s="136"/>
      <c r="T169" s="166" t="s">
        <v>5</v>
      </c>
      <c r="U169" s="45" t="s">
        <v>47</v>
      </c>
      <c r="V169" s="37"/>
      <c r="W169" s="167">
        <f t="shared" si="26"/>
        <v>0</v>
      </c>
      <c r="X169" s="167">
        <v>0</v>
      </c>
      <c r="Y169" s="167">
        <f t="shared" si="27"/>
        <v>0</v>
      </c>
      <c r="Z169" s="167">
        <v>0</v>
      </c>
      <c r="AA169" s="168">
        <f t="shared" si="28"/>
        <v>0</v>
      </c>
      <c r="AR169" s="19" t="s">
        <v>213</v>
      </c>
      <c r="AT169" s="19" t="s">
        <v>234</v>
      </c>
      <c r="AU169" s="19" t="s">
        <v>126</v>
      </c>
      <c r="AY169" s="19" t="s">
        <v>170</v>
      </c>
      <c r="BE169" s="107">
        <f t="shared" si="29"/>
        <v>0</v>
      </c>
      <c r="BF169" s="107">
        <f t="shared" si="30"/>
        <v>0</v>
      </c>
      <c r="BG169" s="107">
        <f t="shared" si="31"/>
        <v>0</v>
      </c>
      <c r="BH169" s="107">
        <f t="shared" si="32"/>
        <v>0</v>
      </c>
      <c r="BI169" s="107">
        <f t="shared" si="33"/>
        <v>0</v>
      </c>
      <c r="BJ169" s="19" t="s">
        <v>11</v>
      </c>
      <c r="BK169" s="107">
        <f t="shared" si="34"/>
        <v>0</v>
      </c>
      <c r="BL169" s="19" t="s">
        <v>175</v>
      </c>
      <c r="BM169" s="19" t="s">
        <v>899</v>
      </c>
    </row>
    <row r="170" spans="2:65" s="1" customFormat="1" ht="22.5" customHeight="1">
      <c r="B170" s="133"/>
      <c r="C170" s="177" t="s">
        <v>299</v>
      </c>
      <c r="D170" s="177" t="s">
        <v>234</v>
      </c>
      <c r="E170" s="178" t="s">
        <v>900</v>
      </c>
      <c r="F170" s="272" t="s">
        <v>901</v>
      </c>
      <c r="G170" s="272"/>
      <c r="H170" s="272"/>
      <c r="I170" s="272"/>
      <c r="J170" s="179" t="s">
        <v>237</v>
      </c>
      <c r="K170" s="180">
        <v>4</v>
      </c>
      <c r="L170" s="273">
        <v>0</v>
      </c>
      <c r="M170" s="273"/>
      <c r="N170" s="274">
        <f t="shared" si="25"/>
        <v>0</v>
      </c>
      <c r="O170" s="262"/>
      <c r="P170" s="262"/>
      <c r="Q170" s="262"/>
      <c r="R170" s="136"/>
      <c r="T170" s="166" t="s">
        <v>5</v>
      </c>
      <c r="U170" s="45" t="s">
        <v>47</v>
      </c>
      <c r="V170" s="37"/>
      <c r="W170" s="167">
        <f t="shared" si="26"/>
        <v>0</v>
      </c>
      <c r="X170" s="167">
        <v>0</v>
      </c>
      <c r="Y170" s="167">
        <f t="shared" si="27"/>
        <v>0</v>
      </c>
      <c r="Z170" s="167">
        <v>0</v>
      </c>
      <c r="AA170" s="168">
        <f t="shared" si="28"/>
        <v>0</v>
      </c>
      <c r="AR170" s="19" t="s">
        <v>213</v>
      </c>
      <c r="AT170" s="19" t="s">
        <v>234</v>
      </c>
      <c r="AU170" s="19" t="s">
        <v>126</v>
      </c>
      <c r="AY170" s="19" t="s">
        <v>170</v>
      </c>
      <c r="BE170" s="107">
        <f t="shared" si="29"/>
        <v>0</v>
      </c>
      <c r="BF170" s="107">
        <f t="shared" si="30"/>
        <v>0</v>
      </c>
      <c r="BG170" s="107">
        <f t="shared" si="31"/>
        <v>0</v>
      </c>
      <c r="BH170" s="107">
        <f t="shared" si="32"/>
        <v>0</v>
      </c>
      <c r="BI170" s="107">
        <f t="shared" si="33"/>
        <v>0</v>
      </c>
      <c r="BJ170" s="19" t="s">
        <v>11</v>
      </c>
      <c r="BK170" s="107">
        <f t="shared" si="34"/>
        <v>0</v>
      </c>
      <c r="BL170" s="19" t="s">
        <v>175</v>
      </c>
      <c r="BM170" s="19" t="s">
        <v>902</v>
      </c>
    </row>
    <row r="171" spans="2:65" s="1" customFormat="1" ht="22.5" customHeight="1">
      <c r="B171" s="133"/>
      <c r="C171" s="177" t="s">
        <v>304</v>
      </c>
      <c r="D171" s="177" t="s">
        <v>234</v>
      </c>
      <c r="E171" s="178" t="s">
        <v>903</v>
      </c>
      <c r="F171" s="272" t="s">
        <v>904</v>
      </c>
      <c r="G171" s="272"/>
      <c r="H171" s="272"/>
      <c r="I171" s="272"/>
      <c r="J171" s="179" t="s">
        <v>237</v>
      </c>
      <c r="K171" s="180">
        <v>5</v>
      </c>
      <c r="L171" s="273">
        <v>0</v>
      </c>
      <c r="M171" s="273"/>
      <c r="N171" s="274">
        <f t="shared" si="25"/>
        <v>0</v>
      </c>
      <c r="O171" s="262"/>
      <c r="P171" s="262"/>
      <c r="Q171" s="262"/>
      <c r="R171" s="136"/>
      <c r="T171" s="166" t="s">
        <v>5</v>
      </c>
      <c r="U171" s="45" t="s">
        <v>47</v>
      </c>
      <c r="V171" s="37"/>
      <c r="W171" s="167">
        <f t="shared" si="26"/>
        <v>0</v>
      </c>
      <c r="X171" s="167">
        <v>0</v>
      </c>
      <c r="Y171" s="167">
        <f t="shared" si="27"/>
        <v>0</v>
      </c>
      <c r="Z171" s="167">
        <v>0</v>
      </c>
      <c r="AA171" s="168">
        <f t="shared" si="28"/>
        <v>0</v>
      </c>
      <c r="AR171" s="19" t="s">
        <v>213</v>
      </c>
      <c r="AT171" s="19" t="s">
        <v>234</v>
      </c>
      <c r="AU171" s="19" t="s">
        <v>126</v>
      </c>
      <c r="AY171" s="19" t="s">
        <v>170</v>
      </c>
      <c r="BE171" s="107">
        <f t="shared" si="29"/>
        <v>0</v>
      </c>
      <c r="BF171" s="107">
        <f t="shared" si="30"/>
        <v>0</v>
      </c>
      <c r="BG171" s="107">
        <f t="shared" si="31"/>
        <v>0</v>
      </c>
      <c r="BH171" s="107">
        <f t="shared" si="32"/>
        <v>0</v>
      </c>
      <c r="BI171" s="107">
        <f t="shared" si="33"/>
        <v>0</v>
      </c>
      <c r="BJ171" s="19" t="s">
        <v>11</v>
      </c>
      <c r="BK171" s="107">
        <f t="shared" si="34"/>
        <v>0</v>
      </c>
      <c r="BL171" s="19" t="s">
        <v>175</v>
      </c>
      <c r="BM171" s="19" t="s">
        <v>905</v>
      </c>
    </row>
    <row r="172" spans="2:65" s="1" customFormat="1" ht="22.5" customHeight="1">
      <c r="B172" s="133"/>
      <c r="C172" s="177" t="s">
        <v>309</v>
      </c>
      <c r="D172" s="177" t="s">
        <v>234</v>
      </c>
      <c r="E172" s="178" t="s">
        <v>906</v>
      </c>
      <c r="F172" s="272" t="s">
        <v>907</v>
      </c>
      <c r="G172" s="272"/>
      <c r="H172" s="272"/>
      <c r="I172" s="272"/>
      <c r="J172" s="179" t="s">
        <v>237</v>
      </c>
      <c r="K172" s="180">
        <v>7</v>
      </c>
      <c r="L172" s="273">
        <v>0</v>
      </c>
      <c r="M172" s="273"/>
      <c r="N172" s="274">
        <f t="shared" si="25"/>
        <v>0</v>
      </c>
      <c r="O172" s="262"/>
      <c r="P172" s="262"/>
      <c r="Q172" s="262"/>
      <c r="R172" s="136"/>
      <c r="T172" s="166" t="s">
        <v>5</v>
      </c>
      <c r="U172" s="45" t="s">
        <v>47</v>
      </c>
      <c r="V172" s="37"/>
      <c r="W172" s="167">
        <f t="shared" si="26"/>
        <v>0</v>
      </c>
      <c r="X172" s="167">
        <v>0</v>
      </c>
      <c r="Y172" s="167">
        <f t="shared" si="27"/>
        <v>0</v>
      </c>
      <c r="Z172" s="167">
        <v>0</v>
      </c>
      <c r="AA172" s="168">
        <f t="shared" si="28"/>
        <v>0</v>
      </c>
      <c r="AR172" s="19" t="s">
        <v>213</v>
      </c>
      <c r="AT172" s="19" t="s">
        <v>234</v>
      </c>
      <c r="AU172" s="19" t="s">
        <v>126</v>
      </c>
      <c r="AY172" s="19" t="s">
        <v>170</v>
      </c>
      <c r="BE172" s="107">
        <f t="shared" si="29"/>
        <v>0</v>
      </c>
      <c r="BF172" s="107">
        <f t="shared" si="30"/>
        <v>0</v>
      </c>
      <c r="BG172" s="107">
        <f t="shared" si="31"/>
        <v>0</v>
      </c>
      <c r="BH172" s="107">
        <f t="shared" si="32"/>
        <v>0</v>
      </c>
      <c r="BI172" s="107">
        <f t="shared" si="33"/>
        <v>0</v>
      </c>
      <c r="BJ172" s="19" t="s">
        <v>11</v>
      </c>
      <c r="BK172" s="107">
        <f t="shared" si="34"/>
        <v>0</v>
      </c>
      <c r="BL172" s="19" t="s">
        <v>175</v>
      </c>
      <c r="BM172" s="19" t="s">
        <v>908</v>
      </c>
    </row>
    <row r="173" spans="2:65" s="1" customFormat="1" ht="22.5" customHeight="1">
      <c r="B173" s="133"/>
      <c r="C173" s="177" t="s">
        <v>313</v>
      </c>
      <c r="D173" s="177" t="s">
        <v>234</v>
      </c>
      <c r="E173" s="178" t="s">
        <v>909</v>
      </c>
      <c r="F173" s="272" t="s">
        <v>910</v>
      </c>
      <c r="G173" s="272"/>
      <c r="H173" s="272"/>
      <c r="I173" s="272"/>
      <c r="J173" s="179" t="s">
        <v>237</v>
      </c>
      <c r="K173" s="180">
        <v>7</v>
      </c>
      <c r="L173" s="273">
        <v>0</v>
      </c>
      <c r="M173" s="273"/>
      <c r="N173" s="274">
        <f t="shared" si="25"/>
        <v>0</v>
      </c>
      <c r="O173" s="262"/>
      <c r="P173" s="262"/>
      <c r="Q173" s="262"/>
      <c r="R173" s="136"/>
      <c r="T173" s="166" t="s">
        <v>5</v>
      </c>
      <c r="U173" s="45" t="s">
        <v>47</v>
      </c>
      <c r="V173" s="37"/>
      <c r="W173" s="167">
        <f t="shared" si="26"/>
        <v>0</v>
      </c>
      <c r="X173" s="167">
        <v>0</v>
      </c>
      <c r="Y173" s="167">
        <f t="shared" si="27"/>
        <v>0</v>
      </c>
      <c r="Z173" s="167">
        <v>0</v>
      </c>
      <c r="AA173" s="168">
        <f t="shared" si="28"/>
        <v>0</v>
      </c>
      <c r="AR173" s="19" t="s">
        <v>213</v>
      </c>
      <c r="AT173" s="19" t="s">
        <v>234</v>
      </c>
      <c r="AU173" s="19" t="s">
        <v>126</v>
      </c>
      <c r="AY173" s="19" t="s">
        <v>170</v>
      </c>
      <c r="BE173" s="107">
        <f t="shared" si="29"/>
        <v>0</v>
      </c>
      <c r="BF173" s="107">
        <f t="shared" si="30"/>
        <v>0</v>
      </c>
      <c r="BG173" s="107">
        <f t="shared" si="31"/>
        <v>0</v>
      </c>
      <c r="BH173" s="107">
        <f t="shared" si="32"/>
        <v>0</v>
      </c>
      <c r="BI173" s="107">
        <f t="shared" si="33"/>
        <v>0</v>
      </c>
      <c r="BJ173" s="19" t="s">
        <v>11</v>
      </c>
      <c r="BK173" s="107">
        <f t="shared" si="34"/>
        <v>0</v>
      </c>
      <c r="BL173" s="19" t="s">
        <v>175</v>
      </c>
      <c r="BM173" s="19" t="s">
        <v>911</v>
      </c>
    </row>
    <row r="174" spans="2:65" s="9" customFormat="1" ht="29.85" customHeight="1">
      <c r="B174" s="151"/>
      <c r="C174" s="152"/>
      <c r="D174" s="161" t="s">
        <v>808</v>
      </c>
      <c r="E174" s="161"/>
      <c r="F174" s="161"/>
      <c r="G174" s="161"/>
      <c r="H174" s="161"/>
      <c r="I174" s="161"/>
      <c r="J174" s="161"/>
      <c r="K174" s="161"/>
      <c r="L174" s="161"/>
      <c r="M174" s="161"/>
      <c r="N174" s="275">
        <f>BK174</f>
        <v>0</v>
      </c>
      <c r="O174" s="276"/>
      <c r="P174" s="276"/>
      <c r="Q174" s="276"/>
      <c r="R174" s="154"/>
      <c r="T174" s="155"/>
      <c r="U174" s="152"/>
      <c r="V174" s="152"/>
      <c r="W174" s="156">
        <f>SUM(W175:W186)</f>
        <v>0</v>
      </c>
      <c r="X174" s="152"/>
      <c r="Y174" s="156">
        <f>SUM(Y175:Y186)</f>
        <v>0</v>
      </c>
      <c r="Z174" s="152"/>
      <c r="AA174" s="157">
        <f>SUM(AA175:AA186)</f>
        <v>0</v>
      </c>
      <c r="AR174" s="158" t="s">
        <v>11</v>
      </c>
      <c r="AT174" s="159" t="s">
        <v>81</v>
      </c>
      <c r="AU174" s="159" t="s">
        <v>11</v>
      </c>
      <c r="AY174" s="158" t="s">
        <v>170</v>
      </c>
      <c r="BK174" s="160">
        <f>SUM(BK175:BK186)</f>
        <v>0</v>
      </c>
    </row>
    <row r="175" spans="2:65" s="1" customFormat="1" ht="22.5" customHeight="1">
      <c r="B175" s="133"/>
      <c r="C175" s="177" t="s">
        <v>317</v>
      </c>
      <c r="D175" s="177" t="s">
        <v>234</v>
      </c>
      <c r="E175" s="178" t="s">
        <v>912</v>
      </c>
      <c r="F175" s="272" t="s">
        <v>913</v>
      </c>
      <c r="G175" s="272"/>
      <c r="H175" s="272"/>
      <c r="I175" s="272"/>
      <c r="J175" s="179" t="s">
        <v>237</v>
      </c>
      <c r="K175" s="180">
        <v>63</v>
      </c>
      <c r="L175" s="273">
        <v>0</v>
      </c>
      <c r="M175" s="273"/>
      <c r="N175" s="274">
        <f t="shared" ref="N175:N186" si="35">ROUND(L175*K175,0)</f>
        <v>0</v>
      </c>
      <c r="O175" s="262"/>
      <c r="P175" s="262"/>
      <c r="Q175" s="262"/>
      <c r="R175" s="136"/>
      <c r="T175" s="166" t="s">
        <v>5</v>
      </c>
      <c r="U175" s="45" t="s">
        <v>47</v>
      </c>
      <c r="V175" s="37"/>
      <c r="W175" s="167">
        <f t="shared" ref="W175:W186" si="36">V175*K175</f>
        <v>0</v>
      </c>
      <c r="X175" s="167">
        <v>0</v>
      </c>
      <c r="Y175" s="167">
        <f t="shared" ref="Y175:Y186" si="37">X175*K175</f>
        <v>0</v>
      </c>
      <c r="Z175" s="167">
        <v>0</v>
      </c>
      <c r="AA175" s="168">
        <f t="shared" ref="AA175:AA186" si="38">Z175*K175</f>
        <v>0</v>
      </c>
      <c r="AR175" s="19" t="s">
        <v>213</v>
      </c>
      <c r="AT175" s="19" t="s">
        <v>234</v>
      </c>
      <c r="AU175" s="19" t="s">
        <v>126</v>
      </c>
      <c r="AY175" s="19" t="s">
        <v>170</v>
      </c>
      <c r="BE175" s="107">
        <f t="shared" ref="BE175:BE186" si="39">IF(U175="základní",N175,0)</f>
        <v>0</v>
      </c>
      <c r="BF175" s="107">
        <f t="shared" ref="BF175:BF186" si="40">IF(U175="snížená",N175,0)</f>
        <v>0</v>
      </c>
      <c r="BG175" s="107">
        <f t="shared" ref="BG175:BG186" si="41">IF(U175="zákl. přenesená",N175,0)</f>
        <v>0</v>
      </c>
      <c r="BH175" s="107">
        <f t="shared" ref="BH175:BH186" si="42">IF(U175="sníž. přenesená",N175,0)</f>
        <v>0</v>
      </c>
      <c r="BI175" s="107">
        <f t="shared" ref="BI175:BI186" si="43">IF(U175="nulová",N175,0)</f>
        <v>0</v>
      </c>
      <c r="BJ175" s="19" t="s">
        <v>11</v>
      </c>
      <c r="BK175" s="107">
        <f t="shared" ref="BK175:BK186" si="44">ROUND(L175*K175,0)</f>
        <v>0</v>
      </c>
      <c r="BL175" s="19" t="s">
        <v>175</v>
      </c>
      <c r="BM175" s="19" t="s">
        <v>914</v>
      </c>
    </row>
    <row r="176" spans="2:65" s="1" customFormat="1" ht="22.5" customHeight="1">
      <c r="B176" s="133"/>
      <c r="C176" s="177" t="s">
        <v>322</v>
      </c>
      <c r="D176" s="177" t="s">
        <v>234</v>
      </c>
      <c r="E176" s="178" t="s">
        <v>915</v>
      </c>
      <c r="F176" s="272" t="s">
        <v>916</v>
      </c>
      <c r="G176" s="272"/>
      <c r="H176" s="272"/>
      <c r="I176" s="272"/>
      <c r="J176" s="179" t="s">
        <v>237</v>
      </c>
      <c r="K176" s="180">
        <v>68</v>
      </c>
      <c r="L176" s="273">
        <v>0</v>
      </c>
      <c r="M176" s="273"/>
      <c r="N176" s="274">
        <f t="shared" si="35"/>
        <v>0</v>
      </c>
      <c r="O176" s="262"/>
      <c r="P176" s="262"/>
      <c r="Q176" s="262"/>
      <c r="R176" s="136"/>
      <c r="T176" s="166" t="s">
        <v>5</v>
      </c>
      <c r="U176" s="45" t="s">
        <v>47</v>
      </c>
      <c r="V176" s="37"/>
      <c r="W176" s="167">
        <f t="shared" si="36"/>
        <v>0</v>
      </c>
      <c r="X176" s="167">
        <v>0</v>
      </c>
      <c r="Y176" s="167">
        <f t="shared" si="37"/>
        <v>0</v>
      </c>
      <c r="Z176" s="167">
        <v>0</v>
      </c>
      <c r="AA176" s="168">
        <f t="shared" si="38"/>
        <v>0</v>
      </c>
      <c r="AR176" s="19" t="s">
        <v>213</v>
      </c>
      <c r="AT176" s="19" t="s">
        <v>234</v>
      </c>
      <c r="AU176" s="19" t="s">
        <v>126</v>
      </c>
      <c r="AY176" s="19" t="s">
        <v>170</v>
      </c>
      <c r="BE176" s="107">
        <f t="shared" si="39"/>
        <v>0</v>
      </c>
      <c r="BF176" s="107">
        <f t="shared" si="40"/>
        <v>0</v>
      </c>
      <c r="BG176" s="107">
        <f t="shared" si="41"/>
        <v>0</v>
      </c>
      <c r="BH176" s="107">
        <f t="shared" si="42"/>
        <v>0</v>
      </c>
      <c r="BI176" s="107">
        <f t="shared" si="43"/>
        <v>0</v>
      </c>
      <c r="BJ176" s="19" t="s">
        <v>11</v>
      </c>
      <c r="BK176" s="107">
        <f t="shared" si="44"/>
        <v>0</v>
      </c>
      <c r="BL176" s="19" t="s">
        <v>175</v>
      </c>
      <c r="BM176" s="19" t="s">
        <v>917</v>
      </c>
    </row>
    <row r="177" spans="2:65" s="1" customFormat="1" ht="22.5" customHeight="1">
      <c r="B177" s="133"/>
      <c r="C177" s="177" t="s">
        <v>326</v>
      </c>
      <c r="D177" s="177" t="s">
        <v>234</v>
      </c>
      <c r="E177" s="178" t="s">
        <v>918</v>
      </c>
      <c r="F177" s="272" t="s">
        <v>919</v>
      </c>
      <c r="G177" s="272"/>
      <c r="H177" s="272"/>
      <c r="I177" s="272"/>
      <c r="J177" s="179" t="s">
        <v>237</v>
      </c>
      <c r="K177" s="180">
        <v>80</v>
      </c>
      <c r="L177" s="273">
        <v>0</v>
      </c>
      <c r="M177" s="273"/>
      <c r="N177" s="274">
        <f t="shared" si="35"/>
        <v>0</v>
      </c>
      <c r="O177" s="262"/>
      <c r="P177" s="262"/>
      <c r="Q177" s="262"/>
      <c r="R177" s="136"/>
      <c r="T177" s="166" t="s">
        <v>5</v>
      </c>
      <c r="U177" s="45" t="s">
        <v>47</v>
      </c>
      <c r="V177" s="37"/>
      <c r="W177" s="167">
        <f t="shared" si="36"/>
        <v>0</v>
      </c>
      <c r="X177" s="167">
        <v>0</v>
      </c>
      <c r="Y177" s="167">
        <f t="shared" si="37"/>
        <v>0</v>
      </c>
      <c r="Z177" s="167">
        <v>0</v>
      </c>
      <c r="AA177" s="168">
        <f t="shared" si="38"/>
        <v>0</v>
      </c>
      <c r="AR177" s="19" t="s">
        <v>213</v>
      </c>
      <c r="AT177" s="19" t="s">
        <v>234</v>
      </c>
      <c r="AU177" s="19" t="s">
        <v>126</v>
      </c>
      <c r="AY177" s="19" t="s">
        <v>170</v>
      </c>
      <c r="BE177" s="107">
        <f t="shared" si="39"/>
        <v>0</v>
      </c>
      <c r="BF177" s="107">
        <f t="shared" si="40"/>
        <v>0</v>
      </c>
      <c r="BG177" s="107">
        <f t="shared" si="41"/>
        <v>0</v>
      </c>
      <c r="BH177" s="107">
        <f t="shared" si="42"/>
        <v>0</v>
      </c>
      <c r="BI177" s="107">
        <f t="shared" si="43"/>
        <v>0</v>
      </c>
      <c r="BJ177" s="19" t="s">
        <v>11</v>
      </c>
      <c r="BK177" s="107">
        <f t="shared" si="44"/>
        <v>0</v>
      </c>
      <c r="BL177" s="19" t="s">
        <v>175</v>
      </c>
      <c r="BM177" s="19" t="s">
        <v>920</v>
      </c>
    </row>
    <row r="178" spans="2:65" s="1" customFormat="1" ht="22.5" customHeight="1">
      <c r="B178" s="133"/>
      <c r="C178" s="177" t="s">
        <v>330</v>
      </c>
      <c r="D178" s="177" t="s">
        <v>234</v>
      </c>
      <c r="E178" s="178" t="s">
        <v>921</v>
      </c>
      <c r="F178" s="272" t="s">
        <v>922</v>
      </c>
      <c r="G178" s="272"/>
      <c r="H178" s="272"/>
      <c r="I178" s="272"/>
      <c r="J178" s="179" t="s">
        <v>237</v>
      </c>
      <c r="K178" s="180">
        <v>22</v>
      </c>
      <c r="L178" s="273">
        <v>0</v>
      </c>
      <c r="M178" s="273"/>
      <c r="N178" s="274">
        <f t="shared" si="35"/>
        <v>0</v>
      </c>
      <c r="O178" s="262"/>
      <c r="P178" s="262"/>
      <c r="Q178" s="262"/>
      <c r="R178" s="136"/>
      <c r="T178" s="166" t="s">
        <v>5</v>
      </c>
      <c r="U178" s="45" t="s">
        <v>47</v>
      </c>
      <c r="V178" s="37"/>
      <c r="W178" s="167">
        <f t="shared" si="36"/>
        <v>0</v>
      </c>
      <c r="X178" s="167">
        <v>0</v>
      </c>
      <c r="Y178" s="167">
        <f t="shared" si="37"/>
        <v>0</v>
      </c>
      <c r="Z178" s="167">
        <v>0</v>
      </c>
      <c r="AA178" s="168">
        <f t="shared" si="38"/>
        <v>0</v>
      </c>
      <c r="AR178" s="19" t="s">
        <v>213</v>
      </c>
      <c r="AT178" s="19" t="s">
        <v>234</v>
      </c>
      <c r="AU178" s="19" t="s">
        <v>126</v>
      </c>
      <c r="AY178" s="19" t="s">
        <v>170</v>
      </c>
      <c r="BE178" s="107">
        <f t="shared" si="39"/>
        <v>0</v>
      </c>
      <c r="BF178" s="107">
        <f t="shared" si="40"/>
        <v>0</v>
      </c>
      <c r="BG178" s="107">
        <f t="shared" si="41"/>
        <v>0</v>
      </c>
      <c r="BH178" s="107">
        <f t="shared" si="42"/>
        <v>0</v>
      </c>
      <c r="BI178" s="107">
        <f t="shared" si="43"/>
        <v>0</v>
      </c>
      <c r="BJ178" s="19" t="s">
        <v>11</v>
      </c>
      <c r="BK178" s="107">
        <f t="shared" si="44"/>
        <v>0</v>
      </c>
      <c r="BL178" s="19" t="s">
        <v>175</v>
      </c>
      <c r="BM178" s="19" t="s">
        <v>923</v>
      </c>
    </row>
    <row r="179" spans="2:65" s="1" customFormat="1" ht="22.5" customHeight="1">
      <c r="B179" s="133"/>
      <c r="C179" s="177" t="s">
        <v>458</v>
      </c>
      <c r="D179" s="177" t="s">
        <v>234</v>
      </c>
      <c r="E179" s="178" t="s">
        <v>924</v>
      </c>
      <c r="F179" s="272" t="s">
        <v>925</v>
      </c>
      <c r="G179" s="272"/>
      <c r="H179" s="272"/>
      <c r="I179" s="272"/>
      <c r="J179" s="179" t="s">
        <v>237</v>
      </c>
      <c r="K179" s="180">
        <v>60</v>
      </c>
      <c r="L179" s="273">
        <v>0</v>
      </c>
      <c r="M179" s="273"/>
      <c r="N179" s="274">
        <f t="shared" si="35"/>
        <v>0</v>
      </c>
      <c r="O179" s="262"/>
      <c r="P179" s="262"/>
      <c r="Q179" s="262"/>
      <c r="R179" s="136"/>
      <c r="T179" s="166" t="s">
        <v>5</v>
      </c>
      <c r="U179" s="45" t="s">
        <v>47</v>
      </c>
      <c r="V179" s="37"/>
      <c r="W179" s="167">
        <f t="shared" si="36"/>
        <v>0</v>
      </c>
      <c r="X179" s="167">
        <v>0</v>
      </c>
      <c r="Y179" s="167">
        <f t="shared" si="37"/>
        <v>0</v>
      </c>
      <c r="Z179" s="167">
        <v>0</v>
      </c>
      <c r="AA179" s="168">
        <f t="shared" si="38"/>
        <v>0</v>
      </c>
      <c r="AR179" s="19" t="s">
        <v>213</v>
      </c>
      <c r="AT179" s="19" t="s">
        <v>234</v>
      </c>
      <c r="AU179" s="19" t="s">
        <v>126</v>
      </c>
      <c r="AY179" s="19" t="s">
        <v>170</v>
      </c>
      <c r="BE179" s="107">
        <f t="shared" si="39"/>
        <v>0</v>
      </c>
      <c r="BF179" s="107">
        <f t="shared" si="40"/>
        <v>0</v>
      </c>
      <c r="BG179" s="107">
        <f t="shared" si="41"/>
        <v>0</v>
      </c>
      <c r="BH179" s="107">
        <f t="shared" si="42"/>
        <v>0</v>
      </c>
      <c r="BI179" s="107">
        <f t="shared" si="43"/>
        <v>0</v>
      </c>
      <c r="BJ179" s="19" t="s">
        <v>11</v>
      </c>
      <c r="BK179" s="107">
        <f t="shared" si="44"/>
        <v>0</v>
      </c>
      <c r="BL179" s="19" t="s">
        <v>175</v>
      </c>
      <c r="BM179" s="19" t="s">
        <v>926</v>
      </c>
    </row>
    <row r="180" spans="2:65" s="1" customFormat="1" ht="22.5" customHeight="1">
      <c r="B180" s="133"/>
      <c r="C180" s="177" t="s">
        <v>463</v>
      </c>
      <c r="D180" s="177" t="s">
        <v>234</v>
      </c>
      <c r="E180" s="178" t="s">
        <v>927</v>
      </c>
      <c r="F180" s="272" t="s">
        <v>928</v>
      </c>
      <c r="G180" s="272"/>
      <c r="H180" s="272"/>
      <c r="I180" s="272"/>
      <c r="J180" s="179" t="s">
        <v>237</v>
      </c>
      <c r="K180" s="180">
        <v>57</v>
      </c>
      <c r="L180" s="273">
        <v>0</v>
      </c>
      <c r="M180" s="273"/>
      <c r="N180" s="274">
        <f t="shared" si="35"/>
        <v>0</v>
      </c>
      <c r="O180" s="262"/>
      <c r="P180" s="262"/>
      <c r="Q180" s="262"/>
      <c r="R180" s="136"/>
      <c r="T180" s="166" t="s">
        <v>5</v>
      </c>
      <c r="U180" s="45" t="s">
        <v>47</v>
      </c>
      <c r="V180" s="37"/>
      <c r="W180" s="167">
        <f t="shared" si="36"/>
        <v>0</v>
      </c>
      <c r="X180" s="167">
        <v>0</v>
      </c>
      <c r="Y180" s="167">
        <f t="shared" si="37"/>
        <v>0</v>
      </c>
      <c r="Z180" s="167">
        <v>0</v>
      </c>
      <c r="AA180" s="168">
        <f t="shared" si="38"/>
        <v>0</v>
      </c>
      <c r="AR180" s="19" t="s">
        <v>213</v>
      </c>
      <c r="AT180" s="19" t="s">
        <v>234</v>
      </c>
      <c r="AU180" s="19" t="s">
        <v>126</v>
      </c>
      <c r="AY180" s="19" t="s">
        <v>170</v>
      </c>
      <c r="BE180" s="107">
        <f t="shared" si="39"/>
        <v>0</v>
      </c>
      <c r="BF180" s="107">
        <f t="shared" si="40"/>
        <v>0</v>
      </c>
      <c r="BG180" s="107">
        <f t="shared" si="41"/>
        <v>0</v>
      </c>
      <c r="BH180" s="107">
        <f t="shared" si="42"/>
        <v>0</v>
      </c>
      <c r="BI180" s="107">
        <f t="shared" si="43"/>
        <v>0</v>
      </c>
      <c r="BJ180" s="19" t="s">
        <v>11</v>
      </c>
      <c r="BK180" s="107">
        <f t="shared" si="44"/>
        <v>0</v>
      </c>
      <c r="BL180" s="19" t="s">
        <v>175</v>
      </c>
      <c r="BM180" s="19" t="s">
        <v>929</v>
      </c>
    </row>
    <row r="181" spans="2:65" s="1" customFormat="1" ht="22.5" customHeight="1">
      <c r="B181" s="133"/>
      <c r="C181" s="177" t="s">
        <v>468</v>
      </c>
      <c r="D181" s="177" t="s">
        <v>234</v>
      </c>
      <c r="E181" s="178" t="s">
        <v>930</v>
      </c>
      <c r="F181" s="272" t="s">
        <v>931</v>
      </c>
      <c r="G181" s="272"/>
      <c r="H181" s="272"/>
      <c r="I181" s="272"/>
      <c r="J181" s="179" t="s">
        <v>237</v>
      </c>
      <c r="K181" s="180">
        <v>42</v>
      </c>
      <c r="L181" s="273">
        <v>0</v>
      </c>
      <c r="M181" s="273"/>
      <c r="N181" s="274">
        <f t="shared" si="35"/>
        <v>0</v>
      </c>
      <c r="O181" s="262"/>
      <c r="P181" s="262"/>
      <c r="Q181" s="262"/>
      <c r="R181" s="136"/>
      <c r="T181" s="166" t="s">
        <v>5</v>
      </c>
      <c r="U181" s="45" t="s">
        <v>47</v>
      </c>
      <c r="V181" s="37"/>
      <c r="W181" s="167">
        <f t="shared" si="36"/>
        <v>0</v>
      </c>
      <c r="X181" s="167">
        <v>0</v>
      </c>
      <c r="Y181" s="167">
        <f t="shared" si="37"/>
        <v>0</v>
      </c>
      <c r="Z181" s="167">
        <v>0</v>
      </c>
      <c r="AA181" s="168">
        <f t="shared" si="38"/>
        <v>0</v>
      </c>
      <c r="AR181" s="19" t="s">
        <v>213</v>
      </c>
      <c r="AT181" s="19" t="s">
        <v>234</v>
      </c>
      <c r="AU181" s="19" t="s">
        <v>126</v>
      </c>
      <c r="AY181" s="19" t="s">
        <v>170</v>
      </c>
      <c r="BE181" s="107">
        <f t="shared" si="39"/>
        <v>0</v>
      </c>
      <c r="BF181" s="107">
        <f t="shared" si="40"/>
        <v>0</v>
      </c>
      <c r="BG181" s="107">
        <f t="shared" si="41"/>
        <v>0</v>
      </c>
      <c r="BH181" s="107">
        <f t="shared" si="42"/>
        <v>0</v>
      </c>
      <c r="BI181" s="107">
        <f t="shared" si="43"/>
        <v>0</v>
      </c>
      <c r="BJ181" s="19" t="s">
        <v>11</v>
      </c>
      <c r="BK181" s="107">
        <f t="shared" si="44"/>
        <v>0</v>
      </c>
      <c r="BL181" s="19" t="s">
        <v>175</v>
      </c>
      <c r="BM181" s="19" t="s">
        <v>932</v>
      </c>
    </row>
    <row r="182" spans="2:65" s="1" customFormat="1" ht="22.5" customHeight="1">
      <c r="B182" s="133"/>
      <c r="C182" s="177" t="s">
        <v>473</v>
      </c>
      <c r="D182" s="177" t="s">
        <v>234</v>
      </c>
      <c r="E182" s="178" t="s">
        <v>933</v>
      </c>
      <c r="F182" s="272" t="s">
        <v>934</v>
      </c>
      <c r="G182" s="272"/>
      <c r="H182" s="272"/>
      <c r="I182" s="272"/>
      <c r="J182" s="179" t="s">
        <v>237</v>
      </c>
      <c r="K182" s="180">
        <v>60</v>
      </c>
      <c r="L182" s="273">
        <v>0</v>
      </c>
      <c r="M182" s="273"/>
      <c r="N182" s="274">
        <f t="shared" si="35"/>
        <v>0</v>
      </c>
      <c r="O182" s="262"/>
      <c r="P182" s="262"/>
      <c r="Q182" s="262"/>
      <c r="R182" s="136"/>
      <c r="T182" s="166" t="s">
        <v>5</v>
      </c>
      <c r="U182" s="45" t="s">
        <v>47</v>
      </c>
      <c r="V182" s="37"/>
      <c r="W182" s="167">
        <f t="shared" si="36"/>
        <v>0</v>
      </c>
      <c r="X182" s="167">
        <v>0</v>
      </c>
      <c r="Y182" s="167">
        <f t="shared" si="37"/>
        <v>0</v>
      </c>
      <c r="Z182" s="167">
        <v>0</v>
      </c>
      <c r="AA182" s="168">
        <f t="shared" si="38"/>
        <v>0</v>
      </c>
      <c r="AR182" s="19" t="s">
        <v>213</v>
      </c>
      <c r="AT182" s="19" t="s">
        <v>234</v>
      </c>
      <c r="AU182" s="19" t="s">
        <v>126</v>
      </c>
      <c r="AY182" s="19" t="s">
        <v>170</v>
      </c>
      <c r="BE182" s="107">
        <f t="shared" si="39"/>
        <v>0</v>
      </c>
      <c r="BF182" s="107">
        <f t="shared" si="40"/>
        <v>0</v>
      </c>
      <c r="BG182" s="107">
        <f t="shared" si="41"/>
        <v>0</v>
      </c>
      <c r="BH182" s="107">
        <f t="shared" si="42"/>
        <v>0</v>
      </c>
      <c r="BI182" s="107">
        <f t="shared" si="43"/>
        <v>0</v>
      </c>
      <c r="BJ182" s="19" t="s">
        <v>11</v>
      </c>
      <c r="BK182" s="107">
        <f t="shared" si="44"/>
        <v>0</v>
      </c>
      <c r="BL182" s="19" t="s">
        <v>175</v>
      </c>
      <c r="BM182" s="19" t="s">
        <v>935</v>
      </c>
    </row>
    <row r="183" spans="2:65" s="1" customFormat="1" ht="22.5" customHeight="1">
      <c r="B183" s="133"/>
      <c r="C183" s="177" t="s">
        <v>478</v>
      </c>
      <c r="D183" s="177" t="s">
        <v>234</v>
      </c>
      <c r="E183" s="178" t="s">
        <v>936</v>
      </c>
      <c r="F183" s="272" t="s">
        <v>937</v>
      </c>
      <c r="G183" s="272"/>
      <c r="H183" s="272"/>
      <c r="I183" s="272"/>
      <c r="J183" s="179" t="s">
        <v>237</v>
      </c>
      <c r="K183" s="180">
        <v>51</v>
      </c>
      <c r="L183" s="273">
        <v>0</v>
      </c>
      <c r="M183" s="273"/>
      <c r="N183" s="274">
        <f t="shared" si="35"/>
        <v>0</v>
      </c>
      <c r="O183" s="262"/>
      <c r="P183" s="262"/>
      <c r="Q183" s="262"/>
      <c r="R183" s="136"/>
      <c r="T183" s="166" t="s">
        <v>5</v>
      </c>
      <c r="U183" s="45" t="s">
        <v>47</v>
      </c>
      <c r="V183" s="37"/>
      <c r="W183" s="167">
        <f t="shared" si="36"/>
        <v>0</v>
      </c>
      <c r="X183" s="167">
        <v>0</v>
      </c>
      <c r="Y183" s="167">
        <f t="shared" si="37"/>
        <v>0</v>
      </c>
      <c r="Z183" s="167">
        <v>0</v>
      </c>
      <c r="AA183" s="168">
        <f t="shared" si="38"/>
        <v>0</v>
      </c>
      <c r="AR183" s="19" t="s">
        <v>213</v>
      </c>
      <c r="AT183" s="19" t="s">
        <v>234</v>
      </c>
      <c r="AU183" s="19" t="s">
        <v>126</v>
      </c>
      <c r="AY183" s="19" t="s">
        <v>170</v>
      </c>
      <c r="BE183" s="107">
        <f t="shared" si="39"/>
        <v>0</v>
      </c>
      <c r="BF183" s="107">
        <f t="shared" si="40"/>
        <v>0</v>
      </c>
      <c r="BG183" s="107">
        <f t="shared" si="41"/>
        <v>0</v>
      </c>
      <c r="BH183" s="107">
        <f t="shared" si="42"/>
        <v>0</v>
      </c>
      <c r="BI183" s="107">
        <f t="shared" si="43"/>
        <v>0</v>
      </c>
      <c r="BJ183" s="19" t="s">
        <v>11</v>
      </c>
      <c r="BK183" s="107">
        <f t="shared" si="44"/>
        <v>0</v>
      </c>
      <c r="BL183" s="19" t="s">
        <v>175</v>
      </c>
      <c r="BM183" s="19" t="s">
        <v>938</v>
      </c>
    </row>
    <row r="184" spans="2:65" s="1" customFormat="1" ht="22.5" customHeight="1">
      <c r="B184" s="133"/>
      <c r="C184" s="177" t="s">
        <v>483</v>
      </c>
      <c r="D184" s="177" t="s">
        <v>234</v>
      </c>
      <c r="E184" s="178" t="s">
        <v>939</v>
      </c>
      <c r="F184" s="272" t="s">
        <v>940</v>
      </c>
      <c r="G184" s="272"/>
      <c r="H184" s="272"/>
      <c r="I184" s="272"/>
      <c r="J184" s="179" t="s">
        <v>237</v>
      </c>
      <c r="K184" s="180">
        <v>72</v>
      </c>
      <c r="L184" s="273">
        <v>0</v>
      </c>
      <c r="M184" s="273"/>
      <c r="N184" s="274">
        <f t="shared" si="35"/>
        <v>0</v>
      </c>
      <c r="O184" s="262"/>
      <c r="P184" s="262"/>
      <c r="Q184" s="262"/>
      <c r="R184" s="136"/>
      <c r="T184" s="166" t="s">
        <v>5</v>
      </c>
      <c r="U184" s="45" t="s">
        <v>47</v>
      </c>
      <c r="V184" s="37"/>
      <c r="W184" s="167">
        <f t="shared" si="36"/>
        <v>0</v>
      </c>
      <c r="X184" s="167">
        <v>0</v>
      </c>
      <c r="Y184" s="167">
        <f t="shared" si="37"/>
        <v>0</v>
      </c>
      <c r="Z184" s="167">
        <v>0</v>
      </c>
      <c r="AA184" s="168">
        <f t="shared" si="38"/>
        <v>0</v>
      </c>
      <c r="AR184" s="19" t="s">
        <v>213</v>
      </c>
      <c r="AT184" s="19" t="s">
        <v>234</v>
      </c>
      <c r="AU184" s="19" t="s">
        <v>126</v>
      </c>
      <c r="AY184" s="19" t="s">
        <v>170</v>
      </c>
      <c r="BE184" s="107">
        <f t="shared" si="39"/>
        <v>0</v>
      </c>
      <c r="BF184" s="107">
        <f t="shared" si="40"/>
        <v>0</v>
      </c>
      <c r="BG184" s="107">
        <f t="shared" si="41"/>
        <v>0</v>
      </c>
      <c r="BH184" s="107">
        <f t="shared" si="42"/>
        <v>0</v>
      </c>
      <c r="BI184" s="107">
        <f t="shared" si="43"/>
        <v>0</v>
      </c>
      <c r="BJ184" s="19" t="s">
        <v>11</v>
      </c>
      <c r="BK184" s="107">
        <f t="shared" si="44"/>
        <v>0</v>
      </c>
      <c r="BL184" s="19" t="s">
        <v>175</v>
      </c>
      <c r="BM184" s="19" t="s">
        <v>941</v>
      </c>
    </row>
    <row r="185" spans="2:65" s="1" customFormat="1" ht="22.5" customHeight="1">
      <c r="B185" s="133"/>
      <c r="C185" s="177" t="s">
        <v>487</v>
      </c>
      <c r="D185" s="177" t="s">
        <v>234</v>
      </c>
      <c r="E185" s="178" t="s">
        <v>942</v>
      </c>
      <c r="F185" s="272" t="s">
        <v>943</v>
      </c>
      <c r="G185" s="272"/>
      <c r="H185" s="272"/>
      <c r="I185" s="272"/>
      <c r="J185" s="179" t="s">
        <v>237</v>
      </c>
      <c r="K185" s="180">
        <v>63</v>
      </c>
      <c r="L185" s="273">
        <v>0</v>
      </c>
      <c r="M185" s="273"/>
      <c r="N185" s="274">
        <f t="shared" si="35"/>
        <v>0</v>
      </c>
      <c r="O185" s="262"/>
      <c r="P185" s="262"/>
      <c r="Q185" s="262"/>
      <c r="R185" s="136"/>
      <c r="T185" s="166" t="s">
        <v>5</v>
      </c>
      <c r="U185" s="45" t="s">
        <v>47</v>
      </c>
      <c r="V185" s="37"/>
      <c r="W185" s="167">
        <f t="shared" si="36"/>
        <v>0</v>
      </c>
      <c r="X185" s="167">
        <v>0</v>
      </c>
      <c r="Y185" s="167">
        <f t="shared" si="37"/>
        <v>0</v>
      </c>
      <c r="Z185" s="167">
        <v>0</v>
      </c>
      <c r="AA185" s="168">
        <f t="shared" si="38"/>
        <v>0</v>
      </c>
      <c r="AR185" s="19" t="s">
        <v>213</v>
      </c>
      <c r="AT185" s="19" t="s">
        <v>234</v>
      </c>
      <c r="AU185" s="19" t="s">
        <v>126</v>
      </c>
      <c r="AY185" s="19" t="s">
        <v>170</v>
      </c>
      <c r="BE185" s="107">
        <f t="shared" si="39"/>
        <v>0</v>
      </c>
      <c r="BF185" s="107">
        <f t="shared" si="40"/>
        <v>0</v>
      </c>
      <c r="BG185" s="107">
        <f t="shared" si="41"/>
        <v>0</v>
      </c>
      <c r="BH185" s="107">
        <f t="shared" si="42"/>
        <v>0</v>
      </c>
      <c r="BI185" s="107">
        <f t="shared" si="43"/>
        <v>0</v>
      </c>
      <c r="BJ185" s="19" t="s">
        <v>11</v>
      </c>
      <c r="BK185" s="107">
        <f t="shared" si="44"/>
        <v>0</v>
      </c>
      <c r="BL185" s="19" t="s">
        <v>175</v>
      </c>
      <c r="BM185" s="19" t="s">
        <v>944</v>
      </c>
    </row>
    <row r="186" spans="2:65" s="1" customFormat="1" ht="22.5" customHeight="1">
      <c r="B186" s="133"/>
      <c r="C186" s="177" t="s">
        <v>491</v>
      </c>
      <c r="D186" s="177" t="s">
        <v>234</v>
      </c>
      <c r="E186" s="178" t="s">
        <v>945</v>
      </c>
      <c r="F186" s="272" t="s">
        <v>946</v>
      </c>
      <c r="G186" s="272"/>
      <c r="H186" s="272"/>
      <c r="I186" s="272"/>
      <c r="J186" s="179" t="s">
        <v>237</v>
      </c>
      <c r="K186" s="180">
        <v>64</v>
      </c>
      <c r="L186" s="273">
        <v>0</v>
      </c>
      <c r="M186" s="273"/>
      <c r="N186" s="274">
        <f t="shared" si="35"/>
        <v>0</v>
      </c>
      <c r="O186" s="262"/>
      <c r="P186" s="262"/>
      <c r="Q186" s="262"/>
      <c r="R186" s="136"/>
      <c r="T186" s="166" t="s">
        <v>5</v>
      </c>
      <c r="U186" s="45" t="s">
        <v>47</v>
      </c>
      <c r="V186" s="37"/>
      <c r="W186" s="167">
        <f t="shared" si="36"/>
        <v>0</v>
      </c>
      <c r="X186" s="167">
        <v>0</v>
      </c>
      <c r="Y186" s="167">
        <f t="shared" si="37"/>
        <v>0</v>
      </c>
      <c r="Z186" s="167">
        <v>0</v>
      </c>
      <c r="AA186" s="168">
        <f t="shared" si="38"/>
        <v>0</v>
      </c>
      <c r="AR186" s="19" t="s">
        <v>213</v>
      </c>
      <c r="AT186" s="19" t="s">
        <v>234</v>
      </c>
      <c r="AU186" s="19" t="s">
        <v>126</v>
      </c>
      <c r="AY186" s="19" t="s">
        <v>170</v>
      </c>
      <c r="BE186" s="107">
        <f t="shared" si="39"/>
        <v>0</v>
      </c>
      <c r="BF186" s="107">
        <f t="shared" si="40"/>
        <v>0</v>
      </c>
      <c r="BG186" s="107">
        <f t="shared" si="41"/>
        <v>0</v>
      </c>
      <c r="BH186" s="107">
        <f t="shared" si="42"/>
        <v>0</v>
      </c>
      <c r="BI186" s="107">
        <f t="shared" si="43"/>
        <v>0</v>
      </c>
      <c r="BJ186" s="19" t="s">
        <v>11</v>
      </c>
      <c r="BK186" s="107">
        <f t="shared" si="44"/>
        <v>0</v>
      </c>
      <c r="BL186" s="19" t="s">
        <v>175</v>
      </c>
      <c r="BM186" s="19" t="s">
        <v>947</v>
      </c>
    </row>
    <row r="187" spans="2:65" s="9" customFormat="1" ht="29.85" customHeight="1">
      <c r="B187" s="151"/>
      <c r="C187" s="152"/>
      <c r="D187" s="161" t="s">
        <v>809</v>
      </c>
      <c r="E187" s="161"/>
      <c r="F187" s="161"/>
      <c r="G187" s="161"/>
      <c r="H187" s="161"/>
      <c r="I187" s="161"/>
      <c r="J187" s="161"/>
      <c r="K187" s="161"/>
      <c r="L187" s="161"/>
      <c r="M187" s="161"/>
      <c r="N187" s="275">
        <f>BK187</f>
        <v>0</v>
      </c>
      <c r="O187" s="276"/>
      <c r="P187" s="276"/>
      <c r="Q187" s="276"/>
      <c r="R187" s="154"/>
      <c r="T187" s="155"/>
      <c r="U187" s="152"/>
      <c r="V187" s="152"/>
      <c r="W187" s="156">
        <f>SUM(W188:W192)</f>
        <v>0</v>
      </c>
      <c r="X187" s="152"/>
      <c r="Y187" s="156">
        <f>SUM(Y188:Y192)</f>
        <v>0</v>
      </c>
      <c r="Z187" s="152"/>
      <c r="AA187" s="157">
        <f>SUM(AA188:AA192)</f>
        <v>0</v>
      </c>
      <c r="AR187" s="158" t="s">
        <v>11</v>
      </c>
      <c r="AT187" s="159" t="s">
        <v>81</v>
      </c>
      <c r="AU187" s="159" t="s">
        <v>11</v>
      </c>
      <c r="AY187" s="158" t="s">
        <v>170</v>
      </c>
      <c r="BK187" s="160">
        <f>SUM(BK188:BK192)</f>
        <v>0</v>
      </c>
    </row>
    <row r="188" spans="2:65" s="1" customFormat="1" ht="22.5" customHeight="1">
      <c r="B188" s="133"/>
      <c r="C188" s="177" t="s">
        <v>495</v>
      </c>
      <c r="D188" s="177" t="s">
        <v>234</v>
      </c>
      <c r="E188" s="178" t="s">
        <v>948</v>
      </c>
      <c r="F188" s="272" t="s">
        <v>949</v>
      </c>
      <c r="G188" s="272"/>
      <c r="H188" s="272"/>
      <c r="I188" s="272"/>
      <c r="J188" s="179" t="s">
        <v>237</v>
      </c>
      <c r="K188" s="180">
        <v>1</v>
      </c>
      <c r="L188" s="273">
        <v>0</v>
      </c>
      <c r="M188" s="273"/>
      <c r="N188" s="274">
        <f>ROUND(L188*K188,0)</f>
        <v>0</v>
      </c>
      <c r="O188" s="262"/>
      <c r="P188" s="262"/>
      <c r="Q188" s="262"/>
      <c r="R188" s="136"/>
      <c r="T188" s="166" t="s">
        <v>5</v>
      </c>
      <c r="U188" s="45" t="s">
        <v>47</v>
      </c>
      <c r="V188" s="37"/>
      <c r="W188" s="167">
        <f>V188*K188</f>
        <v>0</v>
      </c>
      <c r="X188" s="167">
        <v>0</v>
      </c>
      <c r="Y188" s="167">
        <f>X188*K188</f>
        <v>0</v>
      </c>
      <c r="Z188" s="167">
        <v>0</v>
      </c>
      <c r="AA188" s="168">
        <f>Z188*K188</f>
        <v>0</v>
      </c>
      <c r="AR188" s="19" t="s">
        <v>213</v>
      </c>
      <c r="AT188" s="19" t="s">
        <v>234</v>
      </c>
      <c r="AU188" s="19" t="s">
        <v>126</v>
      </c>
      <c r="AY188" s="19" t="s">
        <v>170</v>
      </c>
      <c r="BE188" s="107">
        <f>IF(U188="základní",N188,0)</f>
        <v>0</v>
      </c>
      <c r="BF188" s="107">
        <f>IF(U188="snížená",N188,0)</f>
        <v>0</v>
      </c>
      <c r="BG188" s="107">
        <f>IF(U188="zákl. přenesená",N188,0)</f>
        <v>0</v>
      </c>
      <c r="BH188" s="107">
        <f>IF(U188="sníž. přenesená",N188,0)</f>
        <v>0</v>
      </c>
      <c r="BI188" s="107">
        <f>IF(U188="nulová",N188,0)</f>
        <v>0</v>
      </c>
      <c r="BJ188" s="19" t="s">
        <v>11</v>
      </c>
      <c r="BK188" s="107">
        <f>ROUND(L188*K188,0)</f>
        <v>0</v>
      </c>
      <c r="BL188" s="19" t="s">
        <v>175</v>
      </c>
      <c r="BM188" s="19" t="s">
        <v>950</v>
      </c>
    </row>
    <row r="189" spans="2:65" s="1" customFormat="1" ht="22.5" customHeight="1">
      <c r="B189" s="133"/>
      <c r="C189" s="177" t="s">
        <v>500</v>
      </c>
      <c r="D189" s="177" t="s">
        <v>234</v>
      </c>
      <c r="E189" s="178" t="s">
        <v>951</v>
      </c>
      <c r="F189" s="272" t="s">
        <v>952</v>
      </c>
      <c r="G189" s="272"/>
      <c r="H189" s="272"/>
      <c r="I189" s="272"/>
      <c r="J189" s="179" t="s">
        <v>237</v>
      </c>
      <c r="K189" s="180">
        <v>3</v>
      </c>
      <c r="L189" s="273">
        <v>0</v>
      </c>
      <c r="M189" s="273"/>
      <c r="N189" s="274">
        <f>ROUND(L189*K189,0)</f>
        <v>0</v>
      </c>
      <c r="O189" s="262"/>
      <c r="P189" s="262"/>
      <c r="Q189" s="262"/>
      <c r="R189" s="136"/>
      <c r="T189" s="166" t="s">
        <v>5</v>
      </c>
      <c r="U189" s="45" t="s">
        <v>47</v>
      </c>
      <c r="V189" s="37"/>
      <c r="W189" s="167">
        <f>V189*K189</f>
        <v>0</v>
      </c>
      <c r="X189" s="167">
        <v>0</v>
      </c>
      <c r="Y189" s="167">
        <f>X189*K189</f>
        <v>0</v>
      </c>
      <c r="Z189" s="167">
        <v>0</v>
      </c>
      <c r="AA189" s="168">
        <f>Z189*K189</f>
        <v>0</v>
      </c>
      <c r="AR189" s="19" t="s">
        <v>213</v>
      </c>
      <c r="AT189" s="19" t="s">
        <v>234</v>
      </c>
      <c r="AU189" s="19" t="s">
        <v>126</v>
      </c>
      <c r="AY189" s="19" t="s">
        <v>170</v>
      </c>
      <c r="BE189" s="107">
        <f>IF(U189="základní",N189,0)</f>
        <v>0</v>
      </c>
      <c r="BF189" s="107">
        <f>IF(U189="snížená",N189,0)</f>
        <v>0</v>
      </c>
      <c r="BG189" s="107">
        <f>IF(U189="zákl. přenesená",N189,0)</f>
        <v>0</v>
      </c>
      <c r="BH189" s="107">
        <f>IF(U189="sníž. přenesená",N189,0)</f>
        <v>0</v>
      </c>
      <c r="BI189" s="107">
        <f>IF(U189="nulová",N189,0)</f>
        <v>0</v>
      </c>
      <c r="BJ189" s="19" t="s">
        <v>11</v>
      </c>
      <c r="BK189" s="107">
        <f>ROUND(L189*K189,0)</f>
        <v>0</v>
      </c>
      <c r="BL189" s="19" t="s">
        <v>175</v>
      </c>
      <c r="BM189" s="19" t="s">
        <v>953</v>
      </c>
    </row>
    <row r="190" spans="2:65" s="1" customFormat="1" ht="22.5" customHeight="1">
      <c r="B190" s="133"/>
      <c r="C190" s="177" t="s">
        <v>506</v>
      </c>
      <c r="D190" s="177" t="s">
        <v>234</v>
      </c>
      <c r="E190" s="178" t="s">
        <v>954</v>
      </c>
      <c r="F190" s="272" t="s">
        <v>955</v>
      </c>
      <c r="G190" s="272"/>
      <c r="H190" s="272"/>
      <c r="I190" s="272"/>
      <c r="J190" s="179" t="s">
        <v>237</v>
      </c>
      <c r="K190" s="180">
        <v>1</v>
      </c>
      <c r="L190" s="273">
        <v>0</v>
      </c>
      <c r="M190" s="273"/>
      <c r="N190" s="274">
        <f>ROUND(L190*K190,0)</f>
        <v>0</v>
      </c>
      <c r="O190" s="262"/>
      <c r="P190" s="262"/>
      <c r="Q190" s="262"/>
      <c r="R190" s="136"/>
      <c r="T190" s="166" t="s">
        <v>5</v>
      </c>
      <c r="U190" s="45" t="s">
        <v>47</v>
      </c>
      <c r="V190" s="37"/>
      <c r="W190" s="167">
        <f>V190*K190</f>
        <v>0</v>
      </c>
      <c r="X190" s="167">
        <v>0</v>
      </c>
      <c r="Y190" s="167">
        <f>X190*K190</f>
        <v>0</v>
      </c>
      <c r="Z190" s="167">
        <v>0</v>
      </c>
      <c r="AA190" s="168">
        <f>Z190*K190</f>
        <v>0</v>
      </c>
      <c r="AR190" s="19" t="s">
        <v>213</v>
      </c>
      <c r="AT190" s="19" t="s">
        <v>234</v>
      </c>
      <c r="AU190" s="19" t="s">
        <v>126</v>
      </c>
      <c r="AY190" s="19" t="s">
        <v>170</v>
      </c>
      <c r="BE190" s="107">
        <f>IF(U190="základní",N190,0)</f>
        <v>0</v>
      </c>
      <c r="BF190" s="107">
        <f>IF(U190="snížená",N190,0)</f>
        <v>0</v>
      </c>
      <c r="BG190" s="107">
        <f>IF(U190="zákl. přenesená",N190,0)</f>
        <v>0</v>
      </c>
      <c r="BH190" s="107">
        <f>IF(U190="sníž. přenesená",N190,0)</f>
        <v>0</v>
      </c>
      <c r="BI190" s="107">
        <f>IF(U190="nulová",N190,0)</f>
        <v>0</v>
      </c>
      <c r="BJ190" s="19" t="s">
        <v>11</v>
      </c>
      <c r="BK190" s="107">
        <f>ROUND(L190*K190,0)</f>
        <v>0</v>
      </c>
      <c r="BL190" s="19" t="s">
        <v>175</v>
      </c>
      <c r="BM190" s="19" t="s">
        <v>956</v>
      </c>
    </row>
    <row r="191" spans="2:65" s="1" customFormat="1" ht="22.5" customHeight="1">
      <c r="B191" s="133"/>
      <c r="C191" s="177" t="s">
        <v>513</v>
      </c>
      <c r="D191" s="177" t="s">
        <v>234</v>
      </c>
      <c r="E191" s="178" t="s">
        <v>957</v>
      </c>
      <c r="F191" s="272" t="s">
        <v>958</v>
      </c>
      <c r="G191" s="272"/>
      <c r="H191" s="272"/>
      <c r="I191" s="272"/>
      <c r="J191" s="179" t="s">
        <v>237</v>
      </c>
      <c r="K191" s="180">
        <v>2</v>
      </c>
      <c r="L191" s="273">
        <v>0</v>
      </c>
      <c r="M191" s="273"/>
      <c r="N191" s="274">
        <f>ROUND(L191*K191,0)</f>
        <v>0</v>
      </c>
      <c r="O191" s="262"/>
      <c r="P191" s="262"/>
      <c r="Q191" s="262"/>
      <c r="R191" s="136"/>
      <c r="T191" s="166" t="s">
        <v>5</v>
      </c>
      <c r="U191" s="45" t="s">
        <v>47</v>
      </c>
      <c r="V191" s="37"/>
      <c r="W191" s="167">
        <f>V191*K191</f>
        <v>0</v>
      </c>
      <c r="X191" s="167">
        <v>0</v>
      </c>
      <c r="Y191" s="167">
        <f>X191*K191</f>
        <v>0</v>
      </c>
      <c r="Z191" s="167">
        <v>0</v>
      </c>
      <c r="AA191" s="168">
        <f>Z191*K191</f>
        <v>0</v>
      </c>
      <c r="AR191" s="19" t="s">
        <v>213</v>
      </c>
      <c r="AT191" s="19" t="s">
        <v>234</v>
      </c>
      <c r="AU191" s="19" t="s">
        <v>126</v>
      </c>
      <c r="AY191" s="19" t="s">
        <v>170</v>
      </c>
      <c r="BE191" s="107">
        <f>IF(U191="základní",N191,0)</f>
        <v>0</v>
      </c>
      <c r="BF191" s="107">
        <f>IF(U191="snížená",N191,0)</f>
        <v>0</v>
      </c>
      <c r="BG191" s="107">
        <f>IF(U191="zákl. přenesená",N191,0)</f>
        <v>0</v>
      </c>
      <c r="BH191" s="107">
        <f>IF(U191="sníž. přenesená",N191,0)</f>
        <v>0</v>
      </c>
      <c r="BI191" s="107">
        <f>IF(U191="nulová",N191,0)</f>
        <v>0</v>
      </c>
      <c r="BJ191" s="19" t="s">
        <v>11</v>
      </c>
      <c r="BK191" s="107">
        <f>ROUND(L191*K191,0)</f>
        <v>0</v>
      </c>
      <c r="BL191" s="19" t="s">
        <v>175</v>
      </c>
      <c r="BM191" s="19" t="s">
        <v>959</v>
      </c>
    </row>
    <row r="192" spans="2:65" s="1" customFormat="1" ht="22.5" customHeight="1">
      <c r="B192" s="133"/>
      <c r="C192" s="177" t="s">
        <v>517</v>
      </c>
      <c r="D192" s="177" t="s">
        <v>234</v>
      </c>
      <c r="E192" s="178" t="s">
        <v>960</v>
      </c>
      <c r="F192" s="272" t="s">
        <v>961</v>
      </c>
      <c r="G192" s="272"/>
      <c r="H192" s="272"/>
      <c r="I192" s="272"/>
      <c r="J192" s="179" t="s">
        <v>237</v>
      </c>
      <c r="K192" s="180">
        <v>4</v>
      </c>
      <c r="L192" s="273">
        <v>0</v>
      </c>
      <c r="M192" s="273"/>
      <c r="N192" s="274">
        <f>ROUND(L192*K192,0)</f>
        <v>0</v>
      </c>
      <c r="O192" s="262"/>
      <c r="P192" s="262"/>
      <c r="Q192" s="262"/>
      <c r="R192" s="136"/>
      <c r="T192" s="166" t="s">
        <v>5</v>
      </c>
      <c r="U192" s="45" t="s">
        <v>47</v>
      </c>
      <c r="V192" s="37"/>
      <c r="W192" s="167">
        <f>V192*K192</f>
        <v>0</v>
      </c>
      <c r="X192" s="167">
        <v>0</v>
      </c>
      <c r="Y192" s="167">
        <f>X192*K192</f>
        <v>0</v>
      </c>
      <c r="Z192" s="167">
        <v>0</v>
      </c>
      <c r="AA192" s="168">
        <f>Z192*K192</f>
        <v>0</v>
      </c>
      <c r="AR192" s="19" t="s">
        <v>213</v>
      </c>
      <c r="AT192" s="19" t="s">
        <v>234</v>
      </c>
      <c r="AU192" s="19" t="s">
        <v>126</v>
      </c>
      <c r="AY192" s="19" t="s">
        <v>170</v>
      </c>
      <c r="BE192" s="107">
        <f>IF(U192="základní",N192,0)</f>
        <v>0</v>
      </c>
      <c r="BF192" s="107">
        <f>IF(U192="snížená",N192,0)</f>
        <v>0</v>
      </c>
      <c r="BG192" s="107">
        <f>IF(U192="zákl. přenesená",N192,0)</f>
        <v>0</v>
      </c>
      <c r="BH192" s="107">
        <f>IF(U192="sníž. přenesená",N192,0)</f>
        <v>0</v>
      </c>
      <c r="BI192" s="107">
        <f>IF(U192="nulová",N192,0)</f>
        <v>0</v>
      </c>
      <c r="BJ192" s="19" t="s">
        <v>11</v>
      </c>
      <c r="BK192" s="107">
        <f>ROUND(L192*K192,0)</f>
        <v>0</v>
      </c>
      <c r="BL192" s="19" t="s">
        <v>175</v>
      </c>
      <c r="BM192" s="19" t="s">
        <v>962</v>
      </c>
    </row>
    <row r="193" spans="2:65" s="9" customFormat="1" ht="29.85" customHeight="1">
      <c r="B193" s="151"/>
      <c r="C193" s="152"/>
      <c r="D193" s="161" t="s">
        <v>810</v>
      </c>
      <c r="E193" s="161"/>
      <c r="F193" s="161"/>
      <c r="G193" s="161"/>
      <c r="H193" s="161"/>
      <c r="I193" s="161"/>
      <c r="J193" s="161"/>
      <c r="K193" s="161"/>
      <c r="L193" s="161"/>
      <c r="M193" s="161"/>
      <c r="N193" s="275">
        <f>BK193</f>
        <v>0</v>
      </c>
      <c r="O193" s="276"/>
      <c r="P193" s="276"/>
      <c r="Q193" s="276"/>
      <c r="R193" s="154"/>
      <c r="T193" s="155"/>
      <c r="U193" s="152"/>
      <c r="V193" s="152"/>
      <c r="W193" s="156">
        <f>SUM(W194:W201)</f>
        <v>0</v>
      </c>
      <c r="X193" s="152"/>
      <c r="Y193" s="156">
        <f>SUM(Y194:Y201)</f>
        <v>0</v>
      </c>
      <c r="Z193" s="152"/>
      <c r="AA193" s="157">
        <f>SUM(AA194:AA201)</f>
        <v>0</v>
      </c>
      <c r="AR193" s="158" t="s">
        <v>11</v>
      </c>
      <c r="AT193" s="159" t="s">
        <v>81</v>
      </c>
      <c r="AU193" s="159" t="s">
        <v>11</v>
      </c>
      <c r="AY193" s="158" t="s">
        <v>170</v>
      </c>
      <c r="BK193" s="160">
        <f>SUM(BK194:BK201)</f>
        <v>0</v>
      </c>
    </row>
    <row r="194" spans="2:65" s="1" customFormat="1" ht="22.5" customHeight="1">
      <c r="B194" s="133"/>
      <c r="C194" s="177" t="s">
        <v>521</v>
      </c>
      <c r="D194" s="177" t="s">
        <v>234</v>
      </c>
      <c r="E194" s="178" t="s">
        <v>963</v>
      </c>
      <c r="F194" s="272" t="s">
        <v>964</v>
      </c>
      <c r="G194" s="272"/>
      <c r="H194" s="272"/>
      <c r="I194" s="272"/>
      <c r="J194" s="179" t="s">
        <v>697</v>
      </c>
      <c r="K194" s="180">
        <v>10</v>
      </c>
      <c r="L194" s="273">
        <v>0</v>
      </c>
      <c r="M194" s="273"/>
      <c r="N194" s="274">
        <f t="shared" ref="N194:N201" si="45">ROUND(L194*K194,0)</f>
        <v>0</v>
      </c>
      <c r="O194" s="262"/>
      <c r="P194" s="262"/>
      <c r="Q194" s="262"/>
      <c r="R194" s="136"/>
      <c r="T194" s="166" t="s">
        <v>5</v>
      </c>
      <c r="U194" s="45" t="s">
        <v>47</v>
      </c>
      <c r="V194" s="37"/>
      <c r="W194" s="167">
        <f t="shared" ref="W194:W201" si="46">V194*K194</f>
        <v>0</v>
      </c>
      <c r="X194" s="167">
        <v>0</v>
      </c>
      <c r="Y194" s="167">
        <f t="shared" ref="Y194:Y201" si="47">X194*K194</f>
        <v>0</v>
      </c>
      <c r="Z194" s="167">
        <v>0</v>
      </c>
      <c r="AA194" s="168">
        <f t="shared" ref="AA194:AA201" si="48">Z194*K194</f>
        <v>0</v>
      </c>
      <c r="AR194" s="19" t="s">
        <v>213</v>
      </c>
      <c r="AT194" s="19" t="s">
        <v>234</v>
      </c>
      <c r="AU194" s="19" t="s">
        <v>126</v>
      </c>
      <c r="AY194" s="19" t="s">
        <v>170</v>
      </c>
      <c r="BE194" s="107">
        <f t="shared" ref="BE194:BE201" si="49">IF(U194="základní",N194,0)</f>
        <v>0</v>
      </c>
      <c r="BF194" s="107">
        <f t="shared" ref="BF194:BF201" si="50">IF(U194="snížená",N194,0)</f>
        <v>0</v>
      </c>
      <c r="BG194" s="107">
        <f t="shared" ref="BG194:BG201" si="51">IF(U194="zákl. přenesená",N194,0)</f>
        <v>0</v>
      </c>
      <c r="BH194" s="107">
        <f t="shared" ref="BH194:BH201" si="52">IF(U194="sníž. přenesená",N194,0)</f>
        <v>0</v>
      </c>
      <c r="BI194" s="107">
        <f t="shared" ref="BI194:BI201" si="53">IF(U194="nulová",N194,0)</f>
        <v>0</v>
      </c>
      <c r="BJ194" s="19" t="s">
        <v>11</v>
      </c>
      <c r="BK194" s="107">
        <f t="shared" ref="BK194:BK201" si="54">ROUND(L194*K194,0)</f>
        <v>0</v>
      </c>
      <c r="BL194" s="19" t="s">
        <v>175</v>
      </c>
      <c r="BM194" s="19" t="s">
        <v>965</v>
      </c>
    </row>
    <row r="195" spans="2:65" s="1" customFormat="1" ht="31.5" customHeight="1">
      <c r="B195" s="133"/>
      <c r="C195" s="177" t="s">
        <v>530</v>
      </c>
      <c r="D195" s="177" t="s">
        <v>234</v>
      </c>
      <c r="E195" s="178" t="s">
        <v>966</v>
      </c>
      <c r="F195" s="272" t="s">
        <v>967</v>
      </c>
      <c r="G195" s="272"/>
      <c r="H195" s="272"/>
      <c r="I195" s="272"/>
      <c r="J195" s="179" t="s">
        <v>267</v>
      </c>
      <c r="K195" s="180">
        <v>13.6</v>
      </c>
      <c r="L195" s="273">
        <v>0</v>
      </c>
      <c r="M195" s="273"/>
      <c r="N195" s="274">
        <f t="shared" si="45"/>
        <v>0</v>
      </c>
      <c r="O195" s="262"/>
      <c r="P195" s="262"/>
      <c r="Q195" s="262"/>
      <c r="R195" s="136"/>
      <c r="T195" s="166" t="s">
        <v>5</v>
      </c>
      <c r="U195" s="45" t="s">
        <v>47</v>
      </c>
      <c r="V195" s="37"/>
      <c r="W195" s="167">
        <f t="shared" si="46"/>
        <v>0</v>
      </c>
      <c r="X195" s="167">
        <v>0</v>
      </c>
      <c r="Y195" s="167">
        <f t="shared" si="47"/>
        <v>0</v>
      </c>
      <c r="Z195" s="167">
        <v>0</v>
      </c>
      <c r="AA195" s="168">
        <f t="shared" si="48"/>
        <v>0</v>
      </c>
      <c r="AR195" s="19" t="s">
        <v>213</v>
      </c>
      <c r="AT195" s="19" t="s">
        <v>234</v>
      </c>
      <c r="AU195" s="19" t="s">
        <v>126</v>
      </c>
      <c r="AY195" s="19" t="s">
        <v>170</v>
      </c>
      <c r="BE195" s="107">
        <f t="shared" si="49"/>
        <v>0</v>
      </c>
      <c r="BF195" s="107">
        <f t="shared" si="50"/>
        <v>0</v>
      </c>
      <c r="BG195" s="107">
        <f t="shared" si="51"/>
        <v>0</v>
      </c>
      <c r="BH195" s="107">
        <f t="shared" si="52"/>
        <v>0</v>
      </c>
      <c r="BI195" s="107">
        <f t="shared" si="53"/>
        <v>0</v>
      </c>
      <c r="BJ195" s="19" t="s">
        <v>11</v>
      </c>
      <c r="BK195" s="107">
        <f t="shared" si="54"/>
        <v>0</v>
      </c>
      <c r="BL195" s="19" t="s">
        <v>175</v>
      </c>
      <c r="BM195" s="19" t="s">
        <v>968</v>
      </c>
    </row>
    <row r="196" spans="2:65" s="1" customFormat="1" ht="22.5" customHeight="1">
      <c r="B196" s="133"/>
      <c r="C196" s="177" t="s">
        <v>535</v>
      </c>
      <c r="D196" s="177" t="s">
        <v>234</v>
      </c>
      <c r="E196" s="178" t="s">
        <v>969</v>
      </c>
      <c r="F196" s="272" t="s">
        <v>970</v>
      </c>
      <c r="G196" s="272"/>
      <c r="H196" s="272"/>
      <c r="I196" s="272"/>
      <c r="J196" s="179" t="s">
        <v>237</v>
      </c>
      <c r="K196" s="180">
        <v>102</v>
      </c>
      <c r="L196" s="273">
        <v>0</v>
      </c>
      <c r="M196" s="273"/>
      <c r="N196" s="274">
        <f t="shared" si="45"/>
        <v>0</v>
      </c>
      <c r="O196" s="262"/>
      <c r="P196" s="262"/>
      <c r="Q196" s="262"/>
      <c r="R196" s="136"/>
      <c r="T196" s="166" t="s">
        <v>5</v>
      </c>
      <c r="U196" s="45" t="s">
        <v>47</v>
      </c>
      <c r="V196" s="37"/>
      <c r="W196" s="167">
        <f t="shared" si="46"/>
        <v>0</v>
      </c>
      <c r="X196" s="167">
        <v>0</v>
      </c>
      <c r="Y196" s="167">
        <f t="shared" si="47"/>
        <v>0</v>
      </c>
      <c r="Z196" s="167">
        <v>0</v>
      </c>
      <c r="AA196" s="168">
        <f t="shared" si="48"/>
        <v>0</v>
      </c>
      <c r="AR196" s="19" t="s">
        <v>213</v>
      </c>
      <c r="AT196" s="19" t="s">
        <v>234</v>
      </c>
      <c r="AU196" s="19" t="s">
        <v>126</v>
      </c>
      <c r="AY196" s="19" t="s">
        <v>170</v>
      </c>
      <c r="BE196" s="107">
        <f t="shared" si="49"/>
        <v>0</v>
      </c>
      <c r="BF196" s="107">
        <f t="shared" si="50"/>
        <v>0</v>
      </c>
      <c r="BG196" s="107">
        <f t="shared" si="51"/>
        <v>0</v>
      </c>
      <c r="BH196" s="107">
        <f t="shared" si="52"/>
        <v>0</v>
      </c>
      <c r="BI196" s="107">
        <f t="shared" si="53"/>
        <v>0</v>
      </c>
      <c r="BJ196" s="19" t="s">
        <v>11</v>
      </c>
      <c r="BK196" s="107">
        <f t="shared" si="54"/>
        <v>0</v>
      </c>
      <c r="BL196" s="19" t="s">
        <v>175</v>
      </c>
      <c r="BM196" s="19" t="s">
        <v>971</v>
      </c>
    </row>
    <row r="197" spans="2:65" s="1" customFormat="1" ht="31.5" customHeight="1">
      <c r="B197" s="133"/>
      <c r="C197" s="177" t="s">
        <v>540</v>
      </c>
      <c r="D197" s="177" t="s">
        <v>234</v>
      </c>
      <c r="E197" s="178" t="s">
        <v>972</v>
      </c>
      <c r="F197" s="272" t="s">
        <v>973</v>
      </c>
      <c r="G197" s="272"/>
      <c r="H197" s="272"/>
      <c r="I197" s="272"/>
      <c r="J197" s="179" t="s">
        <v>237</v>
      </c>
      <c r="K197" s="180">
        <v>102</v>
      </c>
      <c r="L197" s="273">
        <v>0</v>
      </c>
      <c r="M197" s="273"/>
      <c r="N197" s="274">
        <f t="shared" si="45"/>
        <v>0</v>
      </c>
      <c r="O197" s="262"/>
      <c r="P197" s="262"/>
      <c r="Q197" s="262"/>
      <c r="R197" s="136"/>
      <c r="T197" s="166" t="s">
        <v>5</v>
      </c>
      <c r="U197" s="45" t="s">
        <v>47</v>
      </c>
      <c r="V197" s="37"/>
      <c r="W197" s="167">
        <f t="shared" si="46"/>
        <v>0</v>
      </c>
      <c r="X197" s="167">
        <v>0</v>
      </c>
      <c r="Y197" s="167">
        <f t="shared" si="47"/>
        <v>0</v>
      </c>
      <c r="Z197" s="167">
        <v>0</v>
      </c>
      <c r="AA197" s="168">
        <f t="shared" si="48"/>
        <v>0</v>
      </c>
      <c r="AR197" s="19" t="s">
        <v>213</v>
      </c>
      <c r="AT197" s="19" t="s">
        <v>234</v>
      </c>
      <c r="AU197" s="19" t="s">
        <v>126</v>
      </c>
      <c r="AY197" s="19" t="s">
        <v>170</v>
      </c>
      <c r="BE197" s="107">
        <f t="shared" si="49"/>
        <v>0</v>
      </c>
      <c r="BF197" s="107">
        <f t="shared" si="50"/>
        <v>0</v>
      </c>
      <c r="BG197" s="107">
        <f t="shared" si="51"/>
        <v>0</v>
      </c>
      <c r="BH197" s="107">
        <f t="shared" si="52"/>
        <v>0</v>
      </c>
      <c r="BI197" s="107">
        <f t="shared" si="53"/>
        <v>0</v>
      </c>
      <c r="BJ197" s="19" t="s">
        <v>11</v>
      </c>
      <c r="BK197" s="107">
        <f t="shared" si="54"/>
        <v>0</v>
      </c>
      <c r="BL197" s="19" t="s">
        <v>175</v>
      </c>
      <c r="BM197" s="19" t="s">
        <v>974</v>
      </c>
    </row>
    <row r="198" spans="2:65" s="1" customFormat="1" ht="22.5" customHeight="1">
      <c r="B198" s="133"/>
      <c r="C198" s="177" t="s">
        <v>545</v>
      </c>
      <c r="D198" s="177" t="s">
        <v>234</v>
      </c>
      <c r="E198" s="178" t="s">
        <v>975</v>
      </c>
      <c r="F198" s="272" t="s">
        <v>976</v>
      </c>
      <c r="G198" s="272"/>
      <c r="H198" s="272"/>
      <c r="I198" s="272"/>
      <c r="J198" s="179" t="s">
        <v>267</v>
      </c>
      <c r="K198" s="180">
        <v>102</v>
      </c>
      <c r="L198" s="273">
        <v>0</v>
      </c>
      <c r="M198" s="273"/>
      <c r="N198" s="274">
        <f t="shared" si="45"/>
        <v>0</v>
      </c>
      <c r="O198" s="262"/>
      <c r="P198" s="262"/>
      <c r="Q198" s="262"/>
      <c r="R198" s="136"/>
      <c r="T198" s="166" t="s">
        <v>5</v>
      </c>
      <c r="U198" s="45" t="s">
        <v>47</v>
      </c>
      <c r="V198" s="37"/>
      <c r="W198" s="167">
        <f t="shared" si="46"/>
        <v>0</v>
      </c>
      <c r="X198" s="167">
        <v>0</v>
      </c>
      <c r="Y198" s="167">
        <f t="shared" si="47"/>
        <v>0</v>
      </c>
      <c r="Z198" s="167">
        <v>0</v>
      </c>
      <c r="AA198" s="168">
        <f t="shared" si="48"/>
        <v>0</v>
      </c>
      <c r="AR198" s="19" t="s">
        <v>213</v>
      </c>
      <c r="AT198" s="19" t="s">
        <v>234</v>
      </c>
      <c r="AU198" s="19" t="s">
        <v>126</v>
      </c>
      <c r="AY198" s="19" t="s">
        <v>170</v>
      </c>
      <c r="BE198" s="107">
        <f t="shared" si="49"/>
        <v>0</v>
      </c>
      <c r="BF198" s="107">
        <f t="shared" si="50"/>
        <v>0</v>
      </c>
      <c r="BG198" s="107">
        <f t="shared" si="51"/>
        <v>0</v>
      </c>
      <c r="BH198" s="107">
        <f t="shared" si="52"/>
        <v>0</v>
      </c>
      <c r="BI198" s="107">
        <f t="shared" si="53"/>
        <v>0</v>
      </c>
      <c r="BJ198" s="19" t="s">
        <v>11</v>
      </c>
      <c r="BK198" s="107">
        <f t="shared" si="54"/>
        <v>0</v>
      </c>
      <c r="BL198" s="19" t="s">
        <v>175</v>
      </c>
      <c r="BM198" s="19" t="s">
        <v>977</v>
      </c>
    </row>
    <row r="199" spans="2:65" s="1" customFormat="1" ht="22.5" customHeight="1">
      <c r="B199" s="133"/>
      <c r="C199" s="177" t="s">
        <v>555</v>
      </c>
      <c r="D199" s="177" t="s">
        <v>234</v>
      </c>
      <c r="E199" s="178" t="s">
        <v>978</v>
      </c>
      <c r="F199" s="272" t="s">
        <v>979</v>
      </c>
      <c r="G199" s="272"/>
      <c r="H199" s="272"/>
      <c r="I199" s="272"/>
      <c r="J199" s="179" t="s">
        <v>174</v>
      </c>
      <c r="K199" s="180">
        <v>2</v>
      </c>
      <c r="L199" s="273">
        <v>0</v>
      </c>
      <c r="M199" s="273"/>
      <c r="N199" s="274">
        <f t="shared" si="45"/>
        <v>0</v>
      </c>
      <c r="O199" s="262"/>
      <c r="P199" s="262"/>
      <c r="Q199" s="262"/>
      <c r="R199" s="136"/>
      <c r="T199" s="166" t="s">
        <v>5</v>
      </c>
      <c r="U199" s="45" t="s">
        <v>47</v>
      </c>
      <c r="V199" s="37"/>
      <c r="W199" s="167">
        <f t="shared" si="46"/>
        <v>0</v>
      </c>
      <c r="X199" s="167">
        <v>0</v>
      </c>
      <c r="Y199" s="167">
        <f t="shared" si="47"/>
        <v>0</v>
      </c>
      <c r="Z199" s="167">
        <v>0</v>
      </c>
      <c r="AA199" s="168">
        <f t="shared" si="48"/>
        <v>0</v>
      </c>
      <c r="AR199" s="19" t="s">
        <v>213</v>
      </c>
      <c r="AT199" s="19" t="s">
        <v>234</v>
      </c>
      <c r="AU199" s="19" t="s">
        <v>126</v>
      </c>
      <c r="AY199" s="19" t="s">
        <v>170</v>
      </c>
      <c r="BE199" s="107">
        <f t="shared" si="49"/>
        <v>0</v>
      </c>
      <c r="BF199" s="107">
        <f t="shared" si="50"/>
        <v>0</v>
      </c>
      <c r="BG199" s="107">
        <f t="shared" si="51"/>
        <v>0</v>
      </c>
      <c r="BH199" s="107">
        <f t="shared" si="52"/>
        <v>0</v>
      </c>
      <c r="BI199" s="107">
        <f t="shared" si="53"/>
        <v>0</v>
      </c>
      <c r="BJ199" s="19" t="s">
        <v>11</v>
      </c>
      <c r="BK199" s="107">
        <f t="shared" si="54"/>
        <v>0</v>
      </c>
      <c r="BL199" s="19" t="s">
        <v>175</v>
      </c>
      <c r="BM199" s="19" t="s">
        <v>980</v>
      </c>
    </row>
    <row r="200" spans="2:65" s="1" customFormat="1" ht="22.5" customHeight="1">
      <c r="B200" s="133"/>
      <c r="C200" s="177" t="s">
        <v>560</v>
      </c>
      <c r="D200" s="177" t="s">
        <v>234</v>
      </c>
      <c r="E200" s="178" t="s">
        <v>981</v>
      </c>
      <c r="F200" s="272" t="s">
        <v>982</v>
      </c>
      <c r="G200" s="272"/>
      <c r="H200" s="272"/>
      <c r="I200" s="272"/>
      <c r="J200" s="179" t="s">
        <v>174</v>
      </c>
      <c r="K200" s="180">
        <v>3</v>
      </c>
      <c r="L200" s="273">
        <v>0</v>
      </c>
      <c r="M200" s="273"/>
      <c r="N200" s="274">
        <f t="shared" si="45"/>
        <v>0</v>
      </c>
      <c r="O200" s="262"/>
      <c r="P200" s="262"/>
      <c r="Q200" s="262"/>
      <c r="R200" s="136"/>
      <c r="T200" s="166" t="s">
        <v>5</v>
      </c>
      <c r="U200" s="45" t="s">
        <v>47</v>
      </c>
      <c r="V200" s="37"/>
      <c r="W200" s="167">
        <f t="shared" si="46"/>
        <v>0</v>
      </c>
      <c r="X200" s="167">
        <v>0</v>
      </c>
      <c r="Y200" s="167">
        <f t="shared" si="47"/>
        <v>0</v>
      </c>
      <c r="Z200" s="167">
        <v>0</v>
      </c>
      <c r="AA200" s="168">
        <f t="shared" si="48"/>
        <v>0</v>
      </c>
      <c r="AR200" s="19" t="s">
        <v>213</v>
      </c>
      <c r="AT200" s="19" t="s">
        <v>234</v>
      </c>
      <c r="AU200" s="19" t="s">
        <v>126</v>
      </c>
      <c r="AY200" s="19" t="s">
        <v>170</v>
      </c>
      <c r="BE200" s="107">
        <f t="shared" si="49"/>
        <v>0</v>
      </c>
      <c r="BF200" s="107">
        <f t="shared" si="50"/>
        <v>0</v>
      </c>
      <c r="BG200" s="107">
        <f t="shared" si="51"/>
        <v>0</v>
      </c>
      <c r="BH200" s="107">
        <f t="shared" si="52"/>
        <v>0</v>
      </c>
      <c r="BI200" s="107">
        <f t="shared" si="53"/>
        <v>0</v>
      </c>
      <c r="BJ200" s="19" t="s">
        <v>11</v>
      </c>
      <c r="BK200" s="107">
        <f t="shared" si="54"/>
        <v>0</v>
      </c>
      <c r="BL200" s="19" t="s">
        <v>175</v>
      </c>
      <c r="BM200" s="19" t="s">
        <v>983</v>
      </c>
    </row>
    <row r="201" spans="2:65" s="1" customFormat="1" ht="22.5" customHeight="1">
      <c r="B201" s="133"/>
      <c r="C201" s="177" t="s">
        <v>563</v>
      </c>
      <c r="D201" s="177" t="s">
        <v>234</v>
      </c>
      <c r="E201" s="178" t="s">
        <v>984</v>
      </c>
      <c r="F201" s="272" t="s">
        <v>985</v>
      </c>
      <c r="G201" s="272"/>
      <c r="H201" s="272"/>
      <c r="I201" s="272"/>
      <c r="J201" s="179" t="s">
        <v>174</v>
      </c>
      <c r="K201" s="180">
        <v>3.4</v>
      </c>
      <c r="L201" s="273">
        <v>0</v>
      </c>
      <c r="M201" s="273"/>
      <c r="N201" s="274">
        <f t="shared" si="45"/>
        <v>0</v>
      </c>
      <c r="O201" s="262"/>
      <c r="P201" s="262"/>
      <c r="Q201" s="262"/>
      <c r="R201" s="136"/>
      <c r="T201" s="166" t="s">
        <v>5</v>
      </c>
      <c r="U201" s="45" t="s">
        <v>47</v>
      </c>
      <c r="V201" s="37"/>
      <c r="W201" s="167">
        <f t="shared" si="46"/>
        <v>0</v>
      </c>
      <c r="X201" s="167">
        <v>0</v>
      </c>
      <c r="Y201" s="167">
        <f t="shared" si="47"/>
        <v>0</v>
      </c>
      <c r="Z201" s="167">
        <v>0</v>
      </c>
      <c r="AA201" s="168">
        <f t="shared" si="48"/>
        <v>0</v>
      </c>
      <c r="AR201" s="19" t="s">
        <v>213</v>
      </c>
      <c r="AT201" s="19" t="s">
        <v>234</v>
      </c>
      <c r="AU201" s="19" t="s">
        <v>126</v>
      </c>
      <c r="AY201" s="19" t="s">
        <v>170</v>
      </c>
      <c r="BE201" s="107">
        <f t="shared" si="49"/>
        <v>0</v>
      </c>
      <c r="BF201" s="107">
        <f t="shared" si="50"/>
        <v>0</v>
      </c>
      <c r="BG201" s="107">
        <f t="shared" si="51"/>
        <v>0</v>
      </c>
      <c r="BH201" s="107">
        <f t="shared" si="52"/>
        <v>0</v>
      </c>
      <c r="BI201" s="107">
        <f t="shared" si="53"/>
        <v>0</v>
      </c>
      <c r="BJ201" s="19" t="s">
        <v>11</v>
      </c>
      <c r="BK201" s="107">
        <f t="shared" si="54"/>
        <v>0</v>
      </c>
      <c r="BL201" s="19" t="s">
        <v>175</v>
      </c>
      <c r="BM201" s="19" t="s">
        <v>986</v>
      </c>
    </row>
    <row r="202" spans="2:65" s="9" customFormat="1" ht="29.85" customHeight="1">
      <c r="B202" s="151"/>
      <c r="C202" s="152"/>
      <c r="D202" s="161" t="s">
        <v>811</v>
      </c>
      <c r="E202" s="161"/>
      <c r="F202" s="161"/>
      <c r="G202" s="161"/>
      <c r="H202" s="161"/>
      <c r="I202" s="161"/>
      <c r="J202" s="161"/>
      <c r="K202" s="161"/>
      <c r="L202" s="161"/>
      <c r="M202" s="161"/>
      <c r="N202" s="275">
        <f>BK202</f>
        <v>0</v>
      </c>
      <c r="O202" s="276"/>
      <c r="P202" s="276"/>
      <c r="Q202" s="276"/>
      <c r="R202" s="154"/>
      <c r="T202" s="155"/>
      <c r="U202" s="152"/>
      <c r="V202" s="152"/>
      <c r="W202" s="156">
        <f>SUM(W203:W209)</f>
        <v>0</v>
      </c>
      <c r="X202" s="152"/>
      <c r="Y202" s="156">
        <f>SUM(Y203:Y209)</f>
        <v>0</v>
      </c>
      <c r="Z202" s="152"/>
      <c r="AA202" s="157">
        <f>SUM(AA203:AA209)</f>
        <v>0</v>
      </c>
      <c r="AR202" s="158" t="s">
        <v>11</v>
      </c>
      <c r="AT202" s="159" t="s">
        <v>81</v>
      </c>
      <c r="AU202" s="159" t="s">
        <v>11</v>
      </c>
      <c r="AY202" s="158" t="s">
        <v>170</v>
      </c>
      <c r="BK202" s="160">
        <f>SUM(BK203:BK209)</f>
        <v>0</v>
      </c>
    </row>
    <row r="203" spans="2:65" s="1" customFormat="1" ht="31.5" customHeight="1">
      <c r="B203" s="133"/>
      <c r="C203" s="162" t="s">
        <v>568</v>
      </c>
      <c r="D203" s="162" t="s">
        <v>171</v>
      </c>
      <c r="E203" s="163" t="s">
        <v>987</v>
      </c>
      <c r="F203" s="260" t="s">
        <v>988</v>
      </c>
      <c r="G203" s="260"/>
      <c r="H203" s="260"/>
      <c r="I203" s="260"/>
      <c r="J203" s="164" t="s">
        <v>237</v>
      </c>
      <c r="K203" s="165">
        <v>34</v>
      </c>
      <c r="L203" s="261">
        <v>0</v>
      </c>
      <c r="M203" s="261"/>
      <c r="N203" s="262">
        <f t="shared" ref="N203:N209" si="55">ROUND(L203*K203,0)</f>
        <v>0</v>
      </c>
      <c r="O203" s="262"/>
      <c r="P203" s="262"/>
      <c r="Q203" s="262"/>
      <c r="R203" s="136"/>
      <c r="T203" s="166" t="s">
        <v>5</v>
      </c>
      <c r="U203" s="45" t="s">
        <v>47</v>
      </c>
      <c r="V203" s="37"/>
      <c r="W203" s="167">
        <f t="shared" ref="W203:W209" si="56">V203*K203</f>
        <v>0</v>
      </c>
      <c r="X203" s="167">
        <v>0</v>
      </c>
      <c r="Y203" s="167">
        <f t="shared" ref="Y203:Y209" si="57">X203*K203</f>
        <v>0</v>
      </c>
      <c r="Z203" s="167">
        <v>0</v>
      </c>
      <c r="AA203" s="168">
        <f t="shared" ref="AA203:AA209" si="58">Z203*K203</f>
        <v>0</v>
      </c>
      <c r="AR203" s="19" t="s">
        <v>175</v>
      </c>
      <c r="AT203" s="19" t="s">
        <v>171</v>
      </c>
      <c r="AU203" s="19" t="s">
        <v>126</v>
      </c>
      <c r="AY203" s="19" t="s">
        <v>170</v>
      </c>
      <c r="BE203" s="107">
        <f t="shared" ref="BE203:BE209" si="59">IF(U203="základní",N203,0)</f>
        <v>0</v>
      </c>
      <c r="BF203" s="107">
        <f t="shared" ref="BF203:BF209" si="60">IF(U203="snížená",N203,0)</f>
        <v>0</v>
      </c>
      <c r="BG203" s="107">
        <f t="shared" ref="BG203:BG209" si="61">IF(U203="zákl. přenesená",N203,0)</f>
        <v>0</v>
      </c>
      <c r="BH203" s="107">
        <f t="shared" ref="BH203:BH209" si="62">IF(U203="sníž. přenesená",N203,0)</f>
        <v>0</v>
      </c>
      <c r="BI203" s="107">
        <f t="shared" ref="BI203:BI209" si="63">IF(U203="nulová",N203,0)</f>
        <v>0</v>
      </c>
      <c r="BJ203" s="19" t="s">
        <v>11</v>
      </c>
      <c r="BK203" s="107">
        <f t="shared" ref="BK203:BK209" si="64">ROUND(L203*K203,0)</f>
        <v>0</v>
      </c>
      <c r="BL203" s="19" t="s">
        <v>175</v>
      </c>
      <c r="BM203" s="19" t="s">
        <v>989</v>
      </c>
    </row>
    <row r="204" spans="2:65" s="1" customFormat="1" ht="22.5" customHeight="1">
      <c r="B204" s="133"/>
      <c r="C204" s="162" t="s">
        <v>572</v>
      </c>
      <c r="D204" s="162" t="s">
        <v>171</v>
      </c>
      <c r="E204" s="163" t="s">
        <v>990</v>
      </c>
      <c r="F204" s="260" t="s">
        <v>991</v>
      </c>
      <c r="G204" s="260"/>
      <c r="H204" s="260"/>
      <c r="I204" s="260"/>
      <c r="J204" s="164" t="s">
        <v>237</v>
      </c>
      <c r="K204" s="165">
        <v>34</v>
      </c>
      <c r="L204" s="261">
        <v>0</v>
      </c>
      <c r="M204" s="261"/>
      <c r="N204" s="262">
        <f t="shared" si="55"/>
        <v>0</v>
      </c>
      <c r="O204" s="262"/>
      <c r="P204" s="262"/>
      <c r="Q204" s="262"/>
      <c r="R204" s="136"/>
      <c r="T204" s="166" t="s">
        <v>5</v>
      </c>
      <c r="U204" s="45" t="s">
        <v>47</v>
      </c>
      <c r="V204" s="37"/>
      <c r="W204" s="167">
        <f t="shared" si="56"/>
        <v>0</v>
      </c>
      <c r="X204" s="167">
        <v>0</v>
      </c>
      <c r="Y204" s="167">
        <f t="shared" si="57"/>
        <v>0</v>
      </c>
      <c r="Z204" s="167">
        <v>0</v>
      </c>
      <c r="AA204" s="168">
        <f t="shared" si="58"/>
        <v>0</v>
      </c>
      <c r="AR204" s="19" t="s">
        <v>175</v>
      </c>
      <c r="AT204" s="19" t="s">
        <v>171</v>
      </c>
      <c r="AU204" s="19" t="s">
        <v>126</v>
      </c>
      <c r="AY204" s="19" t="s">
        <v>170</v>
      </c>
      <c r="BE204" s="107">
        <f t="shared" si="59"/>
        <v>0</v>
      </c>
      <c r="BF204" s="107">
        <f t="shared" si="60"/>
        <v>0</v>
      </c>
      <c r="BG204" s="107">
        <f t="shared" si="61"/>
        <v>0</v>
      </c>
      <c r="BH204" s="107">
        <f t="shared" si="62"/>
        <v>0</v>
      </c>
      <c r="BI204" s="107">
        <f t="shared" si="63"/>
        <v>0</v>
      </c>
      <c r="BJ204" s="19" t="s">
        <v>11</v>
      </c>
      <c r="BK204" s="107">
        <f t="shared" si="64"/>
        <v>0</v>
      </c>
      <c r="BL204" s="19" t="s">
        <v>175</v>
      </c>
      <c r="BM204" s="19" t="s">
        <v>992</v>
      </c>
    </row>
    <row r="205" spans="2:65" s="1" customFormat="1" ht="22.5" customHeight="1">
      <c r="B205" s="133"/>
      <c r="C205" s="162" t="s">
        <v>576</v>
      </c>
      <c r="D205" s="162" t="s">
        <v>171</v>
      </c>
      <c r="E205" s="163" t="s">
        <v>993</v>
      </c>
      <c r="F205" s="260" t="s">
        <v>994</v>
      </c>
      <c r="G205" s="260"/>
      <c r="H205" s="260"/>
      <c r="I205" s="260"/>
      <c r="J205" s="164" t="s">
        <v>237</v>
      </c>
      <c r="K205" s="165">
        <v>34</v>
      </c>
      <c r="L205" s="261">
        <v>0</v>
      </c>
      <c r="M205" s="261"/>
      <c r="N205" s="262">
        <f t="shared" si="55"/>
        <v>0</v>
      </c>
      <c r="O205" s="262"/>
      <c r="P205" s="262"/>
      <c r="Q205" s="262"/>
      <c r="R205" s="136"/>
      <c r="T205" s="166" t="s">
        <v>5</v>
      </c>
      <c r="U205" s="45" t="s">
        <v>47</v>
      </c>
      <c r="V205" s="37"/>
      <c r="W205" s="167">
        <f t="shared" si="56"/>
        <v>0</v>
      </c>
      <c r="X205" s="167">
        <v>0</v>
      </c>
      <c r="Y205" s="167">
        <f t="shared" si="57"/>
        <v>0</v>
      </c>
      <c r="Z205" s="167">
        <v>0</v>
      </c>
      <c r="AA205" s="168">
        <f t="shared" si="58"/>
        <v>0</v>
      </c>
      <c r="AR205" s="19" t="s">
        <v>175</v>
      </c>
      <c r="AT205" s="19" t="s">
        <v>171</v>
      </c>
      <c r="AU205" s="19" t="s">
        <v>126</v>
      </c>
      <c r="AY205" s="19" t="s">
        <v>170</v>
      </c>
      <c r="BE205" s="107">
        <f t="shared" si="59"/>
        <v>0</v>
      </c>
      <c r="BF205" s="107">
        <f t="shared" si="60"/>
        <v>0</v>
      </c>
      <c r="BG205" s="107">
        <f t="shared" si="61"/>
        <v>0</v>
      </c>
      <c r="BH205" s="107">
        <f t="shared" si="62"/>
        <v>0</v>
      </c>
      <c r="BI205" s="107">
        <f t="shared" si="63"/>
        <v>0</v>
      </c>
      <c r="BJ205" s="19" t="s">
        <v>11</v>
      </c>
      <c r="BK205" s="107">
        <f t="shared" si="64"/>
        <v>0</v>
      </c>
      <c r="BL205" s="19" t="s">
        <v>175</v>
      </c>
      <c r="BM205" s="19" t="s">
        <v>995</v>
      </c>
    </row>
    <row r="206" spans="2:65" s="1" customFormat="1" ht="22.5" customHeight="1">
      <c r="B206" s="133"/>
      <c r="C206" s="162" t="s">
        <v>580</v>
      </c>
      <c r="D206" s="162" t="s">
        <v>171</v>
      </c>
      <c r="E206" s="163" t="s">
        <v>996</v>
      </c>
      <c r="F206" s="260" t="s">
        <v>997</v>
      </c>
      <c r="G206" s="260"/>
      <c r="H206" s="260"/>
      <c r="I206" s="260"/>
      <c r="J206" s="164" t="s">
        <v>237</v>
      </c>
      <c r="K206" s="165">
        <v>34</v>
      </c>
      <c r="L206" s="261">
        <v>0</v>
      </c>
      <c r="M206" s="261"/>
      <c r="N206" s="262">
        <f t="shared" si="55"/>
        <v>0</v>
      </c>
      <c r="O206" s="262"/>
      <c r="P206" s="262"/>
      <c r="Q206" s="262"/>
      <c r="R206" s="136"/>
      <c r="T206" s="166" t="s">
        <v>5</v>
      </c>
      <c r="U206" s="45" t="s">
        <v>47</v>
      </c>
      <c r="V206" s="37"/>
      <c r="W206" s="167">
        <f t="shared" si="56"/>
        <v>0</v>
      </c>
      <c r="X206" s="167">
        <v>0</v>
      </c>
      <c r="Y206" s="167">
        <f t="shared" si="57"/>
        <v>0</v>
      </c>
      <c r="Z206" s="167">
        <v>0</v>
      </c>
      <c r="AA206" s="168">
        <f t="shared" si="58"/>
        <v>0</v>
      </c>
      <c r="AR206" s="19" t="s">
        <v>175</v>
      </c>
      <c r="AT206" s="19" t="s">
        <v>171</v>
      </c>
      <c r="AU206" s="19" t="s">
        <v>126</v>
      </c>
      <c r="AY206" s="19" t="s">
        <v>170</v>
      </c>
      <c r="BE206" s="107">
        <f t="shared" si="59"/>
        <v>0</v>
      </c>
      <c r="BF206" s="107">
        <f t="shared" si="60"/>
        <v>0</v>
      </c>
      <c r="BG206" s="107">
        <f t="shared" si="61"/>
        <v>0</v>
      </c>
      <c r="BH206" s="107">
        <f t="shared" si="62"/>
        <v>0</v>
      </c>
      <c r="BI206" s="107">
        <f t="shared" si="63"/>
        <v>0</v>
      </c>
      <c r="BJ206" s="19" t="s">
        <v>11</v>
      </c>
      <c r="BK206" s="107">
        <f t="shared" si="64"/>
        <v>0</v>
      </c>
      <c r="BL206" s="19" t="s">
        <v>175</v>
      </c>
      <c r="BM206" s="19" t="s">
        <v>998</v>
      </c>
    </row>
    <row r="207" spans="2:65" s="1" customFormat="1" ht="22.5" customHeight="1">
      <c r="B207" s="133"/>
      <c r="C207" s="162" t="s">
        <v>584</v>
      </c>
      <c r="D207" s="162" t="s">
        <v>171</v>
      </c>
      <c r="E207" s="163" t="s">
        <v>999</v>
      </c>
      <c r="F207" s="260" t="s">
        <v>1000</v>
      </c>
      <c r="G207" s="260"/>
      <c r="H207" s="260"/>
      <c r="I207" s="260"/>
      <c r="J207" s="164" t="s">
        <v>209</v>
      </c>
      <c r="K207" s="165">
        <v>34</v>
      </c>
      <c r="L207" s="261">
        <v>0</v>
      </c>
      <c r="M207" s="261"/>
      <c r="N207" s="262">
        <f t="shared" si="55"/>
        <v>0</v>
      </c>
      <c r="O207" s="262"/>
      <c r="P207" s="262"/>
      <c r="Q207" s="262"/>
      <c r="R207" s="136"/>
      <c r="T207" s="166" t="s">
        <v>5</v>
      </c>
      <c r="U207" s="45" t="s">
        <v>47</v>
      </c>
      <c r="V207" s="37"/>
      <c r="W207" s="167">
        <f t="shared" si="56"/>
        <v>0</v>
      </c>
      <c r="X207" s="167">
        <v>0</v>
      </c>
      <c r="Y207" s="167">
        <f t="shared" si="57"/>
        <v>0</v>
      </c>
      <c r="Z207" s="167">
        <v>0</v>
      </c>
      <c r="AA207" s="168">
        <f t="shared" si="58"/>
        <v>0</v>
      </c>
      <c r="AR207" s="19" t="s">
        <v>175</v>
      </c>
      <c r="AT207" s="19" t="s">
        <v>171</v>
      </c>
      <c r="AU207" s="19" t="s">
        <v>126</v>
      </c>
      <c r="AY207" s="19" t="s">
        <v>170</v>
      </c>
      <c r="BE207" s="107">
        <f t="shared" si="59"/>
        <v>0</v>
      </c>
      <c r="BF207" s="107">
        <f t="shared" si="60"/>
        <v>0</v>
      </c>
      <c r="BG207" s="107">
        <f t="shared" si="61"/>
        <v>0</v>
      </c>
      <c r="BH207" s="107">
        <f t="shared" si="62"/>
        <v>0</v>
      </c>
      <c r="BI207" s="107">
        <f t="shared" si="63"/>
        <v>0</v>
      </c>
      <c r="BJ207" s="19" t="s">
        <v>11</v>
      </c>
      <c r="BK207" s="107">
        <f t="shared" si="64"/>
        <v>0</v>
      </c>
      <c r="BL207" s="19" t="s">
        <v>175</v>
      </c>
      <c r="BM207" s="19" t="s">
        <v>1001</v>
      </c>
    </row>
    <row r="208" spans="2:65" s="1" customFormat="1" ht="22.5" customHeight="1">
      <c r="B208" s="133"/>
      <c r="C208" s="162" t="s">
        <v>589</v>
      </c>
      <c r="D208" s="162" t="s">
        <v>171</v>
      </c>
      <c r="E208" s="163" t="s">
        <v>1002</v>
      </c>
      <c r="F208" s="260" t="s">
        <v>1003</v>
      </c>
      <c r="G208" s="260"/>
      <c r="H208" s="260"/>
      <c r="I208" s="260"/>
      <c r="J208" s="164" t="s">
        <v>174</v>
      </c>
      <c r="K208" s="165">
        <v>3.4</v>
      </c>
      <c r="L208" s="261">
        <v>0</v>
      </c>
      <c r="M208" s="261"/>
      <c r="N208" s="262">
        <f t="shared" si="55"/>
        <v>0</v>
      </c>
      <c r="O208" s="262"/>
      <c r="P208" s="262"/>
      <c r="Q208" s="262"/>
      <c r="R208" s="136"/>
      <c r="T208" s="166" t="s">
        <v>5</v>
      </c>
      <c r="U208" s="45" t="s">
        <v>47</v>
      </c>
      <c r="V208" s="37"/>
      <c r="W208" s="167">
        <f t="shared" si="56"/>
        <v>0</v>
      </c>
      <c r="X208" s="167">
        <v>0</v>
      </c>
      <c r="Y208" s="167">
        <f t="shared" si="57"/>
        <v>0</v>
      </c>
      <c r="Z208" s="167">
        <v>0</v>
      </c>
      <c r="AA208" s="168">
        <f t="shared" si="58"/>
        <v>0</v>
      </c>
      <c r="AR208" s="19" t="s">
        <v>175</v>
      </c>
      <c r="AT208" s="19" t="s">
        <v>171</v>
      </c>
      <c r="AU208" s="19" t="s">
        <v>126</v>
      </c>
      <c r="AY208" s="19" t="s">
        <v>170</v>
      </c>
      <c r="BE208" s="107">
        <f t="shared" si="59"/>
        <v>0</v>
      </c>
      <c r="BF208" s="107">
        <f t="shared" si="60"/>
        <v>0</v>
      </c>
      <c r="BG208" s="107">
        <f t="shared" si="61"/>
        <v>0</v>
      </c>
      <c r="BH208" s="107">
        <f t="shared" si="62"/>
        <v>0</v>
      </c>
      <c r="BI208" s="107">
        <f t="shared" si="63"/>
        <v>0</v>
      </c>
      <c r="BJ208" s="19" t="s">
        <v>11</v>
      </c>
      <c r="BK208" s="107">
        <f t="shared" si="64"/>
        <v>0</v>
      </c>
      <c r="BL208" s="19" t="s">
        <v>175</v>
      </c>
      <c r="BM208" s="19" t="s">
        <v>1004</v>
      </c>
    </row>
    <row r="209" spans="2:65" s="1" customFormat="1" ht="22.5" customHeight="1">
      <c r="B209" s="133"/>
      <c r="C209" s="162" t="s">
        <v>594</v>
      </c>
      <c r="D209" s="162" t="s">
        <v>171</v>
      </c>
      <c r="E209" s="163" t="s">
        <v>1005</v>
      </c>
      <c r="F209" s="260" t="s">
        <v>1006</v>
      </c>
      <c r="G209" s="260"/>
      <c r="H209" s="260"/>
      <c r="I209" s="260"/>
      <c r="J209" s="164" t="s">
        <v>237</v>
      </c>
      <c r="K209" s="165">
        <v>34</v>
      </c>
      <c r="L209" s="261">
        <v>0</v>
      </c>
      <c r="M209" s="261"/>
      <c r="N209" s="262">
        <f t="shared" si="55"/>
        <v>0</v>
      </c>
      <c r="O209" s="262"/>
      <c r="P209" s="262"/>
      <c r="Q209" s="262"/>
      <c r="R209" s="136"/>
      <c r="T209" s="166" t="s">
        <v>5</v>
      </c>
      <c r="U209" s="45" t="s">
        <v>47</v>
      </c>
      <c r="V209" s="37"/>
      <c r="W209" s="167">
        <f t="shared" si="56"/>
        <v>0</v>
      </c>
      <c r="X209" s="167">
        <v>0</v>
      </c>
      <c r="Y209" s="167">
        <f t="shared" si="57"/>
        <v>0</v>
      </c>
      <c r="Z209" s="167">
        <v>0</v>
      </c>
      <c r="AA209" s="168">
        <f t="shared" si="58"/>
        <v>0</v>
      </c>
      <c r="AR209" s="19" t="s">
        <v>175</v>
      </c>
      <c r="AT209" s="19" t="s">
        <v>171</v>
      </c>
      <c r="AU209" s="19" t="s">
        <v>126</v>
      </c>
      <c r="AY209" s="19" t="s">
        <v>170</v>
      </c>
      <c r="BE209" s="107">
        <f t="shared" si="59"/>
        <v>0</v>
      </c>
      <c r="BF209" s="107">
        <f t="shared" si="60"/>
        <v>0</v>
      </c>
      <c r="BG209" s="107">
        <f t="shared" si="61"/>
        <v>0</v>
      </c>
      <c r="BH209" s="107">
        <f t="shared" si="62"/>
        <v>0</v>
      </c>
      <c r="BI209" s="107">
        <f t="shared" si="63"/>
        <v>0</v>
      </c>
      <c r="BJ209" s="19" t="s">
        <v>11</v>
      </c>
      <c r="BK209" s="107">
        <f t="shared" si="64"/>
        <v>0</v>
      </c>
      <c r="BL209" s="19" t="s">
        <v>175</v>
      </c>
      <c r="BM209" s="19" t="s">
        <v>1007</v>
      </c>
    </row>
    <row r="210" spans="2:65" s="9" customFormat="1" ht="29.85" customHeight="1">
      <c r="B210" s="151"/>
      <c r="C210" s="152"/>
      <c r="D210" s="161" t="s">
        <v>812</v>
      </c>
      <c r="E210" s="161"/>
      <c r="F210" s="161"/>
      <c r="G210" s="161"/>
      <c r="H210" s="161"/>
      <c r="I210" s="161"/>
      <c r="J210" s="161"/>
      <c r="K210" s="161"/>
      <c r="L210" s="161"/>
      <c r="M210" s="161"/>
      <c r="N210" s="275">
        <f>BK210</f>
        <v>0</v>
      </c>
      <c r="O210" s="276"/>
      <c r="P210" s="276"/>
      <c r="Q210" s="276"/>
      <c r="R210" s="154"/>
      <c r="T210" s="155"/>
      <c r="U210" s="152"/>
      <c r="V210" s="152"/>
      <c r="W210" s="156">
        <f>SUM(W211:W219)</f>
        <v>0</v>
      </c>
      <c r="X210" s="152"/>
      <c r="Y210" s="156">
        <f>SUM(Y211:Y219)</f>
        <v>0</v>
      </c>
      <c r="Z210" s="152"/>
      <c r="AA210" s="157">
        <f>SUM(AA211:AA219)</f>
        <v>0</v>
      </c>
      <c r="AR210" s="158" t="s">
        <v>11</v>
      </c>
      <c r="AT210" s="159" t="s">
        <v>81</v>
      </c>
      <c r="AU210" s="159" t="s">
        <v>11</v>
      </c>
      <c r="AY210" s="158" t="s">
        <v>170</v>
      </c>
      <c r="BK210" s="160">
        <f>SUM(BK211:BK219)</f>
        <v>0</v>
      </c>
    </row>
    <row r="211" spans="2:65" s="1" customFormat="1" ht="22.5" customHeight="1">
      <c r="B211" s="133"/>
      <c r="C211" s="177" t="s">
        <v>599</v>
      </c>
      <c r="D211" s="177" t="s">
        <v>234</v>
      </c>
      <c r="E211" s="178" t="s">
        <v>963</v>
      </c>
      <c r="F211" s="272" t="s">
        <v>964</v>
      </c>
      <c r="G211" s="272"/>
      <c r="H211" s="272"/>
      <c r="I211" s="272"/>
      <c r="J211" s="179" t="s">
        <v>697</v>
      </c>
      <c r="K211" s="180">
        <v>107</v>
      </c>
      <c r="L211" s="273">
        <v>0</v>
      </c>
      <c r="M211" s="273"/>
      <c r="N211" s="274">
        <f t="shared" ref="N211:N219" si="65">ROUND(L211*K211,0)</f>
        <v>0</v>
      </c>
      <c r="O211" s="262"/>
      <c r="P211" s="262"/>
      <c r="Q211" s="262"/>
      <c r="R211" s="136"/>
      <c r="T211" s="166" t="s">
        <v>5</v>
      </c>
      <c r="U211" s="45" t="s">
        <v>47</v>
      </c>
      <c r="V211" s="37"/>
      <c r="W211" s="167">
        <f t="shared" ref="W211:W219" si="66">V211*K211</f>
        <v>0</v>
      </c>
      <c r="X211" s="167">
        <v>0</v>
      </c>
      <c r="Y211" s="167">
        <f t="shared" ref="Y211:Y219" si="67">X211*K211</f>
        <v>0</v>
      </c>
      <c r="Z211" s="167">
        <v>0</v>
      </c>
      <c r="AA211" s="168">
        <f t="shared" ref="AA211:AA219" si="68">Z211*K211</f>
        <v>0</v>
      </c>
      <c r="AR211" s="19" t="s">
        <v>213</v>
      </c>
      <c r="AT211" s="19" t="s">
        <v>234</v>
      </c>
      <c r="AU211" s="19" t="s">
        <v>126</v>
      </c>
      <c r="AY211" s="19" t="s">
        <v>170</v>
      </c>
      <c r="BE211" s="107">
        <f t="shared" ref="BE211:BE219" si="69">IF(U211="základní",N211,0)</f>
        <v>0</v>
      </c>
      <c r="BF211" s="107">
        <f t="shared" ref="BF211:BF219" si="70">IF(U211="snížená",N211,0)</f>
        <v>0</v>
      </c>
      <c r="BG211" s="107">
        <f t="shared" ref="BG211:BG219" si="71">IF(U211="zákl. přenesená",N211,0)</f>
        <v>0</v>
      </c>
      <c r="BH211" s="107">
        <f t="shared" ref="BH211:BH219" si="72">IF(U211="sníž. přenesená",N211,0)</f>
        <v>0</v>
      </c>
      <c r="BI211" s="107">
        <f t="shared" ref="BI211:BI219" si="73">IF(U211="nulová",N211,0)</f>
        <v>0</v>
      </c>
      <c r="BJ211" s="19" t="s">
        <v>11</v>
      </c>
      <c r="BK211" s="107">
        <f t="shared" ref="BK211:BK219" si="74">ROUND(L211*K211,0)</f>
        <v>0</v>
      </c>
      <c r="BL211" s="19" t="s">
        <v>175</v>
      </c>
      <c r="BM211" s="19" t="s">
        <v>1008</v>
      </c>
    </row>
    <row r="212" spans="2:65" s="1" customFormat="1" ht="22.5" customHeight="1">
      <c r="B212" s="133"/>
      <c r="C212" s="177" t="s">
        <v>646</v>
      </c>
      <c r="D212" s="177" t="s">
        <v>234</v>
      </c>
      <c r="E212" s="178" t="s">
        <v>1009</v>
      </c>
      <c r="F212" s="272" t="s">
        <v>1010</v>
      </c>
      <c r="G212" s="272"/>
      <c r="H212" s="272"/>
      <c r="I212" s="272"/>
      <c r="J212" s="179" t="s">
        <v>237</v>
      </c>
      <c r="K212" s="180">
        <v>1426</v>
      </c>
      <c r="L212" s="273">
        <v>0</v>
      </c>
      <c r="M212" s="273"/>
      <c r="N212" s="274">
        <f t="shared" si="65"/>
        <v>0</v>
      </c>
      <c r="O212" s="262"/>
      <c r="P212" s="262"/>
      <c r="Q212" s="262"/>
      <c r="R212" s="136"/>
      <c r="T212" s="166" t="s">
        <v>5</v>
      </c>
      <c r="U212" s="45" t="s">
        <v>47</v>
      </c>
      <c r="V212" s="37"/>
      <c r="W212" s="167">
        <f t="shared" si="66"/>
        <v>0</v>
      </c>
      <c r="X212" s="167">
        <v>0</v>
      </c>
      <c r="Y212" s="167">
        <f t="shared" si="67"/>
        <v>0</v>
      </c>
      <c r="Z212" s="167">
        <v>0</v>
      </c>
      <c r="AA212" s="168">
        <f t="shared" si="68"/>
        <v>0</v>
      </c>
      <c r="AR212" s="19" t="s">
        <v>213</v>
      </c>
      <c r="AT212" s="19" t="s">
        <v>234</v>
      </c>
      <c r="AU212" s="19" t="s">
        <v>126</v>
      </c>
      <c r="AY212" s="19" t="s">
        <v>170</v>
      </c>
      <c r="BE212" s="107">
        <f t="shared" si="69"/>
        <v>0</v>
      </c>
      <c r="BF212" s="107">
        <f t="shared" si="70"/>
        <v>0</v>
      </c>
      <c r="BG212" s="107">
        <f t="shared" si="71"/>
        <v>0</v>
      </c>
      <c r="BH212" s="107">
        <f t="shared" si="72"/>
        <v>0</v>
      </c>
      <c r="BI212" s="107">
        <f t="shared" si="73"/>
        <v>0</v>
      </c>
      <c r="BJ212" s="19" t="s">
        <v>11</v>
      </c>
      <c r="BK212" s="107">
        <f t="shared" si="74"/>
        <v>0</v>
      </c>
      <c r="BL212" s="19" t="s">
        <v>175</v>
      </c>
      <c r="BM212" s="19" t="s">
        <v>1011</v>
      </c>
    </row>
    <row r="213" spans="2:65" s="1" customFormat="1" ht="22.5" customHeight="1">
      <c r="B213" s="133"/>
      <c r="C213" s="177" t="s">
        <v>1012</v>
      </c>
      <c r="D213" s="177" t="s">
        <v>234</v>
      </c>
      <c r="E213" s="178" t="s">
        <v>1013</v>
      </c>
      <c r="F213" s="272" t="s">
        <v>1014</v>
      </c>
      <c r="G213" s="272"/>
      <c r="H213" s="272"/>
      <c r="I213" s="272"/>
      <c r="J213" s="179" t="s">
        <v>209</v>
      </c>
      <c r="K213" s="180">
        <v>315</v>
      </c>
      <c r="L213" s="273">
        <v>0</v>
      </c>
      <c r="M213" s="273"/>
      <c r="N213" s="274">
        <f t="shared" si="65"/>
        <v>0</v>
      </c>
      <c r="O213" s="262"/>
      <c r="P213" s="262"/>
      <c r="Q213" s="262"/>
      <c r="R213" s="136"/>
      <c r="T213" s="166" t="s">
        <v>5</v>
      </c>
      <c r="U213" s="45" t="s">
        <v>47</v>
      </c>
      <c r="V213" s="37"/>
      <c r="W213" s="167">
        <f t="shared" si="66"/>
        <v>0</v>
      </c>
      <c r="X213" s="167">
        <v>0</v>
      </c>
      <c r="Y213" s="167">
        <f t="shared" si="67"/>
        <v>0</v>
      </c>
      <c r="Z213" s="167">
        <v>0</v>
      </c>
      <c r="AA213" s="168">
        <f t="shared" si="68"/>
        <v>0</v>
      </c>
      <c r="AR213" s="19" t="s">
        <v>213</v>
      </c>
      <c r="AT213" s="19" t="s">
        <v>234</v>
      </c>
      <c r="AU213" s="19" t="s">
        <v>126</v>
      </c>
      <c r="AY213" s="19" t="s">
        <v>170</v>
      </c>
      <c r="BE213" s="107">
        <f t="shared" si="69"/>
        <v>0</v>
      </c>
      <c r="BF213" s="107">
        <f t="shared" si="70"/>
        <v>0</v>
      </c>
      <c r="BG213" s="107">
        <f t="shared" si="71"/>
        <v>0</v>
      </c>
      <c r="BH213" s="107">
        <f t="shared" si="72"/>
        <v>0</v>
      </c>
      <c r="BI213" s="107">
        <f t="shared" si="73"/>
        <v>0</v>
      </c>
      <c r="BJ213" s="19" t="s">
        <v>11</v>
      </c>
      <c r="BK213" s="107">
        <f t="shared" si="74"/>
        <v>0</v>
      </c>
      <c r="BL213" s="19" t="s">
        <v>175</v>
      </c>
      <c r="BM213" s="19" t="s">
        <v>1015</v>
      </c>
    </row>
    <row r="214" spans="2:65" s="1" customFormat="1" ht="22.5" customHeight="1">
      <c r="B214" s="133"/>
      <c r="C214" s="177" t="s">
        <v>1016</v>
      </c>
      <c r="D214" s="177" t="s">
        <v>234</v>
      </c>
      <c r="E214" s="178" t="s">
        <v>1017</v>
      </c>
      <c r="F214" s="272" t="s">
        <v>1018</v>
      </c>
      <c r="G214" s="272"/>
      <c r="H214" s="272"/>
      <c r="I214" s="272"/>
      <c r="J214" s="179" t="s">
        <v>209</v>
      </c>
      <c r="K214" s="180">
        <v>300</v>
      </c>
      <c r="L214" s="273">
        <v>0</v>
      </c>
      <c r="M214" s="273"/>
      <c r="N214" s="274">
        <f t="shared" si="65"/>
        <v>0</v>
      </c>
      <c r="O214" s="262"/>
      <c r="P214" s="262"/>
      <c r="Q214" s="262"/>
      <c r="R214" s="136"/>
      <c r="T214" s="166" t="s">
        <v>5</v>
      </c>
      <c r="U214" s="45" t="s">
        <v>47</v>
      </c>
      <c r="V214" s="37"/>
      <c r="W214" s="167">
        <f t="shared" si="66"/>
        <v>0</v>
      </c>
      <c r="X214" s="167">
        <v>0</v>
      </c>
      <c r="Y214" s="167">
        <f t="shared" si="67"/>
        <v>0</v>
      </c>
      <c r="Z214" s="167">
        <v>0</v>
      </c>
      <c r="AA214" s="168">
        <f t="shared" si="68"/>
        <v>0</v>
      </c>
      <c r="AR214" s="19" t="s">
        <v>213</v>
      </c>
      <c r="AT214" s="19" t="s">
        <v>234</v>
      </c>
      <c r="AU214" s="19" t="s">
        <v>126</v>
      </c>
      <c r="AY214" s="19" t="s">
        <v>170</v>
      </c>
      <c r="BE214" s="107">
        <f t="shared" si="69"/>
        <v>0</v>
      </c>
      <c r="BF214" s="107">
        <f t="shared" si="70"/>
        <v>0</v>
      </c>
      <c r="BG214" s="107">
        <f t="shared" si="71"/>
        <v>0</v>
      </c>
      <c r="BH214" s="107">
        <f t="shared" si="72"/>
        <v>0</v>
      </c>
      <c r="BI214" s="107">
        <f t="shared" si="73"/>
        <v>0</v>
      </c>
      <c r="BJ214" s="19" t="s">
        <v>11</v>
      </c>
      <c r="BK214" s="107">
        <f t="shared" si="74"/>
        <v>0</v>
      </c>
      <c r="BL214" s="19" t="s">
        <v>175</v>
      </c>
      <c r="BM214" s="19" t="s">
        <v>1019</v>
      </c>
    </row>
    <row r="215" spans="2:65" s="1" customFormat="1" ht="22.5" customHeight="1">
      <c r="B215" s="133"/>
      <c r="C215" s="177" t="s">
        <v>1020</v>
      </c>
      <c r="D215" s="177" t="s">
        <v>234</v>
      </c>
      <c r="E215" s="178" t="s">
        <v>978</v>
      </c>
      <c r="F215" s="272" t="s">
        <v>979</v>
      </c>
      <c r="G215" s="272"/>
      <c r="H215" s="272"/>
      <c r="I215" s="272"/>
      <c r="J215" s="179" t="s">
        <v>174</v>
      </c>
      <c r="K215" s="180">
        <v>3.5</v>
      </c>
      <c r="L215" s="273">
        <v>0</v>
      </c>
      <c r="M215" s="273"/>
      <c r="N215" s="274">
        <f t="shared" si="65"/>
        <v>0</v>
      </c>
      <c r="O215" s="262"/>
      <c r="P215" s="262"/>
      <c r="Q215" s="262"/>
      <c r="R215" s="136"/>
      <c r="T215" s="166" t="s">
        <v>5</v>
      </c>
      <c r="U215" s="45" t="s">
        <v>47</v>
      </c>
      <c r="V215" s="37"/>
      <c r="W215" s="167">
        <f t="shared" si="66"/>
        <v>0</v>
      </c>
      <c r="X215" s="167">
        <v>0</v>
      </c>
      <c r="Y215" s="167">
        <f t="shared" si="67"/>
        <v>0</v>
      </c>
      <c r="Z215" s="167">
        <v>0</v>
      </c>
      <c r="AA215" s="168">
        <f t="shared" si="68"/>
        <v>0</v>
      </c>
      <c r="AR215" s="19" t="s">
        <v>213</v>
      </c>
      <c r="AT215" s="19" t="s">
        <v>234</v>
      </c>
      <c r="AU215" s="19" t="s">
        <v>126</v>
      </c>
      <c r="AY215" s="19" t="s">
        <v>170</v>
      </c>
      <c r="BE215" s="107">
        <f t="shared" si="69"/>
        <v>0</v>
      </c>
      <c r="BF215" s="107">
        <f t="shared" si="70"/>
        <v>0</v>
      </c>
      <c r="BG215" s="107">
        <f t="shared" si="71"/>
        <v>0</v>
      </c>
      <c r="BH215" s="107">
        <f t="shared" si="72"/>
        <v>0</v>
      </c>
      <c r="BI215" s="107">
        <f t="shared" si="73"/>
        <v>0</v>
      </c>
      <c r="BJ215" s="19" t="s">
        <v>11</v>
      </c>
      <c r="BK215" s="107">
        <f t="shared" si="74"/>
        <v>0</v>
      </c>
      <c r="BL215" s="19" t="s">
        <v>175</v>
      </c>
      <c r="BM215" s="19" t="s">
        <v>1021</v>
      </c>
    </row>
    <row r="216" spans="2:65" s="1" customFormat="1" ht="22.5" customHeight="1">
      <c r="B216" s="133"/>
      <c r="C216" s="177" t="s">
        <v>1022</v>
      </c>
      <c r="D216" s="177" t="s">
        <v>234</v>
      </c>
      <c r="E216" s="178" t="s">
        <v>1023</v>
      </c>
      <c r="F216" s="272" t="s">
        <v>1024</v>
      </c>
      <c r="G216" s="272"/>
      <c r="H216" s="272"/>
      <c r="I216" s="272"/>
      <c r="J216" s="179" t="s">
        <v>267</v>
      </c>
      <c r="K216" s="180">
        <v>240</v>
      </c>
      <c r="L216" s="273">
        <v>0</v>
      </c>
      <c r="M216" s="273"/>
      <c r="N216" s="274">
        <f t="shared" si="65"/>
        <v>0</v>
      </c>
      <c r="O216" s="262"/>
      <c r="P216" s="262"/>
      <c r="Q216" s="262"/>
      <c r="R216" s="136"/>
      <c r="T216" s="166" t="s">
        <v>5</v>
      </c>
      <c r="U216" s="45" t="s">
        <v>47</v>
      </c>
      <c r="V216" s="37"/>
      <c r="W216" s="167">
        <f t="shared" si="66"/>
        <v>0</v>
      </c>
      <c r="X216" s="167">
        <v>0</v>
      </c>
      <c r="Y216" s="167">
        <f t="shared" si="67"/>
        <v>0</v>
      </c>
      <c r="Z216" s="167">
        <v>0</v>
      </c>
      <c r="AA216" s="168">
        <f t="shared" si="68"/>
        <v>0</v>
      </c>
      <c r="AR216" s="19" t="s">
        <v>213</v>
      </c>
      <c r="AT216" s="19" t="s">
        <v>234</v>
      </c>
      <c r="AU216" s="19" t="s">
        <v>126</v>
      </c>
      <c r="AY216" s="19" t="s">
        <v>170</v>
      </c>
      <c r="BE216" s="107">
        <f t="shared" si="69"/>
        <v>0</v>
      </c>
      <c r="BF216" s="107">
        <f t="shared" si="70"/>
        <v>0</v>
      </c>
      <c r="BG216" s="107">
        <f t="shared" si="71"/>
        <v>0</v>
      </c>
      <c r="BH216" s="107">
        <f t="shared" si="72"/>
        <v>0</v>
      </c>
      <c r="BI216" s="107">
        <f t="shared" si="73"/>
        <v>0</v>
      </c>
      <c r="BJ216" s="19" t="s">
        <v>11</v>
      </c>
      <c r="BK216" s="107">
        <f t="shared" si="74"/>
        <v>0</v>
      </c>
      <c r="BL216" s="19" t="s">
        <v>175</v>
      </c>
      <c r="BM216" s="19" t="s">
        <v>1025</v>
      </c>
    </row>
    <row r="217" spans="2:65" s="1" customFormat="1" ht="31.5" customHeight="1">
      <c r="B217" s="133"/>
      <c r="C217" s="177" t="s">
        <v>1026</v>
      </c>
      <c r="D217" s="177" t="s">
        <v>234</v>
      </c>
      <c r="E217" s="178" t="s">
        <v>1027</v>
      </c>
      <c r="F217" s="272" t="s">
        <v>1028</v>
      </c>
      <c r="G217" s="272"/>
      <c r="H217" s="272"/>
      <c r="I217" s="272"/>
      <c r="J217" s="179" t="s">
        <v>237</v>
      </c>
      <c r="K217" s="180">
        <v>120</v>
      </c>
      <c r="L217" s="273">
        <v>0</v>
      </c>
      <c r="M217" s="273"/>
      <c r="N217" s="274">
        <f t="shared" si="65"/>
        <v>0</v>
      </c>
      <c r="O217" s="262"/>
      <c r="P217" s="262"/>
      <c r="Q217" s="262"/>
      <c r="R217" s="136"/>
      <c r="T217" s="166" t="s">
        <v>5</v>
      </c>
      <c r="U217" s="45" t="s">
        <v>47</v>
      </c>
      <c r="V217" s="37"/>
      <c r="W217" s="167">
        <f t="shared" si="66"/>
        <v>0</v>
      </c>
      <c r="X217" s="167">
        <v>0</v>
      </c>
      <c r="Y217" s="167">
        <f t="shared" si="67"/>
        <v>0</v>
      </c>
      <c r="Z217" s="167">
        <v>0</v>
      </c>
      <c r="AA217" s="168">
        <f t="shared" si="68"/>
        <v>0</v>
      </c>
      <c r="AR217" s="19" t="s">
        <v>213</v>
      </c>
      <c r="AT217" s="19" t="s">
        <v>234</v>
      </c>
      <c r="AU217" s="19" t="s">
        <v>126</v>
      </c>
      <c r="AY217" s="19" t="s">
        <v>170</v>
      </c>
      <c r="BE217" s="107">
        <f t="shared" si="69"/>
        <v>0</v>
      </c>
      <c r="BF217" s="107">
        <f t="shared" si="70"/>
        <v>0</v>
      </c>
      <c r="BG217" s="107">
        <f t="shared" si="71"/>
        <v>0</v>
      </c>
      <c r="BH217" s="107">
        <f t="shared" si="72"/>
        <v>0</v>
      </c>
      <c r="BI217" s="107">
        <f t="shared" si="73"/>
        <v>0</v>
      </c>
      <c r="BJ217" s="19" t="s">
        <v>11</v>
      </c>
      <c r="BK217" s="107">
        <f t="shared" si="74"/>
        <v>0</v>
      </c>
      <c r="BL217" s="19" t="s">
        <v>175</v>
      </c>
      <c r="BM217" s="19" t="s">
        <v>1029</v>
      </c>
    </row>
    <row r="218" spans="2:65" s="1" customFormat="1" ht="22.5" customHeight="1">
      <c r="B218" s="133"/>
      <c r="C218" s="177" t="s">
        <v>1030</v>
      </c>
      <c r="D218" s="177" t="s">
        <v>234</v>
      </c>
      <c r="E218" s="178" t="s">
        <v>984</v>
      </c>
      <c r="F218" s="272" t="s">
        <v>985</v>
      </c>
      <c r="G218" s="272"/>
      <c r="H218" s="272"/>
      <c r="I218" s="272"/>
      <c r="J218" s="179" t="s">
        <v>174</v>
      </c>
      <c r="K218" s="180">
        <v>11.25</v>
      </c>
      <c r="L218" s="273">
        <v>0</v>
      </c>
      <c r="M218" s="273"/>
      <c r="N218" s="274">
        <f t="shared" si="65"/>
        <v>0</v>
      </c>
      <c r="O218" s="262"/>
      <c r="P218" s="262"/>
      <c r="Q218" s="262"/>
      <c r="R218" s="136"/>
      <c r="T218" s="166" t="s">
        <v>5</v>
      </c>
      <c r="U218" s="45" t="s">
        <v>47</v>
      </c>
      <c r="V218" s="37"/>
      <c r="W218" s="167">
        <f t="shared" si="66"/>
        <v>0</v>
      </c>
      <c r="X218" s="167">
        <v>0</v>
      </c>
      <c r="Y218" s="167">
        <f t="shared" si="67"/>
        <v>0</v>
      </c>
      <c r="Z218" s="167">
        <v>0</v>
      </c>
      <c r="AA218" s="168">
        <f t="shared" si="68"/>
        <v>0</v>
      </c>
      <c r="AR218" s="19" t="s">
        <v>213</v>
      </c>
      <c r="AT218" s="19" t="s">
        <v>234</v>
      </c>
      <c r="AU218" s="19" t="s">
        <v>126</v>
      </c>
      <c r="AY218" s="19" t="s">
        <v>170</v>
      </c>
      <c r="BE218" s="107">
        <f t="shared" si="69"/>
        <v>0</v>
      </c>
      <c r="BF218" s="107">
        <f t="shared" si="70"/>
        <v>0</v>
      </c>
      <c r="BG218" s="107">
        <f t="shared" si="71"/>
        <v>0</v>
      </c>
      <c r="BH218" s="107">
        <f t="shared" si="72"/>
        <v>0</v>
      </c>
      <c r="BI218" s="107">
        <f t="shared" si="73"/>
        <v>0</v>
      </c>
      <c r="BJ218" s="19" t="s">
        <v>11</v>
      </c>
      <c r="BK218" s="107">
        <f t="shared" si="74"/>
        <v>0</v>
      </c>
      <c r="BL218" s="19" t="s">
        <v>175</v>
      </c>
      <c r="BM218" s="19" t="s">
        <v>1031</v>
      </c>
    </row>
    <row r="219" spans="2:65" s="1" customFormat="1" ht="22.5" customHeight="1">
      <c r="B219" s="133"/>
      <c r="C219" s="177" t="s">
        <v>1032</v>
      </c>
      <c r="D219" s="177" t="s">
        <v>234</v>
      </c>
      <c r="E219" s="178" t="s">
        <v>981</v>
      </c>
      <c r="F219" s="272" t="s">
        <v>982</v>
      </c>
      <c r="G219" s="272"/>
      <c r="H219" s="272"/>
      <c r="I219" s="272"/>
      <c r="J219" s="179" t="s">
        <v>174</v>
      </c>
      <c r="K219" s="180">
        <v>21</v>
      </c>
      <c r="L219" s="273">
        <v>0</v>
      </c>
      <c r="M219" s="273"/>
      <c r="N219" s="274">
        <f t="shared" si="65"/>
        <v>0</v>
      </c>
      <c r="O219" s="262"/>
      <c r="P219" s="262"/>
      <c r="Q219" s="262"/>
      <c r="R219" s="136"/>
      <c r="T219" s="166" t="s">
        <v>5</v>
      </c>
      <c r="U219" s="45" t="s">
        <v>47</v>
      </c>
      <c r="V219" s="37"/>
      <c r="W219" s="167">
        <f t="shared" si="66"/>
        <v>0</v>
      </c>
      <c r="X219" s="167">
        <v>0</v>
      </c>
      <c r="Y219" s="167">
        <f t="shared" si="67"/>
        <v>0</v>
      </c>
      <c r="Z219" s="167">
        <v>0</v>
      </c>
      <c r="AA219" s="168">
        <f t="shared" si="68"/>
        <v>0</v>
      </c>
      <c r="AR219" s="19" t="s">
        <v>213</v>
      </c>
      <c r="AT219" s="19" t="s">
        <v>234</v>
      </c>
      <c r="AU219" s="19" t="s">
        <v>126</v>
      </c>
      <c r="AY219" s="19" t="s">
        <v>170</v>
      </c>
      <c r="BE219" s="107">
        <f t="shared" si="69"/>
        <v>0</v>
      </c>
      <c r="BF219" s="107">
        <f t="shared" si="70"/>
        <v>0</v>
      </c>
      <c r="BG219" s="107">
        <f t="shared" si="71"/>
        <v>0</v>
      </c>
      <c r="BH219" s="107">
        <f t="shared" si="72"/>
        <v>0</v>
      </c>
      <c r="BI219" s="107">
        <f t="shared" si="73"/>
        <v>0</v>
      </c>
      <c r="BJ219" s="19" t="s">
        <v>11</v>
      </c>
      <c r="BK219" s="107">
        <f t="shared" si="74"/>
        <v>0</v>
      </c>
      <c r="BL219" s="19" t="s">
        <v>175</v>
      </c>
      <c r="BM219" s="19" t="s">
        <v>1033</v>
      </c>
    </row>
    <row r="220" spans="2:65" s="9" customFormat="1" ht="29.85" customHeight="1">
      <c r="B220" s="151"/>
      <c r="C220" s="152"/>
      <c r="D220" s="161" t="s">
        <v>813</v>
      </c>
      <c r="E220" s="161"/>
      <c r="F220" s="161"/>
      <c r="G220" s="161"/>
      <c r="H220" s="161"/>
      <c r="I220" s="161"/>
      <c r="J220" s="161"/>
      <c r="K220" s="161"/>
      <c r="L220" s="161"/>
      <c r="M220" s="161"/>
      <c r="N220" s="275">
        <f>BK220</f>
        <v>0</v>
      </c>
      <c r="O220" s="276"/>
      <c r="P220" s="276"/>
      <c r="Q220" s="276"/>
      <c r="R220" s="154"/>
      <c r="T220" s="155"/>
      <c r="U220" s="152"/>
      <c r="V220" s="152"/>
      <c r="W220" s="156">
        <f>SUM(W221:W228)</f>
        <v>0</v>
      </c>
      <c r="X220" s="152"/>
      <c r="Y220" s="156">
        <f>SUM(Y221:Y228)</f>
        <v>0</v>
      </c>
      <c r="Z220" s="152"/>
      <c r="AA220" s="157">
        <f>SUM(AA221:AA228)</f>
        <v>0</v>
      </c>
      <c r="AR220" s="158" t="s">
        <v>11</v>
      </c>
      <c r="AT220" s="159" t="s">
        <v>81</v>
      </c>
      <c r="AU220" s="159" t="s">
        <v>11</v>
      </c>
      <c r="AY220" s="158" t="s">
        <v>170</v>
      </c>
      <c r="BK220" s="160">
        <f>SUM(BK221:BK228)</f>
        <v>0</v>
      </c>
    </row>
    <row r="221" spans="2:65" s="1" customFormat="1" ht="22.5" customHeight="1">
      <c r="B221" s="133"/>
      <c r="C221" s="162" t="s">
        <v>1034</v>
      </c>
      <c r="D221" s="162" t="s">
        <v>171</v>
      </c>
      <c r="E221" s="163" t="s">
        <v>1035</v>
      </c>
      <c r="F221" s="260" t="s">
        <v>1036</v>
      </c>
      <c r="G221" s="260"/>
      <c r="H221" s="260"/>
      <c r="I221" s="260"/>
      <c r="J221" s="164" t="s">
        <v>209</v>
      </c>
      <c r="K221" s="165">
        <v>225</v>
      </c>
      <c r="L221" s="261">
        <v>0</v>
      </c>
      <c r="M221" s="261"/>
      <c r="N221" s="262">
        <f t="shared" ref="N221:N228" si="75">ROUND(L221*K221,0)</f>
        <v>0</v>
      </c>
      <c r="O221" s="262"/>
      <c r="P221" s="262"/>
      <c r="Q221" s="262"/>
      <c r="R221" s="136"/>
      <c r="T221" s="166" t="s">
        <v>5</v>
      </c>
      <c r="U221" s="45" t="s">
        <v>47</v>
      </c>
      <c r="V221" s="37"/>
      <c r="W221" s="167">
        <f t="shared" ref="W221:W228" si="76">V221*K221</f>
        <v>0</v>
      </c>
      <c r="X221" s="167">
        <v>0</v>
      </c>
      <c r="Y221" s="167">
        <f t="shared" ref="Y221:Y228" si="77">X221*K221</f>
        <v>0</v>
      </c>
      <c r="Z221" s="167">
        <v>0</v>
      </c>
      <c r="AA221" s="168">
        <f t="shared" ref="AA221:AA228" si="78">Z221*K221</f>
        <v>0</v>
      </c>
      <c r="AR221" s="19" t="s">
        <v>175</v>
      </c>
      <c r="AT221" s="19" t="s">
        <v>171</v>
      </c>
      <c r="AU221" s="19" t="s">
        <v>126</v>
      </c>
      <c r="AY221" s="19" t="s">
        <v>170</v>
      </c>
      <c r="BE221" s="107">
        <f t="shared" ref="BE221:BE228" si="79">IF(U221="základní",N221,0)</f>
        <v>0</v>
      </c>
      <c r="BF221" s="107">
        <f t="shared" ref="BF221:BF228" si="80">IF(U221="snížená",N221,0)</f>
        <v>0</v>
      </c>
      <c r="BG221" s="107">
        <f t="shared" ref="BG221:BG228" si="81">IF(U221="zákl. přenesená",N221,0)</f>
        <v>0</v>
      </c>
      <c r="BH221" s="107">
        <f t="shared" ref="BH221:BH228" si="82">IF(U221="sníž. přenesená",N221,0)</f>
        <v>0</v>
      </c>
      <c r="BI221" s="107">
        <f t="shared" ref="BI221:BI228" si="83">IF(U221="nulová",N221,0)</f>
        <v>0</v>
      </c>
      <c r="BJ221" s="19" t="s">
        <v>11</v>
      </c>
      <c r="BK221" s="107">
        <f t="shared" ref="BK221:BK228" si="84">ROUND(L221*K221,0)</f>
        <v>0</v>
      </c>
      <c r="BL221" s="19" t="s">
        <v>175</v>
      </c>
      <c r="BM221" s="19" t="s">
        <v>1037</v>
      </c>
    </row>
    <row r="222" spans="2:65" s="1" customFormat="1" ht="31.5" customHeight="1">
      <c r="B222" s="133"/>
      <c r="C222" s="162" t="s">
        <v>1038</v>
      </c>
      <c r="D222" s="162" t="s">
        <v>171</v>
      </c>
      <c r="E222" s="163" t="s">
        <v>1039</v>
      </c>
      <c r="F222" s="260" t="s">
        <v>1040</v>
      </c>
      <c r="G222" s="260"/>
      <c r="H222" s="260"/>
      <c r="I222" s="260"/>
      <c r="J222" s="164" t="s">
        <v>237</v>
      </c>
      <c r="K222" s="165">
        <v>713</v>
      </c>
      <c r="L222" s="261">
        <v>0</v>
      </c>
      <c r="M222" s="261"/>
      <c r="N222" s="262">
        <f t="shared" si="75"/>
        <v>0</v>
      </c>
      <c r="O222" s="262"/>
      <c r="P222" s="262"/>
      <c r="Q222" s="262"/>
      <c r="R222" s="136"/>
      <c r="T222" s="166" t="s">
        <v>5</v>
      </c>
      <c r="U222" s="45" t="s">
        <v>47</v>
      </c>
      <c r="V222" s="37"/>
      <c r="W222" s="167">
        <f t="shared" si="76"/>
        <v>0</v>
      </c>
      <c r="X222" s="167">
        <v>0</v>
      </c>
      <c r="Y222" s="167">
        <f t="shared" si="77"/>
        <v>0</v>
      </c>
      <c r="Z222" s="167">
        <v>0</v>
      </c>
      <c r="AA222" s="168">
        <f t="shared" si="78"/>
        <v>0</v>
      </c>
      <c r="AR222" s="19" t="s">
        <v>175</v>
      </c>
      <c r="AT222" s="19" t="s">
        <v>171</v>
      </c>
      <c r="AU222" s="19" t="s">
        <v>126</v>
      </c>
      <c r="AY222" s="19" t="s">
        <v>170</v>
      </c>
      <c r="BE222" s="107">
        <f t="shared" si="79"/>
        <v>0</v>
      </c>
      <c r="BF222" s="107">
        <f t="shared" si="80"/>
        <v>0</v>
      </c>
      <c r="BG222" s="107">
        <f t="shared" si="81"/>
        <v>0</v>
      </c>
      <c r="BH222" s="107">
        <f t="shared" si="82"/>
        <v>0</v>
      </c>
      <c r="BI222" s="107">
        <f t="shared" si="83"/>
        <v>0</v>
      </c>
      <c r="BJ222" s="19" t="s">
        <v>11</v>
      </c>
      <c r="BK222" s="107">
        <f t="shared" si="84"/>
        <v>0</v>
      </c>
      <c r="BL222" s="19" t="s">
        <v>175</v>
      </c>
      <c r="BM222" s="19" t="s">
        <v>1041</v>
      </c>
    </row>
    <row r="223" spans="2:65" s="1" customFormat="1" ht="22.5" customHeight="1">
      <c r="B223" s="133"/>
      <c r="C223" s="162" t="s">
        <v>1042</v>
      </c>
      <c r="D223" s="162" t="s">
        <v>171</v>
      </c>
      <c r="E223" s="163" t="s">
        <v>1043</v>
      </c>
      <c r="F223" s="260" t="s">
        <v>1044</v>
      </c>
      <c r="G223" s="260"/>
      <c r="H223" s="260"/>
      <c r="I223" s="260"/>
      <c r="J223" s="164" t="s">
        <v>237</v>
      </c>
      <c r="K223" s="165">
        <v>713</v>
      </c>
      <c r="L223" s="261">
        <v>0</v>
      </c>
      <c r="M223" s="261"/>
      <c r="N223" s="262">
        <f t="shared" si="75"/>
        <v>0</v>
      </c>
      <c r="O223" s="262"/>
      <c r="P223" s="262"/>
      <c r="Q223" s="262"/>
      <c r="R223" s="136"/>
      <c r="T223" s="166" t="s">
        <v>5</v>
      </c>
      <c r="U223" s="45" t="s">
        <v>47</v>
      </c>
      <c r="V223" s="37"/>
      <c r="W223" s="167">
        <f t="shared" si="76"/>
        <v>0</v>
      </c>
      <c r="X223" s="167">
        <v>0</v>
      </c>
      <c r="Y223" s="167">
        <f t="shared" si="77"/>
        <v>0</v>
      </c>
      <c r="Z223" s="167">
        <v>0</v>
      </c>
      <c r="AA223" s="168">
        <f t="shared" si="78"/>
        <v>0</v>
      </c>
      <c r="AR223" s="19" t="s">
        <v>175</v>
      </c>
      <c r="AT223" s="19" t="s">
        <v>171</v>
      </c>
      <c r="AU223" s="19" t="s">
        <v>126</v>
      </c>
      <c r="AY223" s="19" t="s">
        <v>170</v>
      </c>
      <c r="BE223" s="107">
        <f t="shared" si="79"/>
        <v>0</v>
      </c>
      <c r="BF223" s="107">
        <f t="shared" si="80"/>
        <v>0</v>
      </c>
      <c r="BG223" s="107">
        <f t="shared" si="81"/>
        <v>0</v>
      </c>
      <c r="BH223" s="107">
        <f t="shared" si="82"/>
        <v>0</v>
      </c>
      <c r="BI223" s="107">
        <f t="shared" si="83"/>
        <v>0</v>
      </c>
      <c r="BJ223" s="19" t="s">
        <v>11</v>
      </c>
      <c r="BK223" s="107">
        <f t="shared" si="84"/>
        <v>0</v>
      </c>
      <c r="BL223" s="19" t="s">
        <v>175</v>
      </c>
      <c r="BM223" s="19" t="s">
        <v>1045</v>
      </c>
    </row>
    <row r="224" spans="2:65" s="1" customFormat="1" ht="22.5" customHeight="1">
      <c r="B224" s="133"/>
      <c r="C224" s="162" t="s">
        <v>1046</v>
      </c>
      <c r="D224" s="162" t="s">
        <v>171</v>
      </c>
      <c r="E224" s="163" t="s">
        <v>1047</v>
      </c>
      <c r="F224" s="260" t="s">
        <v>1048</v>
      </c>
      <c r="G224" s="260"/>
      <c r="H224" s="260"/>
      <c r="I224" s="260"/>
      <c r="J224" s="164" t="s">
        <v>209</v>
      </c>
      <c r="K224" s="165">
        <v>225</v>
      </c>
      <c r="L224" s="261">
        <v>0</v>
      </c>
      <c r="M224" s="261"/>
      <c r="N224" s="262">
        <f t="shared" si="75"/>
        <v>0</v>
      </c>
      <c r="O224" s="262"/>
      <c r="P224" s="262"/>
      <c r="Q224" s="262"/>
      <c r="R224" s="136"/>
      <c r="T224" s="166" t="s">
        <v>5</v>
      </c>
      <c r="U224" s="45" t="s">
        <v>47</v>
      </c>
      <c r="V224" s="37"/>
      <c r="W224" s="167">
        <f t="shared" si="76"/>
        <v>0</v>
      </c>
      <c r="X224" s="167">
        <v>0</v>
      </c>
      <c r="Y224" s="167">
        <f t="shared" si="77"/>
        <v>0</v>
      </c>
      <c r="Z224" s="167">
        <v>0</v>
      </c>
      <c r="AA224" s="168">
        <f t="shared" si="78"/>
        <v>0</v>
      </c>
      <c r="AR224" s="19" t="s">
        <v>175</v>
      </c>
      <c r="AT224" s="19" t="s">
        <v>171</v>
      </c>
      <c r="AU224" s="19" t="s">
        <v>126</v>
      </c>
      <c r="AY224" s="19" t="s">
        <v>170</v>
      </c>
      <c r="BE224" s="107">
        <f t="shared" si="79"/>
        <v>0</v>
      </c>
      <c r="BF224" s="107">
        <f t="shared" si="80"/>
        <v>0</v>
      </c>
      <c r="BG224" s="107">
        <f t="shared" si="81"/>
        <v>0</v>
      </c>
      <c r="BH224" s="107">
        <f t="shared" si="82"/>
        <v>0</v>
      </c>
      <c r="BI224" s="107">
        <f t="shared" si="83"/>
        <v>0</v>
      </c>
      <c r="BJ224" s="19" t="s">
        <v>11</v>
      </c>
      <c r="BK224" s="107">
        <f t="shared" si="84"/>
        <v>0</v>
      </c>
      <c r="BL224" s="19" t="s">
        <v>175</v>
      </c>
      <c r="BM224" s="19" t="s">
        <v>1049</v>
      </c>
    </row>
    <row r="225" spans="2:65" s="1" customFormat="1" ht="22.5" customHeight="1">
      <c r="B225" s="133"/>
      <c r="C225" s="162" t="s">
        <v>1050</v>
      </c>
      <c r="D225" s="162" t="s">
        <v>171</v>
      </c>
      <c r="E225" s="163" t="s">
        <v>1051</v>
      </c>
      <c r="F225" s="260" t="s">
        <v>1052</v>
      </c>
      <c r="G225" s="260"/>
      <c r="H225" s="260"/>
      <c r="I225" s="260"/>
      <c r="J225" s="164" t="s">
        <v>209</v>
      </c>
      <c r="K225" s="165">
        <v>225</v>
      </c>
      <c r="L225" s="261">
        <v>0</v>
      </c>
      <c r="M225" s="261"/>
      <c r="N225" s="262">
        <f t="shared" si="75"/>
        <v>0</v>
      </c>
      <c r="O225" s="262"/>
      <c r="P225" s="262"/>
      <c r="Q225" s="262"/>
      <c r="R225" s="136"/>
      <c r="T225" s="166" t="s">
        <v>5</v>
      </c>
      <c r="U225" s="45" t="s">
        <v>47</v>
      </c>
      <c r="V225" s="37"/>
      <c r="W225" s="167">
        <f t="shared" si="76"/>
        <v>0</v>
      </c>
      <c r="X225" s="167">
        <v>0</v>
      </c>
      <c r="Y225" s="167">
        <f t="shared" si="77"/>
        <v>0</v>
      </c>
      <c r="Z225" s="167">
        <v>0</v>
      </c>
      <c r="AA225" s="168">
        <f t="shared" si="78"/>
        <v>0</v>
      </c>
      <c r="AR225" s="19" t="s">
        <v>175</v>
      </c>
      <c r="AT225" s="19" t="s">
        <v>171</v>
      </c>
      <c r="AU225" s="19" t="s">
        <v>126</v>
      </c>
      <c r="AY225" s="19" t="s">
        <v>170</v>
      </c>
      <c r="BE225" s="107">
        <f t="shared" si="79"/>
        <v>0</v>
      </c>
      <c r="BF225" s="107">
        <f t="shared" si="80"/>
        <v>0</v>
      </c>
      <c r="BG225" s="107">
        <f t="shared" si="81"/>
        <v>0</v>
      </c>
      <c r="BH225" s="107">
        <f t="shared" si="82"/>
        <v>0</v>
      </c>
      <c r="BI225" s="107">
        <f t="shared" si="83"/>
        <v>0</v>
      </c>
      <c r="BJ225" s="19" t="s">
        <v>11</v>
      </c>
      <c r="BK225" s="107">
        <f t="shared" si="84"/>
        <v>0</v>
      </c>
      <c r="BL225" s="19" t="s">
        <v>175</v>
      </c>
      <c r="BM225" s="19" t="s">
        <v>1053</v>
      </c>
    </row>
    <row r="226" spans="2:65" s="1" customFormat="1" ht="22.5" customHeight="1">
      <c r="B226" s="133"/>
      <c r="C226" s="162" t="s">
        <v>1054</v>
      </c>
      <c r="D226" s="162" t="s">
        <v>171</v>
      </c>
      <c r="E226" s="163" t="s">
        <v>1055</v>
      </c>
      <c r="F226" s="260" t="s">
        <v>1056</v>
      </c>
      <c r="G226" s="260"/>
      <c r="H226" s="260"/>
      <c r="I226" s="260"/>
      <c r="J226" s="164" t="s">
        <v>209</v>
      </c>
      <c r="K226" s="165">
        <v>225</v>
      </c>
      <c r="L226" s="261">
        <v>0</v>
      </c>
      <c r="M226" s="261"/>
      <c r="N226" s="262">
        <f t="shared" si="75"/>
        <v>0</v>
      </c>
      <c r="O226" s="262"/>
      <c r="P226" s="262"/>
      <c r="Q226" s="262"/>
      <c r="R226" s="136"/>
      <c r="T226" s="166" t="s">
        <v>5</v>
      </c>
      <c r="U226" s="45" t="s">
        <v>47</v>
      </c>
      <c r="V226" s="37"/>
      <c r="W226" s="167">
        <f t="shared" si="76"/>
        <v>0</v>
      </c>
      <c r="X226" s="167">
        <v>0</v>
      </c>
      <c r="Y226" s="167">
        <f t="shared" si="77"/>
        <v>0</v>
      </c>
      <c r="Z226" s="167">
        <v>0</v>
      </c>
      <c r="AA226" s="168">
        <f t="shared" si="78"/>
        <v>0</v>
      </c>
      <c r="AR226" s="19" t="s">
        <v>175</v>
      </c>
      <c r="AT226" s="19" t="s">
        <v>171</v>
      </c>
      <c r="AU226" s="19" t="s">
        <v>126</v>
      </c>
      <c r="AY226" s="19" t="s">
        <v>170</v>
      </c>
      <c r="BE226" s="107">
        <f t="shared" si="79"/>
        <v>0</v>
      </c>
      <c r="BF226" s="107">
        <f t="shared" si="80"/>
        <v>0</v>
      </c>
      <c r="BG226" s="107">
        <f t="shared" si="81"/>
        <v>0</v>
      </c>
      <c r="BH226" s="107">
        <f t="shared" si="82"/>
        <v>0</v>
      </c>
      <c r="BI226" s="107">
        <f t="shared" si="83"/>
        <v>0</v>
      </c>
      <c r="BJ226" s="19" t="s">
        <v>11</v>
      </c>
      <c r="BK226" s="107">
        <f t="shared" si="84"/>
        <v>0</v>
      </c>
      <c r="BL226" s="19" t="s">
        <v>175</v>
      </c>
      <c r="BM226" s="19" t="s">
        <v>1057</v>
      </c>
    </row>
    <row r="227" spans="2:65" s="1" customFormat="1" ht="22.5" customHeight="1">
      <c r="B227" s="133"/>
      <c r="C227" s="162" t="s">
        <v>1058</v>
      </c>
      <c r="D227" s="162" t="s">
        <v>171</v>
      </c>
      <c r="E227" s="163" t="s">
        <v>1059</v>
      </c>
      <c r="F227" s="260" t="s">
        <v>1060</v>
      </c>
      <c r="G227" s="260"/>
      <c r="H227" s="260"/>
      <c r="I227" s="260"/>
      <c r="J227" s="164" t="s">
        <v>209</v>
      </c>
      <c r="K227" s="165">
        <v>225</v>
      </c>
      <c r="L227" s="261">
        <v>0</v>
      </c>
      <c r="M227" s="261"/>
      <c r="N227" s="262">
        <f t="shared" si="75"/>
        <v>0</v>
      </c>
      <c r="O227" s="262"/>
      <c r="P227" s="262"/>
      <c r="Q227" s="262"/>
      <c r="R227" s="136"/>
      <c r="T227" s="166" t="s">
        <v>5</v>
      </c>
      <c r="U227" s="45" t="s">
        <v>47</v>
      </c>
      <c r="V227" s="37"/>
      <c r="W227" s="167">
        <f t="shared" si="76"/>
        <v>0</v>
      </c>
      <c r="X227" s="167">
        <v>0</v>
      </c>
      <c r="Y227" s="167">
        <f t="shared" si="77"/>
        <v>0</v>
      </c>
      <c r="Z227" s="167">
        <v>0</v>
      </c>
      <c r="AA227" s="168">
        <f t="shared" si="78"/>
        <v>0</v>
      </c>
      <c r="AR227" s="19" t="s">
        <v>175</v>
      </c>
      <c r="AT227" s="19" t="s">
        <v>171</v>
      </c>
      <c r="AU227" s="19" t="s">
        <v>126</v>
      </c>
      <c r="AY227" s="19" t="s">
        <v>170</v>
      </c>
      <c r="BE227" s="107">
        <f t="shared" si="79"/>
        <v>0</v>
      </c>
      <c r="BF227" s="107">
        <f t="shared" si="80"/>
        <v>0</v>
      </c>
      <c r="BG227" s="107">
        <f t="shared" si="81"/>
        <v>0</v>
      </c>
      <c r="BH227" s="107">
        <f t="shared" si="82"/>
        <v>0</v>
      </c>
      <c r="BI227" s="107">
        <f t="shared" si="83"/>
        <v>0</v>
      </c>
      <c r="BJ227" s="19" t="s">
        <v>11</v>
      </c>
      <c r="BK227" s="107">
        <f t="shared" si="84"/>
        <v>0</v>
      </c>
      <c r="BL227" s="19" t="s">
        <v>175</v>
      </c>
      <c r="BM227" s="19" t="s">
        <v>1061</v>
      </c>
    </row>
    <row r="228" spans="2:65" s="1" customFormat="1" ht="22.5" customHeight="1">
      <c r="B228" s="133"/>
      <c r="C228" s="162" t="s">
        <v>1062</v>
      </c>
      <c r="D228" s="162" t="s">
        <v>171</v>
      </c>
      <c r="E228" s="163" t="s">
        <v>1063</v>
      </c>
      <c r="F228" s="260" t="s">
        <v>1064</v>
      </c>
      <c r="G228" s="260"/>
      <c r="H228" s="260"/>
      <c r="I228" s="260"/>
      <c r="J228" s="164" t="s">
        <v>174</v>
      </c>
      <c r="K228" s="165">
        <v>11.25</v>
      </c>
      <c r="L228" s="261">
        <v>0</v>
      </c>
      <c r="M228" s="261"/>
      <c r="N228" s="262">
        <f t="shared" si="75"/>
        <v>0</v>
      </c>
      <c r="O228" s="262"/>
      <c r="P228" s="262"/>
      <c r="Q228" s="262"/>
      <c r="R228" s="136"/>
      <c r="T228" s="166" t="s">
        <v>5</v>
      </c>
      <c r="U228" s="45" t="s">
        <v>47</v>
      </c>
      <c r="V228" s="37"/>
      <c r="W228" s="167">
        <f t="shared" si="76"/>
        <v>0</v>
      </c>
      <c r="X228" s="167">
        <v>0</v>
      </c>
      <c r="Y228" s="167">
        <f t="shared" si="77"/>
        <v>0</v>
      </c>
      <c r="Z228" s="167">
        <v>0</v>
      </c>
      <c r="AA228" s="168">
        <f t="shared" si="78"/>
        <v>0</v>
      </c>
      <c r="AR228" s="19" t="s">
        <v>175</v>
      </c>
      <c r="AT228" s="19" t="s">
        <v>171</v>
      </c>
      <c r="AU228" s="19" t="s">
        <v>126</v>
      </c>
      <c r="AY228" s="19" t="s">
        <v>170</v>
      </c>
      <c r="BE228" s="107">
        <f t="shared" si="79"/>
        <v>0</v>
      </c>
      <c r="BF228" s="107">
        <f t="shared" si="80"/>
        <v>0</v>
      </c>
      <c r="BG228" s="107">
        <f t="shared" si="81"/>
        <v>0</v>
      </c>
      <c r="BH228" s="107">
        <f t="shared" si="82"/>
        <v>0</v>
      </c>
      <c r="BI228" s="107">
        <f t="shared" si="83"/>
        <v>0</v>
      </c>
      <c r="BJ228" s="19" t="s">
        <v>11</v>
      </c>
      <c r="BK228" s="107">
        <f t="shared" si="84"/>
        <v>0</v>
      </c>
      <c r="BL228" s="19" t="s">
        <v>175</v>
      </c>
      <c r="BM228" s="19" t="s">
        <v>1065</v>
      </c>
    </row>
    <row r="229" spans="2:65" s="9" customFormat="1" ht="37.35" customHeight="1">
      <c r="B229" s="151"/>
      <c r="C229" s="152"/>
      <c r="D229" s="153" t="s">
        <v>814</v>
      </c>
      <c r="E229" s="153"/>
      <c r="F229" s="153"/>
      <c r="G229" s="153"/>
      <c r="H229" s="153"/>
      <c r="I229" s="153"/>
      <c r="J229" s="153"/>
      <c r="K229" s="153"/>
      <c r="L229" s="153"/>
      <c r="M229" s="153"/>
      <c r="N229" s="277">
        <f>BK229</f>
        <v>0</v>
      </c>
      <c r="O229" s="278"/>
      <c r="P229" s="278"/>
      <c r="Q229" s="278"/>
      <c r="R229" s="154"/>
      <c r="T229" s="155"/>
      <c r="U229" s="152"/>
      <c r="V229" s="152"/>
      <c r="W229" s="156">
        <f>W230+W233</f>
        <v>0</v>
      </c>
      <c r="X229" s="152"/>
      <c r="Y229" s="156">
        <f>Y230+Y233</f>
        <v>0</v>
      </c>
      <c r="Z229" s="152"/>
      <c r="AA229" s="157">
        <f>AA230+AA233</f>
        <v>0</v>
      </c>
      <c r="AR229" s="158" t="s">
        <v>11</v>
      </c>
      <c r="AT229" s="159" t="s">
        <v>81</v>
      </c>
      <c r="AU229" s="159" t="s">
        <v>82</v>
      </c>
      <c r="AY229" s="158" t="s">
        <v>170</v>
      </c>
      <c r="BK229" s="160">
        <f>BK230+BK233</f>
        <v>0</v>
      </c>
    </row>
    <row r="230" spans="2:65" s="9" customFormat="1" ht="19.899999999999999" customHeight="1">
      <c r="B230" s="151"/>
      <c r="C230" s="152"/>
      <c r="D230" s="161" t="s">
        <v>815</v>
      </c>
      <c r="E230" s="161"/>
      <c r="F230" s="161"/>
      <c r="G230" s="161"/>
      <c r="H230" s="161"/>
      <c r="I230" s="161"/>
      <c r="J230" s="161"/>
      <c r="K230" s="161"/>
      <c r="L230" s="161"/>
      <c r="M230" s="161"/>
      <c r="N230" s="270">
        <f>BK230</f>
        <v>0</v>
      </c>
      <c r="O230" s="271"/>
      <c r="P230" s="271"/>
      <c r="Q230" s="271"/>
      <c r="R230" s="154"/>
      <c r="T230" s="155"/>
      <c r="U230" s="152"/>
      <c r="V230" s="152"/>
      <c r="W230" s="156">
        <f>SUM(W231:W232)</f>
        <v>0</v>
      </c>
      <c r="X230" s="152"/>
      <c r="Y230" s="156">
        <f>SUM(Y231:Y232)</f>
        <v>0</v>
      </c>
      <c r="Z230" s="152"/>
      <c r="AA230" s="157">
        <f>SUM(AA231:AA232)</f>
        <v>0</v>
      </c>
      <c r="AR230" s="158" t="s">
        <v>11</v>
      </c>
      <c r="AT230" s="159" t="s">
        <v>81</v>
      </c>
      <c r="AU230" s="159" t="s">
        <v>11</v>
      </c>
      <c r="AY230" s="158" t="s">
        <v>170</v>
      </c>
      <c r="BK230" s="160">
        <f>SUM(BK231:BK232)</f>
        <v>0</v>
      </c>
    </row>
    <row r="231" spans="2:65" s="1" customFormat="1" ht="22.5" customHeight="1">
      <c r="B231" s="133"/>
      <c r="C231" s="177" t="s">
        <v>1066</v>
      </c>
      <c r="D231" s="177" t="s">
        <v>234</v>
      </c>
      <c r="E231" s="178" t="s">
        <v>1067</v>
      </c>
      <c r="F231" s="272" t="s">
        <v>1068</v>
      </c>
      <c r="G231" s="272"/>
      <c r="H231" s="272"/>
      <c r="I231" s="272"/>
      <c r="J231" s="179" t="s">
        <v>697</v>
      </c>
      <c r="K231" s="180">
        <v>135</v>
      </c>
      <c r="L231" s="273">
        <v>0</v>
      </c>
      <c r="M231" s="273"/>
      <c r="N231" s="274">
        <f>ROUND(L231*K231,0)</f>
        <v>0</v>
      </c>
      <c r="O231" s="262"/>
      <c r="P231" s="262"/>
      <c r="Q231" s="262"/>
      <c r="R231" s="136"/>
      <c r="T231" s="166" t="s">
        <v>5</v>
      </c>
      <c r="U231" s="45" t="s">
        <v>47</v>
      </c>
      <c r="V231" s="37"/>
      <c r="W231" s="167">
        <f>V231*K231</f>
        <v>0</v>
      </c>
      <c r="X231" s="167">
        <v>0</v>
      </c>
      <c r="Y231" s="167">
        <f>X231*K231</f>
        <v>0</v>
      </c>
      <c r="Z231" s="167">
        <v>0</v>
      </c>
      <c r="AA231" s="168">
        <f>Z231*K231</f>
        <v>0</v>
      </c>
      <c r="AR231" s="19" t="s">
        <v>213</v>
      </c>
      <c r="AT231" s="19" t="s">
        <v>234</v>
      </c>
      <c r="AU231" s="19" t="s">
        <v>126</v>
      </c>
      <c r="AY231" s="19" t="s">
        <v>170</v>
      </c>
      <c r="BE231" s="107">
        <f>IF(U231="základní",N231,0)</f>
        <v>0</v>
      </c>
      <c r="BF231" s="107">
        <f>IF(U231="snížená",N231,0)</f>
        <v>0</v>
      </c>
      <c r="BG231" s="107">
        <f>IF(U231="zákl. přenesená",N231,0)</f>
        <v>0</v>
      </c>
      <c r="BH231" s="107">
        <f>IF(U231="sníž. přenesená",N231,0)</f>
        <v>0</v>
      </c>
      <c r="BI231" s="107">
        <f>IF(U231="nulová",N231,0)</f>
        <v>0</v>
      </c>
      <c r="BJ231" s="19" t="s">
        <v>11</v>
      </c>
      <c r="BK231" s="107">
        <f>ROUND(L231*K231,0)</f>
        <v>0</v>
      </c>
      <c r="BL231" s="19" t="s">
        <v>175</v>
      </c>
      <c r="BM231" s="19" t="s">
        <v>1069</v>
      </c>
    </row>
    <row r="232" spans="2:65" s="1" customFormat="1" ht="22.5" customHeight="1">
      <c r="B232" s="133"/>
      <c r="C232" s="177" t="s">
        <v>1070</v>
      </c>
      <c r="D232" s="177" t="s">
        <v>234</v>
      </c>
      <c r="E232" s="178" t="s">
        <v>1071</v>
      </c>
      <c r="F232" s="272" t="s">
        <v>1072</v>
      </c>
      <c r="G232" s="272"/>
      <c r="H232" s="272"/>
      <c r="I232" s="272"/>
      <c r="J232" s="179" t="s">
        <v>697</v>
      </c>
      <c r="K232" s="180">
        <v>90</v>
      </c>
      <c r="L232" s="273">
        <v>0</v>
      </c>
      <c r="M232" s="273"/>
      <c r="N232" s="274">
        <f>ROUND(L232*K232,0)</f>
        <v>0</v>
      </c>
      <c r="O232" s="262"/>
      <c r="P232" s="262"/>
      <c r="Q232" s="262"/>
      <c r="R232" s="136"/>
      <c r="T232" s="166" t="s">
        <v>5</v>
      </c>
      <c r="U232" s="45" t="s">
        <v>47</v>
      </c>
      <c r="V232" s="37"/>
      <c r="W232" s="167">
        <f>V232*K232</f>
        <v>0</v>
      </c>
      <c r="X232" s="167">
        <v>0</v>
      </c>
      <c r="Y232" s="167">
        <f>X232*K232</f>
        <v>0</v>
      </c>
      <c r="Z232" s="167">
        <v>0</v>
      </c>
      <c r="AA232" s="168">
        <f>Z232*K232</f>
        <v>0</v>
      </c>
      <c r="AR232" s="19" t="s">
        <v>213</v>
      </c>
      <c r="AT232" s="19" t="s">
        <v>234</v>
      </c>
      <c r="AU232" s="19" t="s">
        <v>126</v>
      </c>
      <c r="AY232" s="19" t="s">
        <v>170</v>
      </c>
      <c r="BE232" s="107">
        <f>IF(U232="základní",N232,0)</f>
        <v>0</v>
      </c>
      <c r="BF232" s="107">
        <f>IF(U232="snížená",N232,0)</f>
        <v>0</v>
      </c>
      <c r="BG232" s="107">
        <f>IF(U232="zákl. přenesená",N232,0)</f>
        <v>0</v>
      </c>
      <c r="BH232" s="107">
        <f>IF(U232="sníž. přenesená",N232,0)</f>
        <v>0</v>
      </c>
      <c r="BI232" s="107">
        <f>IF(U232="nulová",N232,0)</f>
        <v>0</v>
      </c>
      <c r="BJ232" s="19" t="s">
        <v>11</v>
      </c>
      <c r="BK232" s="107">
        <f>ROUND(L232*K232,0)</f>
        <v>0</v>
      </c>
      <c r="BL232" s="19" t="s">
        <v>175</v>
      </c>
      <c r="BM232" s="19" t="s">
        <v>1073</v>
      </c>
    </row>
    <row r="233" spans="2:65" s="9" customFormat="1" ht="29.85" customHeight="1">
      <c r="B233" s="151"/>
      <c r="C233" s="152"/>
      <c r="D233" s="161" t="s">
        <v>816</v>
      </c>
      <c r="E233" s="161"/>
      <c r="F233" s="161"/>
      <c r="G233" s="161"/>
      <c r="H233" s="161"/>
      <c r="I233" s="161"/>
      <c r="J233" s="161"/>
      <c r="K233" s="161"/>
      <c r="L233" s="161"/>
      <c r="M233" s="161"/>
      <c r="N233" s="275">
        <f>BK233</f>
        <v>0</v>
      </c>
      <c r="O233" s="276"/>
      <c r="P233" s="276"/>
      <c r="Q233" s="276"/>
      <c r="R233" s="154"/>
      <c r="T233" s="155"/>
      <c r="U233" s="152"/>
      <c r="V233" s="152"/>
      <c r="W233" s="156">
        <f>W234</f>
        <v>0</v>
      </c>
      <c r="X233" s="152"/>
      <c r="Y233" s="156">
        <f>Y234</f>
        <v>0</v>
      </c>
      <c r="Z233" s="152"/>
      <c r="AA233" s="157">
        <f>AA234</f>
        <v>0</v>
      </c>
      <c r="AR233" s="158" t="s">
        <v>11</v>
      </c>
      <c r="AT233" s="159" t="s">
        <v>81</v>
      </c>
      <c r="AU233" s="159" t="s">
        <v>11</v>
      </c>
      <c r="AY233" s="158" t="s">
        <v>170</v>
      </c>
      <c r="BK233" s="160">
        <f>BK234</f>
        <v>0</v>
      </c>
    </row>
    <row r="234" spans="2:65" s="1" customFormat="1" ht="22.5" customHeight="1">
      <c r="B234" s="133"/>
      <c r="C234" s="162" t="s">
        <v>1074</v>
      </c>
      <c r="D234" s="162" t="s">
        <v>171</v>
      </c>
      <c r="E234" s="163" t="s">
        <v>1075</v>
      </c>
      <c r="F234" s="260" t="s">
        <v>1076</v>
      </c>
      <c r="G234" s="260"/>
      <c r="H234" s="260"/>
      <c r="I234" s="260"/>
      <c r="J234" s="164" t="s">
        <v>209</v>
      </c>
      <c r="K234" s="165">
        <v>4500</v>
      </c>
      <c r="L234" s="261">
        <v>0</v>
      </c>
      <c r="M234" s="261"/>
      <c r="N234" s="262">
        <f>ROUND(L234*K234,0)</f>
        <v>0</v>
      </c>
      <c r="O234" s="262"/>
      <c r="P234" s="262"/>
      <c r="Q234" s="262"/>
      <c r="R234" s="136"/>
      <c r="T234" s="166" t="s">
        <v>5</v>
      </c>
      <c r="U234" s="45" t="s">
        <v>47</v>
      </c>
      <c r="V234" s="37"/>
      <c r="W234" s="167">
        <f>V234*K234</f>
        <v>0</v>
      </c>
      <c r="X234" s="167">
        <v>0</v>
      </c>
      <c r="Y234" s="167">
        <f>X234*K234</f>
        <v>0</v>
      </c>
      <c r="Z234" s="167">
        <v>0</v>
      </c>
      <c r="AA234" s="168">
        <f>Z234*K234</f>
        <v>0</v>
      </c>
      <c r="AR234" s="19" t="s">
        <v>175</v>
      </c>
      <c r="AT234" s="19" t="s">
        <v>171</v>
      </c>
      <c r="AU234" s="19" t="s">
        <v>126</v>
      </c>
      <c r="AY234" s="19" t="s">
        <v>170</v>
      </c>
      <c r="BE234" s="107">
        <f>IF(U234="základní",N234,0)</f>
        <v>0</v>
      </c>
      <c r="BF234" s="107">
        <f>IF(U234="snížená",N234,0)</f>
        <v>0</v>
      </c>
      <c r="BG234" s="107">
        <f>IF(U234="zákl. přenesená",N234,0)</f>
        <v>0</v>
      </c>
      <c r="BH234" s="107">
        <f>IF(U234="sníž. přenesená",N234,0)</f>
        <v>0</v>
      </c>
      <c r="BI234" s="107">
        <f>IF(U234="nulová",N234,0)</f>
        <v>0</v>
      </c>
      <c r="BJ234" s="19" t="s">
        <v>11</v>
      </c>
      <c r="BK234" s="107">
        <f>ROUND(L234*K234,0)</f>
        <v>0</v>
      </c>
      <c r="BL234" s="19" t="s">
        <v>175</v>
      </c>
      <c r="BM234" s="19" t="s">
        <v>1077</v>
      </c>
    </row>
    <row r="235" spans="2:65" s="9" customFormat="1" ht="37.35" customHeight="1">
      <c r="B235" s="151"/>
      <c r="C235" s="152"/>
      <c r="D235" s="153" t="s">
        <v>817</v>
      </c>
      <c r="E235" s="153"/>
      <c r="F235" s="153"/>
      <c r="G235" s="153"/>
      <c r="H235" s="153"/>
      <c r="I235" s="153"/>
      <c r="J235" s="153"/>
      <c r="K235" s="153"/>
      <c r="L235" s="153"/>
      <c r="M235" s="153"/>
      <c r="N235" s="277">
        <f>BK235</f>
        <v>0</v>
      </c>
      <c r="O235" s="278"/>
      <c r="P235" s="278"/>
      <c r="Q235" s="278"/>
      <c r="R235" s="154"/>
      <c r="T235" s="155"/>
      <c r="U235" s="152"/>
      <c r="V235" s="152"/>
      <c r="W235" s="156">
        <f>W236+W242</f>
        <v>0</v>
      </c>
      <c r="X235" s="152"/>
      <c r="Y235" s="156">
        <f>Y236+Y242</f>
        <v>0</v>
      </c>
      <c r="Z235" s="152"/>
      <c r="AA235" s="157">
        <f>AA236+AA242</f>
        <v>0</v>
      </c>
      <c r="AR235" s="158" t="s">
        <v>11</v>
      </c>
      <c r="AT235" s="159" t="s">
        <v>81</v>
      </c>
      <c r="AU235" s="159" t="s">
        <v>82</v>
      </c>
      <c r="AY235" s="158" t="s">
        <v>170</v>
      </c>
      <c r="BK235" s="160">
        <f>BK236+BK242</f>
        <v>0</v>
      </c>
    </row>
    <row r="236" spans="2:65" s="9" customFormat="1" ht="19.899999999999999" customHeight="1">
      <c r="B236" s="151"/>
      <c r="C236" s="152"/>
      <c r="D236" s="161" t="s">
        <v>818</v>
      </c>
      <c r="E236" s="161"/>
      <c r="F236" s="161"/>
      <c r="G236" s="161"/>
      <c r="H236" s="161"/>
      <c r="I236" s="161"/>
      <c r="J236" s="161"/>
      <c r="K236" s="161"/>
      <c r="L236" s="161"/>
      <c r="M236" s="161"/>
      <c r="N236" s="270">
        <f>BK236</f>
        <v>0</v>
      </c>
      <c r="O236" s="271"/>
      <c r="P236" s="271"/>
      <c r="Q236" s="271"/>
      <c r="R236" s="154"/>
      <c r="T236" s="155"/>
      <c r="U236" s="152"/>
      <c r="V236" s="152"/>
      <c r="W236" s="156">
        <f>SUM(W237:W241)</f>
        <v>0</v>
      </c>
      <c r="X236" s="152"/>
      <c r="Y236" s="156">
        <f>SUM(Y237:Y241)</f>
        <v>0</v>
      </c>
      <c r="Z236" s="152"/>
      <c r="AA236" s="157">
        <f>SUM(AA237:AA241)</f>
        <v>0</v>
      </c>
      <c r="AR236" s="158" t="s">
        <v>11</v>
      </c>
      <c r="AT236" s="159" t="s">
        <v>81</v>
      </c>
      <c r="AU236" s="159" t="s">
        <v>11</v>
      </c>
      <c r="AY236" s="158" t="s">
        <v>170</v>
      </c>
      <c r="BK236" s="160">
        <f>SUM(BK237:BK241)</f>
        <v>0</v>
      </c>
    </row>
    <row r="237" spans="2:65" s="1" customFormat="1" ht="22.5" customHeight="1">
      <c r="B237" s="133"/>
      <c r="C237" s="177" t="s">
        <v>1078</v>
      </c>
      <c r="D237" s="177" t="s">
        <v>234</v>
      </c>
      <c r="E237" s="178" t="s">
        <v>1079</v>
      </c>
      <c r="F237" s="272" t="s">
        <v>1080</v>
      </c>
      <c r="G237" s="272"/>
      <c r="H237" s="272"/>
      <c r="I237" s="272"/>
      <c r="J237" s="179" t="s">
        <v>237</v>
      </c>
      <c r="K237" s="180">
        <v>3087</v>
      </c>
      <c r="L237" s="273">
        <v>0</v>
      </c>
      <c r="M237" s="273"/>
      <c r="N237" s="274">
        <f>ROUND(L237*K237,0)</f>
        <v>0</v>
      </c>
      <c r="O237" s="262"/>
      <c r="P237" s="262"/>
      <c r="Q237" s="262"/>
      <c r="R237" s="136"/>
      <c r="T237" s="166" t="s">
        <v>5</v>
      </c>
      <c r="U237" s="45" t="s">
        <v>47</v>
      </c>
      <c r="V237" s="37"/>
      <c r="W237" s="167">
        <f>V237*K237</f>
        <v>0</v>
      </c>
      <c r="X237" s="167">
        <v>0</v>
      </c>
      <c r="Y237" s="167">
        <f>X237*K237</f>
        <v>0</v>
      </c>
      <c r="Z237" s="167">
        <v>0</v>
      </c>
      <c r="AA237" s="168">
        <f>Z237*K237</f>
        <v>0</v>
      </c>
      <c r="AR237" s="19" t="s">
        <v>213</v>
      </c>
      <c r="AT237" s="19" t="s">
        <v>234</v>
      </c>
      <c r="AU237" s="19" t="s">
        <v>126</v>
      </c>
      <c r="AY237" s="19" t="s">
        <v>170</v>
      </c>
      <c r="BE237" s="107">
        <f>IF(U237="základní",N237,0)</f>
        <v>0</v>
      </c>
      <c r="BF237" s="107">
        <f>IF(U237="snížená",N237,0)</f>
        <v>0</v>
      </c>
      <c r="BG237" s="107">
        <f>IF(U237="zákl. přenesená",N237,0)</f>
        <v>0</v>
      </c>
      <c r="BH237" s="107">
        <f>IF(U237="sníž. přenesená",N237,0)</f>
        <v>0</v>
      </c>
      <c r="BI237" s="107">
        <f>IF(U237="nulová",N237,0)</f>
        <v>0</v>
      </c>
      <c r="BJ237" s="19" t="s">
        <v>11</v>
      </c>
      <c r="BK237" s="107">
        <f>ROUND(L237*K237,0)</f>
        <v>0</v>
      </c>
      <c r="BL237" s="19" t="s">
        <v>175</v>
      </c>
      <c r="BM237" s="19" t="s">
        <v>1081</v>
      </c>
    </row>
    <row r="238" spans="2:65" s="1" customFormat="1" ht="22.5" customHeight="1">
      <c r="B238" s="133"/>
      <c r="C238" s="177" t="s">
        <v>1082</v>
      </c>
      <c r="D238" s="177" t="s">
        <v>234</v>
      </c>
      <c r="E238" s="178" t="s">
        <v>1083</v>
      </c>
      <c r="F238" s="272" t="s">
        <v>1084</v>
      </c>
      <c r="G238" s="272"/>
      <c r="H238" s="272"/>
      <c r="I238" s="272"/>
      <c r="J238" s="179" t="s">
        <v>237</v>
      </c>
      <c r="K238" s="180">
        <v>5100</v>
      </c>
      <c r="L238" s="273">
        <v>0</v>
      </c>
      <c r="M238" s="273"/>
      <c r="N238" s="274">
        <f>ROUND(L238*K238,0)</f>
        <v>0</v>
      </c>
      <c r="O238" s="262"/>
      <c r="P238" s="262"/>
      <c r="Q238" s="262"/>
      <c r="R238" s="136"/>
      <c r="T238" s="166" t="s">
        <v>5</v>
      </c>
      <c r="U238" s="45" t="s">
        <v>47</v>
      </c>
      <c r="V238" s="37"/>
      <c r="W238" s="167">
        <f>V238*K238</f>
        <v>0</v>
      </c>
      <c r="X238" s="167">
        <v>0</v>
      </c>
      <c r="Y238" s="167">
        <f>X238*K238</f>
        <v>0</v>
      </c>
      <c r="Z238" s="167">
        <v>0</v>
      </c>
      <c r="AA238" s="168">
        <f>Z238*K238</f>
        <v>0</v>
      </c>
      <c r="AR238" s="19" t="s">
        <v>213</v>
      </c>
      <c r="AT238" s="19" t="s">
        <v>234</v>
      </c>
      <c r="AU238" s="19" t="s">
        <v>126</v>
      </c>
      <c r="AY238" s="19" t="s">
        <v>170</v>
      </c>
      <c r="BE238" s="107">
        <f>IF(U238="základní",N238,0)</f>
        <v>0</v>
      </c>
      <c r="BF238" s="107">
        <f>IF(U238="snížená",N238,0)</f>
        <v>0</v>
      </c>
      <c r="BG238" s="107">
        <f>IF(U238="zákl. přenesená",N238,0)</f>
        <v>0</v>
      </c>
      <c r="BH238" s="107">
        <f>IF(U238="sníž. přenesená",N238,0)</f>
        <v>0</v>
      </c>
      <c r="BI238" s="107">
        <f>IF(U238="nulová",N238,0)</f>
        <v>0</v>
      </c>
      <c r="BJ238" s="19" t="s">
        <v>11</v>
      </c>
      <c r="BK238" s="107">
        <f>ROUND(L238*K238,0)</f>
        <v>0</v>
      </c>
      <c r="BL238" s="19" t="s">
        <v>175</v>
      </c>
      <c r="BM238" s="19" t="s">
        <v>1085</v>
      </c>
    </row>
    <row r="239" spans="2:65" s="1" customFormat="1" ht="31.5" customHeight="1">
      <c r="B239" s="133"/>
      <c r="C239" s="177" t="s">
        <v>1086</v>
      </c>
      <c r="D239" s="177" t="s">
        <v>234</v>
      </c>
      <c r="E239" s="178" t="s">
        <v>1087</v>
      </c>
      <c r="F239" s="272" t="s">
        <v>1088</v>
      </c>
      <c r="G239" s="272"/>
      <c r="H239" s="272"/>
      <c r="I239" s="272"/>
      <c r="J239" s="179" t="s">
        <v>203</v>
      </c>
      <c r="K239" s="180">
        <v>70</v>
      </c>
      <c r="L239" s="273">
        <v>0</v>
      </c>
      <c r="M239" s="273"/>
      <c r="N239" s="274">
        <f>ROUND(L239*K239,0)</f>
        <v>0</v>
      </c>
      <c r="O239" s="262"/>
      <c r="P239" s="262"/>
      <c r="Q239" s="262"/>
      <c r="R239" s="136"/>
      <c r="T239" s="166" t="s">
        <v>5</v>
      </c>
      <c r="U239" s="45" t="s">
        <v>47</v>
      </c>
      <c r="V239" s="37"/>
      <c r="W239" s="167">
        <f>V239*K239</f>
        <v>0</v>
      </c>
      <c r="X239" s="167">
        <v>0</v>
      </c>
      <c r="Y239" s="167">
        <f>X239*K239</f>
        <v>0</v>
      </c>
      <c r="Z239" s="167">
        <v>0</v>
      </c>
      <c r="AA239" s="168">
        <f>Z239*K239</f>
        <v>0</v>
      </c>
      <c r="AR239" s="19" t="s">
        <v>213</v>
      </c>
      <c r="AT239" s="19" t="s">
        <v>234</v>
      </c>
      <c r="AU239" s="19" t="s">
        <v>126</v>
      </c>
      <c r="AY239" s="19" t="s">
        <v>170</v>
      </c>
      <c r="BE239" s="107">
        <f>IF(U239="základní",N239,0)</f>
        <v>0</v>
      </c>
      <c r="BF239" s="107">
        <f>IF(U239="snížená",N239,0)</f>
        <v>0</v>
      </c>
      <c r="BG239" s="107">
        <f>IF(U239="zákl. přenesená",N239,0)</f>
        <v>0</v>
      </c>
      <c r="BH239" s="107">
        <f>IF(U239="sníž. přenesená",N239,0)</f>
        <v>0</v>
      </c>
      <c r="BI239" s="107">
        <f>IF(U239="nulová",N239,0)</f>
        <v>0</v>
      </c>
      <c r="BJ239" s="19" t="s">
        <v>11</v>
      </c>
      <c r="BK239" s="107">
        <f>ROUND(L239*K239,0)</f>
        <v>0</v>
      </c>
      <c r="BL239" s="19" t="s">
        <v>175</v>
      </c>
      <c r="BM239" s="19" t="s">
        <v>1089</v>
      </c>
    </row>
    <row r="240" spans="2:65" s="1" customFormat="1" ht="22.5" customHeight="1">
      <c r="B240" s="133"/>
      <c r="C240" s="177" t="s">
        <v>1090</v>
      </c>
      <c r="D240" s="177" t="s">
        <v>234</v>
      </c>
      <c r="E240" s="178" t="s">
        <v>978</v>
      </c>
      <c r="F240" s="272" t="s">
        <v>979</v>
      </c>
      <c r="G240" s="272"/>
      <c r="H240" s="272"/>
      <c r="I240" s="272"/>
      <c r="J240" s="179" t="s">
        <v>174</v>
      </c>
      <c r="K240" s="180">
        <v>3</v>
      </c>
      <c r="L240" s="273">
        <v>0</v>
      </c>
      <c r="M240" s="273"/>
      <c r="N240" s="274">
        <f>ROUND(L240*K240,0)</f>
        <v>0</v>
      </c>
      <c r="O240" s="262"/>
      <c r="P240" s="262"/>
      <c r="Q240" s="262"/>
      <c r="R240" s="136"/>
      <c r="T240" s="166" t="s">
        <v>5</v>
      </c>
      <c r="U240" s="45" t="s">
        <v>47</v>
      </c>
      <c r="V240" s="37"/>
      <c r="W240" s="167">
        <f>V240*K240</f>
        <v>0</v>
      </c>
      <c r="X240" s="167">
        <v>0</v>
      </c>
      <c r="Y240" s="167">
        <f>X240*K240</f>
        <v>0</v>
      </c>
      <c r="Z240" s="167">
        <v>0</v>
      </c>
      <c r="AA240" s="168">
        <f>Z240*K240</f>
        <v>0</v>
      </c>
      <c r="AR240" s="19" t="s">
        <v>213</v>
      </c>
      <c r="AT240" s="19" t="s">
        <v>234</v>
      </c>
      <c r="AU240" s="19" t="s">
        <v>126</v>
      </c>
      <c r="AY240" s="19" t="s">
        <v>170</v>
      </c>
      <c r="BE240" s="107">
        <f>IF(U240="základní",N240,0)</f>
        <v>0</v>
      </c>
      <c r="BF240" s="107">
        <f>IF(U240="snížená",N240,0)</f>
        <v>0</v>
      </c>
      <c r="BG240" s="107">
        <f>IF(U240="zákl. přenesená",N240,0)</f>
        <v>0</v>
      </c>
      <c r="BH240" s="107">
        <f>IF(U240="sníž. přenesená",N240,0)</f>
        <v>0</v>
      </c>
      <c r="BI240" s="107">
        <f>IF(U240="nulová",N240,0)</f>
        <v>0</v>
      </c>
      <c r="BJ240" s="19" t="s">
        <v>11</v>
      </c>
      <c r="BK240" s="107">
        <f>ROUND(L240*K240,0)</f>
        <v>0</v>
      </c>
      <c r="BL240" s="19" t="s">
        <v>175</v>
      </c>
      <c r="BM240" s="19" t="s">
        <v>1091</v>
      </c>
    </row>
    <row r="241" spans="2:65" s="1" customFormat="1" ht="31.5" customHeight="1">
      <c r="B241" s="133"/>
      <c r="C241" s="177" t="s">
        <v>1092</v>
      </c>
      <c r="D241" s="177" t="s">
        <v>234</v>
      </c>
      <c r="E241" s="178" t="s">
        <v>1093</v>
      </c>
      <c r="F241" s="272" t="s">
        <v>1094</v>
      </c>
      <c r="G241" s="272"/>
      <c r="H241" s="272"/>
      <c r="I241" s="272"/>
      <c r="J241" s="179" t="s">
        <v>267</v>
      </c>
      <c r="K241" s="180">
        <v>5</v>
      </c>
      <c r="L241" s="273">
        <v>0</v>
      </c>
      <c r="M241" s="273"/>
      <c r="N241" s="274">
        <f>ROUND(L241*K241,0)</f>
        <v>0</v>
      </c>
      <c r="O241" s="262"/>
      <c r="P241" s="262"/>
      <c r="Q241" s="262"/>
      <c r="R241" s="136"/>
      <c r="T241" s="166" t="s">
        <v>5</v>
      </c>
      <c r="U241" s="45" t="s">
        <v>47</v>
      </c>
      <c r="V241" s="37"/>
      <c r="W241" s="167">
        <f>V241*K241</f>
        <v>0</v>
      </c>
      <c r="X241" s="167">
        <v>0</v>
      </c>
      <c r="Y241" s="167">
        <f>X241*K241</f>
        <v>0</v>
      </c>
      <c r="Z241" s="167">
        <v>0</v>
      </c>
      <c r="AA241" s="168">
        <f>Z241*K241</f>
        <v>0</v>
      </c>
      <c r="AR241" s="19" t="s">
        <v>213</v>
      </c>
      <c r="AT241" s="19" t="s">
        <v>234</v>
      </c>
      <c r="AU241" s="19" t="s">
        <v>126</v>
      </c>
      <c r="AY241" s="19" t="s">
        <v>170</v>
      </c>
      <c r="BE241" s="107">
        <f>IF(U241="základní",N241,0)</f>
        <v>0</v>
      </c>
      <c r="BF241" s="107">
        <f>IF(U241="snížená",N241,0)</f>
        <v>0</v>
      </c>
      <c r="BG241" s="107">
        <f>IF(U241="zákl. přenesená",N241,0)</f>
        <v>0</v>
      </c>
      <c r="BH241" s="107">
        <f>IF(U241="sníž. přenesená",N241,0)</f>
        <v>0</v>
      </c>
      <c r="BI241" s="107">
        <f>IF(U241="nulová",N241,0)</f>
        <v>0</v>
      </c>
      <c r="BJ241" s="19" t="s">
        <v>11</v>
      </c>
      <c r="BK241" s="107">
        <f>ROUND(L241*K241,0)</f>
        <v>0</v>
      </c>
      <c r="BL241" s="19" t="s">
        <v>175</v>
      </c>
      <c r="BM241" s="19" t="s">
        <v>1095</v>
      </c>
    </row>
    <row r="242" spans="2:65" s="9" customFormat="1" ht="29.85" customHeight="1">
      <c r="B242" s="151"/>
      <c r="C242" s="152"/>
      <c r="D242" s="161" t="s">
        <v>819</v>
      </c>
      <c r="E242" s="161"/>
      <c r="F242" s="161"/>
      <c r="G242" s="161"/>
      <c r="H242" s="161"/>
      <c r="I242" s="161"/>
      <c r="J242" s="161"/>
      <c r="K242" s="161"/>
      <c r="L242" s="161"/>
      <c r="M242" s="161"/>
      <c r="N242" s="275">
        <f>BK242</f>
        <v>0</v>
      </c>
      <c r="O242" s="276"/>
      <c r="P242" s="276"/>
      <c r="Q242" s="276"/>
      <c r="R242" s="154"/>
      <c r="T242" s="155"/>
      <c r="U242" s="152"/>
      <c r="V242" s="152"/>
      <c r="W242" s="156">
        <f>SUM(W243:W246)</f>
        <v>0</v>
      </c>
      <c r="X242" s="152"/>
      <c r="Y242" s="156">
        <f>SUM(Y243:Y246)</f>
        <v>0</v>
      </c>
      <c r="Z242" s="152"/>
      <c r="AA242" s="157">
        <f>SUM(AA243:AA246)</f>
        <v>0</v>
      </c>
      <c r="AR242" s="158" t="s">
        <v>11</v>
      </c>
      <c r="AT242" s="159" t="s">
        <v>81</v>
      </c>
      <c r="AU242" s="159" t="s">
        <v>11</v>
      </c>
      <c r="AY242" s="158" t="s">
        <v>170</v>
      </c>
      <c r="BK242" s="160">
        <f>SUM(BK243:BK246)</f>
        <v>0</v>
      </c>
    </row>
    <row r="243" spans="2:65" s="1" customFormat="1" ht="22.5" customHeight="1">
      <c r="B243" s="133"/>
      <c r="C243" s="162" t="s">
        <v>1096</v>
      </c>
      <c r="D243" s="162" t="s">
        <v>171</v>
      </c>
      <c r="E243" s="163" t="s">
        <v>1097</v>
      </c>
      <c r="F243" s="260" t="s">
        <v>1098</v>
      </c>
      <c r="G243" s="260"/>
      <c r="H243" s="260"/>
      <c r="I243" s="260"/>
      <c r="J243" s="164" t="s">
        <v>209</v>
      </c>
      <c r="K243" s="165">
        <v>355</v>
      </c>
      <c r="L243" s="261">
        <v>0</v>
      </c>
      <c r="M243" s="261"/>
      <c r="N243" s="262">
        <f>ROUND(L243*K243,0)</f>
        <v>0</v>
      </c>
      <c r="O243" s="262"/>
      <c r="P243" s="262"/>
      <c r="Q243" s="262"/>
      <c r="R243" s="136"/>
      <c r="T243" s="166" t="s">
        <v>5</v>
      </c>
      <c r="U243" s="45" t="s">
        <v>47</v>
      </c>
      <c r="V243" s="37"/>
      <c r="W243" s="167">
        <f>V243*K243</f>
        <v>0</v>
      </c>
      <c r="X243" s="167">
        <v>0</v>
      </c>
      <c r="Y243" s="167">
        <f>X243*K243</f>
        <v>0</v>
      </c>
      <c r="Z243" s="167">
        <v>0</v>
      </c>
      <c r="AA243" s="168">
        <f>Z243*K243</f>
        <v>0</v>
      </c>
      <c r="AR243" s="19" t="s">
        <v>175</v>
      </c>
      <c r="AT243" s="19" t="s">
        <v>171</v>
      </c>
      <c r="AU243" s="19" t="s">
        <v>126</v>
      </c>
      <c r="AY243" s="19" t="s">
        <v>170</v>
      </c>
      <c r="BE243" s="107">
        <f>IF(U243="základní",N243,0)</f>
        <v>0</v>
      </c>
      <c r="BF243" s="107">
        <f>IF(U243="snížená",N243,0)</f>
        <v>0</v>
      </c>
      <c r="BG243" s="107">
        <f>IF(U243="zákl. přenesená",N243,0)</f>
        <v>0</v>
      </c>
      <c r="BH243" s="107">
        <f>IF(U243="sníž. přenesená",N243,0)</f>
        <v>0</v>
      </c>
      <c r="BI243" s="107">
        <f>IF(U243="nulová",N243,0)</f>
        <v>0</v>
      </c>
      <c r="BJ243" s="19" t="s">
        <v>11</v>
      </c>
      <c r="BK243" s="107">
        <f>ROUND(L243*K243,0)</f>
        <v>0</v>
      </c>
      <c r="BL243" s="19" t="s">
        <v>175</v>
      </c>
      <c r="BM243" s="19" t="s">
        <v>1099</v>
      </c>
    </row>
    <row r="244" spans="2:65" s="1" customFormat="1" ht="22.5" customHeight="1">
      <c r="B244" s="133"/>
      <c r="C244" s="162" t="s">
        <v>1100</v>
      </c>
      <c r="D244" s="162" t="s">
        <v>171</v>
      </c>
      <c r="E244" s="163" t="s">
        <v>1101</v>
      </c>
      <c r="F244" s="260" t="s">
        <v>1102</v>
      </c>
      <c r="G244" s="260"/>
      <c r="H244" s="260"/>
      <c r="I244" s="260"/>
      <c r="J244" s="164" t="s">
        <v>209</v>
      </c>
      <c r="K244" s="165">
        <v>355</v>
      </c>
      <c r="L244" s="261">
        <v>0</v>
      </c>
      <c r="M244" s="261"/>
      <c r="N244" s="262">
        <f>ROUND(L244*K244,0)</f>
        <v>0</v>
      </c>
      <c r="O244" s="262"/>
      <c r="P244" s="262"/>
      <c r="Q244" s="262"/>
      <c r="R244" s="136"/>
      <c r="T244" s="166" t="s">
        <v>5</v>
      </c>
      <c r="U244" s="45" t="s">
        <v>47</v>
      </c>
      <c r="V244" s="37"/>
      <c r="W244" s="167">
        <f>V244*K244</f>
        <v>0</v>
      </c>
      <c r="X244" s="167">
        <v>0</v>
      </c>
      <c r="Y244" s="167">
        <f>X244*K244</f>
        <v>0</v>
      </c>
      <c r="Z244" s="167">
        <v>0</v>
      </c>
      <c r="AA244" s="168">
        <f>Z244*K244</f>
        <v>0</v>
      </c>
      <c r="AR244" s="19" t="s">
        <v>175</v>
      </c>
      <c r="AT244" s="19" t="s">
        <v>171</v>
      </c>
      <c r="AU244" s="19" t="s">
        <v>126</v>
      </c>
      <c r="AY244" s="19" t="s">
        <v>170</v>
      </c>
      <c r="BE244" s="107">
        <f>IF(U244="základní",N244,0)</f>
        <v>0</v>
      </c>
      <c r="BF244" s="107">
        <f>IF(U244="snížená",N244,0)</f>
        <v>0</v>
      </c>
      <c r="BG244" s="107">
        <f>IF(U244="zákl. přenesená",N244,0)</f>
        <v>0</v>
      </c>
      <c r="BH244" s="107">
        <f>IF(U244="sníž. přenesená",N244,0)</f>
        <v>0</v>
      </c>
      <c r="BI244" s="107">
        <f>IF(U244="nulová",N244,0)</f>
        <v>0</v>
      </c>
      <c r="BJ244" s="19" t="s">
        <v>11</v>
      </c>
      <c r="BK244" s="107">
        <f>ROUND(L244*K244,0)</f>
        <v>0</v>
      </c>
      <c r="BL244" s="19" t="s">
        <v>175</v>
      </c>
      <c r="BM244" s="19" t="s">
        <v>1103</v>
      </c>
    </row>
    <row r="245" spans="2:65" s="1" customFormat="1" ht="22.5" customHeight="1">
      <c r="B245" s="133"/>
      <c r="C245" s="162" t="s">
        <v>1104</v>
      </c>
      <c r="D245" s="162" t="s">
        <v>171</v>
      </c>
      <c r="E245" s="163" t="s">
        <v>1105</v>
      </c>
      <c r="F245" s="260" t="s">
        <v>1106</v>
      </c>
      <c r="G245" s="260"/>
      <c r="H245" s="260"/>
      <c r="I245" s="260"/>
      <c r="J245" s="164" t="s">
        <v>267</v>
      </c>
      <c r="K245" s="165">
        <v>5</v>
      </c>
      <c r="L245" s="261">
        <v>0</v>
      </c>
      <c r="M245" s="261"/>
      <c r="N245" s="262">
        <f>ROUND(L245*K245,0)</f>
        <v>0</v>
      </c>
      <c r="O245" s="262"/>
      <c r="P245" s="262"/>
      <c r="Q245" s="262"/>
      <c r="R245" s="136"/>
      <c r="T245" s="166" t="s">
        <v>5</v>
      </c>
      <c r="U245" s="45" t="s">
        <v>47</v>
      </c>
      <c r="V245" s="37"/>
      <c r="W245" s="167">
        <f>V245*K245</f>
        <v>0</v>
      </c>
      <c r="X245" s="167">
        <v>0</v>
      </c>
      <c r="Y245" s="167">
        <f>X245*K245</f>
        <v>0</v>
      </c>
      <c r="Z245" s="167">
        <v>0</v>
      </c>
      <c r="AA245" s="168">
        <f>Z245*K245</f>
        <v>0</v>
      </c>
      <c r="AR245" s="19" t="s">
        <v>175</v>
      </c>
      <c r="AT245" s="19" t="s">
        <v>171</v>
      </c>
      <c r="AU245" s="19" t="s">
        <v>126</v>
      </c>
      <c r="AY245" s="19" t="s">
        <v>170</v>
      </c>
      <c r="BE245" s="107">
        <f>IF(U245="základní",N245,0)</f>
        <v>0</v>
      </c>
      <c r="BF245" s="107">
        <f>IF(U245="snížená",N245,0)</f>
        <v>0</v>
      </c>
      <c r="BG245" s="107">
        <f>IF(U245="zákl. přenesená",N245,0)</f>
        <v>0</v>
      </c>
      <c r="BH245" s="107">
        <f>IF(U245="sníž. přenesená",N245,0)</f>
        <v>0</v>
      </c>
      <c r="BI245" s="107">
        <f>IF(U245="nulová",N245,0)</f>
        <v>0</v>
      </c>
      <c r="BJ245" s="19" t="s">
        <v>11</v>
      </c>
      <c r="BK245" s="107">
        <f>ROUND(L245*K245,0)</f>
        <v>0</v>
      </c>
      <c r="BL245" s="19" t="s">
        <v>175</v>
      </c>
      <c r="BM245" s="19" t="s">
        <v>1107</v>
      </c>
    </row>
    <row r="246" spans="2:65" s="1" customFormat="1" ht="22.5" customHeight="1">
      <c r="B246" s="133"/>
      <c r="C246" s="162" t="s">
        <v>1108</v>
      </c>
      <c r="D246" s="162" t="s">
        <v>171</v>
      </c>
      <c r="E246" s="163" t="s">
        <v>1109</v>
      </c>
      <c r="F246" s="260" t="s">
        <v>1110</v>
      </c>
      <c r="G246" s="260"/>
      <c r="H246" s="260"/>
      <c r="I246" s="260"/>
      <c r="J246" s="164" t="s">
        <v>209</v>
      </c>
      <c r="K246" s="165">
        <v>355</v>
      </c>
      <c r="L246" s="261">
        <v>0</v>
      </c>
      <c r="M246" s="261"/>
      <c r="N246" s="262">
        <f>ROUND(L246*K246,0)</f>
        <v>0</v>
      </c>
      <c r="O246" s="262"/>
      <c r="P246" s="262"/>
      <c r="Q246" s="262"/>
      <c r="R246" s="136"/>
      <c r="T246" s="166" t="s">
        <v>5</v>
      </c>
      <c r="U246" s="45" t="s">
        <v>47</v>
      </c>
      <c r="V246" s="37"/>
      <c r="W246" s="167">
        <f>V246*K246</f>
        <v>0</v>
      </c>
      <c r="X246" s="167">
        <v>0</v>
      </c>
      <c r="Y246" s="167">
        <f>X246*K246</f>
        <v>0</v>
      </c>
      <c r="Z246" s="167">
        <v>0</v>
      </c>
      <c r="AA246" s="168">
        <f>Z246*K246</f>
        <v>0</v>
      </c>
      <c r="AR246" s="19" t="s">
        <v>175</v>
      </c>
      <c r="AT246" s="19" t="s">
        <v>171</v>
      </c>
      <c r="AU246" s="19" t="s">
        <v>126</v>
      </c>
      <c r="AY246" s="19" t="s">
        <v>170</v>
      </c>
      <c r="BE246" s="107">
        <f>IF(U246="základní",N246,0)</f>
        <v>0</v>
      </c>
      <c r="BF246" s="107">
        <f>IF(U246="snížená",N246,0)</f>
        <v>0</v>
      </c>
      <c r="BG246" s="107">
        <f>IF(U246="zákl. přenesená",N246,0)</f>
        <v>0</v>
      </c>
      <c r="BH246" s="107">
        <f>IF(U246="sníž. přenesená",N246,0)</f>
        <v>0</v>
      </c>
      <c r="BI246" s="107">
        <f>IF(U246="nulová",N246,0)</f>
        <v>0</v>
      </c>
      <c r="BJ246" s="19" t="s">
        <v>11</v>
      </c>
      <c r="BK246" s="107">
        <f>ROUND(L246*K246,0)</f>
        <v>0</v>
      </c>
      <c r="BL246" s="19" t="s">
        <v>175</v>
      </c>
      <c r="BM246" s="19" t="s">
        <v>1111</v>
      </c>
    </row>
    <row r="247" spans="2:65" s="9" customFormat="1" ht="37.35" customHeight="1">
      <c r="B247" s="151"/>
      <c r="C247" s="152"/>
      <c r="D247" s="153" t="s">
        <v>820</v>
      </c>
      <c r="E247" s="153"/>
      <c r="F247" s="153"/>
      <c r="G247" s="153"/>
      <c r="H247" s="153"/>
      <c r="I247" s="153"/>
      <c r="J247" s="153"/>
      <c r="K247" s="153"/>
      <c r="L247" s="153"/>
      <c r="M247" s="153"/>
      <c r="N247" s="286">
        <f>BK247</f>
        <v>0</v>
      </c>
      <c r="O247" s="287"/>
      <c r="P247" s="287"/>
      <c r="Q247" s="287"/>
      <c r="R247" s="154"/>
      <c r="T247" s="155"/>
      <c r="U247" s="152"/>
      <c r="V247" s="152"/>
      <c r="W247" s="156">
        <f>SUM(W248:W249)</f>
        <v>0</v>
      </c>
      <c r="X247" s="152"/>
      <c r="Y247" s="156">
        <f>SUM(Y248:Y249)</f>
        <v>0</v>
      </c>
      <c r="Z247" s="152"/>
      <c r="AA247" s="157">
        <f>SUM(AA248:AA249)</f>
        <v>0</v>
      </c>
      <c r="AR247" s="158" t="s">
        <v>11</v>
      </c>
      <c r="AT247" s="159" t="s">
        <v>81</v>
      </c>
      <c r="AU247" s="159" t="s">
        <v>82</v>
      </c>
      <c r="AY247" s="158" t="s">
        <v>170</v>
      </c>
      <c r="BK247" s="160">
        <f>SUM(BK248:BK249)</f>
        <v>0</v>
      </c>
    </row>
    <row r="248" spans="2:65" s="1" customFormat="1" ht="22.5" customHeight="1">
      <c r="B248" s="133"/>
      <c r="C248" s="162" t="s">
        <v>1112</v>
      </c>
      <c r="D248" s="162" t="s">
        <v>171</v>
      </c>
      <c r="E248" s="163" t="s">
        <v>1113</v>
      </c>
      <c r="F248" s="260" t="s">
        <v>1114</v>
      </c>
      <c r="G248" s="260"/>
      <c r="H248" s="260"/>
      <c r="I248" s="260"/>
      <c r="J248" s="164" t="s">
        <v>1115</v>
      </c>
      <c r="K248" s="165">
        <v>1</v>
      </c>
      <c r="L248" s="261">
        <v>0</v>
      </c>
      <c r="M248" s="261"/>
      <c r="N248" s="262">
        <f>ROUND(L248*K248,0)</f>
        <v>0</v>
      </c>
      <c r="O248" s="262"/>
      <c r="P248" s="262"/>
      <c r="Q248" s="262"/>
      <c r="R248" s="136"/>
      <c r="T248" s="166" t="s">
        <v>5</v>
      </c>
      <c r="U248" s="45" t="s">
        <v>47</v>
      </c>
      <c r="V248" s="37"/>
      <c r="W248" s="167">
        <f>V248*K248</f>
        <v>0</v>
      </c>
      <c r="X248" s="167">
        <v>0</v>
      </c>
      <c r="Y248" s="167">
        <f>X248*K248</f>
        <v>0</v>
      </c>
      <c r="Z248" s="167">
        <v>0</v>
      </c>
      <c r="AA248" s="168">
        <f>Z248*K248</f>
        <v>0</v>
      </c>
      <c r="AR248" s="19" t="s">
        <v>175</v>
      </c>
      <c r="AT248" s="19" t="s">
        <v>171</v>
      </c>
      <c r="AU248" s="19" t="s">
        <v>11</v>
      </c>
      <c r="AY248" s="19" t="s">
        <v>170</v>
      </c>
      <c r="BE248" s="107">
        <f>IF(U248="základní",N248,0)</f>
        <v>0</v>
      </c>
      <c r="BF248" s="107">
        <f>IF(U248="snížená",N248,0)</f>
        <v>0</v>
      </c>
      <c r="BG248" s="107">
        <f>IF(U248="zákl. přenesená",N248,0)</f>
        <v>0</v>
      </c>
      <c r="BH248" s="107">
        <f>IF(U248="sníž. přenesená",N248,0)</f>
        <v>0</v>
      </c>
      <c r="BI248" s="107">
        <f>IF(U248="nulová",N248,0)</f>
        <v>0</v>
      </c>
      <c r="BJ248" s="19" t="s">
        <v>11</v>
      </c>
      <c r="BK248" s="107">
        <f>ROUND(L248*K248,0)</f>
        <v>0</v>
      </c>
      <c r="BL248" s="19" t="s">
        <v>175</v>
      </c>
      <c r="BM248" s="19" t="s">
        <v>1116</v>
      </c>
    </row>
    <row r="249" spans="2:65" s="1" customFormat="1" ht="31.5" customHeight="1">
      <c r="B249" s="133"/>
      <c r="C249" s="162" t="s">
        <v>1117</v>
      </c>
      <c r="D249" s="162" t="s">
        <v>171</v>
      </c>
      <c r="E249" s="163" t="s">
        <v>1118</v>
      </c>
      <c r="F249" s="260" t="s">
        <v>1119</v>
      </c>
      <c r="G249" s="260"/>
      <c r="H249" s="260"/>
      <c r="I249" s="260"/>
      <c r="J249" s="164" t="s">
        <v>237</v>
      </c>
      <c r="K249" s="165">
        <v>5</v>
      </c>
      <c r="L249" s="261">
        <v>0</v>
      </c>
      <c r="M249" s="261"/>
      <c r="N249" s="262">
        <f>ROUND(L249*K249,0)</f>
        <v>0</v>
      </c>
      <c r="O249" s="262"/>
      <c r="P249" s="262"/>
      <c r="Q249" s="262"/>
      <c r="R249" s="136"/>
      <c r="T249" s="166" t="s">
        <v>5</v>
      </c>
      <c r="U249" s="45" t="s">
        <v>47</v>
      </c>
      <c r="V249" s="37"/>
      <c r="W249" s="167">
        <f>V249*K249</f>
        <v>0</v>
      </c>
      <c r="X249" s="167">
        <v>0</v>
      </c>
      <c r="Y249" s="167">
        <f>X249*K249</f>
        <v>0</v>
      </c>
      <c r="Z249" s="167">
        <v>0</v>
      </c>
      <c r="AA249" s="168">
        <f>Z249*K249</f>
        <v>0</v>
      </c>
      <c r="AR249" s="19" t="s">
        <v>175</v>
      </c>
      <c r="AT249" s="19" t="s">
        <v>171</v>
      </c>
      <c r="AU249" s="19" t="s">
        <v>11</v>
      </c>
      <c r="AY249" s="19" t="s">
        <v>170</v>
      </c>
      <c r="BE249" s="107">
        <f>IF(U249="základní",N249,0)</f>
        <v>0</v>
      </c>
      <c r="BF249" s="107">
        <f>IF(U249="snížená",N249,0)</f>
        <v>0</v>
      </c>
      <c r="BG249" s="107">
        <f>IF(U249="zákl. přenesená",N249,0)</f>
        <v>0</v>
      </c>
      <c r="BH249" s="107">
        <f>IF(U249="sníž. přenesená",N249,0)</f>
        <v>0</v>
      </c>
      <c r="BI249" s="107">
        <f>IF(U249="nulová",N249,0)</f>
        <v>0</v>
      </c>
      <c r="BJ249" s="19" t="s">
        <v>11</v>
      </c>
      <c r="BK249" s="107">
        <f>ROUND(L249*K249,0)</f>
        <v>0</v>
      </c>
      <c r="BL249" s="19" t="s">
        <v>175</v>
      </c>
      <c r="BM249" s="19" t="s">
        <v>1120</v>
      </c>
    </row>
    <row r="250" spans="2:65" s="9" customFormat="1" ht="37.35" customHeight="1">
      <c r="B250" s="151"/>
      <c r="C250" s="152"/>
      <c r="D250" s="153" t="s">
        <v>821</v>
      </c>
      <c r="E250" s="153"/>
      <c r="F250" s="153"/>
      <c r="G250" s="153"/>
      <c r="H250" s="153"/>
      <c r="I250" s="153"/>
      <c r="J250" s="153"/>
      <c r="K250" s="153"/>
      <c r="L250" s="153"/>
      <c r="M250" s="153"/>
      <c r="N250" s="286">
        <f>BK250</f>
        <v>0</v>
      </c>
      <c r="O250" s="287"/>
      <c r="P250" s="287"/>
      <c r="Q250" s="287"/>
      <c r="R250" s="154"/>
      <c r="T250" s="155"/>
      <c r="U250" s="152"/>
      <c r="V250" s="152"/>
      <c r="W250" s="156">
        <f>SUM(W251:W251)</f>
        <v>0</v>
      </c>
      <c r="X250" s="152"/>
      <c r="Y250" s="156">
        <f>SUM(Y251:Y251)</f>
        <v>0</v>
      </c>
      <c r="Z250" s="152"/>
      <c r="AA250" s="157">
        <f>SUM(AA251:AA251)</f>
        <v>0</v>
      </c>
      <c r="AR250" s="158" t="s">
        <v>11</v>
      </c>
      <c r="AT250" s="159" t="s">
        <v>81</v>
      </c>
      <c r="AU250" s="159" t="s">
        <v>82</v>
      </c>
      <c r="AY250" s="158" t="s">
        <v>170</v>
      </c>
      <c r="BK250" s="160">
        <f>SUM(BK251:BK251)</f>
        <v>0</v>
      </c>
    </row>
    <row r="251" spans="2:65" s="1" customFormat="1" ht="31.5" customHeight="1">
      <c r="B251" s="133"/>
      <c r="C251" s="162" t="s">
        <v>1121</v>
      </c>
      <c r="D251" s="162" t="s">
        <v>171</v>
      </c>
      <c r="E251" s="163" t="s">
        <v>2154</v>
      </c>
      <c r="F251" s="260" t="s">
        <v>2155</v>
      </c>
      <c r="G251" s="260"/>
      <c r="H251" s="260"/>
      <c r="I251" s="260"/>
      <c r="J251" s="164" t="s">
        <v>2154</v>
      </c>
      <c r="K251" s="165">
        <v>0</v>
      </c>
      <c r="L251" s="261">
        <v>0</v>
      </c>
      <c r="M251" s="261"/>
      <c r="N251" s="262">
        <f t="shared" ref="N251" si="85">ROUND(L251*K251,0)</f>
        <v>0</v>
      </c>
      <c r="O251" s="262"/>
      <c r="P251" s="262"/>
      <c r="Q251" s="262"/>
      <c r="R251" s="136"/>
      <c r="T251" s="166" t="s">
        <v>5</v>
      </c>
      <c r="U251" s="45" t="s">
        <v>47</v>
      </c>
      <c r="V251" s="37"/>
      <c r="W251" s="167">
        <f t="shared" ref="W251" si="86">V251*K251</f>
        <v>0</v>
      </c>
      <c r="X251" s="167">
        <v>0</v>
      </c>
      <c r="Y251" s="167">
        <f t="shared" ref="Y251" si="87">X251*K251</f>
        <v>0</v>
      </c>
      <c r="Z251" s="167">
        <v>0</v>
      </c>
      <c r="AA251" s="168">
        <f t="shared" ref="AA251" si="88">Z251*K251</f>
        <v>0</v>
      </c>
      <c r="AR251" s="19" t="s">
        <v>175</v>
      </c>
      <c r="AT251" s="19" t="s">
        <v>171</v>
      </c>
      <c r="AU251" s="19" t="s">
        <v>11</v>
      </c>
      <c r="AY251" s="19" t="s">
        <v>170</v>
      </c>
      <c r="BE251" s="107">
        <f t="shared" ref="BE251" si="89">IF(U251="základní",N251,0)</f>
        <v>0</v>
      </c>
      <c r="BF251" s="107">
        <f t="shared" ref="BF251" si="90">IF(U251="snížená",N251,0)</f>
        <v>0</v>
      </c>
      <c r="BG251" s="107">
        <f t="shared" ref="BG251" si="91">IF(U251="zákl. přenesená",N251,0)</f>
        <v>0</v>
      </c>
      <c r="BH251" s="107">
        <f t="shared" ref="BH251" si="92">IF(U251="sníž. přenesená",N251,0)</f>
        <v>0</v>
      </c>
      <c r="BI251" s="107">
        <f t="shared" ref="BI251" si="93">IF(U251="nulová",N251,0)</f>
        <v>0</v>
      </c>
      <c r="BJ251" s="19" t="s">
        <v>11</v>
      </c>
      <c r="BK251" s="107">
        <f t="shared" ref="BK251" si="94">ROUND(L251*K251,0)</f>
        <v>0</v>
      </c>
      <c r="BL251" s="19" t="s">
        <v>175</v>
      </c>
      <c r="BM251" s="19" t="s">
        <v>1122</v>
      </c>
    </row>
    <row r="252" spans="2:65" s="1" customFormat="1" ht="49.9" customHeight="1">
      <c r="B252" s="36"/>
      <c r="C252" s="37"/>
      <c r="D252" s="153" t="s">
        <v>335</v>
      </c>
      <c r="E252" s="37"/>
      <c r="F252" s="37"/>
      <c r="G252" s="37"/>
      <c r="H252" s="37"/>
      <c r="I252" s="37"/>
      <c r="J252" s="37"/>
      <c r="K252" s="37"/>
      <c r="L252" s="37"/>
      <c r="M252" s="37"/>
      <c r="N252" s="277">
        <f>BK252</f>
        <v>0</v>
      </c>
      <c r="O252" s="278"/>
      <c r="P252" s="278"/>
      <c r="Q252" s="278"/>
      <c r="R252" s="38"/>
      <c r="T252" s="182"/>
      <c r="U252" s="57"/>
      <c r="V252" s="57"/>
      <c r="W252" s="57"/>
      <c r="X252" s="57"/>
      <c r="Y252" s="57"/>
      <c r="Z252" s="57"/>
      <c r="AA252" s="59"/>
      <c r="AT252" s="19" t="s">
        <v>81</v>
      </c>
      <c r="AU252" s="19" t="s">
        <v>82</v>
      </c>
      <c r="AY252" s="19" t="s">
        <v>336</v>
      </c>
      <c r="BK252" s="107">
        <v>0</v>
      </c>
    </row>
    <row r="253" spans="2:65" s="1" customFormat="1" ht="6.95" customHeight="1">
      <c r="B253" s="60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2"/>
    </row>
  </sheetData>
  <mergeCells count="388">
    <mergeCell ref="H1:K1"/>
    <mergeCell ref="S2:AC2"/>
    <mergeCell ref="N229:Q229"/>
    <mergeCell ref="N230:Q230"/>
    <mergeCell ref="N233:Q233"/>
    <mergeCell ref="N235:Q235"/>
    <mergeCell ref="N236:Q236"/>
    <mergeCell ref="N242:Q242"/>
    <mergeCell ref="N247:Q247"/>
    <mergeCell ref="F244:I244"/>
    <mergeCell ref="L244:M244"/>
    <mergeCell ref="F245:I245"/>
    <mergeCell ref="L245:M245"/>
    <mergeCell ref="F246:I246"/>
    <mergeCell ref="L246:M246"/>
    <mergeCell ref="F240:I240"/>
    <mergeCell ref="L240:M240"/>
    <mergeCell ref="F241:I241"/>
    <mergeCell ref="L241:M241"/>
    <mergeCell ref="F243:I243"/>
    <mergeCell ref="L243:M243"/>
    <mergeCell ref="F237:I237"/>
    <mergeCell ref="L237:M237"/>
    <mergeCell ref="F238:I238"/>
    <mergeCell ref="N252:Q252"/>
    <mergeCell ref="N146:Q146"/>
    <mergeCell ref="N154:Q154"/>
    <mergeCell ref="N160:Q160"/>
    <mergeCell ref="N165:Q165"/>
    <mergeCell ref="N166:Q166"/>
    <mergeCell ref="N174:Q174"/>
    <mergeCell ref="N187:Q187"/>
    <mergeCell ref="N193:Q193"/>
    <mergeCell ref="N202:Q202"/>
    <mergeCell ref="N244:Q244"/>
    <mergeCell ref="N245:Q245"/>
    <mergeCell ref="N246:Q246"/>
    <mergeCell ref="N240:Q240"/>
    <mergeCell ref="N241:Q241"/>
    <mergeCell ref="N243:Q243"/>
    <mergeCell ref="N237:Q237"/>
    <mergeCell ref="F248:I248"/>
    <mergeCell ref="L248:M248"/>
    <mergeCell ref="N248:Q248"/>
    <mergeCell ref="F249:I249"/>
    <mergeCell ref="L249:M249"/>
    <mergeCell ref="N249:Q249"/>
    <mergeCell ref="F251:I251"/>
    <mergeCell ref="L251:M251"/>
    <mergeCell ref="N251:Q251"/>
    <mergeCell ref="N250:Q250"/>
    <mergeCell ref="L238:M238"/>
    <mergeCell ref="N238:Q238"/>
    <mergeCell ref="F239:I239"/>
    <mergeCell ref="L239:M239"/>
    <mergeCell ref="N239:Q239"/>
    <mergeCell ref="F231:I231"/>
    <mergeCell ref="L231:M231"/>
    <mergeCell ref="N231:Q231"/>
    <mergeCell ref="F232:I232"/>
    <mergeCell ref="L232:M232"/>
    <mergeCell ref="N232:Q232"/>
    <mergeCell ref="F234:I234"/>
    <mergeCell ref="L234:M234"/>
    <mergeCell ref="N234:Q234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19:I219"/>
    <mergeCell ref="L219:M219"/>
    <mergeCell ref="N219:Q219"/>
    <mergeCell ref="F221:I221"/>
    <mergeCell ref="L221:M221"/>
    <mergeCell ref="N221:Q221"/>
    <mergeCell ref="F222:I222"/>
    <mergeCell ref="L222:M222"/>
    <mergeCell ref="N222:Q222"/>
    <mergeCell ref="N220:Q220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09:I209"/>
    <mergeCell ref="L209:M209"/>
    <mergeCell ref="N209:Q209"/>
    <mergeCell ref="F211:I211"/>
    <mergeCell ref="L211:M211"/>
    <mergeCell ref="N211:Q211"/>
    <mergeCell ref="F212:I212"/>
    <mergeCell ref="L212:M212"/>
    <mergeCell ref="N212:Q212"/>
    <mergeCell ref="N210:Q210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2:I192"/>
    <mergeCell ref="L192:M192"/>
    <mergeCell ref="N192:Q192"/>
    <mergeCell ref="F194:I194"/>
    <mergeCell ref="L194:M194"/>
    <mergeCell ref="N194:Q194"/>
    <mergeCell ref="F195:I195"/>
    <mergeCell ref="L195:M195"/>
    <mergeCell ref="N195:Q195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4:I164"/>
    <mergeCell ref="L164:M164"/>
    <mergeCell ref="N164:Q164"/>
    <mergeCell ref="F167:I167"/>
    <mergeCell ref="L167:M167"/>
    <mergeCell ref="N167:Q167"/>
    <mergeCell ref="F168:I168"/>
    <mergeCell ref="L168:M168"/>
    <mergeCell ref="N168:Q168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M130:P130"/>
    <mergeCell ref="M132:Q132"/>
    <mergeCell ref="M133:Q133"/>
    <mergeCell ref="F135:I135"/>
    <mergeCell ref="L135:M135"/>
    <mergeCell ref="N135:Q135"/>
    <mergeCell ref="F139:I139"/>
    <mergeCell ref="L139:M139"/>
    <mergeCell ref="N139:Q139"/>
    <mergeCell ref="N136:Q136"/>
    <mergeCell ref="N137:Q137"/>
    <mergeCell ref="N138:Q138"/>
    <mergeCell ref="D115:H115"/>
    <mergeCell ref="N115:Q115"/>
    <mergeCell ref="D116:H116"/>
    <mergeCell ref="N116:Q116"/>
    <mergeCell ref="N117:Q117"/>
    <mergeCell ref="L119:Q119"/>
    <mergeCell ref="C125:Q125"/>
    <mergeCell ref="F127:P127"/>
    <mergeCell ref="F128:P128"/>
    <mergeCell ref="N107:Q107"/>
    <mergeCell ref="N108:Q108"/>
    <mergeCell ref="N109:Q109"/>
    <mergeCell ref="N111:Q111"/>
    <mergeCell ref="D112:H112"/>
    <mergeCell ref="N112:Q112"/>
    <mergeCell ref="D113:H113"/>
    <mergeCell ref="N113:Q113"/>
    <mergeCell ref="D114:H114"/>
    <mergeCell ref="N114:Q114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3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121</v>
      </c>
      <c r="G1" s="15"/>
      <c r="H1" s="279" t="s">
        <v>122</v>
      </c>
      <c r="I1" s="279"/>
      <c r="J1" s="279"/>
      <c r="K1" s="279"/>
      <c r="L1" s="15" t="s">
        <v>123</v>
      </c>
      <c r="M1" s="13"/>
      <c r="N1" s="13"/>
      <c r="O1" s="14" t="s">
        <v>124</v>
      </c>
      <c r="P1" s="13"/>
      <c r="Q1" s="13"/>
      <c r="R1" s="13"/>
      <c r="S1" s="15" t="s">
        <v>125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19" t="s">
        <v>102</v>
      </c>
      <c r="AZ2" s="191" t="s">
        <v>1128</v>
      </c>
      <c r="BA2" s="191" t="s">
        <v>5</v>
      </c>
      <c r="BB2" s="191" t="s">
        <v>5</v>
      </c>
      <c r="BC2" s="191" t="s">
        <v>1129</v>
      </c>
      <c r="BD2" s="191" t="s">
        <v>126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126</v>
      </c>
      <c r="AZ3" s="191" t="s">
        <v>1130</v>
      </c>
      <c r="BA3" s="191" t="s">
        <v>5</v>
      </c>
      <c r="BB3" s="191" t="s">
        <v>5</v>
      </c>
      <c r="BC3" s="191" t="s">
        <v>291</v>
      </c>
      <c r="BD3" s="191" t="s">
        <v>126</v>
      </c>
    </row>
    <row r="4" spans="1:66" ht="36.950000000000003" customHeight="1">
      <c r="B4" s="23"/>
      <c r="C4" s="194" t="s">
        <v>127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4"/>
      <c r="T4" s="25" t="s">
        <v>14</v>
      </c>
      <c r="AT4" s="19" t="s">
        <v>6</v>
      </c>
    </row>
    <row r="5" spans="1:6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1:66" ht="25.35" customHeight="1">
      <c r="B6" s="23"/>
      <c r="C6" s="27"/>
      <c r="D6" s="31" t="s">
        <v>20</v>
      </c>
      <c r="E6" s="27"/>
      <c r="F6" s="237" t="str">
        <f>'Rekapitulace stavby'!K6</f>
        <v>Revitalizace sídliště Šumavská, Pod Vodojemem, Horažďovice - I. etapa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4"/>
    </row>
    <row r="7" spans="1:66" s="1" customFormat="1" ht="32.85" customHeight="1">
      <c r="B7" s="36"/>
      <c r="C7" s="37"/>
      <c r="D7" s="30" t="s">
        <v>128</v>
      </c>
      <c r="E7" s="37"/>
      <c r="F7" s="200" t="s">
        <v>1131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37"/>
      <c r="R7" s="38"/>
    </row>
    <row r="8" spans="1:66" s="1" customFormat="1" ht="14.45" customHeight="1">
      <c r="B8" s="36"/>
      <c r="C8" s="37"/>
      <c r="D8" s="31" t="s">
        <v>23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5</v>
      </c>
      <c r="P8" s="37"/>
      <c r="Q8" s="37"/>
      <c r="R8" s="38"/>
    </row>
    <row r="9" spans="1:66" s="1" customFormat="1" ht="14.45" customHeight="1">
      <c r="B9" s="36"/>
      <c r="C9" s="37"/>
      <c r="D9" s="31" t="s">
        <v>25</v>
      </c>
      <c r="E9" s="37"/>
      <c r="F9" s="29" t="s">
        <v>26</v>
      </c>
      <c r="G9" s="37"/>
      <c r="H9" s="37"/>
      <c r="I9" s="37"/>
      <c r="J9" s="37"/>
      <c r="K9" s="37"/>
      <c r="L9" s="37"/>
      <c r="M9" s="31" t="s">
        <v>27</v>
      </c>
      <c r="N9" s="37"/>
      <c r="O9" s="240" t="str">
        <f>'Rekapitulace stavby'!AN8</f>
        <v>17.7.2017</v>
      </c>
      <c r="P9" s="241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1" t="s">
        <v>31</v>
      </c>
      <c r="E11" s="37"/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198" t="s">
        <v>5</v>
      </c>
      <c r="P11" s="198"/>
      <c r="Q11" s="37"/>
      <c r="R11" s="38"/>
    </row>
    <row r="12" spans="1:66" s="1" customFormat="1" ht="18" customHeight="1">
      <c r="B12" s="36"/>
      <c r="C12" s="37"/>
      <c r="D12" s="37"/>
      <c r="E12" s="29" t="s">
        <v>33</v>
      </c>
      <c r="F12" s="37"/>
      <c r="G12" s="37"/>
      <c r="H12" s="37"/>
      <c r="I12" s="37"/>
      <c r="J12" s="37"/>
      <c r="K12" s="37"/>
      <c r="L12" s="37"/>
      <c r="M12" s="31" t="s">
        <v>34</v>
      </c>
      <c r="N12" s="37"/>
      <c r="O12" s="198" t="s">
        <v>5</v>
      </c>
      <c r="P12" s="198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1" t="s">
        <v>35</v>
      </c>
      <c r="E14" s="37"/>
      <c r="F14" s="37"/>
      <c r="G14" s="37"/>
      <c r="H14" s="37"/>
      <c r="I14" s="37"/>
      <c r="J14" s="37"/>
      <c r="K14" s="37"/>
      <c r="L14" s="37"/>
      <c r="M14" s="31" t="s">
        <v>32</v>
      </c>
      <c r="N14" s="37"/>
      <c r="O14" s="242" t="s">
        <v>5</v>
      </c>
      <c r="P14" s="198"/>
      <c r="Q14" s="37"/>
      <c r="R14" s="38"/>
    </row>
    <row r="15" spans="1:66" s="1" customFormat="1" ht="18" customHeight="1">
      <c r="B15" s="36"/>
      <c r="C15" s="37"/>
      <c r="D15" s="37"/>
      <c r="E15" s="242" t="s">
        <v>130</v>
      </c>
      <c r="F15" s="243"/>
      <c r="G15" s="243"/>
      <c r="H15" s="243"/>
      <c r="I15" s="243"/>
      <c r="J15" s="243"/>
      <c r="K15" s="243"/>
      <c r="L15" s="243"/>
      <c r="M15" s="31" t="s">
        <v>34</v>
      </c>
      <c r="N15" s="37"/>
      <c r="O15" s="242" t="s">
        <v>5</v>
      </c>
      <c r="P15" s="198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37</v>
      </c>
      <c r="E17" s="37"/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198" t="s">
        <v>5</v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">
        <v>38</v>
      </c>
      <c r="F18" s="37"/>
      <c r="G18" s="37"/>
      <c r="H18" s="37"/>
      <c r="I18" s="37"/>
      <c r="J18" s="37"/>
      <c r="K18" s="37"/>
      <c r="L18" s="37"/>
      <c r="M18" s="31" t="s">
        <v>34</v>
      </c>
      <c r="N18" s="37"/>
      <c r="O18" s="198" t="s">
        <v>5</v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40</v>
      </c>
      <c r="E20" s="37"/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198" t="s">
        <v>5</v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">
        <v>41</v>
      </c>
      <c r="F21" s="37"/>
      <c r="G21" s="37"/>
      <c r="H21" s="37"/>
      <c r="I21" s="37"/>
      <c r="J21" s="37"/>
      <c r="K21" s="37"/>
      <c r="L21" s="37"/>
      <c r="M21" s="31" t="s">
        <v>34</v>
      </c>
      <c r="N21" s="37"/>
      <c r="O21" s="198" t="s">
        <v>5</v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3" t="s">
        <v>5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131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115</v>
      </c>
      <c r="E28" s="37"/>
      <c r="F28" s="37"/>
      <c r="G28" s="37"/>
      <c r="H28" s="37"/>
      <c r="I28" s="37"/>
      <c r="J28" s="37"/>
      <c r="K28" s="37"/>
      <c r="L28" s="37"/>
      <c r="M28" s="204">
        <f>N94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45</v>
      </c>
      <c r="E30" s="37"/>
      <c r="F30" s="37"/>
      <c r="G30" s="37"/>
      <c r="H30" s="37"/>
      <c r="I30" s="37"/>
      <c r="J30" s="37"/>
      <c r="K30" s="37"/>
      <c r="L30" s="37"/>
      <c r="M30" s="244">
        <f>ROUND(M27+M28,2)</f>
        <v>0</v>
      </c>
      <c r="N30" s="239"/>
      <c r="O30" s="239"/>
      <c r="P30" s="23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46</v>
      </c>
      <c r="E32" s="43" t="s">
        <v>47</v>
      </c>
      <c r="F32" s="44">
        <v>0.21</v>
      </c>
      <c r="G32" s="119" t="s">
        <v>48</v>
      </c>
      <c r="H32" s="245">
        <f>(SUM(BE94:BE101)+SUM(BE119:BE163))</f>
        <v>0</v>
      </c>
      <c r="I32" s="239"/>
      <c r="J32" s="239"/>
      <c r="K32" s="37"/>
      <c r="L32" s="37"/>
      <c r="M32" s="245">
        <f>ROUND((SUM(BE94:BE101)+SUM(BE119:BE163)), 2)*F32</f>
        <v>0</v>
      </c>
      <c r="N32" s="239"/>
      <c r="O32" s="239"/>
      <c r="P32" s="239"/>
      <c r="Q32" s="37"/>
      <c r="R32" s="38"/>
    </row>
    <row r="33" spans="2:18" s="1" customFormat="1" ht="14.45" customHeight="1">
      <c r="B33" s="36"/>
      <c r="C33" s="37"/>
      <c r="D33" s="37"/>
      <c r="E33" s="43" t="s">
        <v>49</v>
      </c>
      <c r="F33" s="44">
        <v>0.15</v>
      </c>
      <c r="G33" s="119" t="s">
        <v>48</v>
      </c>
      <c r="H33" s="245">
        <f>(SUM(BF94:BF101)+SUM(BF119:BF163))</f>
        <v>0</v>
      </c>
      <c r="I33" s="239"/>
      <c r="J33" s="239"/>
      <c r="K33" s="37"/>
      <c r="L33" s="37"/>
      <c r="M33" s="245">
        <f>ROUND((SUM(BF94:BF101)+SUM(BF119:BF163)), 2)*F33</f>
        <v>0</v>
      </c>
      <c r="N33" s="239"/>
      <c r="O33" s="239"/>
      <c r="P33" s="239"/>
      <c r="Q33" s="37"/>
      <c r="R33" s="38"/>
    </row>
    <row r="34" spans="2:18" s="1" customFormat="1" ht="14.45" hidden="1" customHeight="1">
      <c r="B34" s="36"/>
      <c r="C34" s="37"/>
      <c r="D34" s="37"/>
      <c r="E34" s="43" t="s">
        <v>50</v>
      </c>
      <c r="F34" s="44">
        <v>0.21</v>
      </c>
      <c r="G34" s="119" t="s">
        <v>48</v>
      </c>
      <c r="H34" s="245">
        <f>(SUM(BG94:BG101)+SUM(BG119:BG163))</f>
        <v>0</v>
      </c>
      <c r="I34" s="239"/>
      <c r="J34" s="239"/>
      <c r="K34" s="37"/>
      <c r="L34" s="37"/>
      <c r="M34" s="245">
        <v>0</v>
      </c>
      <c r="N34" s="239"/>
      <c r="O34" s="239"/>
      <c r="P34" s="239"/>
      <c r="Q34" s="37"/>
      <c r="R34" s="38"/>
    </row>
    <row r="35" spans="2:18" s="1" customFormat="1" ht="14.45" hidden="1" customHeight="1">
      <c r="B35" s="36"/>
      <c r="C35" s="37"/>
      <c r="D35" s="37"/>
      <c r="E35" s="43" t="s">
        <v>51</v>
      </c>
      <c r="F35" s="44">
        <v>0.15</v>
      </c>
      <c r="G35" s="119" t="s">
        <v>48</v>
      </c>
      <c r="H35" s="245">
        <f>(SUM(BH94:BH101)+SUM(BH119:BH163))</f>
        <v>0</v>
      </c>
      <c r="I35" s="239"/>
      <c r="J35" s="239"/>
      <c r="K35" s="37"/>
      <c r="L35" s="37"/>
      <c r="M35" s="245">
        <v>0</v>
      </c>
      <c r="N35" s="239"/>
      <c r="O35" s="239"/>
      <c r="P35" s="239"/>
      <c r="Q35" s="37"/>
      <c r="R35" s="38"/>
    </row>
    <row r="36" spans="2:18" s="1" customFormat="1" ht="14.45" hidden="1" customHeight="1">
      <c r="B36" s="36"/>
      <c r="C36" s="37"/>
      <c r="D36" s="37"/>
      <c r="E36" s="43" t="s">
        <v>52</v>
      </c>
      <c r="F36" s="44">
        <v>0</v>
      </c>
      <c r="G36" s="119" t="s">
        <v>48</v>
      </c>
      <c r="H36" s="245">
        <f>(SUM(BI94:BI101)+SUM(BI119:BI163))</f>
        <v>0</v>
      </c>
      <c r="I36" s="239"/>
      <c r="J36" s="239"/>
      <c r="K36" s="37"/>
      <c r="L36" s="37"/>
      <c r="M36" s="245">
        <v>0</v>
      </c>
      <c r="N36" s="239"/>
      <c r="O36" s="239"/>
      <c r="P36" s="23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53</v>
      </c>
      <c r="E38" s="76"/>
      <c r="F38" s="76"/>
      <c r="G38" s="121" t="s">
        <v>54</v>
      </c>
      <c r="H38" s="122" t="s">
        <v>55</v>
      </c>
      <c r="I38" s="76"/>
      <c r="J38" s="76"/>
      <c r="K38" s="76"/>
      <c r="L38" s="246">
        <f>SUM(M30:M36)</f>
        <v>0</v>
      </c>
      <c r="M38" s="246"/>
      <c r="N38" s="246"/>
      <c r="O38" s="246"/>
      <c r="P38" s="247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56</v>
      </c>
      <c r="E50" s="52"/>
      <c r="F50" s="52"/>
      <c r="G50" s="52"/>
      <c r="H50" s="53"/>
      <c r="I50" s="37"/>
      <c r="J50" s="51" t="s">
        <v>57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58</v>
      </c>
      <c r="E59" s="57"/>
      <c r="F59" s="57"/>
      <c r="G59" s="58" t="s">
        <v>59</v>
      </c>
      <c r="H59" s="59"/>
      <c r="I59" s="37"/>
      <c r="J59" s="56" t="s">
        <v>58</v>
      </c>
      <c r="K59" s="57"/>
      <c r="L59" s="57"/>
      <c r="M59" s="57"/>
      <c r="N59" s="58" t="s">
        <v>59</v>
      </c>
      <c r="O59" s="57"/>
      <c r="P59" s="59"/>
      <c r="Q59" s="37"/>
      <c r="R59" s="38"/>
    </row>
    <row r="60" spans="2:18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60</v>
      </c>
      <c r="E61" s="52"/>
      <c r="F61" s="52"/>
      <c r="G61" s="52"/>
      <c r="H61" s="53"/>
      <c r="I61" s="37"/>
      <c r="J61" s="51" t="s">
        <v>61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58</v>
      </c>
      <c r="E70" s="57"/>
      <c r="F70" s="57"/>
      <c r="G70" s="58" t="s">
        <v>59</v>
      </c>
      <c r="H70" s="59"/>
      <c r="I70" s="37"/>
      <c r="J70" s="56" t="s">
        <v>58</v>
      </c>
      <c r="K70" s="57"/>
      <c r="L70" s="57"/>
      <c r="M70" s="57"/>
      <c r="N70" s="58" t="s">
        <v>59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194" t="s">
        <v>132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20</v>
      </c>
      <c r="D78" s="37"/>
      <c r="E78" s="37"/>
      <c r="F78" s="237" t="str">
        <f>F6</f>
        <v>Revitalizace sídliště Šumavská, Pod Vodojemem, Horažďovice - I. etapa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7"/>
      <c r="R78" s="38"/>
    </row>
    <row r="79" spans="2:18" s="1" customFormat="1" ht="36.950000000000003" customHeight="1">
      <c r="B79" s="36"/>
      <c r="C79" s="70" t="s">
        <v>128</v>
      </c>
      <c r="D79" s="37"/>
      <c r="E79" s="37"/>
      <c r="F79" s="214" t="str">
        <f>F7</f>
        <v>045 - SO 05  Slaboproudé rozvody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65" s="1" customFormat="1" ht="18" customHeight="1">
      <c r="B81" s="36"/>
      <c r="C81" s="31" t="s">
        <v>25</v>
      </c>
      <c r="D81" s="37"/>
      <c r="E81" s="37"/>
      <c r="F81" s="29" t="str">
        <f>F9</f>
        <v>Horažďovice</v>
      </c>
      <c r="G81" s="37"/>
      <c r="H81" s="37"/>
      <c r="I81" s="37"/>
      <c r="J81" s="37"/>
      <c r="K81" s="31" t="s">
        <v>27</v>
      </c>
      <c r="L81" s="37"/>
      <c r="M81" s="241" t="str">
        <f>IF(O9="","",O9)</f>
        <v>17.7.2017</v>
      </c>
      <c r="N81" s="241"/>
      <c r="O81" s="241"/>
      <c r="P81" s="241"/>
      <c r="Q81" s="37"/>
      <c r="R81" s="38"/>
    </row>
    <row r="82" spans="2:65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65" s="1" customFormat="1" ht="15">
      <c r="B83" s="36"/>
      <c r="C83" s="31" t="s">
        <v>31</v>
      </c>
      <c r="D83" s="37"/>
      <c r="E83" s="37"/>
      <c r="F83" s="29" t="str">
        <f>E12</f>
        <v>Město Horažďovice</v>
      </c>
      <c r="G83" s="37"/>
      <c r="H83" s="37"/>
      <c r="I83" s="37"/>
      <c r="J83" s="37"/>
      <c r="K83" s="31" t="s">
        <v>37</v>
      </c>
      <c r="L83" s="37"/>
      <c r="M83" s="198" t="str">
        <f>E18</f>
        <v>Ing. Oldřich Slováček</v>
      </c>
      <c r="N83" s="198"/>
      <c r="O83" s="198"/>
      <c r="P83" s="198"/>
      <c r="Q83" s="198"/>
      <c r="R83" s="38"/>
    </row>
    <row r="84" spans="2:65" s="1" customFormat="1" ht="14.45" customHeight="1">
      <c r="B84" s="36"/>
      <c r="C84" s="31" t="s">
        <v>35</v>
      </c>
      <c r="D84" s="37"/>
      <c r="E84" s="37"/>
      <c r="F84" s="29" t="str">
        <f>IF(E15="","",E15)</f>
        <v>bude určen výběrovým řízením</v>
      </c>
      <c r="G84" s="37"/>
      <c r="H84" s="37"/>
      <c r="I84" s="37"/>
      <c r="J84" s="37"/>
      <c r="K84" s="31" t="s">
        <v>40</v>
      </c>
      <c r="L84" s="37"/>
      <c r="M84" s="198" t="str">
        <f>E21</f>
        <v>Pavel Hrba</v>
      </c>
      <c r="N84" s="198"/>
      <c r="O84" s="198"/>
      <c r="P84" s="198"/>
      <c r="Q84" s="198"/>
      <c r="R84" s="38"/>
    </row>
    <row r="85" spans="2:65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65" s="1" customFormat="1" ht="29.25" customHeight="1">
      <c r="B86" s="36"/>
      <c r="C86" s="248" t="s">
        <v>133</v>
      </c>
      <c r="D86" s="249"/>
      <c r="E86" s="249"/>
      <c r="F86" s="249"/>
      <c r="G86" s="249"/>
      <c r="H86" s="115"/>
      <c r="I86" s="115"/>
      <c r="J86" s="115"/>
      <c r="K86" s="115"/>
      <c r="L86" s="115"/>
      <c r="M86" s="115"/>
      <c r="N86" s="248" t="s">
        <v>134</v>
      </c>
      <c r="O86" s="249"/>
      <c r="P86" s="249"/>
      <c r="Q86" s="249"/>
      <c r="R86" s="38"/>
    </row>
    <row r="87" spans="2:65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65" s="1" customFormat="1" ht="29.25" customHeight="1">
      <c r="B88" s="36"/>
      <c r="C88" s="123" t="s">
        <v>135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6">
        <f>N119</f>
        <v>0</v>
      </c>
      <c r="O88" s="250"/>
      <c r="P88" s="250"/>
      <c r="Q88" s="250"/>
      <c r="R88" s="38"/>
      <c r="AU88" s="19" t="s">
        <v>136</v>
      </c>
    </row>
    <row r="89" spans="2:65" s="6" customFormat="1" ht="24.95" customHeight="1">
      <c r="B89" s="124"/>
      <c r="C89" s="125"/>
      <c r="D89" s="126" t="s">
        <v>605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51">
        <f>N120</f>
        <v>0</v>
      </c>
      <c r="O89" s="252"/>
      <c r="P89" s="252"/>
      <c r="Q89" s="252"/>
      <c r="R89" s="127"/>
    </row>
    <row r="90" spans="2:65" s="7" customFormat="1" ht="19.899999999999999" customHeight="1">
      <c r="B90" s="128"/>
      <c r="C90" s="129"/>
      <c r="D90" s="103" t="s">
        <v>606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29">
        <f>N121</f>
        <v>0</v>
      </c>
      <c r="O90" s="253"/>
      <c r="P90" s="253"/>
      <c r="Q90" s="253"/>
      <c r="R90" s="130"/>
    </row>
    <row r="91" spans="2:65" s="7" customFormat="1" ht="19.899999999999999" customHeight="1">
      <c r="B91" s="128"/>
      <c r="C91" s="129"/>
      <c r="D91" s="103" t="s">
        <v>607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29">
        <f>N133</f>
        <v>0</v>
      </c>
      <c r="O91" s="253"/>
      <c r="P91" s="253"/>
      <c r="Q91" s="253"/>
      <c r="R91" s="130"/>
    </row>
    <row r="92" spans="2:65" s="7" customFormat="1" ht="19.899999999999999" customHeight="1">
      <c r="B92" s="128"/>
      <c r="C92" s="129"/>
      <c r="D92" s="103" t="s">
        <v>608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29">
        <f>N140</f>
        <v>0</v>
      </c>
      <c r="O92" s="253"/>
      <c r="P92" s="253"/>
      <c r="Q92" s="253"/>
      <c r="R92" s="130"/>
    </row>
    <row r="93" spans="2:65" s="1" customFormat="1" ht="21.75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</row>
    <row r="94" spans="2:65" s="1" customFormat="1" ht="29.25" customHeight="1">
      <c r="B94" s="36"/>
      <c r="C94" s="123" t="s">
        <v>147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250">
        <f>ROUND(N95+N96+N97+N98+N99+N100,2)</f>
        <v>0</v>
      </c>
      <c r="O94" s="254"/>
      <c r="P94" s="254"/>
      <c r="Q94" s="254"/>
      <c r="R94" s="38"/>
      <c r="T94" s="131"/>
      <c r="U94" s="132" t="s">
        <v>46</v>
      </c>
    </row>
    <row r="95" spans="2:65" s="1" customFormat="1" ht="18" customHeight="1">
      <c r="B95" s="133"/>
      <c r="C95" s="134"/>
      <c r="D95" s="233" t="s">
        <v>148</v>
      </c>
      <c r="E95" s="255"/>
      <c r="F95" s="255"/>
      <c r="G95" s="255"/>
      <c r="H95" s="255"/>
      <c r="I95" s="134"/>
      <c r="J95" s="134"/>
      <c r="K95" s="134"/>
      <c r="L95" s="134"/>
      <c r="M95" s="134"/>
      <c r="N95" s="228">
        <f>ROUND(N88*T95,2)</f>
        <v>0</v>
      </c>
      <c r="O95" s="256"/>
      <c r="P95" s="256"/>
      <c r="Q95" s="256"/>
      <c r="R95" s="136"/>
      <c r="S95" s="134"/>
      <c r="T95" s="137"/>
      <c r="U95" s="138" t="s">
        <v>47</v>
      </c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40" t="s">
        <v>149</v>
      </c>
      <c r="AZ95" s="139"/>
      <c r="BA95" s="139"/>
      <c r="BB95" s="139"/>
      <c r="BC95" s="139"/>
      <c r="BD95" s="139"/>
      <c r="BE95" s="141">
        <f t="shared" ref="BE95:BE100" si="0">IF(U95="základní",N95,0)</f>
        <v>0</v>
      </c>
      <c r="BF95" s="141">
        <f t="shared" ref="BF95:BF100" si="1">IF(U95="snížená",N95,0)</f>
        <v>0</v>
      </c>
      <c r="BG95" s="141">
        <f t="shared" ref="BG95:BG100" si="2">IF(U95="zákl. přenesená",N95,0)</f>
        <v>0</v>
      </c>
      <c r="BH95" s="141">
        <f t="shared" ref="BH95:BH100" si="3">IF(U95="sníž. přenesená",N95,0)</f>
        <v>0</v>
      </c>
      <c r="BI95" s="141">
        <f t="shared" ref="BI95:BI100" si="4">IF(U95="nulová",N95,0)</f>
        <v>0</v>
      </c>
      <c r="BJ95" s="140" t="s">
        <v>11</v>
      </c>
      <c r="BK95" s="139"/>
      <c r="BL95" s="139"/>
      <c r="BM95" s="139"/>
    </row>
    <row r="96" spans="2:65" s="1" customFormat="1" ht="18" customHeight="1">
      <c r="B96" s="133"/>
      <c r="C96" s="134"/>
      <c r="D96" s="233" t="s">
        <v>150</v>
      </c>
      <c r="E96" s="255"/>
      <c r="F96" s="255"/>
      <c r="G96" s="255"/>
      <c r="H96" s="255"/>
      <c r="I96" s="134"/>
      <c r="J96" s="134"/>
      <c r="K96" s="134"/>
      <c r="L96" s="134"/>
      <c r="M96" s="134"/>
      <c r="N96" s="228">
        <f>ROUND(N88*T96,2)</f>
        <v>0</v>
      </c>
      <c r="O96" s="256"/>
      <c r="P96" s="256"/>
      <c r="Q96" s="256"/>
      <c r="R96" s="136"/>
      <c r="S96" s="134"/>
      <c r="T96" s="137"/>
      <c r="U96" s="138" t="s">
        <v>47</v>
      </c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40" t="s">
        <v>149</v>
      </c>
      <c r="AZ96" s="139"/>
      <c r="BA96" s="139"/>
      <c r="BB96" s="139"/>
      <c r="BC96" s="139"/>
      <c r="BD96" s="139"/>
      <c r="BE96" s="141">
        <f t="shared" si="0"/>
        <v>0</v>
      </c>
      <c r="BF96" s="141">
        <f t="shared" si="1"/>
        <v>0</v>
      </c>
      <c r="BG96" s="141">
        <f t="shared" si="2"/>
        <v>0</v>
      </c>
      <c r="BH96" s="141">
        <f t="shared" si="3"/>
        <v>0</v>
      </c>
      <c r="BI96" s="141">
        <f t="shared" si="4"/>
        <v>0</v>
      </c>
      <c r="BJ96" s="140" t="s">
        <v>11</v>
      </c>
      <c r="BK96" s="139"/>
      <c r="BL96" s="139"/>
      <c r="BM96" s="139"/>
    </row>
    <row r="97" spans="2:65" s="1" customFormat="1" ht="18" customHeight="1">
      <c r="B97" s="133"/>
      <c r="C97" s="134"/>
      <c r="D97" s="233" t="s">
        <v>151</v>
      </c>
      <c r="E97" s="255"/>
      <c r="F97" s="255"/>
      <c r="G97" s="255"/>
      <c r="H97" s="255"/>
      <c r="I97" s="134"/>
      <c r="J97" s="134"/>
      <c r="K97" s="134"/>
      <c r="L97" s="134"/>
      <c r="M97" s="134"/>
      <c r="N97" s="228">
        <f>ROUND(N88*T97,2)</f>
        <v>0</v>
      </c>
      <c r="O97" s="256"/>
      <c r="P97" s="256"/>
      <c r="Q97" s="256"/>
      <c r="R97" s="136"/>
      <c r="S97" s="134"/>
      <c r="T97" s="137"/>
      <c r="U97" s="138" t="s">
        <v>47</v>
      </c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40" t="s">
        <v>149</v>
      </c>
      <c r="AZ97" s="139"/>
      <c r="BA97" s="139"/>
      <c r="BB97" s="139"/>
      <c r="BC97" s="139"/>
      <c r="BD97" s="139"/>
      <c r="BE97" s="141">
        <f t="shared" si="0"/>
        <v>0</v>
      </c>
      <c r="BF97" s="141">
        <f t="shared" si="1"/>
        <v>0</v>
      </c>
      <c r="BG97" s="141">
        <f t="shared" si="2"/>
        <v>0</v>
      </c>
      <c r="BH97" s="141">
        <f t="shared" si="3"/>
        <v>0</v>
      </c>
      <c r="BI97" s="141">
        <f t="shared" si="4"/>
        <v>0</v>
      </c>
      <c r="BJ97" s="140" t="s">
        <v>11</v>
      </c>
      <c r="BK97" s="139"/>
      <c r="BL97" s="139"/>
      <c r="BM97" s="139"/>
    </row>
    <row r="98" spans="2:65" s="1" customFormat="1" ht="18" customHeight="1">
      <c r="B98" s="133"/>
      <c r="C98" s="134"/>
      <c r="D98" s="233" t="s">
        <v>152</v>
      </c>
      <c r="E98" s="255"/>
      <c r="F98" s="255"/>
      <c r="G98" s="255"/>
      <c r="H98" s="255"/>
      <c r="I98" s="134"/>
      <c r="J98" s="134"/>
      <c r="K98" s="134"/>
      <c r="L98" s="134"/>
      <c r="M98" s="134"/>
      <c r="N98" s="228">
        <f>ROUND(N88*T98,2)</f>
        <v>0</v>
      </c>
      <c r="O98" s="256"/>
      <c r="P98" s="256"/>
      <c r="Q98" s="256"/>
      <c r="R98" s="136"/>
      <c r="S98" s="134"/>
      <c r="T98" s="137"/>
      <c r="U98" s="138" t="s">
        <v>47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0" t="s">
        <v>149</v>
      </c>
      <c r="AZ98" s="139"/>
      <c r="BA98" s="139"/>
      <c r="BB98" s="139"/>
      <c r="BC98" s="139"/>
      <c r="BD98" s="139"/>
      <c r="BE98" s="141">
        <f t="shared" si="0"/>
        <v>0</v>
      </c>
      <c r="BF98" s="141">
        <f t="shared" si="1"/>
        <v>0</v>
      </c>
      <c r="BG98" s="141">
        <f t="shared" si="2"/>
        <v>0</v>
      </c>
      <c r="BH98" s="141">
        <f t="shared" si="3"/>
        <v>0</v>
      </c>
      <c r="BI98" s="141">
        <f t="shared" si="4"/>
        <v>0</v>
      </c>
      <c r="BJ98" s="140" t="s">
        <v>11</v>
      </c>
      <c r="BK98" s="139"/>
      <c r="BL98" s="139"/>
      <c r="BM98" s="139"/>
    </row>
    <row r="99" spans="2:65" s="1" customFormat="1" ht="18" customHeight="1">
      <c r="B99" s="133"/>
      <c r="C99" s="134"/>
      <c r="D99" s="233" t="s">
        <v>153</v>
      </c>
      <c r="E99" s="255"/>
      <c r="F99" s="255"/>
      <c r="G99" s="255"/>
      <c r="H99" s="255"/>
      <c r="I99" s="134"/>
      <c r="J99" s="134"/>
      <c r="K99" s="134"/>
      <c r="L99" s="134"/>
      <c r="M99" s="134"/>
      <c r="N99" s="228">
        <f>ROUND(N88*T99,2)</f>
        <v>0</v>
      </c>
      <c r="O99" s="256"/>
      <c r="P99" s="256"/>
      <c r="Q99" s="256"/>
      <c r="R99" s="136"/>
      <c r="S99" s="134"/>
      <c r="T99" s="137"/>
      <c r="U99" s="138" t="s">
        <v>47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149</v>
      </c>
      <c r="AZ99" s="139"/>
      <c r="BA99" s="139"/>
      <c r="BB99" s="139"/>
      <c r="BC99" s="139"/>
      <c r="BD99" s="139"/>
      <c r="BE99" s="141">
        <f t="shared" si="0"/>
        <v>0</v>
      </c>
      <c r="BF99" s="141">
        <f t="shared" si="1"/>
        <v>0</v>
      </c>
      <c r="BG99" s="141">
        <f t="shared" si="2"/>
        <v>0</v>
      </c>
      <c r="BH99" s="141">
        <f t="shared" si="3"/>
        <v>0</v>
      </c>
      <c r="BI99" s="141">
        <f t="shared" si="4"/>
        <v>0</v>
      </c>
      <c r="BJ99" s="140" t="s">
        <v>11</v>
      </c>
      <c r="BK99" s="139"/>
      <c r="BL99" s="139"/>
      <c r="BM99" s="139"/>
    </row>
    <row r="100" spans="2:65" s="1" customFormat="1" ht="18" customHeight="1">
      <c r="B100" s="133"/>
      <c r="C100" s="134"/>
      <c r="D100" s="135" t="s">
        <v>154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28">
        <f>ROUND(N88*T100,2)</f>
        <v>0</v>
      </c>
      <c r="O100" s="256"/>
      <c r="P100" s="256"/>
      <c r="Q100" s="256"/>
      <c r="R100" s="136"/>
      <c r="S100" s="134"/>
      <c r="T100" s="142"/>
      <c r="U100" s="143" t="s">
        <v>47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0" t="s">
        <v>155</v>
      </c>
      <c r="AZ100" s="139"/>
      <c r="BA100" s="139"/>
      <c r="BB100" s="139"/>
      <c r="BC100" s="139"/>
      <c r="BD100" s="139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11</v>
      </c>
      <c r="BK100" s="139"/>
      <c r="BL100" s="139"/>
      <c r="BM100" s="139"/>
    </row>
    <row r="101" spans="2:65" s="1" customFormat="1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</row>
    <row r="102" spans="2:65" s="1" customFormat="1" ht="29.25" customHeight="1">
      <c r="B102" s="36"/>
      <c r="C102" s="114" t="s">
        <v>120</v>
      </c>
      <c r="D102" s="115"/>
      <c r="E102" s="115"/>
      <c r="F102" s="115"/>
      <c r="G102" s="115"/>
      <c r="H102" s="115"/>
      <c r="I102" s="115"/>
      <c r="J102" s="115"/>
      <c r="K102" s="115"/>
      <c r="L102" s="230">
        <f>ROUND(SUM(N88+N94),2)</f>
        <v>0</v>
      </c>
      <c r="M102" s="230"/>
      <c r="N102" s="230"/>
      <c r="O102" s="230"/>
      <c r="P102" s="230"/>
      <c r="Q102" s="230"/>
      <c r="R102" s="38"/>
    </row>
    <row r="103" spans="2:65" s="1" customFormat="1" ht="6.95" customHeight="1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2"/>
    </row>
    <row r="107" spans="2:65" s="1" customFormat="1" ht="6.95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08" spans="2:65" s="1" customFormat="1" ht="36.950000000000003" customHeight="1">
      <c r="B108" s="36"/>
      <c r="C108" s="194" t="s">
        <v>156</v>
      </c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38"/>
    </row>
    <row r="109" spans="2:65" s="1" customFormat="1" ht="6.95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spans="2:65" s="1" customFormat="1" ht="30" customHeight="1">
      <c r="B110" s="36"/>
      <c r="C110" s="31" t="s">
        <v>20</v>
      </c>
      <c r="D110" s="37"/>
      <c r="E110" s="37"/>
      <c r="F110" s="237" t="str">
        <f>F6</f>
        <v>Revitalizace sídliště Šumavská, Pod Vodojemem, Horažďovice - I. etapa</v>
      </c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37"/>
      <c r="R110" s="38"/>
    </row>
    <row r="111" spans="2:65" s="1" customFormat="1" ht="36.950000000000003" customHeight="1">
      <c r="B111" s="36"/>
      <c r="C111" s="70" t="s">
        <v>128</v>
      </c>
      <c r="D111" s="37"/>
      <c r="E111" s="37"/>
      <c r="F111" s="214" t="str">
        <f>F7</f>
        <v>045 - SO 05  Slaboproudé rozvody</v>
      </c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37"/>
      <c r="R111" s="38"/>
    </row>
    <row r="112" spans="2:65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65" s="1" customFormat="1" ht="18" customHeight="1">
      <c r="B113" s="36"/>
      <c r="C113" s="31" t="s">
        <v>25</v>
      </c>
      <c r="D113" s="37"/>
      <c r="E113" s="37"/>
      <c r="F113" s="29" t="str">
        <f>F9</f>
        <v>Horažďovice</v>
      </c>
      <c r="G113" s="37"/>
      <c r="H113" s="37"/>
      <c r="I113" s="37"/>
      <c r="J113" s="37"/>
      <c r="K113" s="31" t="s">
        <v>27</v>
      </c>
      <c r="L113" s="37"/>
      <c r="M113" s="241" t="str">
        <f>IF(O9="","",O9)</f>
        <v>17.7.2017</v>
      </c>
      <c r="N113" s="241"/>
      <c r="O113" s="241"/>
      <c r="P113" s="241"/>
      <c r="Q113" s="37"/>
      <c r="R113" s="38"/>
    </row>
    <row r="114" spans="2:65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65" s="1" customFormat="1" ht="15">
      <c r="B115" s="36"/>
      <c r="C115" s="31" t="s">
        <v>31</v>
      </c>
      <c r="D115" s="37"/>
      <c r="E115" s="37"/>
      <c r="F115" s="29" t="str">
        <f>E12</f>
        <v>Město Horažďovice</v>
      </c>
      <c r="G115" s="37"/>
      <c r="H115" s="37"/>
      <c r="I115" s="37"/>
      <c r="J115" s="37"/>
      <c r="K115" s="31" t="s">
        <v>37</v>
      </c>
      <c r="L115" s="37"/>
      <c r="M115" s="198" t="str">
        <f>E18</f>
        <v>Ing. Oldřich Slováček</v>
      </c>
      <c r="N115" s="198"/>
      <c r="O115" s="198"/>
      <c r="P115" s="198"/>
      <c r="Q115" s="198"/>
      <c r="R115" s="38"/>
    </row>
    <row r="116" spans="2:65" s="1" customFormat="1" ht="14.45" customHeight="1">
      <c r="B116" s="36"/>
      <c r="C116" s="31" t="s">
        <v>35</v>
      </c>
      <c r="D116" s="37"/>
      <c r="E116" s="37"/>
      <c r="F116" s="29" t="str">
        <f>IF(E15="","",E15)</f>
        <v>bude určen výběrovým řízením</v>
      </c>
      <c r="G116" s="37"/>
      <c r="H116" s="37"/>
      <c r="I116" s="37"/>
      <c r="J116" s="37"/>
      <c r="K116" s="31" t="s">
        <v>40</v>
      </c>
      <c r="L116" s="37"/>
      <c r="M116" s="198" t="str">
        <f>E21</f>
        <v>Pavel Hrba</v>
      </c>
      <c r="N116" s="198"/>
      <c r="O116" s="198"/>
      <c r="P116" s="198"/>
      <c r="Q116" s="198"/>
      <c r="R116" s="38"/>
    </row>
    <row r="117" spans="2:65" s="1" customFormat="1" ht="10.3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65" s="8" customFormat="1" ht="29.25" customHeight="1">
      <c r="B118" s="144"/>
      <c r="C118" s="145" t="s">
        <v>157</v>
      </c>
      <c r="D118" s="146" t="s">
        <v>158</v>
      </c>
      <c r="E118" s="146" t="s">
        <v>64</v>
      </c>
      <c r="F118" s="257" t="s">
        <v>159</v>
      </c>
      <c r="G118" s="257"/>
      <c r="H118" s="257"/>
      <c r="I118" s="257"/>
      <c r="J118" s="146" t="s">
        <v>160</v>
      </c>
      <c r="K118" s="146" t="s">
        <v>161</v>
      </c>
      <c r="L118" s="258" t="s">
        <v>162</v>
      </c>
      <c r="M118" s="258"/>
      <c r="N118" s="257" t="s">
        <v>134</v>
      </c>
      <c r="O118" s="257"/>
      <c r="P118" s="257"/>
      <c r="Q118" s="259"/>
      <c r="R118" s="147"/>
      <c r="T118" s="77" t="s">
        <v>163</v>
      </c>
      <c r="U118" s="78" t="s">
        <v>46</v>
      </c>
      <c r="V118" s="78" t="s">
        <v>164</v>
      </c>
      <c r="W118" s="78" t="s">
        <v>165</v>
      </c>
      <c r="X118" s="78" t="s">
        <v>166</v>
      </c>
      <c r="Y118" s="78" t="s">
        <v>167</v>
      </c>
      <c r="Z118" s="78" t="s">
        <v>168</v>
      </c>
      <c r="AA118" s="79" t="s">
        <v>169</v>
      </c>
    </row>
    <row r="119" spans="2:65" s="1" customFormat="1" ht="29.25" customHeight="1">
      <c r="B119" s="36"/>
      <c r="C119" s="81" t="s">
        <v>131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267">
        <f>BK119</f>
        <v>0</v>
      </c>
      <c r="O119" s="268"/>
      <c r="P119" s="268"/>
      <c r="Q119" s="268"/>
      <c r="R119" s="38"/>
      <c r="T119" s="80"/>
      <c r="U119" s="52"/>
      <c r="V119" s="52"/>
      <c r="W119" s="148">
        <f>W120+W164</f>
        <v>0</v>
      </c>
      <c r="X119" s="52"/>
      <c r="Y119" s="148">
        <f>Y120+Y164</f>
        <v>29.690498400000003</v>
      </c>
      <c r="Z119" s="52"/>
      <c r="AA119" s="149">
        <f>AA120+AA164</f>
        <v>0</v>
      </c>
      <c r="AT119" s="19" t="s">
        <v>81</v>
      </c>
      <c r="AU119" s="19" t="s">
        <v>136</v>
      </c>
      <c r="BK119" s="150">
        <f>BK120+BK164</f>
        <v>0</v>
      </c>
    </row>
    <row r="120" spans="2:65" s="9" customFormat="1" ht="37.35" customHeight="1">
      <c r="B120" s="151"/>
      <c r="C120" s="152"/>
      <c r="D120" s="153" t="s">
        <v>605</v>
      </c>
      <c r="E120" s="153"/>
      <c r="F120" s="153"/>
      <c r="G120" s="153"/>
      <c r="H120" s="153"/>
      <c r="I120" s="153"/>
      <c r="J120" s="153"/>
      <c r="K120" s="153"/>
      <c r="L120" s="153"/>
      <c r="M120" s="153"/>
      <c r="N120" s="269">
        <f>BK120</f>
        <v>0</v>
      </c>
      <c r="O120" s="251"/>
      <c r="P120" s="251"/>
      <c r="Q120" s="251"/>
      <c r="R120" s="154"/>
      <c r="T120" s="155"/>
      <c r="U120" s="152"/>
      <c r="V120" s="152"/>
      <c r="W120" s="156">
        <f>W121+W133+W140</f>
        <v>0</v>
      </c>
      <c r="X120" s="152"/>
      <c r="Y120" s="156">
        <f>Y121+Y133+Y140</f>
        <v>29.690498400000003</v>
      </c>
      <c r="Z120" s="152"/>
      <c r="AA120" s="157">
        <f>AA121+AA133+AA140</f>
        <v>0</v>
      </c>
      <c r="AR120" s="158" t="s">
        <v>187</v>
      </c>
      <c r="AT120" s="159" t="s">
        <v>81</v>
      </c>
      <c r="AU120" s="159" t="s">
        <v>82</v>
      </c>
      <c r="AY120" s="158" t="s">
        <v>170</v>
      </c>
      <c r="BK120" s="160">
        <f>BK121+BK133+BK140</f>
        <v>0</v>
      </c>
    </row>
    <row r="121" spans="2:65" s="9" customFormat="1" ht="19.899999999999999" customHeight="1">
      <c r="B121" s="151"/>
      <c r="C121" s="152"/>
      <c r="D121" s="161" t="s">
        <v>606</v>
      </c>
      <c r="E121" s="161"/>
      <c r="F121" s="161"/>
      <c r="G121" s="161"/>
      <c r="H121" s="161"/>
      <c r="I121" s="161"/>
      <c r="J121" s="161"/>
      <c r="K121" s="161"/>
      <c r="L121" s="161"/>
      <c r="M121" s="161"/>
      <c r="N121" s="270">
        <f>BK121</f>
        <v>0</v>
      </c>
      <c r="O121" s="271"/>
      <c r="P121" s="271"/>
      <c r="Q121" s="271"/>
      <c r="R121" s="154"/>
      <c r="T121" s="155"/>
      <c r="U121" s="152"/>
      <c r="V121" s="152"/>
      <c r="W121" s="156">
        <f>SUM(W122:W132)</f>
        <v>0</v>
      </c>
      <c r="X121" s="152"/>
      <c r="Y121" s="156">
        <f>SUM(Y122:Y132)</f>
        <v>2.172E-2</v>
      </c>
      <c r="Z121" s="152"/>
      <c r="AA121" s="157">
        <f>SUM(AA122:AA132)</f>
        <v>0</v>
      </c>
      <c r="AR121" s="158" t="s">
        <v>187</v>
      </c>
      <c r="AT121" s="159" t="s">
        <v>81</v>
      </c>
      <c r="AU121" s="159" t="s">
        <v>11</v>
      </c>
      <c r="AY121" s="158" t="s">
        <v>170</v>
      </c>
      <c r="BK121" s="160">
        <f>SUM(BK122:BK132)</f>
        <v>0</v>
      </c>
    </row>
    <row r="122" spans="2:65" s="1" customFormat="1" ht="22.5" customHeight="1">
      <c r="B122" s="133"/>
      <c r="C122" s="162" t="s">
        <v>11</v>
      </c>
      <c r="D122" s="162" t="s">
        <v>171</v>
      </c>
      <c r="E122" s="163" t="s">
        <v>633</v>
      </c>
      <c r="F122" s="260" t="s">
        <v>634</v>
      </c>
      <c r="G122" s="260"/>
      <c r="H122" s="260"/>
      <c r="I122" s="260"/>
      <c r="J122" s="164" t="s">
        <v>635</v>
      </c>
      <c r="K122" s="165">
        <v>25</v>
      </c>
      <c r="L122" s="261">
        <v>0</v>
      </c>
      <c r="M122" s="261"/>
      <c r="N122" s="262">
        <f t="shared" ref="N122:N132" si="5">ROUND(L122*K122,0)</f>
        <v>0</v>
      </c>
      <c r="O122" s="262"/>
      <c r="P122" s="262"/>
      <c r="Q122" s="262"/>
      <c r="R122" s="136"/>
      <c r="T122" s="166" t="s">
        <v>5</v>
      </c>
      <c r="U122" s="45" t="s">
        <v>47</v>
      </c>
      <c r="V122" s="37"/>
      <c r="W122" s="167">
        <f t="shared" ref="W122:W132" si="6">V122*K122</f>
        <v>0</v>
      </c>
      <c r="X122" s="167">
        <v>0</v>
      </c>
      <c r="Y122" s="167">
        <f t="shared" ref="Y122:Y132" si="7">X122*K122</f>
        <v>0</v>
      </c>
      <c r="Z122" s="167">
        <v>0</v>
      </c>
      <c r="AA122" s="168">
        <f t="shared" ref="AA122:AA132" si="8">Z122*K122</f>
        <v>0</v>
      </c>
      <c r="AR122" s="19" t="s">
        <v>646</v>
      </c>
      <c r="AT122" s="19" t="s">
        <v>171</v>
      </c>
      <c r="AU122" s="19" t="s">
        <v>126</v>
      </c>
      <c r="AY122" s="19" t="s">
        <v>170</v>
      </c>
      <c r="BE122" s="107">
        <f t="shared" ref="BE122:BE132" si="9">IF(U122="základní",N122,0)</f>
        <v>0</v>
      </c>
      <c r="BF122" s="107">
        <f t="shared" ref="BF122:BF132" si="10">IF(U122="snížená",N122,0)</f>
        <v>0</v>
      </c>
      <c r="BG122" s="107">
        <f t="shared" ref="BG122:BG132" si="11">IF(U122="zákl. přenesená",N122,0)</f>
        <v>0</v>
      </c>
      <c r="BH122" s="107">
        <f t="shared" ref="BH122:BH132" si="12">IF(U122="sníž. přenesená",N122,0)</f>
        <v>0</v>
      </c>
      <c r="BI122" s="107">
        <f t="shared" ref="BI122:BI132" si="13">IF(U122="nulová",N122,0)</f>
        <v>0</v>
      </c>
      <c r="BJ122" s="19" t="s">
        <v>11</v>
      </c>
      <c r="BK122" s="107">
        <f t="shared" ref="BK122:BK132" si="14">ROUND(L122*K122,0)</f>
        <v>0</v>
      </c>
      <c r="BL122" s="19" t="s">
        <v>646</v>
      </c>
      <c r="BM122" s="19" t="s">
        <v>1132</v>
      </c>
    </row>
    <row r="123" spans="2:65" s="1" customFormat="1" ht="22.5" customHeight="1">
      <c r="B123" s="133"/>
      <c r="C123" s="177" t="s">
        <v>126</v>
      </c>
      <c r="D123" s="177" t="s">
        <v>234</v>
      </c>
      <c r="E123" s="178" t="s">
        <v>1133</v>
      </c>
      <c r="F123" s="272" t="s">
        <v>1134</v>
      </c>
      <c r="G123" s="272"/>
      <c r="H123" s="272"/>
      <c r="I123" s="272"/>
      <c r="J123" s="179" t="s">
        <v>267</v>
      </c>
      <c r="K123" s="180">
        <v>27</v>
      </c>
      <c r="L123" s="273">
        <v>0</v>
      </c>
      <c r="M123" s="273"/>
      <c r="N123" s="274">
        <f t="shared" si="5"/>
        <v>0</v>
      </c>
      <c r="O123" s="262"/>
      <c r="P123" s="262"/>
      <c r="Q123" s="262"/>
      <c r="R123" s="136"/>
      <c r="T123" s="166" t="s">
        <v>5</v>
      </c>
      <c r="U123" s="45" t="s">
        <v>47</v>
      </c>
      <c r="V123" s="37"/>
      <c r="W123" s="167">
        <f t="shared" si="6"/>
        <v>0</v>
      </c>
      <c r="X123" s="167">
        <v>1.8000000000000001E-4</v>
      </c>
      <c r="Y123" s="167">
        <f t="shared" si="7"/>
        <v>4.8600000000000006E-3</v>
      </c>
      <c r="Z123" s="167">
        <v>0</v>
      </c>
      <c r="AA123" s="168">
        <f t="shared" si="8"/>
        <v>0</v>
      </c>
      <c r="AR123" s="19" t="s">
        <v>650</v>
      </c>
      <c r="AT123" s="19" t="s">
        <v>234</v>
      </c>
      <c r="AU123" s="19" t="s">
        <v>126</v>
      </c>
      <c r="AY123" s="19" t="s">
        <v>170</v>
      </c>
      <c r="BE123" s="107">
        <f t="shared" si="9"/>
        <v>0</v>
      </c>
      <c r="BF123" s="107">
        <f t="shared" si="10"/>
        <v>0</v>
      </c>
      <c r="BG123" s="107">
        <f t="shared" si="11"/>
        <v>0</v>
      </c>
      <c r="BH123" s="107">
        <f t="shared" si="12"/>
        <v>0</v>
      </c>
      <c r="BI123" s="107">
        <f t="shared" si="13"/>
        <v>0</v>
      </c>
      <c r="BJ123" s="19" t="s">
        <v>11</v>
      </c>
      <c r="BK123" s="107">
        <f t="shared" si="14"/>
        <v>0</v>
      </c>
      <c r="BL123" s="19" t="s">
        <v>650</v>
      </c>
      <c r="BM123" s="19" t="s">
        <v>1135</v>
      </c>
    </row>
    <row r="124" spans="2:65" s="1" customFormat="1" ht="22.5" customHeight="1">
      <c r="B124" s="133"/>
      <c r="C124" s="162" t="s">
        <v>187</v>
      </c>
      <c r="D124" s="162" t="s">
        <v>171</v>
      </c>
      <c r="E124" s="163" t="s">
        <v>633</v>
      </c>
      <c r="F124" s="260" t="s">
        <v>634</v>
      </c>
      <c r="G124" s="260"/>
      <c r="H124" s="260"/>
      <c r="I124" s="260"/>
      <c r="J124" s="164" t="s">
        <v>635</v>
      </c>
      <c r="K124" s="165">
        <v>5</v>
      </c>
      <c r="L124" s="261">
        <v>0</v>
      </c>
      <c r="M124" s="261"/>
      <c r="N124" s="262">
        <f t="shared" si="5"/>
        <v>0</v>
      </c>
      <c r="O124" s="262"/>
      <c r="P124" s="262"/>
      <c r="Q124" s="262"/>
      <c r="R124" s="136"/>
      <c r="T124" s="166" t="s">
        <v>5</v>
      </c>
      <c r="U124" s="45" t="s">
        <v>47</v>
      </c>
      <c r="V124" s="37"/>
      <c r="W124" s="167">
        <f t="shared" si="6"/>
        <v>0</v>
      </c>
      <c r="X124" s="167">
        <v>0</v>
      </c>
      <c r="Y124" s="167">
        <f t="shared" si="7"/>
        <v>0</v>
      </c>
      <c r="Z124" s="167">
        <v>0</v>
      </c>
      <c r="AA124" s="168">
        <f t="shared" si="8"/>
        <v>0</v>
      </c>
      <c r="AR124" s="19" t="s">
        <v>646</v>
      </c>
      <c r="AT124" s="19" t="s">
        <v>171</v>
      </c>
      <c r="AU124" s="19" t="s">
        <v>126</v>
      </c>
      <c r="AY124" s="19" t="s">
        <v>170</v>
      </c>
      <c r="BE124" s="107">
        <f t="shared" si="9"/>
        <v>0</v>
      </c>
      <c r="BF124" s="107">
        <f t="shared" si="10"/>
        <v>0</v>
      </c>
      <c r="BG124" s="107">
        <f t="shared" si="11"/>
        <v>0</v>
      </c>
      <c r="BH124" s="107">
        <f t="shared" si="12"/>
        <v>0</v>
      </c>
      <c r="BI124" s="107">
        <f t="shared" si="13"/>
        <v>0</v>
      </c>
      <c r="BJ124" s="19" t="s">
        <v>11</v>
      </c>
      <c r="BK124" s="107">
        <f t="shared" si="14"/>
        <v>0</v>
      </c>
      <c r="BL124" s="19" t="s">
        <v>646</v>
      </c>
      <c r="BM124" s="19" t="s">
        <v>1136</v>
      </c>
    </row>
    <row r="125" spans="2:65" s="1" customFormat="1" ht="22.5" customHeight="1">
      <c r="B125" s="133"/>
      <c r="C125" s="177" t="s">
        <v>175</v>
      </c>
      <c r="D125" s="177" t="s">
        <v>234</v>
      </c>
      <c r="E125" s="178" t="s">
        <v>1137</v>
      </c>
      <c r="F125" s="272" t="s">
        <v>1138</v>
      </c>
      <c r="G125" s="272"/>
      <c r="H125" s="272"/>
      <c r="I125" s="272"/>
      <c r="J125" s="179" t="s">
        <v>267</v>
      </c>
      <c r="K125" s="180">
        <v>5</v>
      </c>
      <c r="L125" s="273">
        <v>0</v>
      </c>
      <c r="M125" s="273"/>
      <c r="N125" s="274">
        <f t="shared" si="5"/>
        <v>0</v>
      </c>
      <c r="O125" s="262"/>
      <c r="P125" s="262"/>
      <c r="Q125" s="262"/>
      <c r="R125" s="136"/>
      <c r="T125" s="166" t="s">
        <v>5</v>
      </c>
      <c r="U125" s="45" t="s">
        <v>47</v>
      </c>
      <c r="V125" s="37"/>
      <c r="W125" s="167">
        <f t="shared" si="6"/>
        <v>0</v>
      </c>
      <c r="X125" s="167">
        <v>1E-4</v>
      </c>
      <c r="Y125" s="167">
        <f t="shared" si="7"/>
        <v>5.0000000000000001E-4</v>
      </c>
      <c r="Z125" s="167">
        <v>0</v>
      </c>
      <c r="AA125" s="168">
        <f t="shared" si="8"/>
        <v>0</v>
      </c>
      <c r="AR125" s="19" t="s">
        <v>650</v>
      </c>
      <c r="AT125" s="19" t="s">
        <v>234</v>
      </c>
      <c r="AU125" s="19" t="s">
        <v>126</v>
      </c>
      <c r="AY125" s="19" t="s">
        <v>170</v>
      </c>
      <c r="BE125" s="107">
        <f t="shared" si="9"/>
        <v>0</v>
      </c>
      <c r="BF125" s="107">
        <f t="shared" si="10"/>
        <v>0</v>
      </c>
      <c r="BG125" s="107">
        <f t="shared" si="11"/>
        <v>0</v>
      </c>
      <c r="BH125" s="107">
        <f t="shared" si="12"/>
        <v>0</v>
      </c>
      <c r="BI125" s="107">
        <f t="shared" si="13"/>
        <v>0</v>
      </c>
      <c r="BJ125" s="19" t="s">
        <v>11</v>
      </c>
      <c r="BK125" s="107">
        <f t="shared" si="14"/>
        <v>0</v>
      </c>
      <c r="BL125" s="19" t="s">
        <v>650</v>
      </c>
      <c r="BM125" s="19" t="s">
        <v>1139</v>
      </c>
    </row>
    <row r="126" spans="2:65" s="1" customFormat="1" ht="22.5" customHeight="1">
      <c r="B126" s="133"/>
      <c r="C126" s="162" t="s">
        <v>196</v>
      </c>
      <c r="D126" s="162" t="s">
        <v>171</v>
      </c>
      <c r="E126" s="163" t="s">
        <v>644</v>
      </c>
      <c r="F126" s="260" t="s">
        <v>645</v>
      </c>
      <c r="G126" s="260"/>
      <c r="H126" s="260"/>
      <c r="I126" s="260"/>
      <c r="J126" s="164" t="s">
        <v>230</v>
      </c>
      <c r="K126" s="165">
        <v>6</v>
      </c>
      <c r="L126" s="261">
        <v>0</v>
      </c>
      <c r="M126" s="261"/>
      <c r="N126" s="262">
        <f t="shared" si="5"/>
        <v>0</v>
      </c>
      <c r="O126" s="262"/>
      <c r="P126" s="262"/>
      <c r="Q126" s="262"/>
      <c r="R126" s="136"/>
      <c r="T126" s="166" t="s">
        <v>5</v>
      </c>
      <c r="U126" s="45" t="s">
        <v>47</v>
      </c>
      <c r="V126" s="37"/>
      <c r="W126" s="167">
        <f t="shared" si="6"/>
        <v>0</v>
      </c>
      <c r="X126" s="167">
        <v>0</v>
      </c>
      <c r="Y126" s="167">
        <f t="shared" si="7"/>
        <v>0</v>
      </c>
      <c r="Z126" s="167">
        <v>0</v>
      </c>
      <c r="AA126" s="168">
        <f t="shared" si="8"/>
        <v>0</v>
      </c>
      <c r="AR126" s="19" t="s">
        <v>646</v>
      </c>
      <c r="AT126" s="19" t="s">
        <v>171</v>
      </c>
      <c r="AU126" s="19" t="s">
        <v>126</v>
      </c>
      <c r="AY126" s="19" t="s">
        <v>170</v>
      </c>
      <c r="BE126" s="107">
        <f t="shared" si="9"/>
        <v>0</v>
      </c>
      <c r="BF126" s="107">
        <f t="shared" si="10"/>
        <v>0</v>
      </c>
      <c r="BG126" s="107">
        <f t="shared" si="11"/>
        <v>0</v>
      </c>
      <c r="BH126" s="107">
        <f t="shared" si="12"/>
        <v>0</v>
      </c>
      <c r="BI126" s="107">
        <f t="shared" si="13"/>
        <v>0</v>
      </c>
      <c r="BJ126" s="19" t="s">
        <v>11</v>
      </c>
      <c r="BK126" s="107">
        <f t="shared" si="14"/>
        <v>0</v>
      </c>
      <c r="BL126" s="19" t="s">
        <v>646</v>
      </c>
      <c r="BM126" s="19" t="s">
        <v>1140</v>
      </c>
    </row>
    <row r="127" spans="2:65" s="1" customFormat="1" ht="31.5" customHeight="1">
      <c r="B127" s="133"/>
      <c r="C127" s="177" t="s">
        <v>200</v>
      </c>
      <c r="D127" s="177" t="s">
        <v>234</v>
      </c>
      <c r="E127" s="178" t="s">
        <v>648</v>
      </c>
      <c r="F127" s="272" t="s">
        <v>649</v>
      </c>
      <c r="G127" s="272"/>
      <c r="H127" s="272"/>
      <c r="I127" s="272"/>
      <c r="J127" s="179" t="s">
        <v>230</v>
      </c>
      <c r="K127" s="180">
        <v>4</v>
      </c>
      <c r="L127" s="273">
        <v>0</v>
      </c>
      <c r="M127" s="273"/>
      <c r="N127" s="274">
        <f t="shared" si="5"/>
        <v>0</v>
      </c>
      <c r="O127" s="262"/>
      <c r="P127" s="262"/>
      <c r="Q127" s="262"/>
      <c r="R127" s="136"/>
      <c r="T127" s="166" t="s">
        <v>5</v>
      </c>
      <c r="U127" s="45" t="s">
        <v>47</v>
      </c>
      <c r="V127" s="37"/>
      <c r="W127" s="167">
        <f t="shared" si="6"/>
        <v>0</v>
      </c>
      <c r="X127" s="167">
        <v>3.0000000000000001E-5</v>
      </c>
      <c r="Y127" s="167">
        <f t="shared" si="7"/>
        <v>1.2E-4</v>
      </c>
      <c r="Z127" s="167">
        <v>0</v>
      </c>
      <c r="AA127" s="168">
        <f t="shared" si="8"/>
        <v>0</v>
      </c>
      <c r="AR127" s="19" t="s">
        <v>650</v>
      </c>
      <c r="AT127" s="19" t="s">
        <v>234</v>
      </c>
      <c r="AU127" s="19" t="s">
        <v>126</v>
      </c>
      <c r="AY127" s="19" t="s">
        <v>170</v>
      </c>
      <c r="BE127" s="107">
        <f t="shared" si="9"/>
        <v>0</v>
      </c>
      <c r="BF127" s="107">
        <f t="shared" si="10"/>
        <v>0</v>
      </c>
      <c r="BG127" s="107">
        <f t="shared" si="11"/>
        <v>0</v>
      </c>
      <c r="BH127" s="107">
        <f t="shared" si="12"/>
        <v>0</v>
      </c>
      <c r="BI127" s="107">
        <f t="shared" si="13"/>
        <v>0</v>
      </c>
      <c r="BJ127" s="19" t="s">
        <v>11</v>
      </c>
      <c r="BK127" s="107">
        <f t="shared" si="14"/>
        <v>0</v>
      </c>
      <c r="BL127" s="19" t="s">
        <v>650</v>
      </c>
      <c r="BM127" s="19" t="s">
        <v>1141</v>
      </c>
    </row>
    <row r="128" spans="2:65" s="1" customFormat="1" ht="31.5" customHeight="1">
      <c r="B128" s="133"/>
      <c r="C128" s="177" t="s">
        <v>206</v>
      </c>
      <c r="D128" s="177" t="s">
        <v>234</v>
      </c>
      <c r="E128" s="178" t="s">
        <v>652</v>
      </c>
      <c r="F128" s="272" t="s">
        <v>653</v>
      </c>
      <c r="G128" s="272"/>
      <c r="H128" s="272"/>
      <c r="I128" s="272"/>
      <c r="J128" s="179" t="s">
        <v>230</v>
      </c>
      <c r="K128" s="180">
        <v>2</v>
      </c>
      <c r="L128" s="273">
        <v>0</v>
      </c>
      <c r="M128" s="273"/>
      <c r="N128" s="274">
        <f t="shared" si="5"/>
        <v>0</v>
      </c>
      <c r="O128" s="262"/>
      <c r="P128" s="262"/>
      <c r="Q128" s="262"/>
      <c r="R128" s="136"/>
      <c r="T128" s="166" t="s">
        <v>5</v>
      </c>
      <c r="U128" s="45" t="s">
        <v>47</v>
      </c>
      <c r="V128" s="37"/>
      <c r="W128" s="167">
        <f t="shared" si="6"/>
        <v>0</v>
      </c>
      <c r="X128" s="167">
        <v>2.0000000000000002E-5</v>
      </c>
      <c r="Y128" s="167">
        <f t="shared" si="7"/>
        <v>4.0000000000000003E-5</v>
      </c>
      <c r="Z128" s="167">
        <v>0</v>
      </c>
      <c r="AA128" s="168">
        <f t="shared" si="8"/>
        <v>0</v>
      </c>
      <c r="AR128" s="19" t="s">
        <v>650</v>
      </c>
      <c r="AT128" s="19" t="s">
        <v>234</v>
      </c>
      <c r="AU128" s="19" t="s">
        <v>126</v>
      </c>
      <c r="AY128" s="19" t="s">
        <v>170</v>
      </c>
      <c r="BE128" s="107">
        <f t="shared" si="9"/>
        <v>0</v>
      </c>
      <c r="BF128" s="107">
        <f t="shared" si="10"/>
        <v>0</v>
      </c>
      <c r="BG128" s="107">
        <f t="shared" si="11"/>
        <v>0</v>
      </c>
      <c r="BH128" s="107">
        <f t="shared" si="12"/>
        <v>0</v>
      </c>
      <c r="BI128" s="107">
        <f t="shared" si="13"/>
        <v>0</v>
      </c>
      <c r="BJ128" s="19" t="s">
        <v>11</v>
      </c>
      <c r="BK128" s="107">
        <f t="shared" si="14"/>
        <v>0</v>
      </c>
      <c r="BL128" s="19" t="s">
        <v>650</v>
      </c>
      <c r="BM128" s="19" t="s">
        <v>1142</v>
      </c>
    </row>
    <row r="129" spans="2:65" s="1" customFormat="1" ht="44.25" customHeight="1">
      <c r="B129" s="133"/>
      <c r="C129" s="162" t="s">
        <v>213</v>
      </c>
      <c r="D129" s="162" t="s">
        <v>171</v>
      </c>
      <c r="E129" s="163" t="s">
        <v>1143</v>
      </c>
      <c r="F129" s="260" t="s">
        <v>1144</v>
      </c>
      <c r="G129" s="260"/>
      <c r="H129" s="260"/>
      <c r="I129" s="260"/>
      <c r="J129" s="164" t="s">
        <v>230</v>
      </c>
      <c r="K129" s="165">
        <v>2</v>
      </c>
      <c r="L129" s="261">
        <v>0</v>
      </c>
      <c r="M129" s="261"/>
      <c r="N129" s="262">
        <f t="shared" si="5"/>
        <v>0</v>
      </c>
      <c r="O129" s="262"/>
      <c r="P129" s="262"/>
      <c r="Q129" s="262"/>
      <c r="R129" s="136"/>
      <c r="T129" s="166" t="s">
        <v>5</v>
      </c>
      <c r="U129" s="45" t="s">
        <v>47</v>
      </c>
      <c r="V129" s="37"/>
      <c r="W129" s="167">
        <f t="shared" si="6"/>
        <v>0</v>
      </c>
      <c r="X129" s="167">
        <v>0</v>
      </c>
      <c r="Y129" s="167">
        <f t="shared" si="7"/>
        <v>0</v>
      </c>
      <c r="Z129" s="167">
        <v>0</v>
      </c>
      <c r="AA129" s="168">
        <f t="shared" si="8"/>
        <v>0</v>
      </c>
      <c r="AR129" s="19" t="s">
        <v>646</v>
      </c>
      <c r="AT129" s="19" t="s">
        <v>171</v>
      </c>
      <c r="AU129" s="19" t="s">
        <v>126</v>
      </c>
      <c r="AY129" s="19" t="s">
        <v>170</v>
      </c>
      <c r="BE129" s="107">
        <f t="shared" si="9"/>
        <v>0</v>
      </c>
      <c r="BF129" s="107">
        <f t="shared" si="10"/>
        <v>0</v>
      </c>
      <c r="BG129" s="107">
        <f t="shared" si="11"/>
        <v>0</v>
      </c>
      <c r="BH129" s="107">
        <f t="shared" si="12"/>
        <v>0</v>
      </c>
      <c r="BI129" s="107">
        <f t="shared" si="13"/>
        <v>0</v>
      </c>
      <c r="BJ129" s="19" t="s">
        <v>11</v>
      </c>
      <c r="BK129" s="107">
        <f t="shared" si="14"/>
        <v>0</v>
      </c>
      <c r="BL129" s="19" t="s">
        <v>646</v>
      </c>
      <c r="BM129" s="19" t="s">
        <v>1145</v>
      </c>
    </row>
    <row r="130" spans="2:65" s="1" customFormat="1" ht="31.5" customHeight="1">
      <c r="B130" s="133"/>
      <c r="C130" s="177" t="s">
        <v>217</v>
      </c>
      <c r="D130" s="177" t="s">
        <v>234</v>
      </c>
      <c r="E130" s="178" t="s">
        <v>1146</v>
      </c>
      <c r="F130" s="272" t="s">
        <v>1147</v>
      </c>
      <c r="G130" s="272"/>
      <c r="H130" s="272"/>
      <c r="I130" s="272"/>
      <c r="J130" s="179" t="s">
        <v>230</v>
      </c>
      <c r="K130" s="180">
        <v>2</v>
      </c>
      <c r="L130" s="273">
        <v>0</v>
      </c>
      <c r="M130" s="273"/>
      <c r="N130" s="274">
        <f t="shared" si="5"/>
        <v>0</v>
      </c>
      <c r="O130" s="262"/>
      <c r="P130" s="262"/>
      <c r="Q130" s="262"/>
      <c r="R130" s="136"/>
      <c r="T130" s="166" t="s">
        <v>5</v>
      </c>
      <c r="U130" s="45" t="s">
        <v>47</v>
      </c>
      <c r="V130" s="37"/>
      <c r="W130" s="167">
        <f t="shared" si="6"/>
        <v>0</v>
      </c>
      <c r="X130" s="167">
        <v>8.0999999999999996E-3</v>
      </c>
      <c r="Y130" s="167">
        <f t="shared" si="7"/>
        <v>1.6199999999999999E-2</v>
      </c>
      <c r="Z130" s="167">
        <v>0</v>
      </c>
      <c r="AA130" s="168">
        <f t="shared" si="8"/>
        <v>0</v>
      </c>
      <c r="AR130" s="19" t="s">
        <v>650</v>
      </c>
      <c r="AT130" s="19" t="s">
        <v>234</v>
      </c>
      <c r="AU130" s="19" t="s">
        <v>126</v>
      </c>
      <c r="AY130" s="19" t="s">
        <v>170</v>
      </c>
      <c r="BE130" s="107">
        <f t="shared" si="9"/>
        <v>0</v>
      </c>
      <c r="BF130" s="107">
        <f t="shared" si="10"/>
        <v>0</v>
      </c>
      <c r="BG130" s="107">
        <f t="shared" si="11"/>
        <v>0</v>
      </c>
      <c r="BH130" s="107">
        <f t="shared" si="12"/>
        <v>0</v>
      </c>
      <c r="BI130" s="107">
        <f t="shared" si="13"/>
        <v>0</v>
      </c>
      <c r="BJ130" s="19" t="s">
        <v>11</v>
      </c>
      <c r="BK130" s="107">
        <f t="shared" si="14"/>
        <v>0</v>
      </c>
      <c r="BL130" s="19" t="s">
        <v>650</v>
      </c>
      <c r="BM130" s="19" t="s">
        <v>1148</v>
      </c>
    </row>
    <row r="131" spans="2:65" s="1" customFormat="1" ht="44.25" customHeight="1">
      <c r="B131" s="133"/>
      <c r="C131" s="162" t="s">
        <v>29</v>
      </c>
      <c r="D131" s="162" t="s">
        <v>171</v>
      </c>
      <c r="E131" s="163" t="s">
        <v>1149</v>
      </c>
      <c r="F131" s="260" t="s">
        <v>1150</v>
      </c>
      <c r="G131" s="260"/>
      <c r="H131" s="260"/>
      <c r="I131" s="260"/>
      <c r="J131" s="164" t="s">
        <v>230</v>
      </c>
      <c r="K131" s="165">
        <v>1</v>
      </c>
      <c r="L131" s="261">
        <v>0</v>
      </c>
      <c r="M131" s="261"/>
      <c r="N131" s="262">
        <f t="shared" si="5"/>
        <v>0</v>
      </c>
      <c r="O131" s="262"/>
      <c r="P131" s="262"/>
      <c r="Q131" s="262"/>
      <c r="R131" s="136"/>
      <c r="T131" s="166" t="s">
        <v>5</v>
      </c>
      <c r="U131" s="45" t="s">
        <v>47</v>
      </c>
      <c r="V131" s="37"/>
      <c r="W131" s="167">
        <f t="shared" si="6"/>
        <v>0</v>
      </c>
      <c r="X131" s="167">
        <v>0</v>
      </c>
      <c r="Y131" s="167">
        <f t="shared" si="7"/>
        <v>0</v>
      </c>
      <c r="Z131" s="167">
        <v>0</v>
      </c>
      <c r="AA131" s="168">
        <f t="shared" si="8"/>
        <v>0</v>
      </c>
      <c r="AR131" s="19" t="s">
        <v>646</v>
      </c>
      <c r="AT131" s="19" t="s">
        <v>171</v>
      </c>
      <c r="AU131" s="19" t="s">
        <v>126</v>
      </c>
      <c r="AY131" s="19" t="s">
        <v>170</v>
      </c>
      <c r="BE131" s="107">
        <f t="shared" si="9"/>
        <v>0</v>
      </c>
      <c r="BF131" s="107">
        <f t="shared" si="10"/>
        <v>0</v>
      </c>
      <c r="BG131" s="107">
        <f t="shared" si="11"/>
        <v>0</v>
      </c>
      <c r="BH131" s="107">
        <f t="shared" si="12"/>
        <v>0</v>
      </c>
      <c r="BI131" s="107">
        <f t="shared" si="13"/>
        <v>0</v>
      </c>
      <c r="BJ131" s="19" t="s">
        <v>11</v>
      </c>
      <c r="BK131" s="107">
        <f t="shared" si="14"/>
        <v>0</v>
      </c>
      <c r="BL131" s="19" t="s">
        <v>646</v>
      </c>
      <c r="BM131" s="19" t="s">
        <v>1151</v>
      </c>
    </row>
    <row r="132" spans="2:65" s="1" customFormat="1" ht="31.5" customHeight="1">
      <c r="B132" s="133"/>
      <c r="C132" s="162" t="s">
        <v>227</v>
      </c>
      <c r="D132" s="162" t="s">
        <v>171</v>
      </c>
      <c r="E132" s="163" t="s">
        <v>658</v>
      </c>
      <c r="F132" s="260" t="s">
        <v>1152</v>
      </c>
      <c r="G132" s="260"/>
      <c r="H132" s="260"/>
      <c r="I132" s="260"/>
      <c r="J132" s="164" t="s">
        <v>230</v>
      </c>
      <c r="K132" s="165">
        <v>1</v>
      </c>
      <c r="L132" s="261">
        <v>0</v>
      </c>
      <c r="M132" s="261"/>
      <c r="N132" s="262">
        <f t="shared" si="5"/>
        <v>0</v>
      </c>
      <c r="O132" s="262"/>
      <c r="P132" s="262"/>
      <c r="Q132" s="262"/>
      <c r="R132" s="136"/>
      <c r="T132" s="166" t="s">
        <v>5</v>
      </c>
      <c r="U132" s="45" t="s">
        <v>47</v>
      </c>
      <c r="V132" s="37"/>
      <c r="W132" s="167">
        <f t="shared" si="6"/>
        <v>0</v>
      </c>
      <c r="X132" s="167">
        <v>0</v>
      </c>
      <c r="Y132" s="167">
        <f t="shared" si="7"/>
        <v>0</v>
      </c>
      <c r="Z132" s="167">
        <v>0</v>
      </c>
      <c r="AA132" s="168">
        <f t="shared" si="8"/>
        <v>0</v>
      </c>
      <c r="AR132" s="19" t="s">
        <v>646</v>
      </c>
      <c r="AT132" s="19" t="s">
        <v>171</v>
      </c>
      <c r="AU132" s="19" t="s">
        <v>126</v>
      </c>
      <c r="AY132" s="19" t="s">
        <v>170</v>
      </c>
      <c r="BE132" s="107">
        <f t="shared" si="9"/>
        <v>0</v>
      </c>
      <c r="BF132" s="107">
        <f t="shared" si="10"/>
        <v>0</v>
      </c>
      <c r="BG132" s="107">
        <f t="shared" si="11"/>
        <v>0</v>
      </c>
      <c r="BH132" s="107">
        <f t="shared" si="12"/>
        <v>0</v>
      </c>
      <c r="BI132" s="107">
        <f t="shared" si="13"/>
        <v>0</v>
      </c>
      <c r="BJ132" s="19" t="s">
        <v>11</v>
      </c>
      <c r="BK132" s="107">
        <f t="shared" si="14"/>
        <v>0</v>
      </c>
      <c r="BL132" s="19" t="s">
        <v>646</v>
      </c>
      <c r="BM132" s="19" t="s">
        <v>1153</v>
      </c>
    </row>
    <row r="133" spans="2:65" s="9" customFormat="1" ht="29.85" customHeight="1">
      <c r="B133" s="151"/>
      <c r="C133" s="152"/>
      <c r="D133" s="161" t="s">
        <v>607</v>
      </c>
      <c r="E133" s="161"/>
      <c r="F133" s="161"/>
      <c r="G133" s="161"/>
      <c r="H133" s="161"/>
      <c r="I133" s="161"/>
      <c r="J133" s="161"/>
      <c r="K133" s="161"/>
      <c r="L133" s="161"/>
      <c r="M133" s="161"/>
      <c r="N133" s="275">
        <f>BK133</f>
        <v>0</v>
      </c>
      <c r="O133" s="276"/>
      <c r="P133" s="276"/>
      <c r="Q133" s="276"/>
      <c r="R133" s="154"/>
      <c r="T133" s="155"/>
      <c r="U133" s="152"/>
      <c r="V133" s="152"/>
      <c r="W133" s="156">
        <f>SUM(W134:W139)</f>
        <v>0</v>
      </c>
      <c r="X133" s="152"/>
      <c r="Y133" s="156">
        <f>SUM(Y134:Y139)</f>
        <v>1.1941600000000001</v>
      </c>
      <c r="Z133" s="152"/>
      <c r="AA133" s="157">
        <f>SUM(AA134:AA139)</f>
        <v>0</v>
      </c>
      <c r="AR133" s="158" t="s">
        <v>187</v>
      </c>
      <c r="AT133" s="159" t="s">
        <v>81</v>
      </c>
      <c r="AU133" s="159" t="s">
        <v>11</v>
      </c>
      <c r="AY133" s="158" t="s">
        <v>170</v>
      </c>
      <c r="BK133" s="160">
        <f>SUM(BK134:BK139)</f>
        <v>0</v>
      </c>
    </row>
    <row r="134" spans="2:65" s="1" customFormat="1" ht="31.5" customHeight="1">
      <c r="B134" s="133"/>
      <c r="C134" s="162" t="s">
        <v>233</v>
      </c>
      <c r="D134" s="162" t="s">
        <v>171</v>
      </c>
      <c r="E134" s="163" t="s">
        <v>1154</v>
      </c>
      <c r="F134" s="260" t="s">
        <v>1155</v>
      </c>
      <c r="G134" s="260"/>
      <c r="H134" s="260"/>
      <c r="I134" s="260"/>
      <c r="J134" s="164" t="s">
        <v>267</v>
      </c>
      <c r="K134" s="165">
        <v>118</v>
      </c>
      <c r="L134" s="261">
        <v>0</v>
      </c>
      <c r="M134" s="261"/>
      <c r="N134" s="262">
        <f>ROUND(L134*K134,0)</f>
        <v>0</v>
      </c>
      <c r="O134" s="262"/>
      <c r="P134" s="262"/>
      <c r="Q134" s="262"/>
      <c r="R134" s="136"/>
      <c r="T134" s="166" t="s">
        <v>5</v>
      </c>
      <c r="U134" s="45" t="s">
        <v>47</v>
      </c>
      <c r="V134" s="37"/>
      <c r="W134" s="167">
        <f>V134*K134</f>
        <v>0</v>
      </c>
      <c r="X134" s="167">
        <v>0</v>
      </c>
      <c r="Y134" s="167">
        <f>X134*K134</f>
        <v>0</v>
      </c>
      <c r="Z134" s="167">
        <v>0</v>
      </c>
      <c r="AA134" s="168">
        <f>Z134*K134</f>
        <v>0</v>
      </c>
      <c r="AR134" s="19" t="s">
        <v>646</v>
      </c>
      <c r="AT134" s="19" t="s">
        <v>171</v>
      </c>
      <c r="AU134" s="19" t="s">
        <v>126</v>
      </c>
      <c r="AY134" s="19" t="s">
        <v>170</v>
      </c>
      <c r="BE134" s="107">
        <f>IF(U134="základní",N134,0)</f>
        <v>0</v>
      </c>
      <c r="BF134" s="107">
        <f>IF(U134="snížená",N134,0)</f>
        <v>0</v>
      </c>
      <c r="BG134" s="107">
        <f>IF(U134="zákl. přenesená",N134,0)</f>
        <v>0</v>
      </c>
      <c r="BH134" s="107">
        <f>IF(U134="sníž. přenesená",N134,0)</f>
        <v>0</v>
      </c>
      <c r="BI134" s="107">
        <f>IF(U134="nulová",N134,0)</f>
        <v>0</v>
      </c>
      <c r="BJ134" s="19" t="s">
        <v>11</v>
      </c>
      <c r="BK134" s="107">
        <f>ROUND(L134*K134,0)</f>
        <v>0</v>
      </c>
      <c r="BL134" s="19" t="s">
        <v>646</v>
      </c>
      <c r="BM134" s="19" t="s">
        <v>1156</v>
      </c>
    </row>
    <row r="135" spans="2:65" s="10" customFormat="1" ht="22.5" customHeight="1">
      <c r="B135" s="169"/>
      <c r="C135" s="170"/>
      <c r="D135" s="170"/>
      <c r="E135" s="171" t="s">
        <v>5</v>
      </c>
      <c r="F135" s="263" t="s">
        <v>1128</v>
      </c>
      <c r="G135" s="264"/>
      <c r="H135" s="264"/>
      <c r="I135" s="264"/>
      <c r="J135" s="170"/>
      <c r="K135" s="172">
        <v>118</v>
      </c>
      <c r="L135" s="170"/>
      <c r="M135" s="170"/>
      <c r="N135" s="170"/>
      <c r="O135" s="170"/>
      <c r="P135" s="170"/>
      <c r="Q135" s="170"/>
      <c r="R135" s="173"/>
      <c r="T135" s="174"/>
      <c r="U135" s="170"/>
      <c r="V135" s="170"/>
      <c r="W135" s="170"/>
      <c r="X135" s="170"/>
      <c r="Y135" s="170"/>
      <c r="Z135" s="170"/>
      <c r="AA135" s="175"/>
      <c r="AT135" s="176" t="s">
        <v>178</v>
      </c>
      <c r="AU135" s="176" t="s">
        <v>126</v>
      </c>
      <c r="AV135" s="10" t="s">
        <v>126</v>
      </c>
      <c r="AW135" s="10" t="s">
        <v>39</v>
      </c>
      <c r="AX135" s="10" t="s">
        <v>11</v>
      </c>
      <c r="AY135" s="176" t="s">
        <v>170</v>
      </c>
    </row>
    <row r="136" spans="2:65" s="1" customFormat="1" ht="31.5" customHeight="1">
      <c r="B136" s="133"/>
      <c r="C136" s="177" t="s">
        <v>240</v>
      </c>
      <c r="D136" s="177" t="s">
        <v>234</v>
      </c>
      <c r="E136" s="178" t="s">
        <v>1157</v>
      </c>
      <c r="F136" s="272" t="s">
        <v>1158</v>
      </c>
      <c r="G136" s="272"/>
      <c r="H136" s="272"/>
      <c r="I136" s="272"/>
      <c r="J136" s="179" t="s">
        <v>230</v>
      </c>
      <c r="K136" s="180">
        <v>118</v>
      </c>
      <c r="L136" s="273">
        <v>0</v>
      </c>
      <c r="M136" s="273"/>
      <c r="N136" s="274">
        <f>ROUND(L136*K136,0)</f>
        <v>0</v>
      </c>
      <c r="O136" s="262"/>
      <c r="P136" s="262"/>
      <c r="Q136" s="262"/>
      <c r="R136" s="136"/>
      <c r="T136" s="166" t="s">
        <v>5</v>
      </c>
      <c r="U136" s="45" t="s">
        <v>47</v>
      </c>
      <c r="V136" s="37"/>
      <c r="W136" s="167">
        <f>V136*K136</f>
        <v>0</v>
      </c>
      <c r="X136" s="167">
        <v>6.62E-3</v>
      </c>
      <c r="Y136" s="167">
        <f>X136*K136</f>
        <v>0.78115999999999997</v>
      </c>
      <c r="Z136" s="167">
        <v>0</v>
      </c>
      <c r="AA136" s="168">
        <f>Z136*K136</f>
        <v>0</v>
      </c>
      <c r="AR136" s="19" t="s">
        <v>650</v>
      </c>
      <c r="AT136" s="19" t="s">
        <v>234</v>
      </c>
      <c r="AU136" s="19" t="s">
        <v>126</v>
      </c>
      <c r="AY136" s="19" t="s">
        <v>170</v>
      </c>
      <c r="BE136" s="107">
        <f>IF(U136="základní",N136,0)</f>
        <v>0</v>
      </c>
      <c r="BF136" s="107">
        <f>IF(U136="snížená",N136,0)</f>
        <v>0</v>
      </c>
      <c r="BG136" s="107">
        <f>IF(U136="zákl. přenesená",N136,0)</f>
        <v>0</v>
      </c>
      <c r="BH136" s="107">
        <f>IF(U136="sníž. přenesená",N136,0)</f>
        <v>0</v>
      </c>
      <c r="BI136" s="107">
        <f>IF(U136="nulová",N136,0)</f>
        <v>0</v>
      </c>
      <c r="BJ136" s="19" t="s">
        <v>11</v>
      </c>
      <c r="BK136" s="107">
        <f>ROUND(L136*K136,0)</f>
        <v>0</v>
      </c>
      <c r="BL136" s="19" t="s">
        <v>650</v>
      </c>
      <c r="BM136" s="19" t="s">
        <v>1159</v>
      </c>
    </row>
    <row r="137" spans="2:65" s="10" customFormat="1" ht="22.5" customHeight="1">
      <c r="B137" s="169"/>
      <c r="C137" s="170"/>
      <c r="D137" s="170"/>
      <c r="E137" s="171" t="s">
        <v>5</v>
      </c>
      <c r="F137" s="263" t="s">
        <v>1128</v>
      </c>
      <c r="G137" s="264"/>
      <c r="H137" s="264"/>
      <c r="I137" s="264"/>
      <c r="J137" s="170"/>
      <c r="K137" s="172">
        <v>118</v>
      </c>
      <c r="L137" s="170"/>
      <c r="M137" s="170"/>
      <c r="N137" s="170"/>
      <c r="O137" s="170"/>
      <c r="P137" s="170"/>
      <c r="Q137" s="170"/>
      <c r="R137" s="173"/>
      <c r="T137" s="174"/>
      <c r="U137" s="170"/>
      <c r="V137" s="170"/>
      <c r="W137" s="170"/>
      <c r="X137" s="170"/>
      <c r="Y137" s="170"/>
      <c r="Z137" s="170"/>
      <c r="AA137" s="175"/>
      <c r="AT137" s="176" t="s">
        <v>178</v>
      </c>
      <c r="AU137" s="176" t="s">
        <v>126</v>
      </c>
      <c r="AV137" s="10" t="s">
        <v>126</v>
      </c>
      <c r="AW137" s="10" t="s">
        <v>39</v>
      </c>
      <c r="AX137" s="10" t="s">
        <v>11</v>
      </c>
      <c r="AY137" s="176" t="s">
        <v>170</v>
      </c>
    </row>
    <row r="138" spans="2:65" s="1" customFormat="1" ht="31.5" customHeight="1">
      <c r="B138" s="133"/>
      <c r="C138" s="177" t="s">
        <v>244</v>
      </c>
      <c r="D138" s="177" t="s">
        <v>234</v>
      </c>
      <c r="E138" s="178" t="s">
        <v>1160</v>
      </c>
      <c r="F138" s="272" t="s">
        <v>1161</v>
      </c>
      <c r="G138" s="272"/>
      <c r="H138" s="272"/>
      <c r="I138" s="272"/>
      <c r="J138" s="179" t="s">
        <v>230</v>
      </c>
      <c r="K138" s="180">
        <v>118</v>
      </c>
      <c r="L138" s="273">
        <v>0</v>
      </c>
      <c r="M138" s="273"/>
      <c r="N138" s="274">
        <f>ROUND(L138*K138,0)</f>
        <v>0</v>
      </c>
      <c r="O138" s="262"/>
      <c r="P138" s="262"/>
      <c r="Q138" s="262"/>
      <c r="R138" s="136"/>
      <c r="T138" s="166" t="s">
        <v>5</v>
      </c>
      <c r="U138" s="45" t="s">
        <v>47</v>
      </c>
      <c r="V138" s="37"/>
      <c r="W138" s="167">
        <f>V138*K138</f>
        <v>0</v>
      </c>
      <c r="X138" s="167">
        <v>3.5000000000000001E-3</v>
      </c>
      <c r="Y138" s="167">
        <f>X138*K138</f>
        <v>0.41300000000000003</v>
      </c>
      <c r="Z138" s="167">
        <v>0</v>
      </c>
      <c r="AA138" s="168">
        <f>Z138*K138</f>
        <v>0</v>
      </c>
      <c r="AR138" s="19" t="s">
        <v>650</v>
      </c>
      <c r="AT138" s="19" t="s">
        <v>234</v>
      </c>
      <c r="AU138" s="19" t="s">
        <v>126</v>
      </c>
      <c r="AY138" s="19" t="s">
        <v>170</v>
      </c>
      <c r="BE138" s="107">
        <f>IF(U138="základní",N138,0)</f>
        <v>0</v>
      </c>
      <c r="BF138" s="107">
        <f>IF(U138="snížená",N138,0)</f>
        <v>0</v>
      </c>
      <c r="BG138" s="107">
        <f>IF(U138="zákl. přenesená",N138,0)</f>
        <v>0</v>
      </c>
      <c r="BH138" s="107">
        <f>IF(U138="sníž. přenesená",N138,0)</f>
        <v>0</v>
      </c>
      <c r="BI138" s="107">
        <f>IF(U138="nulová",N138,0)</f>
        <v>0</v>
      </c>
      <c r="BJ138" s="19" t="s">
        <v>11</v>
      </c>
      <c r="BK138" s="107">
        <f>ROUND(L138*K138,0)</f>
        <v>0</v>
      </c>
      <c r="BL138" s="19" t="s">
        <v>650</v>
      </c>
      <c r="BM138" s="19" t="s">
        <v>1162</v>
      </c>
    </row>
    <row r="139" spans="2:65" s="10" customFormat="1" ht="22.5" customHeight="1">
      <c r="B139" s="169"/>
      <c r="C139" s="170"/>
      <c r="D139" s="170"/>
      <c r="E139" s="171" t="s">
        <v>5</v>
      </c>
      <c r="F139" s="263" t="s">
        <v>1128</v>
      </c>
      <c r="G139" s="264"/>
      <c r="H139" s="264"/>
      <c r="I139" s="264"/>
      <c r="J139" s="170"/>
      <c r="K139" s="172">
        <v>118</v>
      </c>
      <c r="L139" s="170"/>
      <c r="M139" s="170"/>
      <c r="N139" s="170"/>
      <c r="O139" s="170"/>
      <c r="P139" s="170"/>
      <c r="Q139" s="170"/>
      <c r="R139" s="173"/>
      <c r="T139" s="174"/>
      <c r="U139" s="170"/>
      <c r="V139" s="170"/>
      <c r="W139" s="170"/>
      <c r="X139" s="170"/>
      <c r="Y139" s="170"/>
      <c r="Z139" s="170"/>
      <c r="AA139" s="175"/>
      <c r="AT139" s="176" t="s">
        <v>178</v>
      </c>
      <c r="AU139" s="176" t="s">
        <v>126</v>
      </c>
      <c r="AV139" s="10" t="s">
        <v>126</v>
      </c>
      <c r="AW139" s="10" t="s">
        <v>39</v>
      </c>
      <c r="AX139" s="10" t="s">
        <v>11</v>
      </c>
      <c r="AY139" s="176" t="s">
        <v>170</v>
      </c>
    </row>
    <row r="140" spans="2:65" s="9" customFormat="1" ht="29.85" customHeight="1">
      <c r="B140" s="151"/>
      <c r="C140" s="152"/>
      <c r="D140" s="161" t="s">
        <v>608</v>
      </c>
      <c r="E140" s="161"/>
      <c r="F140" s="161"/>
      <c r="G140" s="161"/>
      <c r="H140" s="161"/>
      <c r="I140" s="161"/>
      <c r="J140" s="161"/>
      <c r="K140" s="161"/>
      <c r="L140" s="161"/>
      <c r="M140" s="161"/>
      <c r="N140" s="270">
        <f>BK140</f>
        <v>0</v>
      </c>
      <c r="O140" s="271"/>
      <c r="P140" s="271"/>
      <c r="Q140" s="271"/>
      <c r="R140" s="154"/>
      <c r="T140" s="155"/>
      <c r="U140" s="152"/>
      <c r="V140" s="152"/>
      <c r="W140" s="156">
        <f>SUM(W141:W163)</f>
        <v>0</v>
      </c>
      <c r="X140" s="152"/>
      <c r="Y140" s="156">
        <f>SUM(Y141:Y163)</f>
        <v>28.474618400000004</v>
      </c>
      <c r="Z140" s="152"/>
      <c r="AA140" s="157">
        <f>SUM(AA141:AA163)</f>
        <v>0</v>
      </c>
      <c r="AR140" s="158" t="s">
        <v>187</v>
      </c>
      <c r="AT140" s="159" t="s">
        <v>81</v>
      </c>
      <c r="AU140" s="159" t="s">
        <v>11</v>
      </c>
      <c r="AY140" s="158" t="s">
        <v>170</v>
      </c>
      <c r="BK140" s="160">
        <f>SUM(BK141:BK163)</f>
        <v>0</v>
      </c>
    </row>
    <row r="141" spans="2:65" s="1" customFormat="1" ht="31.5" customHeight="1">
      <c r="B141" s="133"/>
      <c r="C141" s="162" t="s">
        <v>12</v>
      </c>
      <c r="D141" s="162" t="s">
        <v>171</v>
      </c>
      <c r="E141" s="163" t="s">
        <v>609</v>
      </c>
      <c r="F141" s="260" t="s">
        <v>610</v>
      </c>
      <c r="G141" s="260"/>
      <c r="H141" s="260"/>
      <c r="I141" s="260"/>
      <c r="J141" s="164" t="s">
        <v>267</v>
      </c>
      <c r="K141" s="165">
        <v>118</v>
      </c>
      <c r="L141" s="261">
        <v>0</v>
      </c>
      <c r="M141" s="261"/>
      <c r="N141" s="262">
        <f>ROUND(L141*K141,0)</f>
        <v>0</v>
      </c>
      <c r="O141" s="262"/>
      <c r="P141" s="262"/>
      <c r="Q141" s="262"/>
      <c r="R141" s="136"/>
      <c r="T141" s="166" t="s">
        <v>5</v>
      </c>
      <c r="U141" s="45" t="s">
        <v>47</v>
      </c>
      <c r="V141" s="37"/>
      <c r="W141" s="167">
        <f>V141*K141</f>
        <v>0</v>
      </c>
      <c r="X141" s="167">
        <v>3.6900000000000002E-2</v>
      </c>
      <c r="Y141" s="167">
        <f>X141*K141</f>
        <v>4.3542000000000005</v>
      </c>
      <c r="Z141" s="167">
        <v>0</v>
      </c>
      <c r="AA141" s="168">
        <f>Z141*K141</f>
        <v>0</v>
      </c>
      <c r="AR141" s="19" t="s">
        <v>646</v>
      </c>
      <c r="AT141" s="19" t="s">
        <v>171</v>
      </c>
      <c r="AU141" s="19" t="s">
        <v>126</v>
      </c>
      <c r="AY141" s="19" t="s">
        <v>170</v>
      </c>
      <c r="BE141" s="107">
        <f>IF(U141="základní",N141,0)</f>
        <v>0</v>
      </c>
      <c r="BF141" s="107">
        <f>IF(U141="snížená",N141,0)</f>
        <v>0</v>
      </c>
      <c r="BG141" s="107">
        <f>IF(U141="zákl. přenesená",N141,0)</f>
        <v>0</v>
      </c>
      <c r="BH141" s="107">
        <f>IF(U141="sníž. přenesená",N141,0)</f>
        <v>0</v>
      </c>
      <c r="BI141" s="107">
        <f>IF(U141="nulová",N141,0)</f>
        <v>0</v>
      </c>
      <c r="BJ141" s="19" t="s">
        <v>11</v>
      </c>
      <c r="BK141" s="107">
        <f>ROUND(L141*K141,0)</f>
        <v>0</v>
      </c>
      <c r="BL141" s="19" t="s">
        <v>646</v>
      </c>
      <c r="BM141" s="19" t="s">
        <v>1163</v>
      </c>
    </row>
    <row r="142" spans="2:65" s="1" customFormat="1" ht="31.5" customHeight="1">
      <c r="B142" s="133"/>
      <c r="C142" s="162" t="s">
        <v>251</v>
      </c>
      <c r="D142" s="162" t="s">
        <v>171</v>
      </c>
      <c r="E142" s="163" t="s">
        <v>754</v>
      </c>
      <c r="F142" s="260" t="s">
        <v>755</v>
      </c>
      <c r="G142" s="260"/>
      <c r="H142" s="260"/>
      <c r="I142" s="260"/>
      <c r="J142" s="164" t="s">
        <v>635</v>
      </c>
      <c r="K142" s="165">
        <v>0.11799999999999999</v>
      </c>
      <c r="L142" s="261">
        <v>0</v>
      </c>
      <c r="M142" s="261"/>
      <c r="N142" s="262">
        <f>ROUND(L142*K142,0)</f>
        <v>0</v>
      </c>
      <c r="O142" s="262"/>
      <c r="P142" s="262"/>
      <c r="Q142" s="262"/>
      <c r="R142" s="136"/>
      <c r="T142" s="166" t="s">
        <v>5</v>
      </c>
      <c r="U142" s="45" t="s">
        <v>47</v>
      </c>
      <c r="V142" s="37"/>
      <c r="W142" s="167">
        <f>V142*K142</f>
        <v>0</v>
      </c>
      <c r="X142" s="167">
        <v>8.8000000000000005E-3</v>
      </c>
      <c r="Y142" s="167">
        <f>X142*K142</f>
        <v>1.0384000000000001E-3</v>
      </c>
      <c r="Z142" s="167">
        <v>0</v>
      </c>
      <c r="AA142" s="168">
        <f>Z142*K142</f>
        <v>0</v>
      </c>
      <c r="AR142" s="19" t="s">
        <v>646</v>
      </c>
      <c r="AT142" s="19" t="s">
        <v>171</v>
      </c>
      <c r="AU142" s="19" t="s">
        <v>126</v>
      </c>
      <c r="AY142" s="19" t="s">
        <v>170</v>
      </c>
      <c r="BE142" s="107">
        <f>IF(U142="základní",N142,0)</f>
        <v>0</v>
      </c>
      <c r="BF142" s="107">
        <f>IF(U142="snížená",N142,0)</f>
        <v>0</v>
      </c>
      <c r="BG142" s="107">
        <f>IF(U142="zákl. přenesená",N142,0)</f>
        <v>0</v>
      </c>
      <c r="BH142" s="107">
        <f>IF(U142="sníž. přenesená",N142,0)</f>
        <v>0</v>
      </c>
      <c r="BI142" s="107">
        <f>IF(U142="nulová",N142,0)</f>
        <v>0</v>
      </c>
      <c r="BJ142" s="19" t="s">
        <v>11</v>
      </c>
      <c r="BK142" s="107">
        <f>ROUND(L142*K142,0)</f>
        <v>0</v>
      </c>
      <c r="BL142" s="19" t="s">
        <v>646</v>
      </c>
      <c r="BM142" s="19" t="s">
        <v>1164</v>
      </c>
    </row>
    <row r="143" spans="2:65" s="10" customFormat="1" ht="22.5" customHeight="1">
      <c r="B143" s="169"/>
      <c r="C143" s="170"/>
      <c r="D143" s="170"/>
      <c r="E143" s="171" t="s">
        <v>5</v>
      </c>
      <c r="F143" s="263" t="s">
        <v>1165</v>
      </c>
      <c r="G143" s="264"/>
      <c r="H143" s="264"/>
      <c r="I143" s="264"/>
      <c r="J143" s="170"/>
      <c r="K143" s="172">
        <v>0.11799999999999999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178</v>
      </c>
      <c r="AU143" s="176" t="s">
        <v>126</v>
      </c>
      <c r="AV143" s="10" t="s">
        <v>126</v>
      </c>
      <c r="AW143" s="10" t="s">
        <v>39</v>
      </c>
      <c r="AX143" s="10" t="s">
        <v>11</v>
      </c>
      <c r="AY143" s="176" t="s">
        <v>170</v>
      </c>
    </row>
    <row r="144" spans="2:65" s="1" customFormat="1" ht="31.5" customHeight="1">
      <c r="B144" s="133"/>
      <c r="C144" s="162" t="s">
        <v>255</v>
      </c>
      <c r="D144" s="162" t="s">
        <v>171</v>
      </c>
      <c r="E144" s="163" t="s">
        <v>1166</v>
      </c>
      <c r="F144" s="260" t="s">
        <v>1167</v>
      </c>
      <c r="G144" s="260"/>
      <c r="H144" s="260"/>
      <c r="I144" s="260"/>
      <c r="J144" s="164" t="s">
        <v>267</v>
      </c>
      <c r="K144" s="165">
        <v>71.5</v>
      </c>
      <c r="L144" s="261">
        <v>0</v>
      </c>
      <c r="M144" s="261"/>
      <c r="N144" s="262">
        <f>ROUND(L144*K144,0)</f>
        <v>0</v>
      </c>
      <c r="O144" s="262"/>
      <c r="P144" s="262"/>
      <c r="Q144" s="262"/>
      <c r="R144" s="136"/>
      <c r="T144" s="166" t="s">
        <v>5</v>
      </c>
      <c r="U144" s="45" t="s">
        <v>47</v>
      </c>
      <c r="V144" s="37"/>
      <c r="W144" s="167">
        <f>V144*K144</f>
        <v>0</v>
      </c>
      <c r="X144" s="167">
        <v>0</v>
      </c>
      <c r="Y144" s="167">
        <f>X144*K144</f>
        <v>0</v>
      </c>
      <c r="Z144" s="167">
        <v>0</v>
      </c>
      <c r="AA144" s="168">
        <f>Z144*K144</f>
        <v>0</v>
      </c>
      <c r="AR144" s="19" t="s">
        <v>646</v>
      </c>
      <c r="AT144" s="19" t="s">
        <v>171</v>
      </c>
      <c r="AU144" s="19" t="s">
        <v>126</v>
      </c>
      <c r="AY144" s="19" t="s">
        <v>170</v>
      </c>
      <c r="BE144" s="107">
        <f>IF(U144="základní",N144,0)</f>
        <v>0</v>
      </c>
      <c r="BF144" s="107">
        <f>IF(U144="snížená",N144,0)</f>
        <v>0</v>
      </c>
      <c r="BG144" s="107">
        <f>IF(U144="zákl. přenesená",N144,0)</f>
        <v>0</v>
      </c>
      <c r="BH144" s="107">
        <f>IF(U144="sníž. přenesená",N144,0)</f>
        <v>0</v>
      </c>
      <c r="BI144" s="107">
        <f>IF(U144="nulová",N144,0)</f>
        <v>0</v>
      </c>
      <c r="BJ144" s="19" t="s">
        <v>11</v>
      </c>
      <c r="BK144" s="107">
        <f>ROUND(L144*K144,0)</f>
        <v>0</v>
      </c>
      <c r="BL144" s="19" t="s">
        <v>646</v>
      </c>
      <c r="BM144" s="19" t="s">
        <v>1168</v>
      </c>
    </row>
    <row r="145" spans="2:65" s="10" customFormat="1" ht="22.5" customHeight="1">
      <c r="B145" s="169"/>
      <c r="C145" s="170"/>
      <c r="D145" s="170"/>
      <c r="E145" s="171" t="s">
        <v>1128</v>
      </c>
      <c r="F145" s="263" t="s">
        <v>1169</v>
      </c>
      <c r="G145" s="264"/>
      <c r="H145" s="264"/>
      <c r="I145" s="264"/>
      <c r="J145" s="170"/>
      <c r="K145" s="172">
        <v>118</v>
      </c>
      <c r="L145" s="170"/>
      <c r="M145" s="170"/>
      <c r="N145" s="170"/>
      <c r="O145" s="170"/>
      <c r="P145" s="170"/>
      <c r="Q145" s="170"/>
      <c r="R145" s="173"/>
      <c r="T145" s="174"/>
      <c r="U145" s="170"/>
      <c r="V145" s="170"/>
      <c r="W145" s="170"/>
      <c r="X145" s="170"/>
      <c r="Y145" s="170"/>
      <c r="Z145" s="170"/>
      <c r="AA145" s="175"/>
      <c r="AT145" s="176" t="s">
        <v>178</v>
      </c>
      <c r="AU145" s="176" t="s">
        <v>126</v>
      </c>
      <c r="AV145" s="10" t="s">
        <v>126</v>
      </c>
      <c r="AW145" s="10" t="s">
        <v>39</v>
      </c>
      <c r="AX145" s="10" t="s">
        <v>82</v>
      </c>
      <c r="AY145" s="176" t="s">
        <v>170</v>
      </c>
    </row>
    <row r="146" spans="2:65" s="10" customFormat="1" ht="22.5" customHeight="1">
      <c r="B146" s="169"/>
      <c r="C146" s="170"/>
      <c r="D146" s="170"/>
      <c r="E146" s="171" t="s">
        <v>1130</v>
      </c>
      <c r="F146" s="265" t="s">
        <v>1170</v>
      </c>
      <c r="G146" s="266"/>
      <c r="H146" s="266"/>
      <c r="I146" s="266"/>
      <c r="J146" s="170"/>
      <c r="K146" s="172">
        <v>25</v>
      </c>
      <c r="L146" s="170"/>
      <c r="M146" s="170"/>
      <c r="N146" s="170"/>
      <c r="O146" s="170"/>
      <c r="P146" s="170"/>
      <c r="Q146" s="170"/>
      <c r="R146" s="173"/>
      <c r="T146" s="174"/>
      <c r="U146" s="170"/>
      <c r="V146" s="170"/>
      <c r="W146" s="170"/>
      <c r="X146" s="170"/>
      <c r="Y146" s="170"/>
      <c r="Z146" s="170"/>
      <c r="AA146" s="175"/>
      <c r="AT146" s="176" t="s">
        <v>178</v>
      </c>
      <c r="AU146" s="176" t="s">
        <v>126</v>
      </c>
      <c r="AV146" s="10" t="s">
        <v>126</v>
      </c>
      <c r="AW146" s="10" t="s">
        <v>39</v>
      </c>
      <c r="AX146" s="10" t="s">
        <v>82</v>
      </c>
      <c r="AY146" s="176" t="s">
        <v>170</v>
      </c>
    </row>
    <row r="147" spans="2:65" s="10" customFormat="1" ht="22.5" customHeight="1">
      <c r="B147" s="169"/>
      <c r="C147" s="170"/>
      <c r="D147" s="170"/>
      <c r="E147" s="171" t="s">
        <v>5</v>
      </c>
      <c r="F147" s="265" t="s">
        <v>1171</v>
      </c>
      <c r="G147" s="266"/>
      <c r="H147" s="266"/>
      <c r="I147" s="266"/>
      <c r="J147" s="170"/>
      <c r="K147" s="172">
        <v>71.5</v>
      </c>
      <c r="L147" s="170"/>
      <c r="M147" s="170"/>
      <c r="N147" s="170"/>
      <c r="O147" s="170"/>
      <c r="P147" s="170"/>
      <c r="Q147" s="170"/>
      <c r="R147" s="173"/>
      <c r="T147" s="174"/>
      <c r="U147" s="170"/>
      <c r="V147" s="170"/>
      <c r="W147" s="170"/>
      <c r="X147" s="170"/>
      <c r="Y147" s="170"/>
      <c r="Z147" s="170"/>
      <c r="AA147" s="175"/>
      <c r="AT147" s="176" t="s">
        <v>178</v>
      </c>
      <c r="AU147" s="176" t="s">
        <v>126</v>
      </c>
      <c r="AV147" s="10" t="s">
        <v>126</v>
      </c>
      <c r="AW147" s="10" t="s">
        <v>39</v>
      </c>
      <c r="AX147" s="10" t="s">
        <v>11</v>
      </c>
      <c r="AY147" s="176" t="s">
        <v>170</v>
      </c>
    </row>
    <row r="148" spans="2:65" s="1" customFormat="1" ht="31.5" customHeight="1">
      <c r="B148" s="133"/>
      <c r="C148" s="162" t="s">
        <v>260</v>
      </c>
      <c r="D148" s="162" t="s">
        <v>171</v>
      </c>
      <c r="E148" s="163" t="s">
        <v>1172</v>
      </c>
      <c r="F148" s="260" t="s">
        <v>1173</v>
      </c>
      <c r="G148" s="260"/>
      <c r="H148" s="260"/>
      <c r="I148" s="260"/>
      <c r="J148" s="164" t="s">
        <v>267</v>
      </c>
      <c r="K148" s="165">
        <v>71.5</v>
      </c>
      <c r="L148" s="261">
        <v>0</v>
      </c>
      <c r="M148" s="261"/>
      <c r="N148" s="262">
        <f>ROUND(L148*K148,0)</f>
        <v>0</v>
      </c>
      <c r="O148" s="262"/>
      <c r="P148" s="262"/>
      <c r="Q148" s="262"/>
      <c r="R148" s="136"/>
      <c r="T148" s="166" t="s">
        <v>5</v>
      </c>
      <c r="U148" s="45" t="s">
        <v>47</v>
      </c>
      <c r="V148" s="37"/>
      <c r="W148" s="167">
        <f>V148*K148</f>
        <v>0</v>
      </c>
      <c r="X148" s="167">
        <v>0</v>
      </c>
      <c r="Y148" s="167">
        <f>X148*K148</f>
        <v>0</v>
      </c>
      <c r="Z148" s="167">
        <v>0</v>
      </c>
      <c r="AA148" s="168">
        <f>Z148*K148</f>
        <v>0</v>
      </c>
      <c r="AR148" s="19" t="s">
        <v>646</v>
      </c>
      <c r="AT148" s="19" t="s">
        <v>171</v>
      </c>
      <c r="AU148" s="19" t="s">
        <v>126</v>
      </c>
      <c r="AY148" s="19" t="s">
        <v>170</v>
      </c>
      <c r="BE148" s="107">
        <f>IF(U148="základní",N148,0)</f>
        <v>0</v>
      </c>
      <c r="BF148" s="107">
        <f>IF(U148="snížená",N148,0)</f>
        <v>0</v>
      </c>
      <c r="BG148" s="107">
        <f>IF(U148="zákl. přenesená",N148,0)</f>
        <v>0</v>
      </c>
      <c r="BH148" s="107">
        <f>IF(U148="sníž. přenesená",N148,0)</f>
        <v>0</v>
      </c>
      <c r="BI148" s="107">
        <f>IF(U148="nulová",N148,0)</f>
        <v>0</v>
      </c>
      <c r="BJ148" s="19" t="s">
        <v>11</v>
      </c>
      <c r="BK148" s="107">
        <f>ROUND(L148*K148,0)</f>
        <v>0</v>
      </c>
      <c r="BL148" s="19" t="s">
        <v>646</v>
      </c>
      <c r="BM148" s="19" t="s">
        <v>1174</v>
      </c>
    </row>
    <row r="149" spans="2:65" s="10" customFormat="1" ht="22.5" customHeight="1">
      <c r="B149" s="169"/>
      <c r="C149" s="170"/>
      <c r="D149" s="170"/>
      <c r="E149" s="171" t="s">
        <v>5</v>
      </c>
      <c r="F149" s="263" t="s">
        <v>1171</v>
      </c>
      <c r="G149" s="264"/>
      <c r="H149" s="264"/>
      <c r="I149" s="264"/>
      <c r="J149" s="170"/>
      <c r="K149" s="172">
        <v>71.5</v>
      </c>
      <c r="L149" s="170"/>
      <c r="M149" s="170"/>
      <c r="N149" s="170"/>
      <c r="O149" s="170"/>
      <c r="P149" s="170"/>
      <c r="Q149" s="170"/>
      <c r="R149" s="173"/>
      <c r="T149" s="174"/>
      <c r="U149" s="170"/>
      <c r="V149" s="170"/>
      <c r="W149" s="170"/>
      <c r="X149" s="170"/>
      <c r="Y149" s="170"/>
      <c r="Z149" s="170"/>
      <c r="AA149" s="175"/>
      <c r="AT149" s="176" t="s">
        <v>178</v>
      </c>
      <c r="AU149" s="176" t="s">
        <v>126</v>
      </c>
      <c r="AV149" s="10" t="s">
        <v>126</v>
      </c>
      <c r="AW149" s="10" t="s">
        <v>39</v>
      </c>
      <c r="AX149" s="10" t="s">
        <v>11</v>
      </c>
      <c r="AY149" s="176" t="s">
        <v>170</v>
      </c>
    </row>
    <row r="150" spans="2:65" s="1" customFormat="1" ht="31.5" customHeight="1">
      <c r="B150" s="133"/>
      <c r="C150" s="162" t="s">
        <v>264</v>
      </c>
      <c r="D150" s="162" t="s">
        <v>171</v>
      </c>
      <c r="E150" s="163" t="s">
        <v>777</v>
      </c>
      <c r="F150" s="260" t="s">
        <v>778</v>
      </c>
      <c r="G150" s="260"/>
      <c r="H150" s="260"/>
      <c r="I150" s="260"/>
      <c r="J150" s="164" t="s">
        <v>267</v>
      </c>
      <c r="K150" s="165">
        <v>118</v>
      </c>
      <c r="L150" s="261">
        <v>0</v>
      </c>
      <c r="M150" s="261"/>
      <c r="N150" s="262">
        <f>ROUND(L150*K150,0)</f>
        <v>0</v>
      </c>
      <c r="O150" s="262"/>
      <c r="P150" s="262"/>
      <c r="Q150" s="262"/>
      <c r="R150" s="136"/>
      <c r="T150" s="166" t="s">
        <v>5</v>
      </c>
      <c r="U150" s="45" t="s">
        <v>47</v>
      </c>
      <c r="V150" s="37"/>
      <c r="W150" s="167">
        <f>V150*K150</f>
        <v>0</v>
      </c>
      <c r="X150" s="167">
        <v>0.15614</v>
      </c>
      <c r="Y150" s="167">
        <f>X150*K150</f>
        <v>18.424520000000001</v>
      </c>
      <c r="Z150" s="167">
        <v>0</v>
      </c>
      <c r="AA150" s="168">
        <f>Z150*K150</f>
        <v>0</v>
      </c>
      <c r="AR150" s="19" t="s">
        <v>646</v>
      </c>
      <c r="AT150" s="19" t="s">
        <v>171</v>
      </c>
      <c r="AU150" s="19" t="s">
        <v>126</v>
      </c>
      <c r="AY150" s="19" t="s">
        <v>170</v>
      </c>
      <c r="BE150" s="107">
        <f>IF(U150="základní",N150,0)</f>
        <v>0</v>
      </c>
      <c r="BF150" s="107">
        <f>IF(U150="snížená",N150,0)</f>
        <v>0</v>
      </c>
      <c r="BG150" s="107">
        <f>IF(U150="zákl. přenesená",N150,0)</f>
        <v>0</v>
      </c>
      <c r="BH150" s="107">
        <f>IF(U150="sníž. přenesená",N150,0)</f>
        <v>0</v>
      </c>
      <c r="BI150" s="107">
        <f>IF(U150="nulová",N150,0)</f>
        <v>0</v>
      </c>
      <c r="BJ150" s="19" t="s">
        <v>11</v>
      </c>
      <c r="BK150" s="107">
        <f>ROUND(L150*K150,0)</f>
        <v>0</v>
      </c>
      <c r="BL150" s="19" t="s">
        <v>646</v>
      </c>
      <c r="BM150" s="19" t="s">
        <v>1175</v>
      </c>
    </row>
    <row r="151" spans="2:65" s="10" customFormat="1" ht="22.5" customHeight="1">
      <c r="B151" s="169"/>
      <c r="C151" s="170"/>
      <c r="D151" s="170"/>
      <c r="E151" s="171" t="s">
        <v>5</v>
      </c>
      <c r="F151" s="263" t="s">
        <v>1128</v>
      </c>
      <c r="G151" s="264"/>
      <c r="H151" s="264"/>
      <c r="I151" s="264"/>
      <c r="J151" s="170"/>
      <c r="K151" s="172">
        <v>118</v>
      </c>
      <c r="L151" s="170"/>
      <c r="M151" s="170"/>
      <c r="N151" s="170"/>
      <c r="O151" s="170"/>
      <c r="P151" s="170"/>
      <c r="Q151" s="170"/>
      <c r="R151" s="173"/>
      <c r="T151" s="174"/>
      <c r="U151" s="170"/>
      <c r="V151" s="170"/>
      <c r="W151" s="170"/>
      <c r="X151" s="170"/>
      <c r="Y151" s="170"/>
      <c r="Z151" s="170"/>
      <c r="AA151" s="175"/>
      <c r="AT151" s="176" t="s">
        <v>178</v>
      </c>
      <c r="AU151" s="176" t="s">
        <v>126</v>
      </c>
      <c r="AV151" s="10" t="s">
        <v>126</v>
      </c>
      <c r="AW151" s="10" t="s">
        <v>39</v>
      </c>
      <c r="AX151" s="10" t="s">
        <v>11</v>
      </c>
      <c r="AY151" s="176" t="s">
        <v>170</v>
      </c>
    </row>
    <row r="152" spans="2:65" s="1" customFormat="1" ht="31.5" customHeight="1">
      <c r="B152" s="133"/>
      <c r="C152" s="162" t="s">
        <v>271</v>
      </c>
      <c r="D152" s="162" t="s">
        <v>171</v>
      </c>
      <c r="E152" s="163" t="s">
        <v>784</v>
      </c>
      <c r="F152" s="260" t="s">
        <v>785</v>
      </c>
      <c r="G152" s="260"/>
      <c r="H152" s="260"/>
      <c r="I152" s="260"/>
      <c r="J152" s="164" t="s">
        <v>267</v>
      </c>
      <c r="K152" s="165">
        <v>25</v>
      </c>
      <c r="L152" s="261">
        <v>0</v>
      </c>
      <c r="M152" s="261"/>
      <c r="N152" s="262">
        <f>ROUND(L152*K152,0)</f>
        <v>0</v>
      </c>
      <c r="O152" s="262"/>
      <c r="P152" s="262"/>
      <c r="Q152" s="262"/>
      <c r="R152" s="136"/>
      <c r="T152" s="166" t="s">
        <v>5</v>
      </c>
      <c r="U152" s="45" t="s">
        <v>47</v>
      </c>
      <c r="V152" s="37"/>
      <c r="W152" s="167">
        <f>V152*K152</f>
        <v>0</v>
      </c>
      <c r="X152" s="167">
        <v>0</v>
      </c>
      <c r="Y152" s="167">
        <f>X152*K152</f>
        <v>0</v>
      </c>
      <c r="Z152" s="167">
        <v>0</v>
      </c>
      <c r="AA152" s="168">
        <f>Z152*K152</f>
        <v>0</v>
      </c>
      <c r="AR152" s="19" t="s">
        <v>646</v>
      </c>
      <c r="AT152" s="19" t="s">
        <v>171</v>
      </c>
      <c r="AU152" s="19" t="s">
        <v>126</v>
      </c>
      <c r="AY152" s="19" t="s">
        <v>170</v>
      </c>
      <c r="BE152" s="107">
        <f>IF(U152="základní",N152,0)</f>
        <v>0</v>
      </c>
      <c r="BF152" s="107">
        <f>IF(U152="snížená",N152,0)</f>
        <v>0</v>
      </c>
      <c r="BG152" s="107">
        <f>IF(U152="zákl. přenesená",N152,0)</f>
        <v>0</v>
      </c>
      <c r="BH152" s="107">
        <f>IF(U152="sníž. přenesená",N152,0)</f>
        <v>0</v>
      </c>
      <c r="BI152" s="107">
        <f>IF(U152="nulová",N152,0)</f>
        <v>0</v>
      </c>
      <c r="BJ152" s="19" t="s">
        <v>11</v>
      </c>
      <c r="BK152" s="107">
        <f>ROUND(L152*K152,0)</f>
        <v>0</v>
      </c>
      <c r="BL152" s="19" t="s">
        <v>646</v>
      </c>
      <c r="BM152" s="19" t="s">
        <v>1176</v>
      </c>
    </row>
    <row r="153" spans="2:65" s="1" customFormat="1" ht="31.5" customHeight="1">
      <c r="B153" s="133"/>
      <c r="C153" s="177" t="s">
        <v>10</v>
      </c>
      <c r="D153" s="177" t="s">
        <v>234</v>
      </c>
      <c r="E153" s="178" t="s">
        <v>787</v>
      </c>
      <c r="F153" s="272" t="s">
        <v>788</v>
      </c>
      <c r="G153" s="272"/>
      <c r="H153" s="272"/>
      <c r="I153" s="272"/>
      <c r="J153" s="179" t="s">
        <v>267</v>
      </c>
      <c r="K153" s="180">
        <v>26</v>
      </c>
      <c r="L153" s="273">
        <v>0</v>
      </c>
      <c r="M153" s="273"/>
      <c r="N153" s="274">
        <f>ROUND(L153*K153,0)</f>
        <v>0</v>
      </c>
      <c r="O153" s="262"/>
      <c r="P153" s="262"/>
      <c r="Q153" s="262"/>
      <c r="R153" s="136"/>
      <c r="T153" s="166" t="s">
        <v>5</v>
      </c>
      <c r="U153" s="45" t="s">
        <v>47</v>
      </c>
      <c r="V153" s="37"/>
      <c r="W153" s="167">
        <f>V153*K153</f>
        <v>0</v>
      </c>
      <c r="X153" s="167">
        <v>2.5999999999999998E-4</v>
      </c>
      <c r="Y153" s="167">
        <f>X153*K153</f>
        <v>6.7599999999999995E-3</v>
      </c>
      <c r="Z153" s="167">
        <v>0</v>
      </c>
      <c r="AA153" s="168">
        <f>Z153*K153</f>
        <v>0</v>
      </c>
      <c r="AR153" s="19" t="s">
        <v>650</v>
      </c>
      <c r="AT153" s="19" t="s">
        <v>234</v>
      </c>
      <c r="AU153" s="19" t="s">
        <v>126</v>
      </c>
      <c r="AY153" s="19" t="s">
        <v>170</v>
      </c>
      <c r="BE153" s="107">
        <f>IF(U153="základní",N153,0)</f>
        <v>0</v>
      </c>
      <c r="BF153" s="107">
        <f>IF(U153="snížená",N153,0)</f>
        <v>0</v>
      </c>
      <c r="BG153" s="107">
        <f>IF(U153="zákl. přenesená",N153,0)</f>
        <v>0</v>
      </c>
      <c r="BH153" s="107">
        <f>IF(U153="sníž. přenesená",N153,0)</f>
        <v>0</v>
      </c>
      <c r="BI153" s="107">
        <f>IF(U153="nulová",N153,0)</f>
        <v>0</v>
      </c>
      <c r="BJ153" s="19" t="s">
        <v>11</v>
      </c>
      <c r="BK153" s="107">
        <f>ROUND(L153*K153,0)</f>
        <v>0</v>
      </c>
      <c r="BL153" s="19" t="s">
        <v>650</v>
      </c>
      <c r="BM153" s="19" t="s">
        <v>1177</v>
      </c>
    </row>
    <row r="154" spans="2:65" s="1" customFormat="1" ht="31.5" customHeight="1">
      <c r="B154" s="133"/>
      <c r="C154" s="162" t="s">
        <v>279</v>
      </c>
      <c r="D154" s="162" t="s">
        <v>171</v>
      </c>
      <c r="E154" s="163" t="s">
        <v>1178</v>
      </c>
      <c r="F154" s="260" t="s">
        <v>1179</v>
      </c>
      <c r="G154" s="260"/>
      <c r="H154" s="260"/>
      <c r="I154" s="260"/>
      <c r="J154" s="164" t="s">
        <v>209</v>
      </c>
      <c r="K154" s="165">
        <v>5</v>
      </c>
      <c r="L154" s="261">
        <v>0</v>
      </c>
      <c r="M154" s="261"/>
      <c r="N154" s="262">
        <f>ROUND(L154*K154,0)</f>
        <v>0</v>
      </c>
      <c r="O154" s="262"/>
      <c r="P154" s="262"/>
      <c r="Q154" s="262"/>
      <c r="R154" s="136"/>
      <c r="T154" s="166" t="s">
        <v>5</v>
      </c>
      <c r="U154" s="45" t="s">
        <v>47</v>
      </c>
      <c r="V154" s="37"/>
      <c r="W154" s="167">
        <f>V154*K154</f>
        <v>0</v>
      </c>
      <c r="X154" s="167">
        <v>0.46166000000000001</v>
      </c>
      <c r="Y154" s="167">
        <f>X154*K154</f>
        <v>2.3083</v>
      </c>
      <c r="Z154" s="167">
        <v>0</v>
      </c>
      <c r="AA154" s="168">
        <f>Z154*K154</f>
        <v>0</v>
      </c>
      <c r="AR154" s="19" t="s">
        <v>646</v>
      </c>
      <c r="AT154" s="19" t="s">
        <v>171</v>
      </c>
      <c r="AU154" s="19" t="s">
        <v>126</v>
      </c>
      <c r="AY154" s="19" t="s">
        <v>170</v>
      </c>
      <c r="BE154" s="107">
        <f>IF(U154="základní",N154,0)</f>
        <v>0</v>
      </c>
      <c r="BF154" s="107">
        <f>IF(U154="snížená",N154,0)</f>
        <v>0</v>
      </c>
      <c r="BG154" s="107">
        <f>IF(U154="zákl. přenesená",N154,0)</f>
        <v>0</v>
      </c>
      <c r="BH154" s="107">
        <f>IF(U154="sníž. přenesená",N154,0)</f>
        <v>0</v>
      </c>
      <c r="BI154" s="107">
        <f>IF(U154="nulová",N154,0)</f>
        <v>0</v>
      </c>
      <c r="BJ154" s="19" t="s">
        <v>11</v>
      </c>
      <c r="BK154" s="107">
        <f>ROUND(L154*K154,0)</f>
        <v>0</v>
      </c>
      <c r="BL154" s="19" t="s">
        <v>646</v>
      </c>
      <c r="BM154" s="19" t="s">
        <v>1180</v>
      </c>
    </row>
    <row r="155" spans="2:65" s="10" customFormat="1" ht="22.5" customHeight="1">
      <c r="B155" s="169"/>
      <c r="C155" s="170"/>
      <c r="D155" s="170"/>
      <c r="E155" s="171" t="s">
        <v>5</v>
      </c>
      <c r="F155" s="263" t="s">
        <v>1181</v>
      </c>
      <c r="G155" s="264"/>
      <c r="H155" s="264"/>
      <c r="I155" s="264"/>
      <c r="J155" s="170"/>
      <c r="K155" s="172">
        <v>5</v>
      </c>
      <c r="L155" s="170"/>
      <c r="M155" s="170"/>
      <c r="N155" s="170"/>
      <c r="O155" s="170"/>
      <c r="P155" s="170"/>
      <c r="Q155" s="170"/>
      <c r="R155" s="173"/>
      <c r="T155" s="174"/>
      <c r="U155" s="170"/>
      <c r="V155" s="170"/>
      <c r="W155" s="170"/>
      <c r="X155" s="170"/>
      <c r="Y155" s="170"/>
      <c r="Z155" s="170"/>
      <c r="AA155" s="175"/>
      <c r="AT155" s="176" t="s">
        <v>178</v>
      </c>
      <c r="AU155" s="176" t="s">
        <v>126</v>
      </c>
      <c r="AV155" s="10" t="s">
        <v>126</v>
      </c>
      <c r="AW155" s="10" t="s">
        <v>39</v>
      </c>
      <c r="AX155" s="10" t="s">
        <v>11</v>
      </c>
      <c r="AY155" s="176" t="s">
        <v>170</v>
      </c>
    </row>
    <row r="156" spans="2:65" s="1" customFormat="1" ht="31.5" customHeight="1">
      <c r="B156" s="133"/>
      <c r="C156" s="162" t="s">
        <v>283</v>
      </c>
      <c r="D156" s="162" t="s">
        <v>171</v>
      </c>
      <c r="E156" s="163" t="s">
        <v>1182</v>
      </c>
      <c r="F156" s="260" t="s">
        <v>1183</v>
      </c>
      <c r="G156" s="260"/>
      <c r="H156" s="260"/>
      <c r="I156" s="260"/>
      <c r="J156" s="164" t="s">
        <v>209</v>
      </c>
      <c r="K156" s="165">
        <v>5</v>
      </c>
      <c r="L156" s="261">
        <v>0</v>
      </c>
      <c r="M156" s="261"/>
      <c r="N156" s="262">
        <f>ROUND(L156*K156,0)</f>
        <v>0</v>
      </c>
      <c r="O156" s="262"/>
      <c r="P156" s="262"/>
      <c r="Q156" s="262"/>
      <c r="R156" s="136"/>
      <c r="T156" s="166" t="s">
        <v>5</v>
      </c>
      <c r="U156" s="45" t="s">
        <v>47</v>
      </c>
      <c r="V156" s="37"/>
      <c r="W156" s="167">
        <f>V156*K156</f>
        <v>0</v>
      </c>
      <c r="X156" s="167">
        <v>0.2429</v>
      </c>
      <c r="Y156" s="167">
        <f>X156*K156</f>
        <v>1.2145000000000001</v>
      </c>
      <c r="Z156" s="167">
        <v>0</v>
      </c>
      <c r="AA156" s="168">
        <f>Z156*K156</f>
        <v>0</v>
      </c>
      <c r="AR156" s="19" t="s">
        <v>646</v>
      </c>
      <c r="AT156" s="19" t="s">
        <v>171</v>
      </c>
      <c r="AU156" s="19" t="s">
        <v>126</v>
      </c>
      <c r="AY156" s="19" t="s">
        <v>170</v>
      </c>
      <c r="BE156" s="107">
        <f>IF(U156="základní",N156,0)</f>
        <v>0</v>
      </c>
      <c r="BF156" s="107">
        <f>IF(U156="snížená",N156,0)</f>
        <v>0</v>
      </c>
      <c r="BG156" s="107">
        <f>IF(U156="zákl. přenesená",N156,0)</f>
        <v>0</v>
      </c>
      <c r="BH156" s="107">
        <f>IF(U156="sníž. přenesená",N156,0)</f>
        <v>0</v>
      </c>
      <c r="BI156" s="107">
        <f>IF(U156="nulová",N156,0)</f>
        <v>0</v>
      </c>
      <c r="BJ156" s="19" t="s">
        <v>11</v>
      </c>
      <c r="BK156" s="107">
        <f>ROUND(L156*K156,0)</f>
        <v>0</v>
      </c>
      <c r="BL156" s="19" t="s">
        <v>646</v>
      </c>
      <c r="BM156" s="19" t="s">
        <v>1184</v>
      </c>
    </row>
    <row r="157" spans="2:65" s="1" customFormat="1" ht="31.5" customHeight="1">
      <c r="B157" s="133"/>
      <c r="C157" s="162" t="s">
        <v>287</v>
      </c>
      <c r="D157" s="162" t="s">
        <v>171</v>
      </c>
      <c r="E157" s="163" t="s">
        <v>797</v>
      </c>
      <c r="F157" s="260" t="s">
        <v>798</v>
      </c>
      <c r="G157" s="260"/>
      <c r="H157" s="260"/>
      <c r="I157" s="260"/>
      <c r="J157" s="164" t="s">
        <v>267</v>
      </c>
      <c r="K157" s="165">
        <v>143</v>
      </c>
      <c r="L157" s="261">
        <v>0</v>
      </c>
      <c r="M157" s="261"/>
      <c r="N157" s="262">
        <f>ROUND(L157*K157,0)</f>
        <v>0</v>
      </c>
      <c r="O157" s="262"/>
      <c r="P157" s="262"/>
      <c r="Q157" s="262"/>
      <c r="R157" s="136"/>
      <c r="T157" s="166" t="s">
        <v>5</v>
      </c>
      <c r="U157" s="45" t="s">
        <v>47</v>
      </c>
      <c r="V157" s="37"/>
      <c r="W157" s="167">
        <f>V157*K157</f>
        <v>0</v>
      </c>
      <c r="X157" s="167">
        <v>0</v>
      </c>
      <c r="Y157" s="167">
        <f>X157*K157</f>
        <v>0</v>
      </c>
      <c r="Z157" s="167">
        <v>0</v>
      </c>
      <c r="AA157" s="168">
        <f>Z157*K157</f>
        <v>0</v>
      </c>
      <c r="AR157" s="19" t="s">
        <v>646</v>
      </c>
      <c r="AT157" s="19" t="s">
        <v>171</v>
      </c>
      <c r="AU157" s="19" t="s">
        <v>126</v>
      </c>
      <c r="AY157" s="19" t="s">
        <v>170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19" t="s">
        <v>11</v>
      </c>
      <c r="BK157" s="107">
        <f>ROUND(L157*K157,0)</f>
        <v>0</v>
      </c>
      <c r="BL157" s="19" t="s">
        <v>646</v>
      </c>
      <c r="BM157" s="19" t="s">
        <v>1185</v>
      </c>
    </row>
    <row r="158" spans="2:65" s="10" customFormat="1" ht="22.5" customHeight="1">
      <c r="B158" s="169"/>
      <c r="C158" s="170"/>
      <c r="D158" s="170"/>
      <c r="E158" s="171" t="s">
        <v>5</v>
      </c>
      <c r="F158" s="263" t="s">
        <v>1186</v>
      </c>
      <c r="G158" s="264"/>
      <c r="H158" s="264"/>
      <c r="I158" s="264"/>
      <c r="J158" s="170"/>
      <c r="K158" s="172">
        <v>143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178</v>
      </c>
      <c r="AU158" s="176" t="s">
        <v>126</v>
      </c>
      <c r="AV158" s="10" t="s">
        <v>126</v>
      </c>
      <c r="AW158" s="10" t="s">
        <v>39</v>
      </c>
      <c r="AX158" s="10" t="s">
        <v>11</v>
      </c>
      <c r="AY158" s="176" t="s">
        <v>170</v>
      </c>
    </row>
    <row r="159" spans="2:65" s="1" customFormat="1" ht="31.5" customHeight="1">
      <c r="B159" s="133"/>
      <c r="C159" s="162" t="s">
        <v>291</v>
      </c>
      <c r="D159" s="162" t="s">
        <v>171</v>
      </c>
      <c r="E159" s="163" t="s">
        <v>781</v>
      </c>
      <c r="F159" s="260" t="s">
        <v>782</v>
      </c>
      <c r="G159" s="260"/>
      <c r="H159" s="260"/>
      <c r="I159" s="260"/>
      <c r="J159" s="164" t="s">
        <v>267</v>
      </c>
      <c r="K159" s="165">
        <v>118</v>
      </c>
      <c r="L159" s="261">
        <v>0</v>
      </c>
      <c r="M159" s="261"/>
      <c r="N159" s="262">
        <f>ROUND(L159*K159,0)</f>
        <v>0</v>
      </c>
      <c r="O159" s="262"/>
      <c r="P159" s="262"/>
      <c r="Q159" s="262"/>
      <c r="R159" s="136"/>
      <c r="T159" s="166" t="s">
        <v>5</v>
      </c>
      <c r="U159" s="45" t="s">
        <v>47</v>
      </c>
      <c r="V159" s="37"/>
      <c r="W159" s="167">
        <f>V159*K159</f>
        <v>0</v>
      </c>
      <c r="X159" s="167">
        <v>1.8350000000000002E-2</v>
      </c>
      <c r="Y159" s="167">
        <f>X159*K159</f>
        <v>2.1653000000000002</v>
      </c>
      <c r="Z159" s="167">
        <v>0</v>
      </c>
      <c r="AA159" s="168">
        <f>Z159*K159</f>
        <v>0</v>
      </c>
      <c r="AR159" s="19" t="s">
        <v>646</v>
      </c>
      <c r="AT159" s="19" t="s">
        <v>171</v>
      </c>
      <c r="AU159" s="19" t="s">
        <v>126</v>
      </c>
      <c r="AY159" s="19" t="s">
        <v>170</v>
      </c>
      <c r="BE159" s="107">
        <f>IF(U159="základní",N159,0)</f>
        <v>0</v>
      </c>
      <c r="BF159" s="107">
        <f>IF(U159="snížená",N159,0)</f>
        <v>0</v>
      </c>
      <c r="BG159" s="107">
        <f>IF(U159="zákl. přenesená",N159,0)</f>
        <v>0</v>
      </c>
      <c r="BH159" s="107">
        <f>IF(U159="sníž. přenesená",N159,0)</f>
        <v>0</v>
      </c>
      <c r="BI159" s="107">
        <f>IF(U159="nulová",N159,0)</f>
        <v>0</v>
      </c>
      <c r="BJ159" s="19" t="s">
        <v>11</v>
      </c>
      <c r="BK159" s="107">
        <f>ROUND(L159*K159,0)</f>
        <v>0</v>
      </c>
      <c r="BL159" s="19" t="s">
        <v>646</v>
      </c>
      <c r="BM159" s="19" t="s">
        <v>1187</v>
      </c>
    </row>
    <row r="160" spans="2:65" s="10" customFormat="1" ht="22.5" customHeight="1">
      <c r="B160" s="169"/>
      <c r="C160" s="170"/>
      <c r="D160" s="170"/>
      <c r="E160" s="171" t="s">
        <v>5</v>
      </c>
      <c r="F160" s="263" t="s">
        <v>1128</v>
      </c>
      <c r="G160" s="264"/>
      <c r="H160" s="264"/>
      <c r="I160" s="264"/>
      <c r="J160" s="170"/>
      <c r="K160" s="172">
        <v>118</v>
      </c>
      <c r="L160" s="170"/>
      <c r="M160" s="170"/>
      <c r="N160" s="170"/>
      <c r="O160" s="170"/>
      <c r="P160" s="170"/>
      <c r="Q160" s="170"/>
      <c r="R160" s="173"/>
      <c r="T160" s="174"/>
      <c r="U160" s="170"/>
      <c r="V160" s="170"/>
      <c r="W160" s="170"/>
      <c r="X160" s="170"/>
      <c r="Y160" s="170"/>
      <c r="Z160" s="170"/>
      <c r="AA160" s="175"/>
      <c r="AT160" s="176" t="s">
        <v>178</v>
      </c>
      <c r="AU160" s="176" t="s">
        <v>126</v>
      </c>
      <c r="AV160" s="10" t="s">
        <v>126</v>
      </c>
      <c r="AW160" s="10" t="s">
        <v>39</v>
      </c>
      <c r="AX160" s="10" t="s">
        <v>11</v>
      </c>
      <c r="AY160" s="176" t="s">
        <v>170</v>
      </c>
    </row>
    <row r="161" spans="2:65" s="1" customFormat="1" ht="31.5" customHeight="1">
      <c r="B161" s="133"/>
      <c r="C161" s="162" t="s">
        <v>295</v>
      </c>
      <c r="D161" s="162" t="s">
        <v>171</v>
      </c>
      <c r="E161" s="163" t="s">
        <v>790</v>
      </c>
      <c r="F161" s="260" t="s">
        <v>791</v>
      </c>
      <c r="G161" s="260"/>
      <c r="H161" s="260"/>
      <c r="I161" s="260"/>
      <c r="J161" s="164" t="s">
        <v>174</v>
      </c>
      <c r="K161" s="165">
        <v>77.22</v>
      </c>
      <c r="L161" s="261">
        <v>0</v>
      </c>
      <c r="M161" s="261"/>
      <c r="N161" s="262">
        <f>ROUND(L161*K161,0)</f>
        <v>0</v>
      </c>
      <c r="O161" s="262"/>
      <c r="P161" s="262"/>
      <c r="Q161" s="262"/>
      <c r="R161" s="136"/>
      <c r="T161" s="166" t="s">
        <v>5</v>
      </c>
      <c r="U161" s="45" t="s">
        <v>47</v>
      </c>
      <c r="V161" s="37"/>
      <c r="W161" s="167">
        <f>V161*K161</f>
        <v>0</v>
      </c>
      <c r="X161" s="167">
        <v>0</v>
      </c>
      <c r="Y161" s="167">
        <f>X161*K161</f>
        <v>0</v>
      </c>
      <c r="Z161" s="167">
        <v>0</v>
      </c>
      <c r="AA161" s="168">
        <f>Z161*K161</f>
        <v>0</v>
      </c>
      <c r="AR161" s="19" t="s">
        <v>646</v>
      </c>
      <c r="AT161" s="19" t="s">
        <v>171</v>
      </c>
      <c r="AU161" s="19" t="s">
        <v>126</v>
      </c>
      <c r="AY161" s="19" t="s">
        <v>170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19" t="s">
        <v>11</v>
      </c>
      <c r="BK161" s="107">
        <f>ROUND(L161*K161,0)</f>
        <v>0</v>
      </c>
      <c r="BL161" s="19" t="s">
        <v>646</v>
      </c>
      <c r="BM161" s="19" t="s">
        <v>1188</v>
      </c>
    </row>
    <row r="162" spans="2:65" s="10" customFormat="1" ht="22.5" customHeight="1">
      <c r="B162" s="169"/>
      <c r="C162" s="170"/>
      <c r="D162" s="170"/>
      <c r="E162" s="171" t="s">
        <v>5</v>
      </c>
      <c r="F162" s="263" t="s">
        <v>1189</v>
      </c>
      <c r="G162" s="264"/>
      <c r="H162" s="264"/>
      <c r="I162" s="264"/>
      <c r="J162" s="170"/>
      <c r="K162" s="172">
        <v>77.22</v>
      </c>
      <c r="L162" s="170"/>
      <c r="M162" s="170"/>
      <c r="N162" s="170"/>
      <c r="O162" s="170"/>
      <c r="P162" s="170"/>
      <c r="Q162" s="170"/>
      <c r="R162" s="173"/>
      <c r="T162" s="174"/>
      <c r="U162" s="170"/>
      <c r="V162" s="170"/>
      <c r="W162" s="170"/>
      <c r="X162" s="170"/>
      <c r="Y162" s="170"/>
      <c r="Z162" s="170"/>
      <c r="AA162" s="175"/>
      <c r="AT162" s="176" t="s">
        <v>178</v>
      </c>
      <c r="AU162" s="176" t="s">
        <v>126</v>
      </c>
      <c r="AV162" s="10" t="s">
        <v>126</v>
      </c>
      <c r="AW162" s="10" t="s">
        <v>39</v>
      </c>
      <c r="AX162" s="10" t="s">
        <v>11</v>
      </c>
      <c r="AY162" s="176" t="s">
        <v>170</v>
      </c>
    </row>
    <row r="163" spans="2:65" s="1" customFormat="1" ht="31.5" customHeight="1">
      <c r="B163" s="133"/>
      <c r="C163" s="162" t="s">
        <v>299</v>
      </c>
      <c r="D163" s="162" t="s">
        <v>171</v>
      </c>
      <c r="E163" s="163" t="s">
        <v>794</v>
      </c>
      <c r="F163" s="260" t="s">
        <v>795</v>
      </c>
      <c r="G163" s="260"/>
      <c r="H163" s="260"/>
      <c r="I163" s="260"/>
      <c r="J163" s="164" t="s">
        <v>230</v>
      </c>
      <c r="K163" s="165">
        <v>18</v>
      </c>
      <c r="L163" s="261">
        <v>0</v>
      </c>
      <c r="M163" s="261"/>
      <c r="N163" s="262">
        <f>ROUND(L163*K163,0)</f>
        <v>0</v>
      </c>
      <c r="O163" s="262"/>
      <c r="P163" s="262"/>
      <c r="Q163" s="262"/>
      <c r="R163" s="136"/>
      <c r="T163" s="166" t="s">
        <v>5</v>
      </c>
      <c r="U163" s="45" t="s">
        <v>47</v>
      </c>
      <c r="V163" s="37"/>
      <c r="W163" s="167">
        <f>V163*K163</f>
        <v>0</v>
      </c>
      <c r="X163" s="167">
        <v>0</v>
      </c>
      <c r="Y163" s="167">
        <f>X163*K163</f>
        <v>0</v>
      </c>
      <c r="Z163" s="167">
        <v>0</v>
      </c>
      <c r="AA163" s="168">
        <f>Z163*K163</f>
        <v>0</v>
      </c>
      <c r="AR163" s="19" t="s">
        <v>646</v>
      </c>
      <c r="AT163" s="19" t="s">
        <v>171</v>
      </c>
      <c r="AU163" s="19" t="s">
        <v>126</v>
      </c>
      <c r="AY163" s="19" t="s">
        <v>170</v>
      </c>
      <c r="BE163" s="107">
        <f>IF(U163="základní",N163,0)</f>
        <v>0</v>
      </c>
      <c r="BF163" s="107">
        <f>IF(U163="snížená",N163,0)</f>
        <v>0</v>
      </c>
      <c r="BG163" s="107">
        <f>IF(U163="zákl. přenesená",N163,0)</f>
        <v>0</v>
      </c>
      <c r="BH163" s="107">
        <f>IF(U163="sníž. přenesená",N163,0)</f>
        <v>0</v>
      </c>
      <c r="BI163" s="107">
        <f>IF(U163="nulová",N163,0)</f>
        <v>0</v>
      </c>
      <c r="BJ163" s="19" t="s">
        <v>11</v>
      </c>
      <c r="BK163" s="107">
        <f>ROUND(L163*K163,0)</f>
        <v>0</v>
      </c>
      <c r="BL163" s="19" t="s">
        <v>646</v>
      </c>
      <c r="BM163" s="19" t="s">
        <v>1190</v>
      </c>
    </row>
    <row r="164" spans="2:65" s="1" customFormat="1" ht="49.9" customHeight="1">
      <c r="B164" s="36"/>
      <c r="C164" s="37"/>
      <c r="D164" s="153" t="s">
        <v>335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277">
        <f>BK164</f>
        <v>0</v>
      </c>
      <c r="O164" s="278"/>
      <c r="P164" s="278"/>
      <c r="Q164" s="278"/>
      <c r="R164" s="38"/>
      <c r="T164" s="182"/>
      <c r="U164" s="57"/>
      <c r="V164" s="57"/>
      <c r="W164" s="57"/>
      <c r="X164" s="57"/>
      <c r="Y164" s="57"/>
      <c r="Z164" s="57"/>
      <c r="AA164" s="59"/>
      <c r="AT164" s="19" t="s">
        <v>81</v>
      </c>
      <c r="AU164" s="19" t="s">
        <v>82</v>
      </c>
      <c r="AY164" s="19" t="s">
        <v>336</v>
      </c>
      <c r="BK164" s="107">
        <v>0</v>
      </c>
    </row>
    <row r="165" spans="2:65" s="1" customFormat="1" ht="6.95" customHeight="1">
      <c r="B165" s="60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2"/>
    </row>
  </sheetData>
  <mergeCells count="166">
    <mergeCell ref="H1:K1"/>
    <mergeCell ref="S2:AC2"/>
    <mergeCell ref="F163:I163"/>
    <mergeCell ref="L163:M163"/>
    <mergeCell ref="N163:Q163"/>
    <mergeCell ref="N119:Q119"/>
    <mergeCell ref="N120:Q120"/>
    <mergeCell ref="N121:Q121"/>
    <mergeCell ref="N133:Q133"/>
    <mergeCell ref="N140:Q140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L157:M157"/>
    <mergeCell ref="N157:Q157"/>
    <mergeCell ref="F149:I149"/>
    <mergeCell ref="F150:I150"/>
    <mergeCell ref="L150:M150"/>
    <mergeCell ref="N150:Q150"/>
    <mergeCell ref="N164:Q164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51:I151"/>
    <mergeCell ref="F152:I152"/>
    <mergeCell ref="L152:M152"/>
    <mergeCell ref="N152:Q152"/>
    <mergeCell ref="F153:I153"/>
    <mergeCell ref="L153:M153"/>
    <mergeCell ref="N153:Q153"/>
    <mergeCell ref="F143:I143"/>
    <mergeCell ref="F144:I144"/>
    <mergeCell ref="L144:M144"/>
    <mergeCell ref="N144:Q144"/>
    <mergeCell ref="F145:I145"/>
    <mergeCell ref="F146:I146"/>
    <mergeCell ref="F147:I147"/>
    <mergeCell ref="F148:I148"/>
    <mergeCell ref="L148:M148"/>
    <mergeCell ref="N148:Q148"/>
    <mergeCell ref="F137:I137"/>
    <mergeCell ref="F138:I138"/>
    <mergeCell ref="L138:M138"/>
    <mergeCell ref="N138:Q138"/>
    <mergeCell ref="F139:I139"/>
    <mergeCell ref="F141:I141"/>
    <mergeCell ref="L141:M141"/>
    <mergeCell ref="N141:Q141"/>
    <mergeCell ref="F142:I142"/>
    <mergeCell ref="L142:M142"/>
    <mergeCell ref="N142:Q142"/>
    <mergeCell ref="F132:I132"/>
    <mergeCell ref="L132:M132"/>
    <mergeCell ref="N132:Q132"/>
    <mergeCell ref="F134:I134"/>
    <mergeCell ref="L134:M134"/>
    <mergeCell ref="N134:Q134"/>
    <mergeCell ref="F135:I135"/>
    <mergeCell ref="F136:I136"/>
    <mergeCell ref="L136:M136"/>
    <mergeCell ref="N136:Q136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89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121</v>
      </c>
      <c r="G1" s="15"/>
      <c r="H1" s="279" t="s">
        <v>122</v>
      </c>
      <c r="I1" s="279"/>
      <c r="J1" s="279"/>
      <c r="K1" s="279"/>
      <c r="L1" s="15" t="s">
        <v>123</v>
      </c>
      <c r="M1" s="13"/>
      <c r="N1" s="13"/>
      <c r="O1" s="14" t="s">
        <v>124</v>
      </c>
      <c r="P1" s="13"/>
      <c r="Q1" s="13"/>
      <c r="R1" s="13"/>
      <c r="S1" s="15" t="s">
        <v>125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19" t="s">
        <v>105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126</v>
      </c>
    </row>
    <row r="4" spans="1:66" ht="36.950000000000003" customHeight="1">
      <c r="B4" s="23"/>
      <c r="C4" s="194" t="s">
        <v>127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4"/>
      <c r="T4" s="25" t="s">
        <v>14</v>
      </c>
      <c r="AT4" s="19" t="s">
        <v>6</v>
      </c>
    </row>
    <row r="5" spans="1:6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1:66" ht="25.35" customHeight="1">
      <c r="B6" s="23"/>
      <c r="C6" s="27"/>
      <c r="D6" s="31" t="s">
        <v>20</v>
      </c>
      <c r="E6" s="27"/>
      <c r="F6" s="237" t="str">
        <f>'Rekapitulace stavby'!K6</f>
        <v>Revitalizace sídliště Šumavská, Pod Vodojemem, Horažďovice - I. etapa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4"/>
    </row>
    <row r="7" spans="1:66" s="1" customFormat="1" ht="32.85" customHeight="1">
      <c r="B7" s="36"/>
      <c r="C7" s="37"/>
      <c r="D7" s="30" t="s">
        <v>128</v>
      </c>
      <c r="E7" s="37"/>
      <c r="F7" s="200" t="s">
        <v>1191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37"/>
      <c r="R7" s="38"/>
    </row>
    <row r="8" spans="1:66" s="1" customFormat="1" ht="14.45" customHeight="1">
      <c r="B8" s="36"/>
      <c r="C8" s="37"/>
      <c r="D8" s="31" t="s">
        <v>23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5</v>
      </c>
      <c r="P8" s="37"/>
      <c r="Q8" s="37"/>
      <c r="R8" s="38"/>
    </row>
    <row r="9" spans="1:66" s="1" customFormat="1" ht="14.45" customHeight="1">
      <c r="B9" s="36"/>
      <c r="C9" s="37"/>
      <c r="D9" s="31" t="s">
        <v>25</v>
      </c>
      <c r="E9" s="37"/>
      <c r="F9" s="29" t="s">
        <v>26</v>
      </c>
      <c r="G9" s="37"/>
      <c r="H9" s="37"/>
      <c r="I9" s="37"/>
      <c r="J9" s="37"/>
      <c r="K9" s="37"/>
      <c r="L9" s="37"/>
      <c r="M9" s="31" t="s">
        <v>27</v>
      </c>
      <c r="N9" s="37"/>
      <c r="O9" s="240" t="str">
        <f>'Rekapitulace stavby'!AN8</f>
        <v>17.7.2017</v>
      </c>
      <c r="P9" s="241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1" t="s">
        <v>31</v>
      </c>
      <c r="E11" s="37"/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198" t="s">
        <v>5</v>
      </c>
      <c r="P11" s="198"/>
      <c r="Q11" s="37"/>
      <c r="R11" s="38"/>
    </row>
    <row r="12" spans="1:66" s="1" customFormat="1" ht="18" customHeight="1">
      <c r="B12" s="36"/>
      <c r="C12" s="37"/>
      <c r="D12" s="37"/>
      <c r="E12" s="29" t="s">
        <v>33</v>
      </c>
      <c r="F12" s="37"/>
      <c r="G12" s="37"/>
      <c r="H12" s="37"/>
      <c r="I12" s="37"/>
      <c r="J12" s="37"/>
      <c r="K12" s="37"/>
      <c r="L12" s="37"/>
      <c r="M12" s="31" t="s">
        <v>34</v>
      </c>
      <c r="N12" s="37"/>
      <c r="O12" s="198" t="s">
        <v>5</v>
      </c>
      <c r="P12" s="198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1" t="s">
        <v>35</v>
      </c>
      <c r="E14" s="37"/>
      <c r="F14" s="37"/>
      <c r="G14" s="37"/>
      <c r="H14" s="37"/>
      <c r="I14" s="37"/>
      <c r="J14" s="37"/>
      <c r="K14" s="37"/>
      <c r="L14" s="37"/>
      <c r="M14" s="31" t="s">
        <v>32</v>
      </c>
      <c r="N14" s="37"/>
      <c r="O14" s="242" t="s">
        <v>5</v>
      </c>
      <c r="P14" s="198"/>
      <c r="Q14" s="37"/>
      <c r="R14" s="38"/>
    </row>
    <row r="15" spans="1:66" s="1" customFormat="1" ht="18" customHeight="1">
      <c r="B15" s="36"/>
      <c r="C15" s="37"/>
      <c r="D15" s="37"/>
      <c r="E15" s="242" t="s">
        <v>130</v>
      </c>
      <c r="F15" s="243"/>
      <c r="G15" s="243"/>
      <c r="H15" s="243"/>
      <c r="I15" s="243"/>
      <c r="J15" s="243"/>
      <c r="K15" s="243"/>
      <c r="L15" s="243"/>
      <c r="M15" s="31" t="s">
        <v>34</v>
      </c>
      <c r="N15" s="37"/>
      <c r="O15" s="242" t="s">
        <v>5</v>
      </c>
      <c r="P15" s="198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37</v>
      </c>
      <c r="E17" s="37"/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198" t="s">
        <v>5</v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">
        <v>38</v>
      </c>
      <c r="F18" s="37"/>
      <c r="G18" s="37"/>
      <c r="H18" s="37"/>
      <c r="I18" s="37"/>
      <c r="J18" s="37"/>
      <c r="K18" s="37"/>
      <c r="L18" s="37"/>
      <c r="M18" s="31" t="s">
        <v>34</v>
      </c>
      <c r="N18" s="37"/>
      <c r="O18" s="198" t="s">
        <v>5</v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40</v>
      </c>
      <c r="E20" s="37"/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198" t="s">
        <v>5</v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">
        <v>41</v>
      </c>
      <c r="F21" s="37"/>
      <c r="G21" s="37"/>
      <c r="H21" s="37"/>
      <c r="I21" s="37"/>
      <c r="J21" s="37"/>
      <c r="K21" s="37"/>
      <c r="L21" s="37"/>
      <c r="M21" s="31" t="s">
        <v>34</v>
      </c>
      <c r="N21" s="37"/>
      <c r="O21" s="198" t="s">
        <v>5</v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3" t="s">
        <v>5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131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115</v>
      </c>
      <c r="E28" s="37"/>
      <c r="F28" s="37"/>
      <c r="G28" s="37"/>
      <c r="H28" s="37"/>
      <c r="I28" s="37"/>
      <c r="J28" s="37"/>
      <c r="K28" s="37"/>
      <c r="L28" s="37"/>
      <c r="M28" s="204">
        <f>N103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45</v>
      </c>
      <c r="E30" s="37"/>
      <c r="F30" s="37"/>
      <c r="G30" s="37"/>
      <c r="H30" s="37"/>
      <c r="I30" s="37"/>
      <c r="J30" s="37"/>
      <c r="K30" s="37"/>
      <c r="L30" s="37"/>
      <c r="M30" s="244">
        <f>ROUND(M27+M28,2)</f>
        <v>0</v>
      </c>
      <c r="N30" s="239"/>
      <c r="O30" s="239"/>
      <c r="P30" s="23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46</v>
      </c>
      <c r="E32" s="43" t="s">
        <v>47</v>
      </c>
      <c r="F32" s="44">
        <v>0.21</v>
      </c>
      <c r="G32" s="119" t="s">
        <v>48</v>
      </c>
      <c r="H32" s="245">
        <f>(SUM(BE103:BE110)+SUM(BE128:BE487))</f>
        <v>0</v>
      </c>
      <c r="I32" s="239"/>
      <c r="J32" s="239"/>
      <c r="K32" s="37"/>
      <c r="L32" s="37"/>
      <c r="M32" s="245">
        <f>ROUND((SUM(BE103:BE110)+SUM(BE128:BE487)), 2)*F32</f>
        <v>0</v>
      </c>
      <c r="N32" s="239"/>
      <c r="O32" s="239"/>
      <c r="P32" s="239"/>
      <c r="Q32" s="37"/>
      <c r="R32" s="38"/>
    </row>
    <row r="33" spans="2:18" s="1" customFormat="1" ht="14.45" customHeight="1">
      <c r="B33" s="36"/>
      <c r="C33" s="37"/>
      <c r="D33" s="37"/>
      <c r="E33" s="43" t="s">
        <v>49</v>
      </c>
      <c r="F33" s="44">
        <v>0.15</v>
      </c>
      <c r="G33" s="119" t="s">
        <v>48</v>
      </c>
      <c r="H33" s="245">
        <f>(SUM(BF103:BF110)+SUM(BF128:BF487))</f>
        <v>0</v>
      </c>
      <c r="I33" s="239"/>
      <c r="J33" s="239"/>
      <c r="K33" s="37"/>
      <c r="L33" s="37"/>
      <c r="M33" s="245">
        <f>ROUND((SUM(BF103:BF110)+SUM(BF128:BF487)), 2)*F33</f>
        <v>0</v>
      </c>
      <c r="N33" s="239"/>
      <c r="O33" s="239"/>
      <c r="P33" s="239"/>
      <c r="Q33" s="37"/>
      <c r="R33" s="38"/>
    </row>
    <row r="34" spans="2:18" s="1" customFormat="1" ht="14.45" hidden="1" customHeight="1">
      <c r="B34" s="36"/>
      <c r="C34" s="37"/>
      <c r="D34" s="37"/>
      <c r="E34" s="43" t="s">
        <v>50</v>
      </c>
      <c r="F34" s="44">
        <v>0.21</v>
      </c>
      <c r="G34" s="119" t="s">
        <v>48</v>
      </c>
      <c r="H34" s="245">
        <f>(SUM(BG103:BG110)+SUM(BG128:BG487))</f>
        <v>0</v>
      </c>
      <c r="I34" s="239"/>
      <c r="J34" s="239"/>
      <c r="K34" s="37"/>
      <c r="L34" s="37"/>
      <c r="M34" s="245">
        <v>0</v>
      </c>
      <c r="N34" s="239"/>
      <c r="O34" s="239"/>
      <c r="P34" s="239"/>
      <c r="Q34" s="37"/>
      <c r="R34" s="38"/>
    </row>
    <row r="35" spans="2:18" s="1" customFormat="1" ht="14.45" hidden="1" customHeight="1">
      <c r="B35" s="36"/>
      <c r="C35" s="37"/>
      <c r="D35" s="37"/>
      <c r="E35" s="43" t="s">
        <v>51</v>
      </c>
      <c r="F35" s="44">
        <v>0.15</v>
      </c>
      <c r="G35" s="119" t="s">
        <v>48</v>
      </c>
      <c r="H35" s="245">
        <f>(SUM(BH103:BH110)+SUM(BH128:BH487))</f>
        <v>0</v>
      </c>
      <c r="I35" s="239"/>
      <c r="J35" s="239"/>
      <c r="K35" s="37"/>
      <c r="L35" s="37"/>
      <c r="M35" s="245">
        <v>0</v>
      </c>
      <c r="N35" s="239"/>
      <c r="O35" s="239"/>
      <c r="P35" s="239"/>
      <c r="Q35" s="37"/>
      <c r="R35" s="38"/>
    </row>
    <row r="36" spans="2:18" s="1" customFormat="1" ht="14.45" hidden="1" customHeight="1">
      <c r="B36" s="36"/>
      <c r="C36" s="37"/>
      <c r="D36" s="37"/>
      <c r="E36" s="43" t="s">
        <v>52</v>
      </c>
      <c r="F36" s="44">
        <v>0</v>
      </c>
      <c r="G36" s="119" t="s">
        <v>48</v>
      </c>
      <c r="H36" s="245">
        <f>(SUM(BI103:BI110)+SUM(BI128:BI487))</f>
        <v>0</v>
      </c>
      <c r="I36" s="239"/>
      <c r="J36" s="239"/>
      <c r="K36" s="37"/>
      <c r="L36" s="37"/>
      <c r="M36" s="245">
        <v>0</v>
      </c>
      <c r="N36" s="239"/>
      <c r="O36" s="239"/>
      <c r="P36" s="23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53</v>
      </c>
      <c r="E38" s="76"/>
      <c r="F38" s="76"/>
      <c r="G38" s="121" t="s">
        <v>54</v>
      </c>
      <c r="H38" s="122" t="s">
        <v>55</v>
      </c>
      <c r="I38" s="76"/>
      <c r="J38" s="76"/>
      <c r="K38" s="76"/>
      <c r="L38" s="246">
        <f>SUM(M30:M36)</f>
        <v>0</v>
      </c>
      <c r="M38" s="246"/>
      <c r="N38" s="246"/>
      <c r="O38" s="246"/>
      <c r="P38" s="247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56</v>
      </c>
      <c r="E50" s="52"/>
      <c r="F50" s="52"/>
      <c r="G50" s="52"/>
      <c r="H50" s="53"/>
      <c r="I50" s="37"/>
      <c r="J50" s="51" t="s">
        <v>57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58</v>
      </c>
      <c r="E59" s="57"/>
      <c r="F59" s="57"/>
      <c r="G59" s="58" t="s">
        <v>59</v>
      </c>
      <c r="H59" s="59"/>
      <c r="I59" s="37"/>
      <c r="J59" s="56" t="s">
        <v>58</v>
      </c>
      <c r="K59" s="57"/>
      <c r="L59" s="57"/>
      <c r="M59" s="57"/>
      <c r="N59" s="58" t="s">
        <v>59</v>
      </c>
      <c r="O59" s="57"/>
      <c r="P59" s="59"/>
      <c r="Q59" s="37"/>
      <c r="R59" s="38"/>
    </row>
    <row r="60" spans="2:18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60</v>
      </c>
      <c r="E61" s="52"/>
      <c r="F61" s="52"/>
      <c r="G61" s="52"/>
      <c r="H61" s="53"/>
      <c r="I61" s="37"/>
      <c r="J61" s="51" t="s">
        <v>61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58</v>
      </c>
      <c r="E70" s="57"/>
      <c r="F70" s="57"/>
      <c r="G70" s="58" t="s">
        <v>59</v>
      </c>
      <c r="H70" s="59"/>
      <c r="I70" s="37"/>
      <c r="J70" s="56" t="s">
        <v>58</v>
      </c>
      <c r="K70" s="57"/>
      <c r="L70" s="57"/>
      <c r="M70" s="57"/>
      <c r="N70" s="58" t="s">
        <v>59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194" t="s">
        <v>132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20</v>
      </c>
      <c r="D78" s="37"/>
      <c r="E78" s="37"/>
      <c r="F78" s="237" t="str">
        <f>F6</f>
        <v>Revitalizace sídliště Šumavská, Pod Vodojemem, Horažďovice - I. etapa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7"/>
      <c r="R78" s="38"/>
    </row>
    <row r="79" spans="2:18" s="1" customFormat="1" ht="36.950000000000003" customHeight="1">
      <c r="B79" s="36"/>
      <c r="C79" s="70" t="s">
        <v>128</v>
      </c>
      <c r="D79" s="37"/>
      <c r="E79" s="37"/>
      <c r="F79" s="214" t="str">
        <f>F7</f>
        <v>050 - SO 06  Kanalizace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47" s="1" customFormat="1" ht="18" customHeight="1">
      <c r="B81" s="36"/>
      <c r="C81" s="31" t="s">
        <v>25</v>
      </c>
      <c r="D81" s="37"/>
      <c r="E81" s="37"/>
      <c r="F81" s="29" t="str">
        <f>F9</f>
        <v>Horažďovice</v>
      </c>
      <c r="G81" s="37"/>
      <c r="H81" s="37"/>
      <c r="I81" s="37"/>
      <c r="J81" s="37"/>
      <c r="K81" s="31" t="s">
        <v>27</v>
      </c>
      <c r="L81" s="37"/>
      <c r="M81" s="241" t="str">
        <f>IF(O9="","",O9)</f>
        <v>17.7.2017</v>
      </c>
      <c r="N81" s="241"/>
      <c r="O81" s="241"/>
      <c r="P81" s="241"/>
      <c r="Q81" s="37"/>
      <c r="R81" s="38"/>
    </row>
    <row r="82" spans="2:47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47" s="1" customFormat="1" ht="15">
      <c r="B83" s="36"/>
      <c r="C83" s="31" t="s">
        <v>31</v>
      </c>
      <c r="D83" s="37"/>
      <c r="E83" s="37"/>
      <c r="F83" s="29" t="str">
        <f>E12</f>
        <v>Město Horažďovice</v>
      </c>
      <c r="G83" s="37"/>
      <c r="H83" s="37"/>
      <c r="I83" s="37"/>
      <c r="J83" s="37"/>
      <c r="K83" s="31" t="s">
        <v>37</v>
      </c>
      <c r="L83" s="37"/>
      <c r="M83" s="198" t="str">
        <f>E18</f>
        <v>Ing. Oldřich Slováček</v>
      </c>
      <c r="N83" s="198"/>
      <c r="O83" s="198"/>
      <c r="P83" s="198"/>
      <c r="Q83" s="198"/>
      <c r="R83" s="38"/>
    </row>
    <row r="84" spans="2:47" s="1" customFormat="1" ht="14.45" customHeight="1">
      <c r="B84" s="36"/>
      <c r="C84" s="31" t="s">
        <v>35</v>
      </c>
      <c r="D84" s="37"/>
      <c r="E84" s="37"/>
      <c r="F84" s="29" t="str">
        <f>IF(E15="","",E15)</f>
        <v>bude určen výběrovým řízením</v>
      </c>
      <c r="G84" s="37"/>
      <c r="H84" s="37"/>
      <c r="I84" s="37"/>
      <c r="J84" s="37"/>
      <c r="K84" s="31" t="s">
        <v>40</v>
      </c>
      <c r="L84" s="37"/>
      <c r="M84" s="198" t="str">
        <f>E21</f>
        <v>Pavel Hrba</v>
      </c>
      <c r="N84" s="198"/>
      <c r="O84" s="198"/>
      <c r="P84" s="198"/>
      <c r="Q84" s="198"/>
      <c r="R84" s="38"/>
    </row>
    <row r="85" spans="2:47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47" s="1" customFormat="1" ht="29.25" customHeight="1">
      <c r="B86" s="36"/>
      <c r="C86" s="248" t="s">
        <v>133</v>
      </c>
      <c r="D86" s="249"/>
      <c r="E86" s="249"/>
      <c r="F86" s="249"/>
      <c r="G86" s="249"/>
      <c r="H86" s="115"/>
      <c r="I86" s="115"/>
      <c r="J86" s="115"/>
      <c r="K86" s="115"/>
      <c r="L86" s="115"/>
      <c r="M86" s="115"/>
      <c r="N86" s="248" t="s">
        <v>134</v>
      </c>
      <c r="O86" s="249"/>
      <c r="P86" s="249"/>
      <c r="Q86" s="249"/>
      <c r="R86" s="38"/>
    </row>
    <row r="87" spans="2:47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135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6">
        <f>N128</f>
        <v>0</v>
      </c>
      <c r="O88" s="250"/>
      <c r="P88" s="250"/>
      <c r="Q88" s="250"/>
      <c r="R88" s="38"/>
      <c r="AU88" s="19" t="s">
        <v>136</v>
      </c>
    </row>
    <row r="89" spans="2:47" s="6" customFormat="1" ht="24.95" customHeight="1">
      <c r="B89" s="124"/>
      <c r="C89" s="125"/>
      <c r="D89" s="126" t="s">
        <v>137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51">
        <f>N129</f>
        <v>0</v>
      </c>
      <c r="O89" s="252"/>
      <c r="P89" s="252"/>
      <c r="Q89" s="252"/>
      <c r="R89" s="127"/>
    </row>
    <row r="90" spans="2:47" s="7" customFormat="1" ht="19.899999999999999" customHeight="1">
      <c r="B90" s="128"/>
      <c r="C90" s="129"/>
      <c r="D90" s="103" t="s">
        <v>138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29">
        <f>N130</f>
        <v>0</v>
      </c>
      <c r="O90" s="253"/>
      <c r="P90" s="253"/>
      <c r="Q90" s="253"/>
      <c r="R90" s="130"/>
    </row>
    <row r="91" spans="2:47" s="7" customFormat="1" ht="19.899999999999999" customHeight="1">
      <c r="B91" s="128"/>
      <c r="C91" s="129"/>
      <c r="D91" s="103" t="s">
        <v>139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29">
        <f>N293</f>
        <v>0</v>
      </c>
      <c r="O91" s="253"/>
      <c r="P91" s="253"/>
      <c r="Q91" s="253"/>
      <c r="R91" s="130"/>
    </row>
    <row r="92" spans="2:47" s="7" customFormat="1" ht="19.899999999999999" customHeight="1">
      <c r="B92" s="128"/>
      <c r="C92" s="129"/>
      <c r="D92" s="103" t="s">
        <v>140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29">
        <f>N302</f>
        <v>0</v>
      </c>
      <c r="O92" s="253"/>
      <c r="P92" s="253"/>
      <c r="Q92" s="253"/>
      <c r="R92" s="130"/>
    </row>
    <row r="93" spans="2:47" s="7" customFormat="1" ht="19.899999999999999" customHeight="1">
      <c r="B93" s="128"/>
      <c r="C93" s="129"/>
      <c r="D93" s="103" t="s">
        <v>1192</v>
      </c>
      <c r="E93" s="129"/>
      <c r="F93" s="129"/>
      <c r="G93" s="129"/>
      <c r="H93" s="129"/>
      <c r="I93" s="129"/>
      <c r="J93" s="129"/>
      <c r="K93" s="129"/>
      <c r="L93" s="129"/>
      <c r="M93" s="129"/>
      <c r="N93" s="229">
        <f>N306</f>
        <v>0</v>
      </c>
      <c r="O93" s="253"/>
      <c r="P93" s="253"/>
      <c r="Q93" s="253"/>
      <c r="R93" s="130"/>
    </row>
    <row r="94" spans="2:47" s="7" customFormat="1" ht="19.899999999999999" customHeight="1">
      <c r="B94" s="128"/>
      <c r="C94" s="129"/>
      <c r="D94" s="103" t="s">
        <v>141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29">
        <f>N313</f>
        <v>0</v>
      </c>
      <c r="O94" s="253"/>
      <c r="P94" s="253"/>
      <c r="Q94" s="253"/>
      <c r="R94" s="130"/>
    </row>
    <row r="95" spans="2:47" s="7" customFormat="1" ht="19.899999999999999" customHeight="1">
      <c r="B95" s="128"/>
      <c r="C95" s="129"/>
      <c r="D95" s="103" t="s">
        <v>142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29">
        <f>N326</f>
        <v>0</v>
      </c>
      <c r="O95" s="253"/>
      <c r="P95" s="253"/>
      <c r="Q95" s="253"/>
      <c r="R95" s="130"/>
    </row>
    <row r="96" spans="2:47" s="7" customFormat="1" ht="19.899999999999999" customHeight="1">
      <c r="B96" s="128"/>
      <c r="C96" s="129"/>
      <c r="D96" s="103" t="s">
        <v>604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29">
        <f>N331</f>
        <v>0</v>
      </c>
      <c r="O96" s="253"/>
      <c r="P96" s="253"/>
      <c r="Q96" s="253"/>
      <c r="R96" s="130"/>
    </row>
    <row r="97" spans="2:65" s="7" customFormat="1" ht="19.899999999999999" customHeight="1">
      <c r="B97" s="128"/>
      <c r="C97" s="129"/>
      <c r="D97" s="103" t="s">
        <v>143</v>
      </c>
      <c r="E97" s="129"/>
      <c r="F97" s="129"/>
      <c r="G97" s="129"/>
      <c r="H97" s="129"/>
      <c r="I97" s="129"/>
      <c r="J97" s="129"/>
      <c r="K97" s="129"/>
      <c r="L97" s="129"/>
      <c r="M97" s="129"/>
      <c r="N97" s="229">
        <f>N462</f>
        <v>0</v>
      </c>
      <c r="O97" s="253"/>
      <c r="P97" s="253"/>
      <c r="Q97" s="253"/>
      <c r="R97" s="130"/>
    </row>
    <row r="98" spans="2:65" s="7" customFormat="1" ht="19.899999999999999" customHeight="1">
      <c r="B98" s="128"/>
      <c r="C98" s="129"/>
      <c r="D98" s="103" t="s">
        <v>338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29">
        <f>N471</f>
        <v>0</v>
      </c>
      <c r="O98" s="253"/>
      <c r="P98" s="253"/>
      <c r="Q98" s="253"/>
      <c r="R98" s="130"/>
    </row>
    <row r="99" spans="2:65" s="7" customFormat="1" ht="19.899999999999999" customHeight="1">
      <c r="B99" s="128"/>
      <c r="C99" s="129"/>
      <c r="D99" s="103" t="s">
        <v>144</v>
      </c>
      <c r="E99" s="129"/>
      <c r="F99" s="129"/>
      <c r="G99" s="129"/>
      <c r="H99" s="129"/>
      <c r="I99" s="129"/>
      <c r="J99" s="129"/>
      <c r="K99" s="129"/>
      <c r="L99" s="129"/>
      <c r="M99" s="129"/>
      <c r="N99" s="229">
        <f>N478</f>
        <v>0</v>
      </c>
      <c r="O99" s="253"/>
      <c r="P99" s="253"/>
      <c r="Q99" s="253"/>
      <c r="R99" s="130"/>
    </row>
    <row r="100" spans="2:65" s="6" customFormat="1" ht="24.95" customHeight="1">
      <c r="B100" s="124"/>
      <c r="C100" s="125"/>
      <c r="D100" s="126" t="s">
        <v>605</v>
      </c>
      <c r="E100" s="125"/>
      <c r="F100" s="125"/>
      <c r="G100" s="125"/>
      <c r="H100" s="125"/>
      <c r="I100" s="125"/>
      <c r="J100" s="125"/>
      <c r="K100" s="125"/>
      <c r="L100" s="125"/>
      <c r="M100" s="125"/>
      <c r="N100" s="251">
        <f>N480</f>
        <v>0</v>
      </c>
      <c r="O100" s="252"/>
      <c r="P100" s="252"/>
      <c r="Q100" s="252"/>
      <c r="R100" s="127"/>
    </row>
    <row r="101" spans="2:65" s="7" customFormat="1" ht="19.899999999999999" customHeight="1">
      <c r="B101" s="128"/>
      <c r="C101" s="129"/>
      <c r="D101" s="103" t="s">
        <v>606</v>
      </c>
      <c r="E101" s="129"/>
      <c r="F101" s="129"/>
      <c r="G101" s="129"/>
      <c r="H101" s="129"/>
      <c r="I101" s="129"/>
      <c r="J101" s="129"/>
      <c r="K101" s="129"/>
      <c r="L101" s="129"/>
      <c r="M101" s="129"/>
      <c r="N101" s="229">
        <f>N481</f>
        <v>0</v>
      </c>
      <c r="O101" s="253"/>
      <c r="P101" s="253"/>
      <c r="Q101" s="253"/>
      <c r="R101" s="130"/>
    </row>
    <row r="102" spans="2:65" s="1" customFormat="1" ht="21.75" customHeight="1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8"/>
    </row>
    <row r="103" spans="2:65" s="1" customFormat="1" ht="29.25" customHeight="1">
      <c r="B103" s="36"/>
      <c r="C103" s="123" t="s">
        <v>147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250">
        <f>ROUND(N104+N105+N106+N107+N108+N109,2)</f>
        <v>0</v>
      </c>
      <c r="O103" s="254"/>
      <c r="P103" s="254"/>
      <c r="Q103" s="254"/>
      <c r="R103" s="38"/>
      <c r="T103" s="131"/>
      <c r="U103" s="132" t="s">
        <v>46</v>
      </c>
    </row>
    <row r="104" spans="2:65" s="1" customFormat="1" ht="18" customHeight="1">
      <c r="B104" s="133"/>
      <c r="C104" s="134"/>
      <c r="D104" s="233" t="s">
        <v>148</v>
      </c>
      <c r="E104" s="255"/>
      <c r="F104" s="255"/>
      <c r="G104" s="255"/>
      <c r="H104" s="255"/>
      <c r="I104" s="134"/>
      <c r="J104" s="134"/>
      <c r="K104" s="134"/>
      <c r="L104" s="134"/>
      <c r="M104" s="134"/>
      <c r="N104" s="228">
        <f>ROUND(N88*T104,2)</f>
        <v>0</v>
      </c>
      <c r="O104" s="256"/>
      <c r="P104" s="256"/>
      <c r="Q104" s="256"/>
      <c r="R104" s="136"/>
      <c r="S104" s="134"/>
      <c r="T104" s="137"/>
      <c r="U104" s="138" t="s">
        <v>47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0" t="s">
        <v>149</v>
      </c>
      <c r="AZ104" s="139"/>
      <c r="BA104" s="139"/>
      <c r="BB104" s="139"/>
      <c r="BC104" s="139"/>
      <c r="BD104" s="139"/>
      <c r="BE104" s="141">
        <f t="shared" ref="BE104:BE109" si="0">IF(U104="základní",N104,0)</f>
        <v>0</v>
      </c>
      <c r="BF104" s="141">
        <f t="shared" ref="BF104:BF109" si="1">IF(U104="snížená",N104,0)</f>
        <v>0</v>
      </c>
      <c r="BG104" s="141">
        <f t="shared" ref="BG104:BG109" si="2">IF(U104="zákl. přenesená",N104,0)</f>
        <v>0</v>
      </c>
      <c r="BH104" s="141">
        <f t="shared" ref="BH104:BH109" si="3">IF(U104="sníž. přenesená",N104,0)</f>
        <v>0</v>
      </c>
      <c r="BI104" s="141">
        <f t="shared" ref="BI104:BI109" si="4">IF(U104="nulová",N104,0)</f>
        <v>0</v>
      </c>
      <c r="BJ104" s="140" t="s">
        <v>11</v>
      </c>
      <c r="BK104" s="139"/>
      <c r="BL104" s="139"/>
      <c r="BM104" s="139"/>
    </row>
    <row r="105" spans="2:65" s="1" customFormat="1" ht="18" customHeight="1">
      <c r="B105" s="133"/>
      <c r="C105" s="134"/>
      <c r="D105" s="233" t="s">
        <v>150</v>
      </c>
      <c r="E105" s="255"/>
      <c r="F105" s="255"/>
      <c r="G105" s="255"/>
      <c r="H105" s="255"/>
      <c r="I105" s="134"/>
      <c r="J105" s="134"/>
      <c r="K105" s="134"/>
      <c r="L105" s="134"/>
      <c r="M105" s="134"/>
      <c r="N105" s="228">
        <f>ROUND(N88*T105,2)</f>
        <v>0</v>
      </c>
      <c r="O105" s="256"/>
      <c r="P105" s="256"/>
      <c r="Q105" s="256"/>
      <c r="R105" s="136"/>
      <c r="S105" s="134"/>
      <c r="T105" s="137"/>
      <c r="U105" s="138" t="s">
        <v>47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0" t="s">
        <v>149</v>
      </c>
      <c r="AZ105" s="139"/>
      <c r="BA105" s="139"/>
      <c r="BB105" s="139"/>
      <c r="BC105" s="139"/>
      <c r="BD105" s="139"/>
      <c r="BE105" s="141">
        <f t="shared" si="0"/>
        <v>0</v>
      </c>
      <c r="BF105" s="141">
        <f t="shared" si="1"/>
        <v>0</v>
      </c>
      <c r="BG105" s="141">
        <f t="shared" si="2"/>
        <v>0</v>
      </c>
      <c r="BH105" s="141">
        <f t="shared" si="3"/>
        <v>0</v>
      </c>
      <c r="BI105" s="141">
        <f t="shared" si="4"/>
        <v>0</v>
      </c>
      <c r="BJ105" s="140" t="s">
        <v>11</v>
      </c>
      <c r="BK105" s="139"/>
      <c r="BL105" s="139"/>
      <c r="BM105" s="139"/>
    </row>
    <row r="106" spans="2:65" s="1" customFormat="1" ht="18" customHeight="1">
      <c r="B106" s="133"/>
      <c r="C106" s="134"/>
      <c r="D106" s="233" t="s">
        <v>151</v>
      </c>
      <c r="E106" s="255"/>
      <c r="F106" s="255"/>
      <c r="G106" s="255"/>
      <c r="H106" s="255"/>
      <c r="I106" s="134"/>
      <c r="J106" s="134"/>
      <c r="K106" s="134"/>
      <c r="L106" s="134"/>
      <c r="M106" s="134"/>
      <c r="N106" s="228">
        <f>ROUND(N88*T106,2)</f>
        <v>0</v>
      </c>
      <c r="O106" s="256"/>
      <c r="P106" s="256"/>
      <c r="Q106" s="256"/>
      <c r="R106" s="136"/>
      <c r="S106" s="134"/>
      <c r="T106" s="137"/>
      <c r="U106" s="138" t="s">
        <v>47</v>
      </c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40" t="s">
        <v>149</v>
      </c>
      <c r="AZ106" s="139"/>
      <c r="BA106" s="139"/>
      <c r="BB106" s="139"/>
      <c r="BC106" s="139"/>
      <c r="BD106" s="139"/>
      <c r="BE106" s="141">
        <f t="shared" si="0"/>
        <v>0</v>
      </c>
      <c r="BF106" s="141">
        <f t="shared" si="1"/>
        <v>0</v>
      </c>
      <c r="BG106" s="141">
        <f t="shared" si="2"/>
        <v>0</v>
      </c>
      <c r="BH106" s="141">
        <f t="shared" si="3"/>
        <v>0</v>
      </c>
      <c r="BI106" s="141">
        <f t="shared" si="4"/>
        <v>0</v>
      </c>
      <c r="BJ106" s="140" t="s">
        <v>11</v>
      </c>
      <c r="BK106" s="139"/>
      <c r="BL106" s="139"/>
      <c r="BM106" s="139"/>
    </row>
    <row r="107" spans="2:65" s="1" customFormat="1" ht="18" customHeight="1">
      <c r="B107" s="133"/>
      <c r="C107" s="134"/>
      <c r="D107" s="233" t="s">
        <v>152</v>
      </c>
      <c r="E107" s="255"/>
      <c r="F107" s="255"/>
      <c r="G107" s="255"/>
      <c r="H107" s="255"/>
      <c r="I107" s="134"/>
      <c r="J107" s="134"/>
      <c r="K107" s="134"/>
      <c r="L107" s="134"/>
      <c r="M107" s="134"/>
      <c r="N107" s="228">
        <f>ROUND(N88*T107,2)</f>
        <v>0</v>
      </c>
      <c r="O107" s="256"/>
      <c r="P107" s="256"/>
      <c r="Q107" s="256"/>
      <c r="R107" s="136"/>
      <c r="S107" s="134"/>
      <c r="T107" s="137"/>
      <c r="U107" s="138" t="s">
        <v>47</v>
      </c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40" t="s">
        <v>149</v>
      </c>
      <c r="AZ107" s="139"/>
      <c r="BA107" s="139"/>
      <c r="BB107" s="139"/>
      <c r="BC107" s="139"/>
      <c r="BD107" s="139"/>
      <c r="BE107" s="141">
        <f t="shared" si="0"/>
        <v>0</v>
      </c>
      <c r="BF107" s="141">
        <f t="shared" si="1"/>
        <v>0</v>
      </c>
      <c r="BG107" s="141">
        <f t="shared" si="2"/>
        <v>0</v>
      </c>
      <c r="BH107" s="141">
        <f t="shared" si="3"/>
        <v>0</v>
      </c>
      <c r="BI107" s="141">
        <f t="shared" si="4"/>
        <v>0</v>
      </c>
      <c r="BJ107" s="140" t="s">
        <v>11</v>
      </c>
      <c r="BK107" s="139"/>
      <c r="BL107" s="139"/>
      <c r="BM107" s="139"/>
    </row>
    <row r="108" spans="2:65" s="1" customFormat="1" ht="18" customHeight="1">
      <c r="B108" s="133"/>
      <c r="C108" s="134"/>
      <c r="D108" s="233" t="s">
        <v>153</v>
      </c>
      <c r="E108" s="255"/>
      <c r="F108" s="255"/>
      <c r="G108" s="255"/>
      <c r="H108" s="255"/>
      <c r="I108" s="134"/>
      <c r="J108" s="134"/>
      <c r="K108" s="134"/>
      <c r="L108" s="134"/>
      <c r="M108" s="134"/>
      <c r="N108" s="228">
        <f>ROUND(N88*T108,2)</f>
        <v>0</v>
      </c>
      <c r="O108" s="256"/>
      <c r="P108" s="256"/>
      <c r="Q108" s="256"/>
      <c r="R108" s="136"/>
      <c r="S108" s="134"/>
      <c r="T108" s="137"/>
      <c r="U108" s="138" t="s">
        <v>47</v>
      </c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40" t="s">
        <v>149</v>
      </c>
      <c r="AZ108" s="139"/>
      <c r="BA108" s="139"/>
      <c r="BB108" s="139"/>
      <c r="BC108" s="139"/>
      <c r="BD108" s="139"/>
      <c r="BE108" s="141">
        <f t="shared" si="0"/>
        <v>0</v>
      </c>
      <c r="BF108" s="141">
        <f t="shared" si="1"/>
        <v>0</v>
      </c>
      <c r="BG108" s="141">
        <f t="shared" si="2"/>
        <v>0</v>
      </c>
      <c r="BH108" s="141">
        <f t="shared" si="3"/>
        <v>0</v>
      </c>
      <c r="BI108" s="141">
        <f t="shared" si="4"/>
        <v>0</v>
      </c>
      <c r="BJ108" s="140" t="s">
        <v>11</v>
      </c>
      <c r="BK108" s="139"/>
      <c r="BL108" s="139"/>
      <c r="BM108" s="139"/>
    </row>
    <row r="109" spans="2:65" s="1" customFormat="1" ht="18" customHeight="1">
      <c r="B109" s="133"/>
      <c r="C109" s="134"/>
      <c r="D109" s="135" t="s">
        <v>154</v>
      </c>
      <c r="E109" s="134"/>
      <c r="F109" s="134"/>
      <c r="G109" s="134"/>
      <c r="H109" s="134"/>
      <c r="I109" s="134"/>
      <c r="J109" s="134"/>
      <c r="K109" s="134"/>
      <c r="L109" s="134"/>
      <c r="M109" s="134"/>
      <c r="N109" s="228">
        <f>ROUND(N88*T109,2)</f>
        <v>0</v>
      </c>
      <c r="O109" s="256"/>
      <c r="P109" s="256"/>
      <c r="Q109" s="256"/>
      <c r="R109" s="136"/>
      <c r="S109" s="134"/>
      <c r="T109" s="142"/>
      <c r="U109" s="143" t="s">
        <v>47</v>
      </c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40" t="s">
        <v>155</v>
      </c>
      <c r="AZ109" s="139"/>
      <c r="BA109" s="139"/>
      <c r="BB109" s="139"/>
      <c r="BC109" s="139"/>
      <c r="BD109" s="139"/>
      <c r="BE109" s="141">
        <f t="shared" si="0"/>
        <v>0</v>
      </c>
      <c r="BF109" s="141">
        <f t="shared" si="1"/>
        <v>0</v>
      </c>
      <c r="BG109" s="141">
        <f t="shared" si="2"/>
        <v>0</v>
      </c>
      <c r="BH109" s="141">
        <f t="shared" si="3"/>
        <v>0</v>
      </c>
      <c r="BI109" s="141">
        <f t="shared" si="4"/>
        <v>0</v>
      </c>
      <c r="BJ109" s="140" t="s">
        <v>11</v>
      </c>
      <c r="BK109" s="139"/>
      <c r="BL109" s="139"/>
      <c r="BM109" s="139"/>
    </row>
    <row r="110" spans="2:65" s="1" customFormat="1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spans="2:65" s="1" customFormat="1" ht="29.25" customHeight="1">
      <c r="B111" s="36"/>
      <c r="C111" s="114" t="s">
        <v>120</v>
      </c>
      <c r="D111" s="115"/>
      <c r="E111" s="115"/>
      <c r="F111" s="115"/>
      <c r="G111" s="115"/>
      <c r="H111" s="115"/>
      <c r="I111" s="115"/>
      <c r="J111" s="115"/>
      <c r="K111" s="115"/>
      <c r="L111" s="230">
        <f>ROUND(SUM(N88+N103),2)</f>
        <v>0</v>
      </c>
      <c r="M111" s="230"/>
      <c r="N111" s="230"/>
      <c r="O111" s="230"/>
      <c r="P111" s="230"/>
      <c r="Q111" s="230"/>
      <c r="R111" s="38"/>
    </row>
    <row r="112" spans="2:65" s="1" customFormat="1" ht="6.95" customHeight="1"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</row>
    <row r="116" spans="2:63" s="1" customFormat="1" ht="6.95" customHeight="1"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5"/>
    </row>
    <row r="117" spans="2:63" s="1" customFormat="1" ht="36.950000000000003" customHeight="1">
      <c r="B117" s="36"/>
      <c r="C117" s="194" t="s">
        <v>156</v>
      </c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38"/>
    </row>
    <row r="118" spans="2:63" s="1" customFormat="1" ht="6.95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63" s="1" customFormat="1" ht="30" customHeight="1">
      <c r="B119" s="36"/>
      <c r="C119" s="31" t="s">
        <v>20</v>
      </c>
      <c r="D119" s="37"/>
      <c r="E119" s="37"/>
      <c r="F119" s="237" t="str">
        <f>F6</f>
        <v>Revitalizace sídliště Šumavská, Pod Vodojemem, Horažďovice - I. etapa</v>
      </c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37"/>
      <c r="R119" s="38"/>
    </row>
    <row r="120" spans="2:63" s="1" customFormat="1" ht="36.950000000000003" customHeight="1">
      <c r="B120" s="36"/>
      <c r="C120" s="70" t="s">
        <v>128</v>
      </c>
      <c r="D120" s="37"/>
      <c r="E120" s="37"/>
      <c r="F120" s="214" t="str">
        <f>F7</f>
        <v>050 - SO 06  Kanalizace</v>
      </c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37"/>
      <c r="R120" s="38"/>
    </row>
    <row r="121" spans="2:63" s="1" customFormat="1" ht="6.95" customHeight="1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</row>
    <row r="122" spans="2:63" s="1" customFormat="1" ht="18" customHeight="1">
      <c r="B122" s="36"/>
      <c r="C122" s="31" t="s">
        <v>25</v>
      </c>
      <c r="D122" s="37"/>
      <c r="E122" s="37"/>
      <c r="F122" s="29" t="str">
        <f>F9</f>
        <v>Horažďovice</v>
      </c>
      <c r="G122" s="37"/>
      <c r="H122" s="37"/>
      <c r="I122" s="37"/>
      <c r="J122" s="37"/>
      <c r="K122" s="31" t="s">
        <v>27</v>
      </c>
      <c r="L122" s="37"/>
      <c r="M122" s="241" t="str">
        <f>IF(O9="","",O9)</f>
        <v>17.7.2017</v>
      </c>
      <c r="N122" s="241"/>
      <c r="O122" s="241"/>
      <c r="P122" s="241"/>
      <c r="Q122" s="37"/>
      <c r="R122" s="38"/>
    </row>
    <row r="123" spans="2:63" s="1" customFormat="1" ht="6.95" customHeight="1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8"/>
    </row>
    <row r="124" spans="2:63" s="1" customFormat="1" ht="15">
      <c r="B124" s="36"/>
      <c r="C124" s="31" t="s">
        <v>31</v>
      </c>
      <c r="D124" s="37"/>
      <c r="E124" s="37"/>
      <c r="F124" s="29" t="str">
        <f>E12</f>
        <v>Město Horažďovice</v>
      </c>
      <c r="G124" s="37"/>
      <c r="H124" s="37"/>
      <c r="I124" s="37"/>
      <c r="J124" s="37"/>
      <c r="K124" s="31" t="s">
        <v>37</v>
      </c>
      <c r="L124" s="37"/>
      <c r="M124" s="198" t="str">
        <f>E18</f>
        <v>Ing. Oldřich Slováček</v>
      </c>
      <c r="N124" s="198"/>
      <c r="O124" s="198"/>
      <c r="P124" s="198"/>
      <c r="Q124" s="198"/>
      <c r="R124" s="38"/>
    </row>
    <row r="125" spans="2:63" s="1" customFormat="1" ht="14.45" customHeight="1">
      <c r="B125" s="36"/>
      <c r="C125" s="31" t="s">
        <v>35</v>
      </c>
      <c r="D125" s="37"/>
      <c r="E125" s="37"/>
      <c r="F125" s="29" t="str">
        <f>IF(E15="","",E15)</f>
        <v>bude určen výběrovým řízením</v>
      </c>
      <c r="G125" s="37"/>
      <c r="H125" s="37"/>
      <c r="I125" s="37"/>
      <c r="J125" s="37"/>
      <c r="K125" s="31" t="s">
        <v>40</v>
      </c>
      <c r="L125" s="37"/>
      <c r="M125" s="198" t="str">
        <f>E21</f>
        <v>Pavel Hrba</v>
      </c>
      <c r="N125" s="198"/>
      <c r="O125" s="198"/>
      <c r="P125" s="198"/>
      <c r="Q125" s="198"/>
      <c r="R125" s="38"/>
    </row>
    <row r="126" spans="2:63" s="1" customFormat="1" ht="10.35" customHeight="1"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8"/>
    </row>
    <row r="127" spans="2:63" s="8" customFormat="1" ht="29.25" customHeight="1">
      <c r="B127" s="144"/>
      <c r="C127" s="145" t="s">
        <v>157</v>
      </c>
      <c r="D127" s="146" t="s">
        <v>158</v>
      </c>
      <c r="E127" s="146" t="s">
        <v>64</v>
      </c>
      <c r="F127" s="257" t="s">
        <v>159</v>
      </c>
      <c r="G127" s="257"/>
      <c r="H127" s="257"/>
      <c r="I127" s="257"/>
      <c r="J127" s="146" t="s">
        <v>160</v>
      </c>
      <c r="K127" s="146" t="s">
        <v>161</v>
      </c>
      <c r="L127" s="258" t="s">
        <v>162</v>
      </c>
      <c r="M127" s="258"/>
      <c r="N127" s="257" t="s">
        <v>134</v>
      </c>
      <c r="O127" s="257"/>
      <c r="P127" s="257"/>
      <c r="Q127" s="259"/>
      <c r="R127" s="147"/>
      <c r="T127" s="77" t="s">
        <v>163</v>
      </c>
      <c r="U127" s="78" t="s">
        <v>46</v>
      </c>
      <c r="V127" s="78" t="s">
        <v>164</v>
      </c>
      <c r="W127" s="78" t="s">
        <v>165</v>
      </c>
      <c r="X127" s="78" t="s">
        <v>166</v>
      </c>
      <c r="Y127" s="78" t="s">
        <v>167</v>
      </c>
      <c r="Z127" s="78" t="s">
        <v>168</v>
      </c>
      <c r="AA127" s="79" t="s">
        <v>169</v>
      </c>
    </row>
    <row r="128" spans="2:63" s="1" customFormat="1" ht="29.25" customHeight="1">
      <c r="B128" s="36"/>
      <c r="C128" s="81" t="s">
        <v>131</v>
      </c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267">
        <f>BK128</f>
        <v>0</v>
      </c>
      <c r="O128" s="268"/>
      <c r="P128" s="268"/>
      <c r="Q128" s="268"/>
      <c r="R128" s="38"/>
      <c r="T128" s="80"/>
      <c r="U128" s="52"/>
      <c r="V128" s="52"/>
      <c r="W128" s="148">
        <f>W129+W480+W488</f>
        <v>0</v>
      </c>
      <c r="X128" s="52"/>
      <c r="Y128" s="148">
        <f>Y129+Y480+Y488</f>
        <v>214.92570295000007</v>
      </c>
      <c r="Z128" s="52"/>
      <c r="AA128" s="149">
        <f>AA129+AA480+AA488</f>
        <v>164.68100000000001</v>
      </c>
      <c r="AT128" s="19" t="s">
        <v>81</v>
      </c>
      <c r="AU128" s="19" t="s">
        <v>136</v>
      </c>
      <c r="BK128" s="150">
        <f>BK129+BK480+BK488</f>
        <v>0</v>
      </c>
    </row>
    <row r="129" spans="2:65" s="9" customFormat="1" ht="37.35" customHeight="1">
      <c r="B129" s="151"/>
      <c r="C129" s="152"/>
      <c r="D129" s="153" t="s">
        <v>137</v>
      </c>
      <c r="E129" s="153"/>
      <c r="F129" s="153"/>
      <c r="G129" s="153"/>
      <c r="H129" s="153"/>
      <c r="I129" s="153"/>
      <c r="J129" s="153"/>
      <c r="K129" s="153"/>
      <c r="L129" s="153"/>
      <c r="M129" s="153"/>
      <c r="N129" s="269">
        <f>BK129</f>
        <v>0</v>
      </c>
      <c r="O129" s="251"/>
      <c r="P129" s="251"/>
      <c r="Q129" s="251"/>
      <c r="R129" s="154"/>
      <c r="T129" s="155"/>
      <c r="U129" s="152"/>
      <c r="V129" s="152"/>
      <c r="W129" s="156">
        <f>W130+W293+W302+W306+W313+W326+W331+W462+W471+W478</f>
        <v>0</v>
      </c>
      <c r="X129" s="152"/>
      <c r="Y129" s="156">
        <f>Y130+Y293+Y302+Y306+Y313+Y326+Y331+Y462+Y471+Y478</f>
        <v>212.30273295000006</v>
      </c>
      <c r="Z129" s="152"/>
      <c r="AA129" s="157">
        <f>AA130+AA293+AA302+AA306+AA313+AA326+AA331+AA462+AA471+AA478</f>
        <v>164.68100000000001</v>
      </c>
      <c r="AR129" s="158" t="s">
        <v>11</v>
      </c>
      <c r="AT129" s="159" t="s">
        <v>81</v>
      </c>
      <c r="AU129" s="159" t="s">
        <v>82</v>
      </c>
      <c r="AY129" s="158" t="s">
        <v>170</v>
      </c>
      <c r="BK129" s="160">
        <f>BK130+BK293+BK302+BK306+BK313+BK326+BK331+BK462+BK471+BK478</f>
        <v>0</v>
      </c>
    </row>
    <row r="130" spans="2:65" s="9" customFormat="1" ht="19.899999999999999" customHeight="1">
      <c r="B130" s="151"/>
      <c r="C130" s="152"/>
      <c r="D130" s="161" t="s">
        <v>138</v>
      </c>
      <c r="E130" s="161"/>
      <c r="F130" s="161"/>
      <c r="G130" s="161"/>
      <c r="H130" s="161"/>
      <c r="I130" s="161"/>
      <c r="J130" s="161"/>
      <c r="K130" s="161"/>
      <c r="L130" s="161"/>
      <c r="M130" s="161"/>
      <c r="N130" s="270">
        <f>BK130</f>
        <v>0</v>
      </c>
      <c r="O130" s="271"/>
      <c r="P130" s="271"/>
      <c r="Q130" s="271"/>
      <c r="R130" s="154"/>
      <c r="T130" s="155"/>
      <c r="U130" s="152"/>
      <c r="V130" s="152"/>
      <c r="W130" s="156">
        <f>SUM(W131:W292)</f>
        <v>0</v>
      </c>
      <c r="X130" s="152"/>
      <c r="Y130" s="156">
        <f>SUM(Y131:Y292)</f>
        <v>9.9432648300000004</v>
      </c>
      <c r="Z130" s="152"/>
      <c r="AA130" s="157">
        <f>SUM(AA131:AA292)</f>
        <v>29.975200000000001</v>
      </c>
      <c r="AR130" s="158" t="s">
        <v>11</v>
      </c>
      <c r="AT130" s="159" t="s">
        <v>81</v>
      </c>
      <c r="AU130" s="159" t="s">
        <v>11</v>
      </c>
      <c r="AY130" s="158" t="s">
        <v>170</v>
      </c>
      <c r="BK130" s="160">
        <f>SUM(BK131:BK292)</f>
        <v>0</v>
      </c>
    </row>
    <row r="131" spans="2:65" s="1" customFormat="1" ht="31.5" customHeight="1">
      <c r="B131" s="133"/>
      <c r="C131" s="162" t="s">
        <v>11</v>
      </c>
      <c r="D131" s="162" t="s">
        <v>171</v>
      </c>
      <c r="E131" s="163" t="s">
        <v>1193</v>
      </c>
      <c r="F131" s="260" t="s">
        <v>1194</v>
      </c>
      <c r="G131" s="260"/>
      <c r="H131" s="260"/>
      <c r="I131" s="260"/>
      <c r="J131" s="164" t="s">
        <v>209</v>
      </c>
      <c r="K131" s="165">
        <v>33.68</v>
      </c>
      <c r="L131" s="261">
        <v>0</v>
      </c>
      <c r="M131" s="261"/>
      <c r="N131" s="262">
        <f>ROUND(L131*K131,0)</f>
        <v>0</v>
      </c>
      <c r="O131" s="262"/>
      <c r="P131" s="262"/>
      <c r="Q131" s="262"/>
      <c r="R131" s="136"/>
      <c r="T131" s="166" t="s">
        <v>5</v>
      </c>
      <c r="U131" s="45" t="s">
        <v>47</v>
      </c>
      <c r="V131" s="37"/>
      <c r="W131" s="167">
        <f>V131*K131</f>
        <v>0</v>
      </c>
      <c r="X131" s="167">
        <v>0</v>
      </c>
      <c r="Y131" s="167">
        <f>X131*K131</f>
        <v>0</v>
      </c>
      <c r="Z131" s="167">
        <v>0.44</v>
      </c>
      <c r="AA131" s="168">
        <f>Z131*K131</f>
        <v>14.8192</v>
      </c>
      <c r="AR131" s="19" t="s">
        <v>175</v>
      </c>
      <c r="AT131" s="19" t="s">
        <v>171</v>
      </c>
      <c r="AU131" s="19" t="s">
        <v>126</v>
      </c>
      <c r="AY131" s="19" t="s">
        <v>170</v>
      </c>
      <c r="BE131" s="107">
        <f>IF(U131="základní",N131,0)</f>
        <v>0</v>
      </c>
      <c r="BF131" s="107">
        <f>IF(U131="snížená",N131,0)</f>
        <v>0</v>
      </c>
      <c r="BG131" s="107">
        <f>IF(U131="zákl. přenesená",N131,0)</f>
        <v>0</v>
      </c>
      <c r="BH131" s="107">
        <f>IF(U131="sníž. přenesená",N131,0)</f>
        <v>0</v>
      </c>
      <c r="BI131" s="107">
        <f>IF(U131="nulová",N131,0)</f>
        <v>0</v>
      </c>
      <c r="BJ131" s="19" t="s">
        <v>11</v>
      </c>
      <c r="BK131" s="107">
        <f>ROUND(L131*K131,0)</f>
        <v>0</v>
      </c>
      <c r="BL131" s="19" t="s">
        <v>175</v>
      </c>
      <c r="BM131" s="19" t="s">
        <v>1195</v>
      </c>
    </row>
    <row r="132" spans="2:65" s="11" customFormat="1" ht="22.5" customHeight="1">
      <c r="B132" s="183"/>
      <c r="C132" s="184"/>
      <c r="D132" s="184"/>
      <c r="E132" s="185" t="s">
        <v>5</v>
      </c>
      <c r="F132" s="280" t="s">
        <v>1196</v>
      </c>
      <c r="G132" s="281"/>
      <c r="H132" s="281"/>
      <c r="I132" s="281"/>
      <c r="J132" s="184"/>
      <c r="K132" s="186" t="s">
        <v>5</v>
      </c>
      <c r="L132" s="184"/>
      <c r="M132" s="184"/>
      <c r="N132" s="184"/>
      <c r="O132" s="184"/>
      <c r="P132" s="184"/>
      <c r="Q132" s="184"/>
      <c r="R132" s="187"/>
      <c r="T132" s="188"/>
      <c r="U132" s="184"/>
      <c r="V132" s="184"/>
      <c r="W132" s="184"/>
      <c r="X132" s="184"/>
      <c r="Y132" s="184"/>
      <c r="Z132" s="184"/>
      <c r="AA132" s="189"/>
      <c r="AT132" s="190" t="s">
        <v>178</v>
      </c>
      <c r="AU132" s="190" t="s">
        <v>126</v>
      </c>
      <c r="AV132" s="11" t="s">
        <v>11</v>
      </c>
      <c r="AW132" s="11" t="s">
        <v>39</v>
      </c>
      <c r="AX132" s="11" t="s">
        <v>82</v>
      </c>
      <c r="AY132" s="190" t="s">
        <v>170</v>
      </c>
    </row>
    <row r="133" spans="2:65" s="10" customFormat="1" ht="22.5" customHeight="1">
      <c r="B133" s="169"/>
      <c r="C133" s="170"/>
      <c r="D133" s="170"/>
      <c r="E133" s="171" t="s">
        <v>5</v>
      </c>
      <c r="F133" s="265" t="s">
        <v>1197</v>
      </c>
      <c r="G133" s="266"/>
      <c r="H133" s="266"/>
      <c r="I133" s="266"/>
      <c r="J133" s="170"/>
      <c r="K133" s="172">
        <v>23.12</v>
      </c>
      <c r="L133" s="170"/>
      <c r="M133" s="170"/>
      <c r="N133" s="170"/>
      <c r="O133" s="170"/>
      <c r="P133" s="170"/>
      <c r="Q133" s="170"/>
      <c r="R133" s="173"/>
      <c r="T133" s="174"/>
      <c r="U133" s="170"/>
      <c r="V133" s="170"/>
      <c r="W133" s="170"/>
      <c r="X133" s="170"/>
      <c r="Y133" s="170"/>
      <c r="Z133" s="170"/>
      <c r="AA133" s="175"/>
      <c r="AT133" s="176" t="s">
        <v>178</v>
      </c>
      <c r="AU133" s="176" t="s">
        <v>126</v>
      </c>
      <c r="AV133" s="10" t="s">
        <v>126</v>
      </c>
      <c r="AW133" s="10" t="s">
        <v>39</v>
      </c>
      <c r="AX133" s="10" t="s">
        <v>82</v>
      </c>
      <c r="AY133" s="176" t="s">
        <v>170</v>
      </c>
    </row>
    <row r="134" spans="2:65" s="10" customFormat="1" ht="22.5" customHeight="1">
      <c r="B134" s="169"/>
      <c r="C134" s="170"/>
      <c r="D134" s="170"/>
      <c r="E134" s="171" t="s">
        <v>5</v>
      </c>
      <c r="F134" s="265" t="s">
        <v>1198</v>
      </c>
      <c r="G134" s="266"/>
      <c r="H134" s="266"/>
      <c r="I134" s="266"/>
      <c r="J134" s="170"/>
      <c r="K134" s="172">
        <v>10.56</v>
      </c>
      <c r="L134" s="170"/>
      <c r="M134" s="170"/>
      <c r="N134" s="170"/>
      <c r="O134" s="170"/>
      <c r="P134" s="170"/>
      <c r="Q134" s="170"/>
      <c r="R134" s="173"/>
      <c r="T134" s="174"/>
      <c r="U134" s="170"/>
      <c r="V134" s="170"/>
      <c r="W134" s="170"/>
      <c r="X134" s="170"/>
      <c r="Y134" s="170"/>
      <c r="Z134" s="170"/>
      <c r="AA134" s="175"/>
      <c r="AT134" s="176" t="s">
        <v>178</v>
      </c>
      <c r="AU134" s="176" t="s">
        <v>126</v>
      </c>
      <c r="AV134" s="10" t="s">
        <v>126</v>
      </c>
      <c r="AW134" s="10" t="s">
        <v>39</v>
      </c>
      <c r="AX134" s="10" t="s">
        <v>82</v>
      </c>
      <c r="AY134" s="176" t="s">
        <v>170</v>
      </c>
    </row>
    <row r="135" spans="2:65" s="1" customFormat="1" ht="31.5" customHeight="1">
      <c r="B135" s="133"/>
      <c r="C135" s="162" t="s">
        <v>126</v>
      </c>
      <c r="D135" s="162" t="s">
        <v>171</v>
      </c>
      <c r="E135" s="163" t="s">
        <v>1199</v>
      </c>
      <c r="F135" s="260" t="s">
        <v>1200</v>
      </c>
      <c r="G135" s="260"/>
      <c r="H135" s="260"/>
      <c r="I135" s="260"/>
      <c r="J135" s="164" t="s">
        <v>209</v>
      </c>
      <c r="K135" s="165">
        <v>33.68</v>
      </c>
      <c r="L135" s="261">
        <v>0</v>
      </c>
      <c r="M135" s="261"/>
      <c r="N135" s="262">
        <f>ROUND(L135*K135,0)</f>
        <v>0</v>
      </c>
      <c r="O135" s="262"/>
      <c r="P135" s="262"/>
      <c r="Q135" s="262"/>
      <c r="R135" s="136"/>
      <c r="T135" s="166" t="s">
        <v>5</v>
      </c>
      <c r="U135" s="45" t="s">
        <v>47</v>
      </c>
      <c r="V135" s="37"/>
      <c r="W135" s="167">
        <f>V135*K135</f>
        <v>0</v>
      </c>
      <c r="X135" s="167">
        <v>0</v>
      </c>
      <c r="Y135" s="167">
        <f>X135*K135</f>
        <v>0</v>
      </c>
      <c r="Z135" s="167">
        <v>0.45</v>
      </c>
      <c r="AA135" s="168">
        <f>Z135*K135</f>
        <v>15.156000000000001</v>
      </c>
      <c r="AR135" s="19" t="s">
        <v>175</v>
      </c>
      <c r="AT135" s="19" t="s">
        <v>171</v>
      </c>
      <c r="AU135" s="19" t="s">
        <v>126</v>
      </c>
      <c r="AY135" s="19" t="s">
        <v>170</v>
      </c>
      <c r="BE135" s="107">
        <f>IF(U135="základní",N135,0)</f>
        <v>0</v>
      </c>
      <c r="BF135" s="107">
        <f>IF(U135="snížená",N135,0)</f>
        <v>0</v>
      </c>
      <c r="BG135" s="107">
        <f>IF(U135="zákl. přenesená",N135,0)</f>
        <v>0</v>
      </c>
      <c r="BH135" s="107">
        <f>IF(U135="sníž. přenesená",N135,0)</f>
        <v>0</v>
      </c>
      <c r="BI135" s="107">
        <f>IF(U135="nulová",N135,0)</f>
        <v>0</v>
      </c>
      <c r="BJ135" s="19" t="s">
        <v>11</v>
      </c>
      <c r="BK135" s="107">
        <f>ROUND(L135*K135,0)</f>
        <v>0</v>
      </c>
      <c r="BL135" s="19" t="s">
        <v>175</v>
      </c>
      <c r="BM135" s="19" t="s">
        <v>1201</v>
      </c>
    </row>
    <row r="136" spans="2:65" s="1" customFormat="1" ht="31.5" customHeight="1">
      <c r="B136" s="133"/>
      <c r="C136" s="162" t="s">
        <v>187</v>
      </c>
      <c r="D136" s="162" t="s">
        <v>171</v>
      </c>
      <c r="E136" s="163" t="s">
        <v>1202</v>
      </c>
      <c r="F136" s="260" t="s">
        <v>1203</v>
      </c>
      <c r="G136" s="260"/>
      <c r="H136" s="260"/>
      <c r="I136" s="260"/>
      <c r="J136" s="164" t="s">
        <v>267</v>
      </c>
      <c r="K136" s="165">
        <v>32</v>
      </c>
      <c r="L136" s="261">
        <v>0</v>
      </c>
      <c r="M136" s="261"/>
      <c r="N136" s="262">
        <f>ROUND(L136*K136,0)</f>
        <v>0</v>
      </c>
      <c r="O136" s="262"/>
      <c r="P136" s="262"/>
      <c r="Q136" s="262"/>
      <c r="R136" s="136"/>
      <c r="T136" s="166" t="s">
        <v>5</v>
      </c>
      <c r="U136" s="45" t="s">
        <v>47</v>
      </c>
      <c r="V136" s="37"/>
      <c r="W136" s="167">
        <f>V136*K136</f>
        <v>0</v>
      </c>
      <c r="X136" s="167">
        <v>8.6800000000000002E-3</v>
      </c>
      <c r="Y136" s="167">
        <f>X136*K136</f>
        <v>0.27776000000000001</v>
      </c>
      <c r="Z136" s="167">
        <v>0</v>
      </c>
      <c r="AA136" s="168">
        <f>Z136*K136</f>
        <v>0</v>
      </c>
      <c r="AR136" s="19" t="s">
        <v>175</v>
      </c>
      <c r="AT136" s="19" t="s">
        <v>171</v>
      </c>
      <c r="AU136" s="19" t="s">
        <v>126</v>
      </c>
      <c r="AY136" s="19" t="s">
        <v>170</v>
      </c>
      <c r="BE136" s="107">
        <f>IF(U136="základní",N136,0)</f>
        <v>0</v>
      </c>
      <c r="BF136" s="107">
        <f>IF(U136="snížená",N136,0)</f>
        <v>0</v>
      </c>
      <c r="BG136" s="107">
        <f>IF(U136="zákl. přenesená",N136,0)</f>
        <v>0</v>
      </c>
      <c r="BH136" s="107">
        <f>IF(U136="sníž. přenesená",N136,0)</f>
        <v>0</v>
      </c>
      <c r="BI136" s="107">
        <f>IF(U136="nulová",N136,0)</f>
        <v>0</v>
      </c>
      <c r="BJ136" s="19" t="s">
        <v>11</v>
      </c>
      <c r="BK136" s="107">
        <f>ROUND(L136*K136,0)</f>
        <v>0</v>
      </c>
      <c r="BL136" s="19" t="s">
        <v>175</v>
      </c>
      <c r="BM136" s="19" t="s">
        <v>1204</v>
      </c>
    </row>
    <row r="137" spans="2:65" s="10" customFormat="1" ht="22.5" customHeight="1">
      <c r="B137" s="169"/>
      <c r="C137" s="170"/>
      <c r="D137" s="170"/>
      <c r="E137" s="171" t="s">
        <v>5</v>
      </c>
      <c r="F137" s="263" t="s">
        <v>1205</v>
      </c>
      <c r="G137" s="264"/>
      <c r="H137" s="264"/>
      <c r="I137" s="264"/>
      <c r="J137" s="170"/>
      <c r="K137" s="172">
        <v>1.2</v>
      </c>
      <c r="L137" s="170"/>
      <c r="M137" s="170"/>
      <c r="N137" s="170"/>
      <c r="O137" s="170"/>
      <c r="P137" s="170"/>
      <c r="Q137" s="170"/>
      <c r="R137" s="173"/>
      <c r="T137" s="174"/>
      <c r="U137" s="170"/>
      <c r="V137" s="170"/>
      <c r="W137" s="170"/>
      <c r="X137" s="170"/>
      <c r="Y137" s="170"/>
      <c r="Z137" s="170"/>
      <c r="AA137" s="175"/>
      <c r="AT137" s="176" t="s">
        <v>178</v>
      </c>
      <c r="AU137" s="176" t="s">
        <v>126</v>
      </c>
      <c r="AV137" s="10" t="s">
        <v>126</v>
      </c>
      <c r="AW137" s="10" t="s">
        <v>39</v>
      </c>
      <c r="AX137" s="10" t="s">
        <v>82</v>
      </c>
      <c r="AY137" s="176" t="s">
        <v>170</v>
      </c>
    </row>
    <row r="138" spans="2:65" s="10" customFormat="1" ht="22.5" customHeight="1">
      <c r="B138" s="169"/>
      <c r="C138" s="170"/>
      <c r="D138" s="170"/>
      <c r="E138" s="171" t="s">
        <v>5</v>
      </c>
      <c r="F138" s="265" t="s">
        <v>1206</v>
      </c>
      <c r="G138" s="266"/>
      <c r="H138" s="266"/>
      <c r="I138" s="266"/>
      <c r="J138" s="170"/>
      <c r="K138" s="172">
        <v>10.8</v>
      </c>
      <c r="L138" s="170"/>
      <c r="M138" s="170"/>
      <c r="N138" s="170"/>
      <c r="O138" s="170"/>
      <c r="P138" s="170"/>
      <c r="Q138" s="170"/>
      <c r="R138" s="173"/>
      <c r="T138" s="174"/>
      <c r="U138" s="170"/>
      <c r="V138" s="170"/>
      <c r="W138" s="170"/>
      <c r="X138" s="170"/>
      <c r="Y138" s="170"/>
      <c r="Z138" s="170"/>
      <c r="AA138" s="175"/>
      <c r="AT138" s="176" t="s">
        <v>178</v>
      </c>
      <c r="AU138" s="176" t="s">
        <v>126</v>
      </c>
      <c r="AV138" s="10" t="s">
        <v>126</v>
      </c>
      <c r="AW138" s="10" t="s">
        <v>39</v>
      </c>
      <c r="AX138" s="10" t="s">
        <v>82</v>
      </c>
      <c r="AY138" s="176" t="s">
        <v>170</v>
      </c>
    </row>
    <row r="139" spans="2:65" s="10" customFormat="1" ht="22.5" customHeight="1">
      <c r="B139" s="169"/>
      <c r="C139" s="170"/>
      <c r="D139" s="170"/>
      <c r="E139" s="171" t="s">
        <v>5</v>
      </c>
      <c r="F139" s="265" t="s">
        <v>1207</v>
      </c>
      <c r="G139" s="266"/>
      <c r="H139" s="266"/>
      <c r="I139" s="266"/>
      <c r="J139" s="170"/>
      <c r="K139" s="172">
        <v>9.9</v>
      </c>
      <c r="L139" s="170"/>
      <c r="M139" s="170"/>
      <c r="N139" s="170"/>
      <c r="O139" s="170"/>
      <c r="P139" s="170"/>
      <c r="Q139" s="170"/>
      <c r="R139" s="173"/>
      <c r="T139" s="174"/>
      <c r="U139" s="170"/>
      <c r="V139" s="170"/>
      <c r="W139" s="170"/>
      <c r="X139" s="170"/>
      <c r="Y139" s="170"/>
      <c r="Z139" s="170"/>
      <c r="AA139" s="175"/>
      <c r="AT139" s="176" t="s">
        <v>178</v>
      </c>
      <c r="AU139" s="176" t="s">
        <v>126</v>
      </c>
      <c r="AV139" s="10" t="s">
        <v>126</v>
      </c>
      <c r="AW139" s="10" t="s">
        <v>39</v>
      </c>
      <c r="AX139" s="10" t="s">
        <v>82</v>
      </c>
      <c r="AY139" s="176" t="s">
        <v>170</v>
      </c>
    </row>
    <row r="140" spans="2:65" s="10" customFormat="1" ht="22.5" customHeight="1">
      <c r="B140" s="169"/>
      <c r="C140" s="170"/>
      <c r="D140" s="170"/>
      <c r="E140" s="171" t="s">
        <v>5</v>
      </c>
      <c r="F140" s="265" t="s">
        <v>1208</v>
      </c>
      <c r="G140" s="266"/>
      <c r="H140" s="266"/>
      <c r="I140" s="266"/>
      <c r="J140" s="170"/>
      <c r="K140" s="172">
        <v>3.6</v>
      </c>
      <c r="L140" s="170"/>
      <c r="M140" s="170"/>
      <c r="N140" s="170"/>
      <c r="O140" s="170"/>
      <c r="P140" s="170"/>
      <c r="Q140" s="170"/>
      <c r="R140" s="173"/>
      <c r="T140" s="174"/>
      <c r="U140" s="170"/>
      <c r="V140" s="170"/>
      <c r="W140" s="170"/>
      <c r="X140" s="170"/>
      <c r="Y140" s="170"/>
      <c r="Z140" s="170"/>
      <c r="AA140" s="175"/>
      <c r="AT140" s="176" t="s">
        <v>178</v>
      </c>
      <c r="AU140" s="176" t="s">
        <v>126</v>
      </c>
      <c r="AV140" s="10" t="s">
        <v>126</v>
      </c>
      <c r="AW140" s="10" t="s">
        <v>39</v>
      </c>
      <c r="AX140" s="10" t="s">
        <v>82</v>
      </c>
      <c r="AY140" s="176" t="s">
        <v>170</v>
      </c>
    </row>
    <row r="141" spans="2:65" s="10" customFormat="1" ht="22.5" customHeight="1">
      <c r="B141" s="169"/>
      <c r="C141" s="170"/>
      <c r="D141" s="170"/>
      <c r="E141" s="171" t="s">
        <v>5</v>
      </c>
      <c r="F141" s="265" t="s">
        <v>1209</v>
      </c>
      <c r="G141" s="266"/>
      <c r="H141" s="266"/>
      <c r="I141" s="266"/>
      <c r="J141" s="170"/>
      <c r="K141" s="172">
        <v>3.6</v>
      </c>
      <c r="L141" s="170"/>
      <c r="M141" s="170"/>
      <c r="N141" s="170"/>
      <c r="O141" s="170"/>
      <c r="P141" s="170"/>
      <c r="Q141" s="170"/>
      <c r="R141" s="173"/>
      <c r="T141" s="174"/>
      <c r="U141" s="170"/>
      <c r="V141" s="170"/>
      <c r="W141" s="170"/>
      <c r="X141" s="170"/>
      <c r="Y141" s="170"/>
      <c r="Z141" s="170"/>
      <c r="AA141" s="175"/>
      <c r="AT141" s="176" t="s">
        <v>178</v>
      </c>
      <c r="AU141" s="176" t="s">
        <v>126</v>
      </c>
      <c r="AV141" s="10" t="s">
        <v>126</v>
      </c>
      <c r="AW141" s="10" t="s">
        <v>39</v>
      </c>
      <c r="AX141" s="10" t="s">
        <v>82</v>
      </c>
      <c r="AY141" s="176" t="s">
        <v>170</v>
      </c>
    </row>
    <row r="142" spans="2:65" s="10" customFormat="1" ht="22.5" customHeight="1">
      <c r="B142" s="169"/>
      <c r="C142" s="170"/>
      <c r="D142" s="170"/>
      <c r="E142" s="171" t="s">
        <v>5</v>
      </c>
      <c r="F142" s="265" t="s">
        <v>1210</v>
      </c>
      <c r="G142" s="266"/>
      <c r="H142" s="266"/>
      <c r="I142" s="266"/>
      <c r="J142" s="170"/>
      <c r="K142" s="172">
        <v>0.9</v>
      </c>
      <c r="L142" s="170"/>
      <c r="M142" s="170"/>
      <c r="N142" s="170"/>
      <c r="O142" s="170"/>
      <c r="P142" s="170"/>
      <c r="Q142" s="170"/>
      <c r="R142" s="173"/>
      <c r="T142" s="174"/>
      <c r="U142" s="170"/>
      <c r="V142" s="170"/>
      <c r="W142" s="170"/>
      <c r="X142" s="170"/>
      <c r="Y142" s="170"/>
      <c r="Z142" s="170"/>
      <c r="AA142" s="175"/>
      <c r="AT142" s="176" t="s">
        <v>178</v>
      </c>
      <c r="AU142" s="176" t="s">
        <v>126</v>
      </c>
      <c r="AV142" s="10" t="s">
        <v>126</v>
      </c>
      <c r="AW142" s="10" t="s">
        <v>39</v>
      </c>
      <c r="AX142" s="10" t="s">
        <v>82</v>
      </c>
      <c r="AY142" s="176" t="s">
        <v>170</v>
      </c>
    </row>
    <row r="143" spans="2:65" s="10" customFormat="1" ht="22.5" customHeight="1">
      <c r="B143" s="169"/>
      <c r="C143" s="170"/>
      <c r="D143" s="170"/>
      <c r="E143" s="171" t="s">
        <v>5</v>
      </c>
      <c r="F143" s="265" t="s">
        <v>1211</v>
      </c>
      <c r="G143" s="266"/>
      <c r="H143" s="266"/>
      <c r="I143" s="266"/>
      <c r="J143" s="170"/>
      <c r="K143" s="172">
        <v>0.9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178</v>
      </c>
      <c r="AU143" s="176" t="s">
        <v>126</v>
      </c>
      <c r="AV143" s="10" t="s">
        <v>126</v>
      </c>
      <c r="AW143" s="10" t="s">
        <v>39</v>
      </c>
      <c r="AX143" s="10" t="s">
        <v>82</v>
      </c>
      <c r="AY143" s="176" t="s">
        <v>170</v>
      </c>
    </row>
    <row r="144" spans="2:65" s="10" customFormat="1" ht="22.5" customHeight="1">
      <c r="B144" s="169"/>
      <c r="C144" s="170"/>
      <c r="D144" s="170"/>
      <c r="E144" s="171" t="s">
        <v>5</v>
      </c>
      <c r="F144" s="265" t="s">
        <v>1212</v>
      </c>
      <c r="G144" s="266"/>
      <c r="H144" s="266"/>
      <c r="I144" s="266"/>
      <c r="J144" s="170"/>
      <c r="K144" s="172">
        <v>1.1000000000000001</v>
      </c>
      <c r="L144" s="170"/>
      <c r="M144" s="170"/>
      <c r="N144" s="170"/>
      <c r="O144" s="170"/>
      <c r="P144" s="170"/>
      <c r="Q144" s="170"/>
      <c r="R144" s="173"/>
      <c r="T144" s="174"/>
      <c r="U144" s="170"/>
      <c r="V144" s="170"/>
      <c r="W144" s="170"/>
      <c r="X144" s="170"/>
      <c r="Y144" s="170"/>
      <c r="Z144" s="170"/>
      <c r="AA144" s="175"/>
      <c r="AT144" s="176" t="s">
        <v>178</v>
      </c>
      <c r="AU144" s="176" t="s">
        <v>126</v>
      </c>
      <c r="AV144" s="10" t="s">
        <v>126</v>
      </c>
      <c r="AW144" s="10" t="s">
        <v>39</v>
      </c>
      <c r="AX144" s="10" t="s">
        <v>82</v>
      </c>
      <c r="AY144" s="176" t="s">
        <v>170</v>
      </c>
    </row>
    <row r="145" spans="2:65" s="1" customFormat="1" ht="31.5" customHeight="1">
      <c r="B145" s="133"/>
      <c r="C145" s="162" t="s">
        <v>175</v>
      </c>
      <c r="D145" s="162" t="s">
        <v>171</v>
      </c>
      <c r="E145" s="163" t="s">
        <v>609</v>
      </c>
      <c r="F145" s="260" t="s">
        <v>610</v>
      </c>
      <c r="G145" s="260"/>
      <c r="H145" s="260"/>
      <c r="I145" s="260"/>
      <c r="J145" s="164" t="s">
        <v>267</v>
      </c>
      <c r="K145" s="165">
        <v>32.1</v>
      </c>
      <c r="L145" s="261">
        <v>0</v>
      </c>
      <c r="M145" s="261"/>
      <c r="N145" s="262">
        <f>ROUND(L145*K145,0)</f>
        <v>0</v>
      </c>
      <c r="O145" s="262"/>
      <c r="P145" s="262"/>
      <c r="Q145" s="262"/>
      <c r="R145" s="136"/>
      <c r="T145" s="166" t="s">
        <v>5</v>
      </c>
      <c r="U145" s="45" t="s">
        <v>47</v>
      </c>
      <c r="V145" s="37"/>
      <c r="W145" s="167">
        <f>V145*K145</f>
        <v>0</v>
      </c>
      <c r="X145" s="167">
        <v>3.6900000000000002E-2</v>
      </c>
      <c r="Y145" s="167">
        <f>X145*K145</f>
        <v>1.18449</v>
      </c>
      <c r="Z145" s="167">
        <v>0</v>
      </c>
      <c r="AA145" s="168">
        <f>Z145*K145</f>
        <v>0</v>
      </c>
      <c r="AR145" s="19" t="s">
        <v>175</v>
      </c>
      <c r="AT145" s="19" t="s">
        <v>171</v>
      </c>
      <c r="AU145" s="19" t="s">
        <v>126</v>
      </c>
      <c r="AY145" s="19" t="s">
        <v>170</v>
      </c>
      <c r="BE145" s="107">
        <f>IF(U145="základní",N145,0)</f>
        <v>0</v>
      </c>
      <c r="BF145" s="107">
        <f>IF(U145="snížená",N145,0)</f>
        <v>0</v>
      </c>
      <c r="BG145" s="107">
        <f>IF(U145="zákl. přenesená",N145,0)</f>
        <v>0</v>
      </c>
      <c r="BH145" s="107">
        <f>IF(U145="sníž. přenesená",N145,0)</f>
        <v>0</v>
      </c>
      <c r="BI145" s="107">
        <f>IF(U145="nulová",N145,0)</f>
        <v>0</v>
      </c>
      <c r="BJ145" s="19" t="s">
        <v>11</v>
      </c>
      <c r="BK145" s="107">
        <f>ROUND(L145*K145,0)</f>
        <v>0</v>
      </c>
      <c r="BL145" s="19" t="s">
        <v>175</v>
      </c>
      <c r="BM145" s="19" t="s">
        <v>1213</v>
      </c>
    </row>
    <row r="146" spans="2:65" s="10" customFormat="1" ht="22.5" customHeight="1">
      <c r="B146" s="169"/>
      <c r="C146" s="170"/>
      <c r="D146" s="170"/>
      <c r="E146" s="171" t="s">
        <v>5</v>
      </c>
      <c r="F146" s="263" t="s">
        <v>1214</v>
      </c>
      <c r="G146" s="264"/>
      <c r="H146" s="264"/>
      <c r="I146" s="264"/>
      <c r="J146" s="170"/>
      <c r="K146" s="172">
        <v>10.8</v>
      </c>
      <c r="L146" s="170"/>
      <c r="M146" s="170"/>
      <c r="N146" s="170"/>
      <c r="O146" s="170"/>
      <c r="P146" s="170"/>
      <c r="Q146" s="170"/>
      <c r="R146" s="173"/>
      <c r="T146" s="174"/>
      <c r="U146" s="170"/>
      <c r="V146" s="170"/>
      <c r="W146" s="170"/>
      <c r="X146" s="170"/>
      <c r="Y146" s="170"/>
      <c r="Z146" s="170"/>
      <c r="AA146" s="175"/>
      <c r="AT146" s="176" t="s">
        <v>178</v>
      </c>
      <c r="AU146" s="176" t="s">
        <v>126</v>
      </c>
      <c r="AV146" s="10" t="s">
        <v>126</v>
      </c>
      <c r="AW146" s="10" t="s">
        <v>39</v>
      </c>
      <c r="AX146" s="10" t="s">
        <v>82</v>
      </c>
      <c r="AY146" s="176" t="s">
        <v>170</v>
      </c>
    </row>
    <row r="147" spans="2:65" s="10" customFormat="1" ht="22.5" customHeight="1">
      <c r="B147" s="169"/>
      <c r="C147" s="170"/>
      <c r="D147" s="170"/>
      <c r="E147" s="171" t="s">
        <v>5</v>
      </c>
      <c r="F147" s="265" t="s">
        <v>1215</v>
      </c>
      <c r="G147" s="266"/>
      <c r="H147" s="266"/>
      <c r="I147" s="266"/>
      <c r="J147" s="170"/>
      <c r="K147" s="172">
        <v>4.5</v>
      </c>
      <c r="L147" s="170"/>
      <c r="M147" s="170"/>
      <c r="N147" s="170"/>
      <c r="O147" s="170"/>
      <c r="P147" s="170"/>
      <c r="Q147" s="170"/>
      <c r="R147" s="173"/>
      <c r="T147" s="174"/>
      <c r="U147" s="170"/>
      <c r="V147" s="170"/>
      <c r="W147" s="170"/>
      <c r="X147" s="170"/>
      <c r="Y147" s="170"/>
      <c r="Z147" s="170"/>
      <c r="AA147" s="175"/>
      <c r="AT147" s="176" t="s">
        <v>178</v>
      </c>
      <c r="AU147" s="176" t="s">
        <v>126</v>
      </c>
      <c r="AV147" s="10" t="s">
        <v>126</v>
      </c>
      <c r="AW147" s="10" t="s">
        <v>39</v>
      </c>
      <c r="AX147" s="10" t="s">
        <v>82</v>
      </c>
      <c r="AY147" s="176" t="s">
        <v>170</v>
      </c>
    </row>
    <row r="148" spans="2:65" s="10" customFormat="1" ht="22.5" customHeight="1">
      <c r="B148" s="169"/>
      <c r="C148" s="170"/>
      <c r="D148" s="170"/>
      <c r="E148" s="171" t="s">
        <v>5</v>
      </c>
      <c r="F148" s="265" t="s">
        <v>1216</v>
      </c>
      <c r="G148" s="266"/>
      <c r="H148" s="266"/>
      <c r="I148" s="266"/>
      <c r="J148" s="170"/>
      <c r="K148" s="172">
        <v>9.9</v>
      </c>
      <c r="L148" s="170"/>
      <c r="M148" s="170"/>
      <c r="N148" s="170"/>
      <c r="O148" s="170"/>
      <c r="P148" s="170"/>
      <c r="Q148" s="170"/>
      <c r="R148" s="173"/>
      <c r="T148" s="174"/>
      <c r="U148" s="170"/>
      <c r="V148" s="170"/>
      <c r="W148" s="170"/>
      <c r="X148" s="170"/>
      <c r="Y148" s="170"/>
      <c r="Z148" s="170"/>
      <c r="AA148" s="175"/>
      <c r="AT148" s="176" t="s">
        <v>178</v>
      </c>
      <c r="AU148" s="176" t="s">
        <v>126</v>
      </c>
      <c r="AV148" s="10" t="s">
        <v>126</v>
      </c>
      <c r="AW148" s="10" t="s">
        <v>39</v>
      </c>
      <c r="AX148" s="10" t="s">
        <v>82</v>
      </c>
      <c r="AY148" s="176" t="s">
        <v>170</v>
      </c>
    </row>
    <row r="149" spans="2:65" s="10" customFormat="1" ht="22.5" customHeight="1">
      <c r="B149" s="169"/>
      <c r="C149" s="170"/>
      <c r="D149" s="170"/>
      <c r="E149" s="171" t="s">
        <v>5</v>
      </c>
      <c r="F149" s="265" t="s">
        <v>1217</v>
      </c>
      <c r="G149" s="266"/>
      <c r="H149" s="266"/>
      <c r="I149" s="266"/>
      <c r="J149" s="170"/>
      <c r="K149" s="172">
        <v>0.9</v>
      </c>
      <c r="L149" s="170"/>
      <c r="M149" s="170"/>
      <c r="N149" s="170"/>
      <c r="O149" s="170"/>
      <c r="P149" s="170"/>
      <c r="Q149" s="170"/>
      <c r="R149" s="173"/>
      <c r="T149" s="174"/>
      <c r="U149" s="170"/>
      <c r="V149" s="170"/>
      <c r="W149" s="170"/>
      <c r="X149" s="170"/>
      <c r="Y149" s="170"/>
      <c r="Z149" s="170"/>
      <c r="AA149" s="175"/>
      <c r="AT149" s="176" t="s">
        <v>178</v>
      </c>
      <c r="AU149" s="176" t="s">
        <v>126</v>
      </c>
      <c r="AV149" s="10" t="s">
        <v>126</v>
      </c>
      <c r="AW149" s="10" t="s">
        <v>39</v>
      </c>
      <c r="AX149" s="10" t="s">
        <v>82</v>
      </c>
      <c r="AY149" s="176" t="s">
        <v>170</v>
      </c>
    </row>
    <row r="150" spans="2:65" s="10" customFormat="1" ht="22.5" customHeight="1">
      <c r="B150" s="169"/>
      <c r="C150" s="170"/>
      <c r="D150" s="170"/>
      <c r="E150" s="171" t="s">
        <v>5</v>
      </c>
      <c r="F150" s="265" t="s">
        <v>1218</v>
      </c>
      <c r="G150" s="266"/>
      <c r="H150" s="266"/>
      <c r="I150" s="266"/>
      <c r="J150" s="170"/>
      <c r="K150" s="172">
        <v>0.9</v>
      </c>
      <c r="L150" s="170"/>
      <c r="M150" s="170"/>
      <c r="N150" s="170"/>
      <c r="O150" s="170"/>
      <c r="P150" s="170"/>
      <c r="Q150" s="170"/>
      <c r="R150" s="173"/>
      <c r="T150" s="174"/>
      <c r="U150" s="170"/>
      <c r="V150" s="170"/>
      <c r="W150" s="170"/>
      <c r="X150" s="170"/>
      <c r="Y150" s="170"/>
      <c r="Z150" s="170"/>
      <c r="AA150" s="175"/>
      <c r="AT150" s="176" t="s">
        <v>178</v>
      </c>
      <c r="AU150" s="176" t="s">
        <v>126</v>
      </c>
      <c r="AV150" s="10" t="s">
        <v>126</v>
      </c>
      <c r="AW150" s="10" t="s">
        <v>39</v>
      </c>
      <c r="AX150" s="10" t="s">
        <v>82</v>
      </c>
      <c r="AY150" s="176" t="s">
        <v>170</v>
      </c>
    </row>
    <row r="151" spans="2:65" s="10" customFormat="1" ht="22.5" customHeight="1">
      <c r="B151" s="169"/>
      <c r="C151" s="170"/>
      <c r="D151" s="170"/>
      <c r="E151" s="171" t="s">
        <v>5</v>
      </c>
      <c r="F151" s="265" t="s">
        <v>1210</v>
      </c>
      <c r="G151" s="266"/>
      <c r="H151" s="266"/>
      <c r="I151" s="266"/>
      <c r="J151" s="170"/>
      <c r="K151" s="172">
        <v>0.9</v>
      </c>
      <c r="L151" s="170"/>
      <c r="M151" s="170"/>
      <c r="N151" s="170"/>
      <c r="O151" s="170"/>
      <c r="P151" s="170"/>
      <c r="Q151" s="170"/>
      <c r="R151" s="173"/>
      <c r="T151" s="174"/>
      <c r="U151" s="170"/>
      <c r="V151" s="170"/>
      <c r="W151" s="170"/>
      <c r="X151" s="170"/>
      <c r="Y151" s="170"/>
      <c r="Z151" s="170"/>
      <c r="AA151" s="175"/>
      <c r="AT151" s="176" t="s">
        <v>178</v>
      </c>
      <c r="AU151" s="176" t="s">
        <v>126</v>
      </c>
      <c r="AV151" s="10" t="s">
        <v>126</v>
      </c>
      <c r="AW151" s="10" t="s">
        <v>39</v>
      </c>
      <c r="AX151" s="10" t="s">
        <v>82</v>
      </c>
      <c r="AY151" s="176" t="s">
        <v>170</v>
      </c>
    </row>
    <row r="152" spans="2:65" s="10" customFormat="1" ht="22.5" customHeight="1">
      <c r="B152" s="169"/>
      <c r="C152" s="170"/>
      <c r="D152" s="170"/>
      <c r="E152" s="171" t="s">
        <v>5</v>
      </c>
      <c r="F152" s="265" t="s">
        <v>1211</v>
      </c>
      <c r="G152" s="266"/>
      <c r="H152" s="266"/>
      <c r="I152" s="266"/>
      <c r="J152" s="170"/>
      <c r="K152" s="172">
        <v>0.9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178</v>
      </c>
      <c r="AU152" s="176" t="s">
        <v>126</v>
      </c>
      <c r="AV152" s="10" t="s">
        <v>126</v>
      </c>
      <c r="AW152" s="10" t="s">
        <v>39</v>
      </c>
      <c r="AX152" s="10" t="s">
        <v>82</v>
      </c>
      <c r="AY152" s="176" t="s">
        <v>170</v>
      </c>
    </row>
    <row r="153" spans="2:65" s="10" customFormat="1" ht="22.5" customHeight="1">
      <c r="B153" s="169"/>
      <c r="C153" s="170"/>
      <c r="D153" s="170"/>
      <c r="E153" s="171" t="s">
        <v>5</v>
      </c>
      <c r="F153" s="265" t="s">
        <v>1219</v>
      </c>
      <c r="G153" s="266"/>
      <c r="H153" s="266"/>
      <c r="I153" s="266"/>
      <c r="J153" s="170"/>
      <c r="K153" s="172">
        <v>3.3</v>
      </c>
      <c r="L153" s="170"/>
      <c r="M153" s="170"/>
      <c r="N153" s="170"/>
      <c r="O153" s="170"/>
      <c r="P153" s="170"/>
      <c r="Q153" s="170"/>
      <c r="R153" s="173"/>
      <c r="T153" s="174"/>
      <c r="U153" s="170"/>
      <c r="V153" s="170"/>
      <c r="W153" s="170"/>
      <c r="X153" s="170"/>
      <c r="Y153" s="170"/>
      <c r="Z153" s="170"/>
      <c r="AA153" s="175"/>
      <c r="AT153" s="176" t="s">
        <v>178</v>
      </c>
      <c r="AU153" s="176" t="s">
        <v>126</v>
      </c>
      <c r="AV153" s="10" t="s">
        <v>126</v>
      </c>
      <c r="AW153" s="10" t="s">
        <v>39</v>
      </c>
      <c r="AX153" s="10" t="s">
        <v>82</v>
      </c>
      <c r="AY153" s="176" t="s">
        <v>170</v>
      </c>
    </row>
    <row r="154" spans="2:65" s="1" customFormat="1" ht="31.5" customHeight="1">
      <c r="B154" s="133"/>
      <c r="C154" s="162" t="s">
        <v>196</v>
      </c>
      <c r="D154" s="162" t="s">
        <v>171</v>
      </c>
      <c r="E154" s="163" t="s">
        <v>1220</v>
      </c>
      <c r="F154" s="260" t="s">
        <v>1221</v>
      </c>
      <c r="G154" s="260"/>
      <c r="H154" s="260"/>
      <c r="I154" s="260"/>
      <c r="J154" s="164" t="s">
        <v>267</v>
      </c>
      <c r="K154" s="165">
        <v>0.9</v>
      </c>
      <c r="L154" s="261">
        <v>0</v>
      </c>
      <c r="M154" s="261"/>
      <c r="N154" s="262">
        <f>ROUND(L154*K154,0)</f>
        <v>0</v>
      </c>
      <c r="O154" s="262"/>
      <c r="P154" s="262"/>
      <c r="Q154" s="262"/>
      <c r="R154" s="136"/>
      <c r="T154" s="166" t="s">
        <v>5</v>
      </c>
      <c r="U154" s="45" t="s">
        <v>47</v>
      </c>
      <c r="V154" s="37"/>
      <c r="W154" s="167">
        <f>V154*K154</f>
        <v>0</v>
      </c>
      <c r="X154" s="167">
        <v>0.10775</v>
      </c>
      <c r="Y154" s="167">
        <f>X154*K154</f>
        <v>9.6975000000000006E-2</v>
      </c>
      <c r="Z154" s="167">
        <v>0</v>
      </c>
      <c r="AA154" s="168">
        <f>Z154*K154</f>
        <v>0</v>
      </c>
      <c r="AR154" s="19" t="s">
        <v>175</v>
      </c>
      <c r="AT154" s="19" t="s">
        <v>171</v>
      </c>
      <c r="AU154" s="19" t="s">
        <v>126</v>
      </c>
      <c r="AY154" s="19" t="s">
        <v>170</v>
      </c>
      <c r="BE154" s="107">
        <f>IF(U154="základní",N154,0)</f>
        <v>0</v>
      </c>
      <c r="BF154" s="107">
        <f>IF(U154="snížená",N154,0)</f>
        <v>0</v>
      </c>
      <c r="BG154" s="107">
        <f>IF(U154="zákl. přenesená",N154,0)</f>
        <v>0</v>
      </c>
      <c r="BH154" s="107">
        <f>IF(U154="sníž. přenesená",N154,0)</f>
        <v>0</v>
      </c>
      <c r="BI154" s="107">
        <f>IF(U154="nulová",N154,0)</f>
        <v>0</v>
      </c>
      <c r="BJ154" s="19" t="s">
        <v>11</v>
      </c>
      <c r="BK154" s="107">
        <f>ROUND(L154*K154,0)</f>
        <v>0</v>
      </c>
      <c r="BL154" s="19" t="s">
        <v>175</v>
      </c>
      <c r="BM154" s="19" t="s">
        <v>1222</v>
      </c>
    </row>
    <row r="155" spans="2:65" s="10" customFormat="1" ht="22.5" customHeight="1">
      <c r="B155" s="169"/>
      <c r="C155" s="170"/>
      <c r="D155" s="170"/>
      <c r="E155" s="171" t="s">
        <v>5</v>
      </c>
      <c r="F155" s="263" t="s">
        <v>1223</v>
      </c>
      <c r="G155" s="264"/>
      <c r="H155" s="264"/>
      <c r="I155" s="264"/>
      <c r="J155" s="170"/>
      <c r="K155" s="172">
        <v>0.9</v>
      </c>
      <c r="L155" s="170"/>
      <c r="M155" s="170"/>
      <c r="N155" s="170"/>
      <c r="O155" s="170"/>
      <c r="P155" s="170"/>
      <c r="Q155" s="170"/>
      <c r="R155" s="173"/>
      <c r="T155" s="174"/>
      <c r="U155" s="170"/>
      <c r="V155" s="170"/>
      <c r="W155" s="170"/>
      <c r="X155" s="170"/>
      <c r="Y155" s="170"/>
      <c r="Z155" s="170"/>
      <c r="AA155" s="175"/>
      <c r="AT155" s="176" t="s">
        <v>178</v>
      </c>
      <c r="AU155" s="176" t="s">
        <v>126</v>
      </c>
      <c r="AV155" s="10" t="s">
        <v>126</v>
      </c>
      <c r="AW155" s="10" t="s">
        <v>39</v>
      </c>
      <c r="AX155" s="10" t="s">
        <v>82</v>
      </c>
      <c r="AY155" s="176" t="s">
        <v>170</v>
      </c>
    </row>
    <row r="156" spans="2:65" s="1" customFormat="1" ht="31.5" customHeight="1">
      <c r="B156" s="133"/>
      <c r="C156" s="162" t="s">
        <v>200</v>
      </c>
      <c r="D156" s="162" t="s">
        <v>171</v>
      </c>
      <c r="E156" s="163" t="s">
        <v>368</v>
      </c>
      <c r="F156" s="260" t="s">
        <v>369</v>
      </c>
      <c r="G156" s="260"/>
      <c r="H156" s="260"/>
      <c r="I156" s="260"/>
      <c r="J156" s="164" t="s">
        <v>174</v>
      </c>
      <c r="K156" s="165">
        <v>47.924999999999997</v>
      </c>
      <c r="L156" s="261">
        <v>0</v>
      </c>
      <c r="M156" s="261"/>
      <c r="N156" s="262">
        <f>ROUND(L156*K156,0)</f>
        <v>0</v>
      </c>
      <c r="O156" s="262"/>
      <c r="P156" s="262"/>
      <c r="Q156" s="262"/>
      <c r="R156" s="136"/>
      <c r="T156" s="166" t="s">
        <v>5</v>
      </c>
      <c r="U156" s="45" t="s">
        <v>47</v>
      </c>
      <c r="V156" s="37"/>
      <c r="W156" s="167">
        <f>V156*K156</f>
        <v>0</v>
      </c>
      <c r="X156" s="167">
        <v>0</v>
      </c>
      <c r="Y156" s="167">
        <f>X156*K156</f>
        <v>0</v>
      </c>
      <c r="Z156" s="167">
        <v>0</v>
      </c>
      <c r="AA156" s="168">
        <f>Z156*K156</f>
        <v>0</v>
      </c>
      <c r="AR156" s="19" t="s">
        <v>175</v>
      </c>
      <c r="AT156" s="19" t="s">
        <v>171</v>
      </c>
      <c r="AU156" s="19" t="s">
        <v>126</v>
      </c>
      <c r="AY156" s="19" t="s">
        <v>170</v>
      </c>
      <c r="BE156" s="107">
        <f>IF(U156="základní",N156,0)</f>
        <v>0</v>
      </c>
      <c r="BF156" s="107">
        <f>IF(U156="snížená",N156,0)</f>
        <v>0</v>
      </c>
      <c r="BG156" s="107">
        <f>IF(U156="zákl. přenesená",N156,0)</f>
        <v>0</v>
      </c>
      <c r="BH156" s="107">
        <f>IF(U156="sníž. přenesená",N156,0)</f>
        <v>0</v>
      </c>
      <c r="BI156" s="107">
        <f>IF(U156="nulová",N156,0)</f>
        <v>0</v>
      </c>
      <c r="BJ156" s="19" t="s">
        <v>11</v>
      </c>
      <c r="BK156" s="107">
        <f>ROUND(L156*K156,0)</f>
        <v>0</v>
      </c>
      <c r="BL156" s="19" t="s">
        <v>175</v>
      </c>
      <c r="BM156" s="19" t="s">
        <v>1224</v>
      </c>
    </row>
    <row r="157" spans="2:65" s="11" customFormat="1" ht="31.5" customHeight="1">
      <c r="B157" s="183"/>
      <c r="C157" s="184"/>
      <c r="D157" s="184"/>
      <c r="E157" s="185" t="s">
        <v>5</v>
      </c>
      <c r="F157" s="280" t="s">
        <v>1225</v>
      </c>
      <c r="G157" s="281"/>
      <c r="H157" s="281"/>
      <c r="I157" s="281"/>
      <c r="J157" s="184"/>
      <c r="K157" s="186" t="s">
        <v>5</v>
      </c>
      <c r="L157" s="184"/>
      <c r="M157" s="184"/>
      <c r="N157" s="184"/>
      <c r="O157" s="184"/>
      <c r="P157" s="184"/>
      <c r="Q157" s="184"/>
      <c r="R157" s="187"/>
      <c r="T157" s="188"/>
      <c r="U157" s="184"/>
      <c r="V157" s="184"/>
      <c r="W157" s="184"/>
      <c r="X157" s="184"/>
      <c r="Y157" s="184"/>
      <c r="Z157" s="184"/>
      <c r="AA157" s="189"/>
      <c r="AT157" s="190" t="s">
        <v>178</v>
      </c>
      <c r="AU157" s="190" t="s">
        <v>126</v>
      </c>
      <c r="AV157" s="11" t="s">
        <v>11</v>
      </c>
      <c r="AW157" s="11" t="s">
        <v>39</v>
      </c>
      <c r="AX157" s="11" t="s">
        <v>82</v>
      </c>
      <c r="AY157" s="190" t="s">
        <v>170</v>
      </c>
    </row>
    <row r="158" spans="2:65" s="10" customFormat="1" ht="22.5" customHeight="1">
      <c r="B158" s="169"/>
      <c r="C158" s="170"/>
      <c r="D158" s="170"/>
      <c r="E158" s="171" t="s">
        <v>5</v>
      </c>
      <c r="F158" s="265" t="s">
        <v>1226</v>
      </c>
      <c r="G158" s="266"/>
      <c r="H158" s="266"/>
      <c r="I158" s="266"/>
      <c r="J158" s="170"/>
      <c r="K158" s="172">
        <v>47.924999999999997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178</v>
      </c>
      <c r="AU158" s="176" t="s">
        <v>126</v>
      </c>
      <c r="AV158" s="10" t="s">
        <v>126</v>
      </c>
      <c r="AW158" s="10" t="s">
        <v>39</v>
      </c>
      <c r="AX158" s="10" t="s">
        <v>82</v>
      </c>
      <c r="AY158" s="176" t="s">
        <v>170</v>
      </c>
    </row>
    <row r="159" spans="2:65" s="1" customFormat="1" ht="31.5" customHeight="1">
      <c r="B159" s="133"/>
      <c r="C159" s="162" t="s">
        <v>206</v>
      </c>
      <c r="D159" s="162" t="s">
        <v>171</v>
      </c>
      <c r="E159" s="163" t="s">
        <v>1227</v>
      </c>
      <c r="F159" s="260" t="s">
        <v>1228</v>
      </c>
      <c r="G159" s="260"/>
      <c r="H159" s="260"/>
      <c r="I159" s="260"/>
      <c r="J159" s="164" t="s">
        <v>174</v>
      </c>
      <c r="K159" s="165">
        <v>165.48699999999999</v>
      </c>
      <c r="L159" s="261">
        <v>0</v>
      </c>
      <c r="M159" s="261"/>
      <c r="N159" s="262">
        <f>ROUND(L159*K159,0)</f>
        <v>0</v>
      </c>
      <c r="O159" s="262"/>
      <c r="P159" s="262"/>
      <c r="Q159" s="262"/>
      <c r="R159" s="136"/>
      <c r="T159" s="166" t="s">
        <v>5</v>
      </c>
      <c r="U159" s="45" t="s">
        <v>47</v>
      </c>
      <c r="V159" s="37"/>
      <c r="W159" s="167">
        <f>V159*K159</f>
        <v>0</v>
      </c>
      <c r="X159" s="167">
        <v>0</v>
      </c>
      <c r="Y159" s="167">
        <f>X159*K159</f>
        <v>0</v>
      </c>
      <c r="Z159" s="167">
        <v>0</v>
      </c>
      <c r="AA159" s="168">
        <f>Z159*K159</f>
        <v>0</v>
      </c>
      <c r="AR159" s="19" t="s">
        <v>175</v>
      </c>
      <c r="AT159" s="19" t="s">
        <v>171</v>
      </c>
      <c r="AU159" s="19" t="s">
        <v>126</v>
      </c>
      <c r="AY159" s="19" t="s">
        <v>170</v>
      </c>
      <c r="BE159" s="107">
        <f>IF(U159="základní",N159,0)</f>
        <v>0</v>
      </c>
      <c r="BF159" s="107">
        <f>IF(U159="snížená",N159,0)</f>
        <v>0</v>
      </c>
      <c r="BG159" s="107">
        <f>IF(U159="zákl. přenesená",N159,0)</f>
        <v>0</v>
      </c>
      <c r="BH159" s="107">
        <f>IF(U159="sníž. přenesená",N159,0)</f>
        <v>0</v>
      </c>
      <c r="BI159" s="107">
        <f>IF(U159="nulová",N159,0)</f>
        <v>0</v>
      </c>
      <c r="BJ159" s="19" t="s">
        <v>11</v>
      </c>
      <c r="BK159" s="107">
        <f>ROUND(L159*K159,0)</f>
        <v>0</v>
      </c>
      <c r="BL159" s="19" t="s">
        <v>175</v>
      </c>
      <c r="BM159" s="19" t="s">
        <v>1229</v>
      </c>
    </row>
    <row r="160" spans="2:65" s="10" customFormat="1" ht="22.5" customHeight="1">
      <c r="B160" s="169"/>
      <c r="C160" s="170"/>
      <c r="D160" s="170"/>
      <c r="E160" s="171" t="s">
        <v>5</v>
      </c>
      <c r="F160" s="263" t="s">
        <v>1230</v>
      </c>
      <c r="G160" s="264"/>
      <c r="H160" s="264"/>
      <c r="I160" s="264"/>
      <c r="J160" s="170"/>
      <c r="K160" s="172">
        <v>165.48699999999999</v>
      </c>
      <c r="L160" s="170"/>
      <c r="M160" s="170"/>
      <c r="N160" s="170"/>
      <c r="O160" s="170"/>
      <c r="P160" s="170"/>
      <c r="Q160" s="170"/>
      <c r="R160" s="173"/>
      <c r="T160" s="174"/>
      <c r="U160" s="170"/>
      <c r="V160" s="170"/>
      <c r="W160" s="170"/>
      <c r="X160" s="170"/>
      <c r="Y160" s="170"/>
      <c r="Z160" s="170"/>
      <c r="AA160" s="175"/>
      <c r="AT160" s="176" t="s">
        <v>178</v>
      </c>
      <c r="AU160" s="176" t="s">
        <v>126</v>
      </c>
      <c r="AV160" s="10" t="s">
        <v>126</v>
      </c>
      <c r="AW160" s="10" t="s">
        <v>39</v>
      </c>
      <c r="AX160" s="10" t="s">
        <v>82</v>
      </c>
      <c r="AY160" s="176" t="s">
        <v>170</v>
      </c>
    </row>
    <row r="161" spans="2:65" s="1" customFormat="1" ht="31.5" customHeight="1">
      <c r="B161" s="133"/>
      <c r="C161" s="162" t="s">
        <v>213</v>
      </c>
      <c r="D161" s="162" t="s">
        <v>171</v>
      </c>
      <c r="E161" s="163" t="s">
        <v>1231</v>
      </c>
      <c r="F161" s="260" t="s">
        <v>1232</v>
      </c>
      <c r="G161" s="260"/>
      <c r="H161" s="260"/>
      <c r="I161" s="260"/>
      <c r="J161" s="164" t="s">
        <v>174</v>
      </c>
      <c r="K161" s="165">
        <v>438.82799999999997</v>
      </c>
      <c r="L161" s="261">
        <v>0</v>
      </c>
      <c r="M161" s="261"/>
      <c r="N161" s="262">
        <f>ROUND(L161*K161,0)</f>
        <v>0</v>
      </c>
      <c r="O161" s="262"/>
      <c r="P161" s="262"/>
      <c r="Q161" s="262"/>
      <c r="R161" s="136"/>
      <c r="T161" s="166" t="s">
        <v>5</v>
      </c>
      <c r="U161" s="45" t="s">
        <v>47</v>
      </c>
      <c r="V161" s="37"/>
      <c r="W161" s="167">
        <f>V161*K161</f>
        <v>0</v>
      </c>
      <c r="X161" s="167">
        <v>0</v>
      </c>
      <c r="Y161" s="167">
        <f>X161*K161</f>
        <v>0</v>
      </c>
      <c r="Z161" s="167">
        <v>0</v>
      </c>
      <c r="AA161" s="168">
        <f>Z161*K161</f>
        <v>0</v>
      </c>
      <c r="AR161" s="19" t="s">
        <v>175</v>
      </c>
      <c r="AT161" s="19" t="s">
        <v>171</v>
      </c>
      <c r="AU161" s="19" t="s">
        <v>126</v>
      </c>
      <c r="AY161" s="19" t="s">
        <v>170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19" t="s">
        <v>11</v>
      </c>
      <c r="BK161" s="107">
        <f>ROUND(L161*K161,0)</f>
        <v>0</v>
      </c>
      <c r="BL161" s="19" t="s">
        <v>175</v>
      </c>
      <c r="BM161" s="19" t="s">
        <v>1233</v>
      </c>
    </row>
    <row r="162" spans="2:65" s="10" customFormat="1" ht="22.5" customHeight="1">
      <c r="B162" s="169"/>
      <c r="C162" s="170"/>
      <c r="D162" s="170"/>
      <c r="E162" s="171" t="s">
        <v>5</v>
      </c>
      <c r="F162" s="263" t="s">
        <v>1234</v>
      </c>
      <c r="G162" s="264"/>
      <c r="H162" s="264"/>
      <c r="I162" s="264"/>
      <c r="J162" s="170"/>
      <c r="K162" s="172">
        <v>374.928</v>
      </c>
      <c r="L162" s="170"/>
      <c r="M162" s="170"/>
      <c r="N162" s="170"/>
      <c r="O162" s="170"/>
      <c r="P162" s="170"/>
      <c r="Q162" s="170"/>
      <c r="R162" s="173"/>
      <c r="T162" s="174"/>
      <c r="U162" s="170"/>
      <c r="V162" s="170"/>
      <c r="W162" s="170"/>
      <c r="X162" s="170"/>
      <c r="Y162" s="170"/>
      <c r="Z162" s="170"/>
      <c r="AA162" s="175"/>
      <c r="AT162" s="176" t="s">
        <v>178</v>
      </c>
      <c r="AU162" s="176" t="s">
        <v>126</v>
      </c>
      <c r="AV162" s="10" t="s">
        <v>126</v>
      </c>
      <c r="AW162" s="10" t="s">
        <v>39</v>
      </c>
      <c r="AX162" s="10" t="s">
        <v>82</v>
      </c>
      <c r="AY162" s="176" t="s">
        <v>170</v>
      </c>
    </row>
    <row r="163" spans="2:65" s="10" customFormat="1" ht="31.5" customHeight="1">
      <c r="B163" s="169"/>
      <c r="C163" s="170"/>
      <c r="D163" s="170"/>
      <c r="E163" s="171" t="s">
        <v>5</v>
      </c>
      <c r="F163" s="265" t="s">
        <v>1235</v>
      </c>
      <c r="G163" s="266"/>
      <c r="H163" s="266"/>
      <c r="I163" s="266"/>
      <c r="J163" s="170"/>
      <c r="K163" s="172">
        <v>226.87</v>
      </c>
      <c r="L163" s="170"/>
      <c r="M163" s="170"/>
      <c r="N163" s="170"/>
      <c r="O163" s="170"/>
      <c r="P163" s="170"/>
      <c r="Q163" s="170"/>
      <c r="R163" s="173"/>
      <c r="T163" s="174"/>
      <c r="U163" s="170"/>
      <c r="V163" s="170"/>
      <c r="W163" s="170"/>
      <c r="X163" s="170"/>
      <c r="Y163" s="170"/>
      <c r="Z163" s="170"/>
      <c r="AA163" s="175"/>
      <c r="AT163" s="176" t="s">
        <v>178</v>
      </c>
      <c r="AU163" s="176" t="s">
        <v>126</v>
      </c>
      <c r="AV163" s="10" t="s">
        <v>126</v>
      </c>
      <c r="AW163" s="10" t="s">
        <v>39</v>
      </c>
      <c r="AX163" s="10" t="s">
        <v>82</v>
      </c>
      <c r="AY163" s="176" t="s">
        <v>170</v>
      </c>
    </row>
    <row r="164" spans="2:65" s="10" customFormat="1" ht="44.25" customHeight="1">
      <c r="B164" s="169"/>
      <c r="C164" s="170"/>
      <c r="D164" s="170"/>
      <c r="E164" s="171" t="s">
        <v>5</v>
      </c>
      <c r="F164" s="265" t="s">
        <v>1236</v>
      </c>
      <c r="G164" s="266"/>
      <c r="H164" s="266"/>
      <c r="I164" s="266"/>
      <c r="J164" s="170"/>
      <c r="K164" s="172">
        <v>229.15600000000001</v>
      </c>
      <c r="L164" s="170"/>
      <c r="M164" s="170"/>
      <c r="N164" s="170"/>
      <c r="O164" s="170"/>
      <c r="P164" s="170"/>
      <c r="Q164" s="170"/>
      <c r="R164" s="173"/>
      <c r="T164" s="174"/>
      <c r="U164" s="170"/>
      <c r="V164" s="170"/>
      <c r="W164" s="170"/>
      <c r="X164" s="170"/>
      <c r="Y164" s="170"/>
      <c r="Z164" s="170"/>
      <c r="AA164" s="175"/>
      <c r="AT164" s="176" t="s">
        <v>178</v>
      </c>
      <c r="AU164" s="176" t="s">
        <v>126</v>
      </c>
      <c r="AV164" s="10" t="s">
        <v>126</v>
      </c>
      <c r="AW164" s="10" t="s">
        <v>39</v>
      </c>
      <c r="AX164" s="10" t="s">
        <v>82</v>
      </c>
      <c r="AY164" s="176" t="s">
        <v>170</v>
      </c>
    </row>
    <row r="165" spans="2:65" s="10" customFormat="1" ht="22.5" customHeight="1">
      <c r="B165" s="169"/>
      <c r="C165" s="170"/>
      <c r="D165" s="170"/>
      <c r="E165" s="171" t="s">
        <v>5</v>
      </c>
      <c r="F165" s="265" t="s">
        <v>1237</v>
      </c>
      <c r="G165" s="266"/>
      <c r="H165" s="266"/>
      <c r="I165" s="266"/>
      <c r="J165" s="170"/>
      <c r="K165" s="172">
        <v>67.253</v>
      </c>
      <c r="L165" s="170"/>
      <c r="M165" s="170"/>
      <c r="N165" s="170"/>
      <c r="O165" s="170"/>
      <c r="P165" s="170"/>
      <c r="Q165" s="170"/>
      <c r="R165" s="173"/>
      <c r="T165" s="174"/>
      <c r="U165" s="170"/>
      <c r="V165" s="170"/>
      <c r="W165" s="170"/>
      <c r="X165" s="170"/>
      <c r="Y165" s="170"/>
      <c r="Z165" s="170"/>
      <c r="AA165" s="175"/>
      <c r="AT165" s="176" t="s">
        <v>178</v>
      </c>
      <c r="AU165" s="176" t="s">
        <v>126</v>
      </c>
      <c r="AV165" s="10" t="s">
        <v>126</v>
      </c>
      <c r="AW165" s="10" t="s">
        <v>39</v>
      </c>
      <c r="AX165" s="10" t="s">
        <v>82</v>
      </c>
      <c r="AY165" s="176" t="s">
        <v>170</v>
      </c>
    </row>
    <row r="166" spans="2:65" s="10" customFormat="1" ht="22.5" customHeight="1">
      <c r="B166" s="169"/>
      <c r="C166" s="170"/>
      <c r="D166" s="170"/>
      <c r="E166" s="171" t="s">
        <v>5</v>
      </c>
      <c r="F166" s="265" t="s">
        <v>1238</v>
      </c>
      <c r="G166" s="266"/>
      <c r="H166" s="266"/>
      <c r="I166" s="266"/>
      <c r="J166" s="170"/>
      <c r="K166" s="172">
        <v>96.004000000000005</v>
      </c>
      <c r="L166" s="170"/>
      <c r="M166" s="170"/>
      <c r="N166" s="170"/>
      <c r="O166" s="170"/>
      <c r="P166" s="170"/>
      <c r="Q166" s="170"/>
      <c r="R166" s="173"/>
      <c r="T166" s="174"/>
      <c r="U166" s="170"/>
      <c r="V166" s="170"/>
      <c r="W166" s="170"/>
      <c r="X166" s="170"/>
      <c r="Y166" s="170"/>
      <c r="Z166" s="170"/>
      <c r="AA166" s="175"/>
      <c r="AT166" s="176" t="s">
        <v>178</v>
      </c>
      <c r="AU166" s="176" t="s">
        <v>126</v>
      </c>
      <c r="AV166" s="10" t="s">
        <v>126</v>
      </c>
      <c r="AW166" s="10" t="s">
        <v>39</v>
      </c>
      <c r="AX166" s="10" t="s">
        <v>82</v>
      </c>
      <c r="AY166" s="176" t="s">
        <v>170</v>
      </c>
    </row>
    <row r="167" spans="2:65" s="10" customFormat="1" ht="22.5" customHeight="1">
      <c r="B167" s="169"/>
      <c r="C167" s="170"/>
      <c r="D167" s="170"/>
      <c r="E167" s="171" t="s">
        <v>5</v>
      </c>
      <c r="F167" s="265" t="s">
        <v>1239</v>
      </c>
      <c r="G167" s="266"/>
      <c r="H167" s="266"/>
      <c r="I167" s="266"/>
      <c r="J167" s="170"/>
      <c r="K167" s="172">
        <v>70.212000000000003</v>
      </c>
      <c r="L167" s="170"/>
      <c r="M167" s="170"/>
      <c r="N167" s="170"/>
      <c r="O167" s="170"/>
      <c r="P167" s="170"/>
      <c r="Q167" s="170"/>
      <c r="R167" s="173"/>
      <c r="T167" s="174"/>
      <c r="U167" s="170"/>
      <c r="V167" s="170"/>
      <c r="W167" s="170"/>
      <c r="X167" s="170"/>
      <c r="Y167" s="170"/>
      <c r="Z167" s="170"/>
      <c r="AA167" s="175"/>
      <c r="AT167" s="176" t="s">
        <v>178</v>
      </c>
      <c r="AU167" s="176" t="s">
        <v>126</v>
      </c>
      <c r="AV167" s="10" t="s">
        <v>126</v>
      </c>
      <c r="AW167" s="10" t="s">
        <v>39</v>
      </c>
      <c r="AX167" s="10" t="s">
        <v>82</v>
      </c>
      <c r="AY167" s="176" t="s">
        <v>170</v>
      </c>
    </row>
    <row r="168" spans="2:65" s="10" customFormat="1" ht="22.5" customHeight="1">
      <c r="B168" s="169"/>
      <c r="C168" s="170"/>
      <c r="D168" s="170"/>
      <c r="E168" s="171" t="s">
        <v>5</v>
      </c>
      <c r="F168" s="265" t="s">
        <v>1240</v>
      </c>
      <c r="G168" s="266"/>
      <c r="H168" s="266"/>
      <c r="I168" s="266"/>
      <c r="J168" s="170"/>
      <c r="K168" s="172">
        <v>61.938000000000002</v>
      </c>
      <c r="L168" s="170"/>
      <c r="M168" s="170"/>
      <c r="N168" s="170"/>
      <c r="O168" s="170"/>
      <c r="P168" s="170"/>
      <c r="Q168" s="170"/>
      <c r="R168" s="173"/>
      <c r="T168" s="174"/>
      <c r="U168" s="170"/>
      <c r="V168" s="170"/>
      <c r="W168" s="170"/>
      <c r="X168" s="170"/>
      <c r="Y168" s="170"/>
      <c r="Z168" s="170"/>
      <c r="AA168" s="175"/>
      <c r="AT168" s="176" t="s">
        <v>178</v>
      </c>
      <c r="AU168" s="176" t="s">
        <v>126</v>
      </c>
      <c r="AV168" s="10" t="s">
        <v>126</v>
      </c>
      <c r="AW168" s="10" t="s">
        <v>39</v>
      </c>
      <c r="AX168" s="10" t="s">
        <v>82</v>
      </c>
      <c r="AY168" s="176" t="s">
        <v>170</v>
      </c>
    </row>
    <row r="169" spans="2:65" s="10" customFormat="1" ht="31.5" customHeight="1">
      <c r="B169" s="169"/>
      <c r="C169" s="170"/>
      <c r="D169" s="170"/>
      <c r="E169" s="171" t="s">
        <v>5</v>
      </c>
      <c r="F169" s="265" t="s">
        <v>1241</v>
      </c>
      <c r="G169" s="266"/>
      <c r="H169" s="266"/>
      <c r="I169" s="266"/>
      <c r="J169" s="170"/>
      <c r="K169" s="172">
        <v>315.923</v>
      </c>
      <c r="L169" s="170"/>
      <c r="M169" s="170"/>
      <c r="N169" s="170"/>
      <c r="O169" s="170"/>
      <c r="P169" s="170"/>
      <c r="Q169" s="170"/>
      <c r="R169" s="173"/>
      <c r="T169" s="174"/>
      <c r="U169" s="170"/>
      <c r="V169" s="170"/>
      <c r="W169" s="170"/>
      <c r="X169" s="170"/>
      <c r="Y169" s="170"/>
      <c r="Z169" s="170"/>
      <c r="AA169" s="175"/>
      <c r="AT169" s="176" t="s">
        <v>178</v>
      </c>
      <c r="AU169" s="176" t="s">
        <v>126</v>
      </c>
      <c r="AV169" s="10" t="s">
        <v>126</v>
      </c>
      <c r="AW169" s="10" t="s">
        <v>39</v>
      </c>
      <c r="AX169" s="10" t="s">
        <v>82</v>
      </c>
      <c r="AY169" s="176" t="s">
        <v>170</v>
      </c>
    </row>
    <row r="170" spans="2:65" s="10" customFormat="1" ht="22.5" customHeight="1">
      <c r="B170" s="169"/>
      <c r="C170" s="170"/>
      <c r="D170" s="170"/>
      <c r="E170" s="171" t="s">
        <v>5</v>
      </c>
      <c r="F170" s="265" t="s">
        <v>1242</v>
      </c>
      <c r="G170" s="266"/>
      <c r="H170" s="266"/>
      <c r="I170" s="266"/>
      <c r="J170" s="170"/>
      <c r="K170" s="172">
        <v>77.641999999999996</v>
      </c>
      <c r="L170" s="170"/>
      <c r="M170" s="170"/>
      <c r="N170" s="170"/>
      <c r="O170" s="170"/>
      <c r="P170" s="170"/>
      <c r="Q170" s="170"/>
      <c r="R170" s="173"/>
      <c r="T170" s="174"/>
      <c r="U170" s="170"/>
      <c r="V170" s="170"/>
      <c r="W170" s="170"/>
      <c r="X170" s="170"/>
      <c r="Y170" s="170"/>
      <c r="Z170" s="170"/>
      <c r="AA170" s="175"/>
      <c r="AT170" s="176" t="s">
        <v>178</v>
      </c>
      <c r="AU170" s="176" t="s">
        <v>126</v>
      </c>
      <c r="AV170" s="10" t="s">
        <v>126</v>
      </c>
      <c r="AW170" s="10" t="s">
        <v>39</v>
      </c>
      <c r="AX170" s="10" t="s">
        <v>82</v>
      </c>
      <c r="AY170" s="176" t="s">
        <v>170</v>
      </c>
    </row>
    <row r="171" spans="2:65" s="10" customFormat="1" ht="22.5" customHeight="1">
      <c r="B171" s="169"/>
      <c r="C171" s="170"/>
      <c r="D171" s="170"/>
      <c r="E171" s="171" t="s">
        <v>5</v>
      </c>
      <c r="F171" s="265" t="s">
        <v>1243</v>
      </c>
      <c r="G171" s="266"/>
      <c r="H171" s="266"/>
      <c r="I171" s="266"/>
      <c r="J171" s="170"/>
      <c r="K171" s="172">
        <v>108.306</v>
      </c>
      <c r="L171" s="170"/>
      <c r="M171" s="170"/>
      <c r="N171" s="170"/>
      <c r="O171" s="170"/>
      <c r="P171" s="170"/>
      <c r="Q171" s="170"/>
      <c r="R171" s="173"/>
      <c r="T171" s="174"/>
      <c r="U171" s="170"/>
      <c r="V171" s="170"/>
      <c r="W171" s="170"/>
      <c r="X171" s="170"/>
      <c r="Y171" s="170"/>
      <c r="Z171" s="170"/>
      <c r="AA171" s="175"/>
      <c r="AT171" s="176" t="s">
        <v>178</v>
      </c>
      <c r="AU171" s="176" t="s">
        <v>126</v>
      </c>
      <c r="AV171" s="10" t="s">
        <v>126</v>
      </c>
      <c r="AW171" s="10" t="s">
        <v>39</v>
      </c>
      <c r="AX171" s="10" t="s">
        <v>82</v>
      </c>
      <c r="AY171" s="176" t="s">
        <v>170</v>
      </c>
    </row>
    <row r="172" spans="2:65" s="11" customFormat="1" ht="22.5" customHeight="1">
      <c r="B172" s="183"/>
      <c r="C172" s="184"/>
      <c r="D172" s="184"/>
      <c r="E172" s="185" t="s">
        <v>5</v>
      </c>
      <c r="F172" s="282" t="s">
        <v>1244</v>
      </c>
      <c r="G172" s="283"/>
      <c r="H172" s="283"/>
      <c r="I172" s="283"/>
      <c r="J172" s="184"/>
      <c r="K172" s="186" t="s">
        <v>5</v>
      </c>
      <c r="L172" s="184"/>
      <c r="M172" s="184"/>
      <c r="N172" s="184"/>
      <c r="O172" s="184"/>
      <c r="P172" s="184"/>
      <c r="Q172" s="184"/>
      <c r="R172" s="187"/>
      <c r="T172" s="188"/>
      <c r="U172" s="184"/>
      <c r="V172" s="184"/>
      <c r="W172" s="184"/>
      <c r="X172" s="184"/>
      <c r="Y172" s="184"/>
      <c r="Z172" s="184"/>
      <c r="AA172" s="189"/>
      <c r="AT172" s="190" t="s">
        <v>178</v>
      </c>
      <c r="AU172" s="190" t="s">
        <v>126</v>
      </c>
      <c r="AV172" s="11" t="s">
        <v>11</v>
      </c>
      <c r="AW172" s="11" t="s">
        <v>39</v>
      </c>
      <c r="AX172" s="11" t="s">
        <v>82</v>
      </c>
      <c r="AY172" s="190" t="s">
        <v>170</v>
      </c>
    </row>
    <row r="173" spans="2:65" s="10" customFormat="1" ht="22.5" customHeight="1">
      <c r="B173" s="169"/>
      <c r="C173" s="170"/>
      <c r="D173" s="170"/>
      <c r="E173" s="171" t="s">
        <v>5</v>
      </c>
      <c r="F173" s="265" t="s">
        <v>1245</v>
      </c>
      <c r="G173" s="266"/>
      <c r="H173" s="266"/>
      <c r="I173" s="266"/>
      <c r="J173" s="170"/>
      <c r="K173" s="172">
        <v>7.0910000000000002</v>
      </c>
      <c r="L173" s="170"/>
      <c r="M173" s="170"/>
      <c r="N173" s="170"/>
      <c r="O173" s="170"/>
      <c r="P173" s="170"/>
      <c r="Q173" s="170"/>
      <c r="R173" s="173"/>
      <c r="T173" s="174"/>
      <c r="U173" s="170"/>
      <c r="V173" s="170"/>
      <c r="W173" s="170"/>
      <c r="X173" s="170"/>
      <c r="Y173" s="170"/>
      <c r="Z173" s="170"/>
      <c r="AA173" s="175"/>
      <c r="AT173" s="176" t="s">
        <v>178</v>
      </c>
      <c r="AU173" s="176" t="s">
        <v>126</v>
      </c>
      <c r="AV173" s="10" t="s">
        <v>126</v>
      </c>
      <c r="AW173" s="10" t="s">
        <v>39</v>
      </c>
      <c r="AX173" s="10" t="s">
        <v>82</v>
      </c>
      <c r="AY173" s="176" t="s">
        <v>170</v>
      </c>
    </row>
    <row r="174" spans="2:65" s="10" customFormat="1" ht="31.5" customHeight="1">
      <c r="B174" s="169"/>
      <c r="C174" s="170"/>
      <c r="D174" s="170"/>
      <c r="E174" s="171" t="s">
        <v>5</v>
      </c>
      <c r="F174" s="265" t="s">
        <v>1246</v>
      </c>
      <c r="G174" s="266"/>
      <c r="H174" s="266"/>
      <c r="I174" s="266"/>
      <c r="J174" s="170"/>
      <c r="K174" s="172">
        <v>13.992000000000001</v>
      </c>
      <c r="L174" s="170"/>
      <c r="M174" s="170"/>
      <c r="N174" s="170"/>
      <c r="O174" s="170"/>
      <c r="P174" s="170"/>
      <c r="Q174" s="170"/>
      <c r="R174" s="173"/>
      <c r="T174" s="174"/>
      <c r="U174" s="170"/>
      <c r="V174" s="170"/>
      <c r="W174" s="170"/>
      <c r="X174" s="170"/>
      <c r="Y174" s="170"/>
      <c r="Z174" s="170"/>
      <c r="AA174" s="175"/>
      <c r="AT174" s="176" t="s">
        <v>178</v>
      </c>
      <c r="AU174" s="176" t="s">
        <v>126</v>
      </c>
      <c r="AV174" s="10" t="s">
        <v>126</v>
      </c>
      <c r="AW174" s="10" t="s">
        <v>39</v>
      </c>
      <c r="AX174" s="10" t="s">
        <v>82</v>
      </c>
      <c r="AY174" s="176" t="s">
        <v>170</v>
      </c>
    </row>
    <row r="175" spans="2:65" s="10" customFormat="1" ht="22.5" customHeight="1">
      <c r="B175" s="169"/>
      <c r="C175" s="170"/>
      <c r="D175" s="170"/>
      <c r="E175" s="171" t="s">
        <v>5</v>
      </c>
      <c r="F175" s="265" t="s">
        <v>1247</v>
      </c>
      <c r="G175" s="266"/>
      <c r="H175" s="266"/>
      <c r="I175" s="266"/>
      <c r="J175" s="170"/>
      <c r="K175" s="172">
        <v>47.140999999999998</v>
      </c>
      <c r="L175" s="170"/>
      <c r="M175" s="170"/>
      <c r="N175" s="170"/>
      <c r="O175" s="170"/>
      <c r="P175" s="170"/>
      <c r="Q175" s="170"/>
      <c r="R175" s="173"/>
      <c r="T175" s="174"/>
      <c r="U175" s="170"/>
      <c r="V175" s="170"/>
      <c r="W175" s="170"/>
      <c r="X175" s="170"/>
      <c r="Y175" s="170"/>
      <c r="Z175" s="170"/>
      <c r="AA175" s="175"/>
      <c r="AT175" s="176" t="s">
        <v>178</v>
      </c>
      <c r="AU175" s="176" t="s">
        <v>126</v>
      </c>
      <c r="AV175" s="10" t="s">
        <v>126</v>
      </c>
      <c r="AW175" s="10" t="s">
        <v>39</v>
      </c>
      <c r="AX175" s="10" t="s">
        <v>82</v>
      </c>
      <c r="AY175" s="176" t="s">
        <v>170</v>
      </c>
    </row>
    <row r="176" spans="2:65" s="10" customFormat="1" ht="22.5" customHeight="1">
      <c r="B176" s="169"/>
      <c r="C176" s="170"/>
      <c r="D176" s="170"/>
      <c r="E176" s="171" t="s">
        <v>5</v>
      </c>
      <c r="F176" s="265" t="s">
        <v>1248</v>
      </c>
      <c r="G176" s="266"/>
      <c r="H176" s="266"/>
      <c r="I176" s="266"/>
      <c r="J176" s="170"/>
      <c r="K176" s="172">
        <v>10.458</v>
      </c>
      <c r="L176" s="170"/>
      <c r="M176" s="170"/>
      <c r="N176" s="170"/>
      <c r="O176" s="170"/>
      <c r="P176" s="170"/>
      <c r="Q176" s="170"/>
      <c r="R176" s="173"/>
      <c r="T176" s="174"/>
      <c r="U176" s="170"/>
      <c r="V176" s="170"/>
      <c r="W176" s="170"/>
      <c r="X176" s="170"/>
      <c r="Y176" s="170"/>
      <c r="Z176" s="170"/>
      <c r="AA176" s="175"/>
      <c r="AT176" s="176" t="s">
        <v>178</v>
      </c>
      <c r="AU176" s="176" t="s">
        <v>126</v>
      </c>
      <c r="AV176" s="10" t="s">
        <v>126</v>
      </c>
      <c r="AW176" s="10" t="s">
        <v>39</v>
      </c>
      <c r="AX176" s="10" t="s">
        <v>82</v>
      </c>
      <c r="AY176" s="176" t="s">
        <v>170</v>
      </c>
    </row>
    <row r="177" spans="2:65" s="10" customFormat="1" ht="22.5" customHeight="1">
      <c r="B177" s="169"/>
      <c r="C177" s="170"/>
      <c r="D177" s="170"/>
      <c r="E177" s="171" t="s">
        <v>5</v>
      </c>
      <c r="F177" s="265" t="s">
        <v>1249</v>
      </c>
      <c r="G177" s="266"/>
      <c r="H177" s="266"/>
      <c r="I177" s="266"/>
      <c r="J177" s="170"/>
      <c r="K177" s="172">
        <v>5.2480000000000002</v>
      </c>
      <c r="L177" s="170"/>
      <c r="M177" s="170"/>
      <c r="N177" s="170"/>
      <c r="O177" s="170"/>
      <c r="P177" s="170"/>
      <c r="Q177" s="170"/>
      <c r="R177" s="173"/>
      <c r="T177" s="174"/>
      <c r="U177" s="170"/>
      <c r="V177" s="170"/>
      <c r="W177" s="170"/>
      <c r="X177" s="170"/>
      <c r="Y177" s="170"/>
      <c r="Z177" s="170"/>
      <c r="AA177" s="175"/>
      <c r="AT177" s="176" t="s">
        <v>178</v>
      </c>
      <c r="AU177" s="176" t="s">
        <v>126</v>
      </c>
      <c r="AV177" s="10" t="s">
        <v>126</v>
      </c>
      <c r="AW177" s="10" t="s">
        <v>39</v>
      </c>
      <c r="AX177" s="10" t="s">
        <v>82</v>
      </c>
      <c r="AY177" s="176" t="s">
        <v>170</v>
      </c>
    </row>
    <row r="178" spans="2:65" s="10" customFormat="1" ht="22.5" customHeight="1">
      <c r="B178" s="169"/>
      <c r="C178" s="170"/>
      <c r="D178" s="170"/>
      <c r="E178" s="171" t="s">
        <v>5</v>
      </c>
      <c r="F178" s="265" t="s">
        <v>1250</v>
      </c>
      <c r="G178" s="266"/>
      <c r="H178" s="266"/>
      <c r="I178" s="266"/>
      <c r="J178" s="170"/>
      <c r="K178" s="172">
        <v>8.1519999999999992</v>
      </c>
      <c r="L178" s="170"/>
      <c r="M178" s="170"/>
      <c r="N178" s="170"/>
      <c r="O178" s="170"/>
      <c r="P178" s="170"/>
      <c r="Q178" s="170"/>
      <c r="R178" s="173"/>
      <c r="T178" s="174"/>
      <c r="U178" s="170"/>
      <c r="V178" s="170"/>
      <c r="W178" s="170"/>
      <c r="X178" s="170"/>
      <c r="Y178" s="170"/>
      <c r="Z178" s="170"/>
      <c r="AA178" s="175"/>
      <c r="AT178" s="176" t="s">
        <v>178</v>
      </c>
      <c r="AU178" s="176" t="s">
        <v>126</v>
      </c>
      <c r="AV178" s="10" t="s">
        <v>126</v>
      </c>
      <c r="AW178" s="10" t="s">
        <v>39</v>
      </c>
      <c r="AX178" s="10" t="s">
        <v>82</v>
      </c>
      <c r="AY178" s="176" t="s">
        <v>170</v>
      </c>
    </row>
    <row r="179" spans="2:65" s="10" customFormat="1" ht="31.5" customHeight="1">
      <c r="B179" s="169"/>
      <c r="C179" s="170"/>
      <c r="D179" s="170"/>
      <c r="E179" s="171" t="s">
        <v>5</v>
      </c>
      <c r="F179" s="265" t="s">
        <v>1251</v>
      </c>
      <c r="G179" s="266"/>
      <c r="H179" s="266"/>
      <c r="I179" s="266"/>
      <c r="J179" s="170"/>
      <c r="K179" s="172">
        <v>35</v>
      </c>
      <c r="L179" s="170"/>
      <c r="M179" s="170"/>
      <c r="N179" s="170"/>
      <c r="O179" s="170"/>
      <c r="P179" s="170"/>
      <c r="Q179" s="170"/>
      <c r="R179" s="173"/>
      <c r="T179" s="174"/>
      <c r="U179" s="170"/>
      <c r="V179" s="170"/>
      <c r="W179" s="170"/>
      <c r="X179" s="170"/>
      <c r="Y179" s="170"/>
      <c r="Z179" s="170"/>
      <c r="AA179" s="175"/>
      <c r="AT179" s="176" t="s">
        <v>178</v>
      </c>
      <c r="AU179" s="176" t="s">
        <v>126</v>
      </c>
      <c r="AV179" s="10" t="s">
        <v>126</v>
      </c>
      <c r="AW179" s="10" t="s">
        <v>39</v>
      </c>
      <c r="AX179" s="10" t="s">
        <v>82</v>
      </c>
      <c r="AY179" s="176" t="s">
        <v>170</v>
      </c>
    </row>
    <row r="180" spans="2:65" s="10" customFormat="1" ht="22.5" customHeight="1">
      <c r="B180" s="169"/>
      <c r="C180" s="170"/>
      <c r="D180" s="170"/>
      <c r="E180" s="171" t="s">
        <v>5</v>
      </c>
      <c r="F180" s="265" t="s">
        <v>1252</v>
      </c>
      <c r="G180" s="266"/>
      <c r="H180" s="266"/>
      <c r="I180" s="266"/>
      <c r="J180" s="170"/>
      <c r="K180" s="172">
        <v>-1316.4860000000001</v>
      </c>
      <c r="L180" s="170"/>
      <c r="M180" s="170"/>
      <c r="N180" s="170"/>
      <c r="O180" s="170"/>
      <c r="P180" s="170"/>
      <c r="Q180" s="170"/>
      <c r="R180" s="173"/>
      <c r="T180" s="174"/>
      <c r="U180" s="170"/>
      <c r="V180" s="170"/>
      <c r="W180" s="170"/>
      <c r="X180" s="170"/>
      <c r="Y180" s="170"/>
      <c r="Z180" s="170"/>
      <c r="AA180" s="175"/>
      <c r="AT180" s="176" t="s">
        <v>178</v>
      </c>
      <c r="AU180" s="176" t="s">
        <v>126</v>
      </c>
      <c r="AV180" s="10" t="s">
        <v>126</v>
      </c>
      <c r="AW180" s="10" t="s">
        <v>39</v>
      </c>
      <c r="AX180" s="10" t="s">
        <v>82</v>
      </c>
      <c r="AY180" s="176" t="s">
        <v>170</v>
      </c>
    </row>
    <row r="181" spans="2:65" s="1" customFormat="1" ht="31.5" customHeight="1">
      <c r="B181" s="133"/>
      <c r="C181" s="162" t="s">
        <v>217</v>
      </c>
      <c r="D181" s="162" t="s">
        <v>171</v>
      </c>
      <c r="E181" s="163" t="s">
        <v>1253</v>
      </c>
      <c r="F181" s="260" t="s">
        <v>1254</v>
      </c>
      <c r="G181" s="260"/>
      <c r="H181" s="260"/>
      <c r="I181" s="260"/>
      <c r="J181" s="164" t="s">
        <v>174</v>
      </c>
      <c r="K181" s="165">
        <v>219.41399999999999</v>
      </c>
      <c r="L181" s="261">
        <v>0</v>
      </c>
      <c r="M181" s="261"/>
      <c r="N181" s="262">
        <f>ROUND(L181*K181,0)</f>
        <v>0</v>
      </c>
      <c r="O181" s="262"/>
      <c r="P181" s="262"/>
      <c r="Q181" s="262"/>
      <c r="R181" s="136"/>
      <c r="T181" s="166" t="s">
        <v>5</v>
      </c>
      <c r="U181" s="45" t="s">
        <v>47</v>
      </c>
      <c r="V181" s="37"/>
      <c r="W181" s="167">
        <f>V181*K181</f>
        <v>0</v>
      </c>
      <c r="X181" s="167">
        <v>0</v>
      </c>
      <c r="Y181" s="167">
        <f>X181*K181</f>
        <v>0</v>
      </c>
      <c r="Z181" s="167">
        <v>0</v>
      </c>
      <c r="AA181" s="168">
        <f>Z181*K181</f>
        <v>0</v>
      </c>
      <c r="AR181" s="19" t="s">
        <v>175</v>
      </c>
      <c r="AT181" s="19" t="s">
        <v>171</v>
      </c>
      <c r="AU181" s="19" t="s">
        <v>126</v>
      </c>
      <c r="AY181" s="19" t="s">
        <v>170</v>
      </c>
      <c r="BE181" s="107">
        <f>IF(U181="základní",N181,0)</f>
        <v>0</v>
      </c>
      <c r="BF181" s="107">
        <f>IF(U181="snížená",N181,0)</f>
        <v>0</v>
      </c>
      <c r="BG181" s="107">
        <f>IF(U181="zákl. přenesená",N181,0)</f>
        <v>0</v>
      </c>
      <c r="BH181" s="107">
        <f>IF(U181="sníž. přenesená",N181,0)</f>
        <v>0</v>
      </c>
      <c r="BI181" s="107">
        <f>IF(U181="nulová",N181,0)</f>
        <v>0</v>
      </c>
      <c r="BJ181" s="19" t="s">
        <v>11</v>
      </c>
      <c r="BK181" s="107">
        <f>ROUND(L181*K181,0)</f>
        <v>0</v>
      </c>
      <c r="BL181" s="19" t="s">
        <v>175</v>
      </c>
      <c r="BM181" s="19" t="s">
        <v>1255</v>
      </c>
    </row>
    <row r="182" spans="2:65" s="10" customFormat="1" ht="22.5" customHeight="1">
      <c r="B182" s="169"/>
      <c r="C182" s="170"/>
      <c r="D182" s="170"/>
      <c r="E182" s="171" t="s">
        <v>5</v>
      </c>
      <c r="F182" s="263" t="s">
        <v>1256</v>
      </c>
      <c r="G182" s="264"/>
      <c r="H182" s="264"/>
      <c r="I182" s="264"/>
      <c r="J182" s="170"/>
      <c r="K182" s="172">
        <v>219.41399999999999</v>
      </c>
      <c r="L182" s="170"/>
      <c r="M182" s="170"/>
      <c r="N182" s="170"/>
      <c r="O182" s="170"/>
      <c r="P182" s="170"/>
      <c r="Q182" s="170"/>
      <c r="R182" s="173"/>
      <c r="T182" s="174"/>
      <c r="U182" s="170"/>
      <c r="V182" s="170"/>
      <c r="W182" s="170"/>
      <c r="X182" s="170"/>
      <c r="Y182" s="170"/>
      <c r="Z182" s="170"/>
      <c r="AA182" s="175"/>
      <c r="AT182" s="176" t="s">
        <v>178</v>
      </c>
      <c r="AU182" s="176" t="s">
        <v>126</v>
      </c>
      <c r="AV182" s="10" t="s">
        <v>126</v>
      </c>
      <c r="AW182" s="10" t="s">
        <v>39</v>
      </c>
      <c r="AX182" s="10" t="s">
        <v>82</v>
      </c>
      <c r="AY182" s="176" t="s">
        <v>170</v>
      </c>
    </row>
    <row r="183" spans="2:65" s="1" customFormat="1" ht="31.5" customHeight="1">
      <c r="B183" s="133"/>
      <c r="C183" s="162" t="s">
        <v>29</v>
      </c>
      <c r="D183" s="162" t="s">
        <v>171</v>
      </c>
      <c r="E183" s="163" t="s">
        <v>1257</v>
      </c>
      <c r="F183" s="260" t="s">
        <v>1258</v>
      </c>
      <c r="G183" s="260"/>
      <c r="H183" s="260"/>
      <c r="I183" s="260"/>
      <c r="J183" s="164" t="s">
        <v>174</v>
      </c>
      <c r="K183" s="165">
        <v>789.89099999999996</v>
      </c>
      <c r="L183" s="261">
        <v>0</v>
      </c>
      <c r="M183" s="261"/>
      <c r="N183" s="262">
        <f>ROUND(L183*K183,0)</f>
        <v>0</v>
      </c>
      <c r="O183" s="262"/>
      <c r="P183" s="262"/>
      <c r="Q183" s="262"/>
      <c r="R183" s="136"/>
      <c r="T183" s="166" t="s">
        <v>5</v>
      </c>
      <c r="U183" s="45" t="s">
        <v>47</v>
      </c>
      <c r="V183" s="37"/>
      <c r="W183" s="167">
        <f>V183*K183</f>
        <v>0</v>
      </c>
      <c r="X183" s="167">
        <v>0</v>
      </c>
      <c r="Y183" s="167">
        <f>X183*K183</f>
        <v>0</v>
      </c>
      <c r="Z183" s="167">
        <v>0</v>
      </c>
      <c r="AA183" s="168">
        <f>Z183*K183</f>
        <v>0</v>
      </c>
      <c r="AR183" s="19" t="s">
        <v>175</v>
      </c>
      <c r="AT183" s="19" t="s">
        <v>171</v>
      </c>
      <c r="AU183" s="19" t="s">
        <v>126</v>
      </c>
      <c r="AY183" s="19" t="s">
        <v>170</v>
      </c>
      <c r="BE183" s="107">
        <f>IF(U183="základní",N183,0)</f>
        <v>0</v>
      </c>
      <c r="BF183" s="107">
        <f>IF(U183="snížená",N183,0)</f>
        <v>0</v>
      </c>
      <c r="BG183" s="107">
        <f>IF(U183="zákl. přenesená",N183,0)</f>
        <v>0</v>
      </c>
      <c r="BH183" s="107">
        <f>IF(U183="sníž. přenesená",N183,0)</f>
        <v>0</v>
      </c>
      <c r="BI183" s="107">
        <f>IF(U183="nulová",N183,0)</f>
        <v>0</v>
      </c>
      <c r="BJ183" s="19" t="s">
        <v>11</v>
      </c>
      <c r="BK183" s="107">
        <f>ROUND(L183*K183,0)</f>
        <v>0</v>
      </c>
      <c r="BL183" s="19" t="s">
        <v>175</v>
      </c>
      <c r="BM183" s="19" t="s">
        <v>1259</v>
      </c>
    </row>
    <row r="184" spans="2:65" s="10" customFormat="1" ht="22.5" customHeight="1">
      <c r="B184" s="169"/>
      <c r="C184" s="170"/>
      <c r="D184" s="170"/>
      <c r="E184" s="171" t="s">
        <v>5</v>
      </c>
      <c r="F184" s="263" t="s">
        <v>1260</v>
      </c>
      <c r="G184" s="264"/>
      <c r="H184" s="264"/>
      <c r="I184" s="264"/>
      <c r="J184" s="170"/>
      <c r="K184" s="172">
        <v>789.89099999999996</v>
      </c>
      <c r="L184" s="170"/>
      <c r="M184" s="170"/>
      <c r="N184" s="170"/>
      <c r="O184" s="170"/>
      <c r="P184" s="170"/>
      <c r="Q184" s="170"/>
      <c r="R184" s="173"/>
      <c r="T184" s="174"/>
      <c r="U184" s="170"/>
      <c r="V184" s="170"/>
      <c r="W184" s="170"/>
      <c r="X184" s="170"/>
      <c r="Y184" s="170"/>
      <c r="Z184" s="170"/>
      <c r="AA184" s="175"/>
      <c r="AT184" s="176" t="s">
        <v>178</v>
      </c>
      <c r="AU184" s="176" t="s">
        <v>126</v>
      </c>
      <c r="AV184" s="10" t="s">
        <v>126</v>
      </c>
      <c r="AW184" s="10" t="s">
        <v>39</v>
      </c>
      <c r="AX184" s="10" t="s">
        <v>82</v>
      </c>
      <c r="AY184" s="176" t="s">
        <v>170</v>
      </c>
    </row>
    <row r="185" spans="2:65" s="1" customFormat="1" ht="31.5" customHeight="1">
      <c r="B185" s="133"/>
      <c r="C185" s="162" t="s">
        <v>227</v>
      </c>
      <c r="D185" s="162" t="s">
        <v>171</v>
      </c>
      <c r="E185" s="163" t="s">
        <v>1261</v>
      </c>
      <c r="F185" s="260" t="s">
        <v>1262</v>
      </c>
      <c r="G185" s="260"/>
      <c r="H185" s="260"/>
      <c r="I185" s="260"/>
      <c r="J185" s="164" t="s">
        <v>174</v>
      </c>
      <c r="K185" s="165">
        <v>394.94600000000003</v>
      </c>
      <c r="L185" s="261">
        <v>0</v>
      </c>
      <c r="M185" s="261"/>
      <c r="N185" s="262">
        <f>ROUND(L185*K185,0)</f>
        <v>0</v>
      </c>
      <c r="O185" s="262"/>
      <c r="P185" s="262"/>
      <c r="Q185" s="262"/>
      <c r="R185" s="136"/>
      <c r="T185" s="166" t="s">
        <v>5</v>
      </c>
      <c r="U185" s="45" t="s">
        <v>47</v>
      </c>
      <c r="V185" s="37"/>
      <c r="W185" s="167">
        <f>V185*K185</f>
        <v>0</v>
      </c>
      <c r="X185" s="167">
        <v>0</v>
      </c>
      <c r="Y185" s="167">
        <f>X185*K185</f>
        <v>0</v>
      </c>
      <c r="Z185" s="167">
        <v>0</v>
      </c>
      <c r="AA185" s="168">
        <f>Z185*K185</f>
        <v>0</v>
      </c>
      <c r="AR185" s="19" t="s">
        <v>175</v>
      </c>
      <c r="AT185" s="19" t="s">
        <v>171</v>
      </c>
      <c r="AU185" s="19" t="s">
        <v>126</v>
      </c>
      <c r="AY185" s="19" t="s">
        <v>170</v>
      </c>
      <c r="BE185" s="107">
        <f>IF(U185="základní",N185,0)</f>
        <v>0</v>
      </c>
      <c r="BF185" s="107">
        <f>IF(U185="snížená",N185,0)</f>
        <v>0</v>
      </c>
      <c r="BG185" s="107">
        <f>IF(U185="zákl. přenesená",N185,0)</f>
        <v>0</v>
      </c>
      <c r="BH185" s="107">
        <f>IF(U185="sníž. přenesená",N185,0)</f>
        <v>0</v>
      </c>
      <c r="BI185" s="107">
        <f>IF(U185="nulová",N185,0)</f>
        <v>0</v>
      </c>
      <c r="BJ185" s="19" t="s">
        <v>11</v>
      </c>
      <c r="BK185" s="107">
        <f>ROUND(L185*K185,0)</f>
        <v>0</v>
      </c>
      <c r="BL185" s="19" t="s">
        <v>175</v>
      </c>
      <c r="BM185" s="19" t="s">
        <v>1263</v>
      </c>
    </row>
    <row r="186" spans="2:65" s="10" customFormat="1" ht="22.5" customHeight="1">
      <c r="B186" s="169"/>
      <c r="C186" s="170"/>
      <c r="D186" s="170"/>
      <c r="E186" s="171" t="s">
        <v>5</v>
      </c>
      <c r="F186" s="263" t="s">
        <v>1264</v>
      </c>
      <c r="G186" s="264"/>
      <c r="H186" s="264"/>
      <c r="I186" s="264"/>
      <c r="J186" s="170"/>
      <c r="K186" s="172">
        <v>394.94600000000003</v>
      </c>
      <c r="L186" s="170"/>
      <c r="M186" s="170"/>
      <c r="N186" s="170"/>
      <c r="O186" s="170"/>
      <c r="P186" s="170"/>
      <c r="Q186" s="170"/>
      <c r="R186" s="173"/>
      <c r="T186" s="174"/>
      <c r="U186" s="170"/>
      <c r="V186" s="170"/>
      <c r="W186" s="170"/>
      <c r="X186" s="170"/>
      <c r="Y186" s="170"/>
      <c r="Z186" s="170"/>
      <c r="AA186" s="175"/>
      <c r="AT186" s="176" t="s">
        <v>178</v>
      </c>
      <c r="AU186" s="176" t="s">
        <v>126</v>
      </c>
      <c r="AV186" s="10" t="s">
        <v>126</v>
      </c>
      <c r="AW186" s="10" t="s">
        <v>39</v>
      </c>
      <c r="AX186" s="10" t="s">
        <v>82</v>
      </c>
      <c r="AY186" s="176" t="s">
        <v>170</v>
      </c>
    </row>
    <row r="187" spans="2:65" s="1" customFormat="1" ht="22.5" customHeight="1">
      <c r="B187" s="133"/>
      <c r="C187" s="162" t="s">
        <v>233</v>
      </c>
      <c r="D187" s="162" t="s">
        <v>171</v>
      </c>
      <c r="E187" s="163" t="s">
        <v>1265</v>
      </c>
      <c r="F187" s="260" t="s">
        <v>1266</v>
      </c>
      <c r="G187" s="260"/>
      <c r="H187" s="260"/>
      <c r="I187" s="260"/>
      <c r="J187" s="164" t="s">
        <v>174</v>
      </c>
      <c r="K187" s="165">
        <v>526.59400000000005</v>
      </c>
      <c r="L187" s="261">
        <v>0</v>
      </c>
      <c r="M187" s="261"/>
      <c r="N187" s="262">
        <f>ROUND(L187*K187,0)</f>
        <v>0</v>
      </c>
      <c r="O187" s="262"/>
      <c r="P187" s="262"/>
      <c r="Q187" s="262"/>
      <c r="R187" s="136"/>
      <c r="T187" s="166" t="s">
        <v>5</v>
      </c>
      <c r="U187" s="45" t="s">
        <v>47</v>
      </c>
      <c r="V187" s="37"/>
      <c r="W187" s="167">
        <f>V187*K187</f>
        <v>0</v>
      </c>
      <c r="X187" s="167">
        <v>1.0460000000000001E-2</v>
      </c>
      <c r="Y187" s="167">
        <f>X187*K187</f>
        <v>5.5081732400000005</v>
      </c>
      <c r="Z187" s="167">
        <v>0</v>
      </c>
      <c r="AA187" s="168">
        <f>Z187*K187</f>
        <v>0</v>
      </c>
      <c r="AR187" s="19" t="s">
        <v>175</v>
      </c>
      <c r="AT187" s="19" t="s">
        <v>171</v>
      </c>
      <c r="AU187" s="19" t="s">
        <v>126</v>
      </c>
      <c r="AY187" s="19" t="s">
        <v>170</v>
      </c>
      <c r="BE187" s="107">
        <f>IF(U187="základní",N187,0)</f>
        <v>0</v>
      </c>
      <c r="BF187" s="107">
        <f>IF(U187="snížená",N187,0)</f>
        <v>0</v>
      </c>
      <c r="BG187" s="107">
        <f>IF(U187="zákl. přenesená",N187,0)</f>
        <v>0</v>
      </c>
      <c r="BH187" s="107">
        <f>IF(U187="sníž. přenesená",N187,0)</f>
        <v>0</v>
      </c>
      <c r="BI187" s="107">
        <f>IF(U187="nulová",N187,0)</f>
        <v>0</v>
      </c>
      <c r="BJ187" s="19" t="s">
        <v>11</v>
      </c>
      <c r="BK187" s="107">
        <f>ROUND(L187*K187,0)</f>
        <v>0</v>
      </c>
      <c r="BL187" s="19" t="s">
        <v>175</v>
      </c>
      <c r="BM187" s="19" t="s">
        <v>1267</v>
      </c>
    </row>
    <row r="188" spans="2:65" s="10" customFormat="1" ht="22.5" customHeight="1">
      <c r="B188" s="169"/>
      <c r="C188" s="170"/>
      <c r="D188" s="170"/>
      <c r="E188" s="171" t="s">
        <v>5</v>
      </c>
      <c r="F188" s="263" t="s">
        <v>1268</v>
      </c>
      <c r="G188" s="264"/>
      <c r="H188" s="264"/>
      <c r="I188" s="264"/>
      <c r="J188" s="170"/>
      <c r="K188" s="172">
        <v>526.59400000000005</v>
      </c>
      <c r="L188" s="170"/>
      <c r="M188" s="170"/>
      <c r="N188" s="170"/>
      <c r="O188" s="170"/>
      <c r="P188" s="170"/>
      <c r="Q188" s="170"/>
      <c r="R188" s="173"/>
      <c r="T188" s="174"/>
      <c r="U188" s="170"/>
      <c r="V188" s="170"/>
      <c r="W188" s="170"/>
      <c r="X188" s="170"/>
      <c r="Y188" s="170"/>
      <c r="Z188" s="170"/>
      <c r="AA188" s="175"/>
      <c r="AT188" s="176" t="s">
        <v>178</v>
      </c>
      <c r="AU188" s="176" t="s">
        <v>126</v>
      </c>
      <c r="AV188" s="10" t="s">
        <v>126</v>
      </c>
      <c r="AW188" s="10" t="s">
        <v>39</v>
      </c>
      <c r="AX188" s="10" t="s">
        <v>82</v>
      </c>
      <c r="AY188" s="176" t="s">
        <v>170</v>
      </c>
    </row>
    <row r="189" spans="2:65" s="1" customFormat="1" ht="31.5" customHeight="1">
      <c r="B189" s="133"/>
      <c r="C189" s="162" t="s">
        <v>240</v>
      </c>
      <c r="D189" s="162" t="s">
        <v>171</v>
      </c>
      <c r="E189" s="163" t="s">
        <v>1269</v>
      </c>
      <c r="F189" s="260" t="s">
        <v>1270</v>
      </c>
      <c r="G189" s="260"/>
      <c r="H189" s="260"/>
      <c r="I189" s="260"/>
      <c r="J189" s="164" t="s">
        <v>267</v>
      </c>
      <c r="K189" s="165">
        <v>1.8</v>
      </c>
      <c r="L189" s="261">
        <v>0</v>
      </c>
      <c r="M189" s="261"/>
      <c r="N189" s="262">
        <f>ROUND(L189*K189,0)</f>
        <v>0</v>
      </c>
      <c r="O189" s="262"/>
      <c r="P189" s="262"/>
      <c r="Q189" s="262"/>
      <c r="R189" s="136"/>
      <c r="T189" s="166" t="s">
        <v>5</v>
      </c>
      <c r="U189" s="45" t="s">
        <v>47</v>
      </c>
      <c r="V189" s="37"/>
      <c r="W189" s="167">
        <f>V189*K189</f>
        <v>0</v>
      </c>
      <c r="X189" s="167">
        <v>0</v>
      </c>
      <c r="Y189" s="167">
        <f>X189*K189</f>
        <v>0</v>
      </c>
      <c r="Z189" s="167">
        <v>0</v>
      </c>
      <c r="AA189" s="168">
        <f>Z189*K189</f>
        <v>0</v>
      </c>
      <c r="AR189" s="19" t="s">
        <v>175</v>
      </c>
      <c r="AT189" s="19" t="s">
        <v>171</v>
      </c>
      <c r="AU189" s="19" t="s">
        <v>126</v>
      </c>
      <c r="AY189" s="19" t="s">
        <v>170</v>
      </c>
      <c r="BE189" s="107">
        <f>IF(U189="základní",N189,0)</f>
        <v>0</v>
      </c>
      <c r="BF189" s="107">
        <f>IF(U189="snížená",N189,0)</f>
        <v>0</v>
      </c>
      <c r="BG189" s="107">
        <f>IF(U189="zákl. přenesená",N189,0)</f>
        <v>0</v>
      </c>
      <c r="BH189" s="107">
        <f>IF(U189="sníž. přenesená",N189,0)</f>
        <v>0</v>
      </c>
      <c r="BI189" s="107">
        <f>IF(U189="nulová",N189,0)</f>
        <v>0</v>
      </c>
      <c r="BJ189" s="19" t="s">
        <v>11</v>
      </c>
      <c r="BK189" s="107">
        <f>ROUND(L189*K189,0)</f>
        <v>0</v>
      </c>
      <c r="BL189" s="19" t="s">
        <v>175</v>
      </c>
      <c r="BM189" s="19" t="s">
        <v>1271</v>
      </c>
    </row>
    <row r="190" spans="2:65" s="10" customFormat="1" ht="22.5" customHeight="1">
      <c r="B190" s="169"/>
      <c r="C190" s="170"/>
      <c r="D190" s="170"/>
      <c r="E190" s="171" t="s">
        <v>5</v>
      </c>
      <c r="F190" s="263" t="s">
        <v>1272</v>
      </c>
      <c r="G190" s="264"/>
      <c r="H190" s="264"/>
      <c r="I190" s="264"/>
      <c r="J190" s="170"/>
      <c r="K190" s="172">
        <v>1.8</v>
      </c>
      <c r="L190" s="170"/>
      <c r="M190" s="170"/>
      <c r="N190" s="170"/>
      <c r="O190" s="170"/>
      <c r="P190" s="170"/>
      <c r="Q190" s="170"/>
      <c r="R190" s="173"/>
      <c r="T190" s="174"/>
      <c r="U190" s="170"/>
      <c r="V190" s="170"/>
      <c r="W190" s="170"/>
      <c r="X190" s="170"/>
      <c r="Y190" s="170"/>
      <c r="Z190" s="170"/>
      <c r="AA190" s="175"/>
      <c r="AT190" s="176" t="s">
        <v>178</v>
      </c>
      <c r="AU190" s="176" t="s">
        <v>126</v>
      </c>
      <c r="AV190" s="10" t="s">
        <v>126</v>
      </c>
      <c r="AW190" s="10" t="s">
        <v>39</v>
      </c>
      <c r="AX190" s="10" t="s">
        <v>82</v>
      </c>
      <c r="AY190" s="176" t="s">
        <v>170</v>
      </c>
    </row>
    <row r="191" spans="2:65" s="1" customFormat="1" ht="22.5" customHeight="1">
      <c r="B191" s="133"/>
      <c r="C191" s="177" t="s">
        <v>244</v>
      </c>
      <c r="D191" s="177" t="s">
        <v>234</v>
      </c>
      <c r="E191" s="178" t="s">
        <v>1273</v>
      </c>
      <c r="F191" s="272" t="s">
        <v>1274</v>
      </c>
      <c r="G191" s="272"/>
      <c r="H191" s="272"/>
      <c r="I191" s="272"/>
      <c r="J191" s="179" t="s">
        <v>230</v>
      </c>
      <c r="K191" s="180">
        <v>1</v>
      </c>
      <c r="L191" s="273">
        <v>0</v>
      </c>
      <c r="M191" s="273"/>
      <c r="N191" s="274">
        <f>ROUND(L191*K191,0)</f>
        <v>0</v>
      </c>
      <c r="O191" s="262"/>
      <c r="P191" s="262"/>
      <c r="Q191" s="262"/>
      <c r="R191" s="136"/>
      <c r="T191" s="166" t="s">
        <v>5</v>
      </c>
      <c r="U191" s="45" t="s">
        <v>47</v>
      </c>
      <c r="V191" s="37"/>
      <c r="W191" s="167">
        <f>V191*K191</f>
        <v>0</v>
      </c>
      <c r="X191" s="167">
        <v>8.6899999999999998E-3</v>
      </c>
      <c r="Y191" s="167">
        <f>X191*K191</f>
        <v>8.6899999999999998E-3</v>
      </c>
      <c r="Z191" s="167">
        <v>0</v>
      </c>
      <c r="AA191" s="168">
        <f>Z191*K191</f>
        <v>0</v>
      </c>
      <c r="AR191" s="19" t="s">
        <v>213</v>
      </c>
      <c r="AT191" s="19" t="s">
        <v>234</v>
      </c>
      <c r="AU191" s="19" t="s">
        <v>126</v>
      </c>
      <c r="AY191" s="19" t="s">
        <v>170</v>
      </c>
      <c r="BE191" s="107">
        <f>IF(U191="základní",N191,0)</f>
        <v>0</v>
      </c>
      <c r="BF191" s="107">
        <f>IF(U191="snížená",N191,0)</f>
        <v>0</v>
      </c>
      <c r="BG191" s="107">
        <f>IF(U191="zákl. přenesená",N191,0)</f>
        <v>0</v>
      </c>
      <c r="BH191" s="107">
        <f>IF(U191="sníž. přenesená",N191,0)</f>
        <v>0</v>
      </c>
      <c r="BI191" s="107">
        <f>IF(U191="nulová",N191,0)</f>
        <v>0</v>
      </c>
      <c r="BJ191" s="19" t="s">
        <v>11</v>
      </c>
      <c r="BK191" s="107">
        <f>ROUND(L191*K191,0)</f>
        <v>0</v>
      </c>
      <c r="BL191" s="19" t="s">
        <v>175</v>
      </c>
      <c r="BM191" s="19" t="s">
        <v>1275</v>
      </c>
    </row>
    <row r="192" spans="2:65" s="1" customFormat="1" ht="31.5" customHeight="1">
      <c r="B192" s="133"/>
      <c r="C192" s="162" t="s">
        <v>12</v>
      </c>
      <c r="D192" s="162" t="s">
        <v>171</v>
      </c>
      <c r="E192" s="163" t="s">
        <v>1276</v>
      </c>
      <c r="F192" s="260" t="s">
        <v>1277</v>
      </c>
      <c r="G192" s="260"/>
      <c r="H192" s="260"/>
      <c r="I192" s="260"/>
      <c r="J192" s="164" t="s">
        <v>267</v>
      </c>
      <c r="K192" s="165">
        <v>7.2</v>
      </c>
      <c r="L192" s="261">
        <v>0</v>
      </c>
      <c r="M192" s="261"/>
      <c r="N192" s="262">
        <f>ROUND(L192*K192,0)</f>
        <v>0</v>
      </c>
      <c r="O192" s="262"/>
      <c r="P192" s="262"/>
      <c r="Q192" s="262"/>
      <c r="R192" s="136"/>
      <c r="T192" s="166" t="s">
        <v>5</v>
      </c>
      <c r="U192" s="45" t="s">
        <v>47</v>
      </c>
      <c r="V192" s="37"/>
      <c r="W192" s="167">
        <f>V192*K192</f>
        <v>0</v>
      </c>
      <c r="X192" s="167">
        <v>0</v>
      </c>
      <c r="Y192" s="167">
        <f>X192*K192</f>
        <v>0</v>
      </c>
      <c r="Z192" s="167">
        <v>0</v>
      </c>
      <c r="AA192" s="168">
        <f>Z192*K192</f>
        <v>0</v>
      </c>
      <c r="AR192" s="19" t="s">
        <v>175</v>
      </c>
      <c r="AT192" s="19" t="s">
        <v>171</v>
      </c>
      <c r="AU192" s="19" t="s">
        <v>126</v>
      </c>
      <c r="AY192" s="19" t="s">
        <v>170</v>
      </c>
      <c r="BE192" s="107">
        <f>IF(U192="základní",N192,0)</f>
        <v>0</v>
      </c>
      <c r="BF192" s="107">
        <f>IF(U192="snížená",N192,0)</f>
        <v>0</v>
      </c>
      <c r="BG192" s="107">
        <f>IF(U192="zákl. přenesená",N192,0)</f>
        <v>0</v>
      </c>
      <c r="BH192" s="107">
        <f>IF(U192="sníž. přenesená",N192,0)</f>
        <v>0</v>
      </c>
      <c r="BI192" s="107">
        <f>IF(U192="nulová",N192,0)</f>
        <v>0</v>
      </c>
      <c r="BJ192" s="19" t="s">
        <v>11</v>
      </c>
      <c r="BK192" s="107">
        <f>ROUND(L192*K192,0)</f>
        <v>0</v>
      </c>
      <c r="BL192" s="19" t="s">
        <v>175</v>
      </c>
      <c r="BM192" s="19" t="s">
        <v>1278</v>
      </c>
    </row>
    <row r="193" spans="2:65" s="10" customFormat="1" ht="22.5" customHeight="1">
      <c r="B193" s="169"/>
      <c r="C193" s="170"/>
      <c r="D193" s="170"/>
      <c r="E193" s="171" t="s">
        <v>5</v>
      </c>
      <c r="F193" s="263" t="s">
        <v>1279</v>
      </c>
      <c r="G193" s="264"/>
      <c r="H193" s="264"/>
      <c r="I193" s="264"/>
      <c r="J193" s="170"/>
      <c r="K193" s="172">
        <v>7.2</v>
      </c>
      <c r="L193" s="170"/>
      <c r="M193" s="170"/>
      <c r="N193" s="170"/>
      <c r="O193" s="170"/>
      <c r="P193" s="170"/>
      <c r="Q193" s="170"/>
      <c r="R193" s="173"/>
      <c r="T193" s="174"/>
      <c r="U193" s="170"/>
      <c r="V193" s="170"/>
      <c r="W193" s="170"/>
      <c r="X193" s="170"/>
      <c r="Y193" s="170"/>
      <c r="Z193" s="170"/>
      <c r="AA193" s="175"/>
      <c r="AT193" s="176" t="s">
        <v>178</v>
      </c>
      <c r="AU193" s="176" t="s">
        <v>126</v>
      </c>
      <c r="AV193" s="10" t="s">
        <v>126</v>
      </c>
      <c r="AW193" s="10" t="s">
        <v>39</v>
      </c>
      <c r="AX193" s="10" t="s">
        <v>82</v>
      </c>
      <c r="AY193" s="176" t="s">
        <v>170</v>
      </c>
    </row>
    <row r="194" spans="2:65" s="1" customFormat="1" ht="22.5" customHeight="1">
      <c r="B194" s="133"/>
      <c r="C194" s="177" t="s">
        <v>251</v>
      </c>
      <c r="D194" s="177" t="s">
        <v>234</v>
      </c>
      <c r="E194" s="178" t="s">
        <v>1280</v>
      </c>
      <c r="F194" s="272" t="s">
        <v>1281</v>
      </c>
      <c r="G194" s="272"/>
      <c r="H194" s="272"/>
      <c r="I194" s="272"/>
      <c r="J194" s="179" t="s">
        <v>230</v>
      </c>
      <c r="K194" s="180">
        <v>4</v>
      </c>
      <c r="L194" s="273">
        <v>0</v>
      </c>
      <c r="M194" s="273"/>
      <c r="N194" s="274">
        <f>ROUND(L194*K194,0)</f>
        <v>0</v>
      </c>
      <c r="O194" s="262"/>
      <c r="P194" s="262"/>
      <c r="Q194" s="262"/>
      <c r="R194" s="136"/>
      <c r="T194" s="166" t="s">
        <v>5</v>
      </c>
      <c r="U194" s="45" t="s">
        <v>47</v>
      </c>
      <c r="V194" s="37"/>
      <c r="W194" s="167">
        <f>V194*K194</f>
        <v>0</v>
      </c>
      <c r="X194" s="167">
        <v>2.1559999999999999E-2</v>
      </c>
      <c r="Y194" s="167">
        <f>X194*K194</f>
        <v>8.6239999999999997E-2</v>
      </c>
      <c r="Z194" s="167">
        <v>0</v>
      </c>
      <c r="AA194" s="168">
        <f>Z194*K194</f>
        <v>0</v>
      </c>
      <c r="AR194" s="19" t="s">
        <v>213</v>
      </c>
      <c r="AT194" s="19" t="s">
        <v>234</v>
      </c>
      <c r="AU194" s="19" t="s">
        <v>126</v>
      </c>
      <c r="AY194" s="19" t="s">
        <v>170</v>
      </c>
      <c r="BE194" s="107">
        <f>IF(U194="základní",N194,0)</f>
        <v>0</v>
      </c>
      <c r="BF194" s="107">
        <f>IF(U194="snížená",N194,0)</f>
        <v>0</v>
      </c>
      <c r="BG194" s="107">
        <f>IF(U194="zákl. přenesená",N194,0)</f>
        <v>0</v>
      </c>
      <c r="BH194" s="107">
        <f>IF(U194="sníž. přenesená",N194,0)</f>
        <v>0</v>
      </c>
      <c r="BI194" s="107">
        <f>IF(U194="nulová",N194,0)</f>
        <v>0</v>
      </c>
      <c r="BJ194" s="19" t="s">
        <v>11</v>
      </c>
      <c r="BK194" s="107">
        <f>ROUND(L194*K194,0)</f>
        <v>0</v>
      </c>
      <c r="BL194" s="19" t="s">
        <v>175</v>
      </c>
      <c r="BM194" s="19" t="s">
        <v>1282</v>
      </c>
    </row>
    <row r="195" spans="2:65" s="1" customFormat="1" ht="31.5" customHeight="1">
      <c r="B195" s="133"/>
      <c r="C195" s="162" t="s">
        <v>255</v>
      </c>
      <c r="D195" s="162" t="s">
        <v>171</v>
      </c>
      <c r="E195" s="163" t="s">
        <v>1283</v>
      </c>
      <c r="F195" s="260" t="s">
        <v>1284</v>
      </c>
      <c r="G195" s="260"/>
      <c r="H195" s="260"/>
      <c r="I195" s="260"/>
      <c r="J195" s="164" t="s">
        <v>209</v>
      </c>
      <c r="K195" s="165">
        <v>291.15600000000001</v>
      </c>
      <c r="L195" s="261">
        <v>0</v>
      </c>
      <c r="M195" s="261"/>
      <c r="N195" s="262">
        <f>ROUND(L195*K195,0)</f>
        <v>0</v>
      </c>
      <c r="O195" s="262"/>
      <c r="P195" s="262"/>
      <c r="Q195" s="262"/>
      <c r="R195" s="136"/>
      <c r="T195" s="166" t="s">
        <v>5</v>
      </c>
      <c r="U195" s="45" t="s">
        <v>47</v>
      </c>
      <c r="V195" s="37"/>
      <c r="W195" s="167">
        <f>V195*K195</f>
        <v>0</v>
      </c>
      <c r="X195" s="167">
        <v>8.4000000000000003E-4</v>
      </c>
      <c r="Y195" s="167">
        <f>X195*K195</f>
        <v>0.24457104000000002</v>
      </c>
      <c r="Z195" s="167">
        <v>0</v>
      </c>
      <c r="AA195" s="168">
        <f>Z195*K195</f>
        <v>0</v>
      </c>
      <c r="AR195" s="19" t="s">
        <v>175</v>
      </c>
      <c r="AT195" s="19" t="s">
        <v>171</v>
      </c>
      <c r="AU195" s="19" t="s">
        <v>126</v>
      </c>
      <c r="AY195" s="19" t="s">
        <v>170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19" t="s">
        <v>11</v>
      </c>
      <c r="BK195" s="107">
        <f>ROUND(L195*K195,0)</f>
        <v>0</v>
      </c>
      <c r="BL195" s="19" t="s">
        <v>175</v>
      </c>
      <c r="BM195" s="19" t="s">
        <v>1285</v>
      </c>
    </row>
    <row r="196" spans="2:65" s="10" customFormat="1" ht="22.5" customHeight="1">
      <c r="B196" s="169"/>
      <c r="C196" s="170"/>
      <c r="D196" s="170"/>
      <c r="E196" s="171" t="s">
        <v>5</v>
      </c>
      <c r="F196" s="263" t="s">
        <v>1286</v>
      </c>
      <c r="G196" s="264"/>
      <c r="H196" s="264"/>
      <c r="I196" s="264"/>
      <c r="J196" s="170"/>
      <c r="K196" s="172">
        <v>291.15600000000001</v>
      </c>
      <c r="L196" s="170"/>
      <c r="M196" s="170"/>
      <c r="N196" s="170"/>
      <c r="O196" s="170"/>
      <c r="P196" s="170"/>
      <c r="Q196" s="170"/>
      <c r="R196" s="173"/>
      <c r="T196" s="174"/>
      <c r="U196" s="170"/>
      <c r="V196" s="170"/>
      <c r="W196" s="170"/>
      <c r="X196" s="170"/>
      <c r="Y196" s="170"/>
      <c r="Z196" s="170"/>
      <c r="AA196" s="175"/>
      <c r="AT196" s="176" t="s">
        <v>178</v>
      </c>
      <c r="AU196" s="176" t="s">
        <v>126</v>
      </c>
      <c r="AV196" s="10" t="s">
        <v>126</v>
      </c>
      <c r="AW196" s="10" t="s">
        <v>39</v>
      </c>
      <c r="AX196" s="10" t="s">
        <v>82</v>
      </c>
      <c r="AY196" s="176" t="s">
        <v>170</v>
      </c>
    </row>
    <row r="197" spans="2:65" s="1" customFormat="1" ht="31.5" customHeight="1">
      <c r="B197" s="133"/>
      <c r="C197" s="162" t="s">
        <v>260</v>
      </c>
      <c r="D197" s="162" t="s">
        <v>171</v>
      </c>
      <c r="E197" s="163" t="s">
        <v>1287</v>
      </c>
      <c r="F197" s="260" t="s">
        <v>1288</v>
      </c>
      <c r="G197" s="260"/>
      <c r="H197" s="260"/>
      <c r="I197" s="260"/>
      <c r="J197" s="164" t="s">
        <v>209</v>
      </c>
      <c r="K197" s="165">
        <v>2972.683</v>
      </c>
      <c r="L197" s="261">
        <v>0</v>
      </c>
      <c r="M197" s="261"/>
      <c r="N197" s="262">
        <f>ROUND(L197*K197,0)</f>
        <v>0</v>
      </c>
      <c r="O197" s="262"/>
      <c r="P197" s="262"/>
      <c r="Q197" s="262"/>
      <c r="R197" s="136"/>
      <c r="T197" s="166" t="s">
        <v>5</v>
      </c>
      <c r="U197" s="45" t="s">
        <v>47</v>
      </c>
      <c r="V197" s="37"/>
      <c r="W197" s="167">
        <f>V197*K197</f>
        <v>0</v>
      </c>
      <c r="X197" s="167">
        <v>8.4999999999999995E-4</v>
      </c>
      <c r="Y197" s="167">
        <f>X197*K197</f>
        <v>2.5267805499999998</v>
      </c>
      <c r="Z197" s="167">
        <v>0</v>
      </c>
      <c r="AA197" s="168">
        <f>Z197*K197</f>
        <v>0</v>
      </c>
      <c r="AR197" s="19" t="s">
        <v>175</v>
      </c>
      <c r="AT197" s="19" t="s">
        <v>171</v>
      </c>
      <c r="AU197" s="19" t="s">
        <v>126</v>
      </c>
      <c r="AY197" s="19" t="s">
        <v>170</v>
      </c>
      <c r="BE197" s="107">
        <f>IF(U197="základní",N197,0)</f>
        <v>0</v>
      </c>
      <c r="BF197" s="107">
        <f>IF(U197="snížená",N197,0)</f>
        <v>0</v>
      </c>
      <c r="BG197" s="107">
        <f>IF(U197="zákl. přenesená",N197,0)</f>
        <v>0</v>
      </c>
      <c r="BH197" s="107">
        <f>IF(U197="sníž. přenesená",N197,0)</f>
        <v>0</v>
      </c>
      <c r="BI197" s="107">
        <f>IF(U197="nulová",N197,0)</f>
        <v>0</v>
      </c>
      <c r="BJ197" s="19" t="s">
        <v>11</v>
      </c>
      <c r="BK197" s="107">
        <f>ROUND(L197*K197,0)</f>
        <v>0</v>
      </c>
      <c r="BL197" s="19" t="s">
        <v>175</v>
      </c>
      <c r="BM197" s="19" t="s">
        <v>1289</v>
      </c>
    </row>
    <row r="198" spans="2:65" s="10" customFormat="1" ht="22.5" customHeight="1">
      <c r="B198" s="169"/>
      <c r="C198" s="170"/>
      <c r="D198" s="170"/>
      <c r="E198" s="171" t="s">
        <v>5</v>
      </c>
      <c r="F198" s="263" t="s">
        <v>1290</v>
      </c>
      <c r="G198" s="264"/>
      <c r="H198" s="264"/>
      <c r="I198" s="264"/>
      <c r="J198" s="170"/>
      <c r="K198" s="172">
        <v>535.61199999999997</v>
      </c>
      <c r="L198" s="170"/>
      <c r="M198" s="170"/>
      <c r="N198" s="170"/>
      <c r="O198" s="170"/>
      <c r="P198" s="170"/>
      <c r="Q198" s="170"/>
      <c r="R198" s="173"/>
      <c r="T198" s="174"/>
      <c r="U198" s="170"/>
      <c r="V198" s="170"/>
      <c r="W198" s="170"/>
      <c r="X198" s="170"/>
      <c r="Y198" s="170"/>
      <c r="Z198" s="170"/>
      <c r="AA198" s="175"/>
      <c r="AT198" s="176" t="s">
        <v>178</v>
      </c>
      <c r="AU198" s="176" t="s">
        <v>126</v>
      </c>
      <c r="AV198" s="10" t="s">
        <v>126</v>
      </c>
      <c r="AW198" s="10" t="s">
        <v>39</v>
      </c>
      <c r="AX198" s="10" t="s">
        <v>82</v>
      </c>
      <c r="AY198" s="176" t="s">
        <v>170</v>
      </c>
    </row>
    <row r="199" spans="2:65" s="10" customFormat="1" ht="31.5" customHeight="1">
      <c r="B199" s="169"/>
      <c r="C199" s="170"/>
      <c r="D199" s="170"/>
      <c r="E199" s="171" t="s">
        <v>5</v>
      </c>
      <c r="F199" s="265" t="s">
        <v>1291</v>
      </c>
      <c r="G199" s="266"/>
      <c r="H199" s="266"/>
      <c r="I199" s="266"/>
      <c r="J199" s="170"/>
      <c r="K199" s="172">
        <v>504.15600000000001</v>
      </c>
      <c r="L199" s="170"/>
      <c r="M199" s="170"/>
      <c r="N199" s="170"/>
      <c r="O199" s="170"/>
      <c r="P199" s="170"/>
      <c r="Q199" s="170"/>
      <c r="R199" s="173"/>
      <c r="T199" s="174"/>
      <c r="U199" s="170"/>
      <c r="V199" s="170"/>
      <c r="W199" s="170"/>
      <c r="X199" s="170"/>
      <c r="Y199" s="170"/>
      <c r="Z199" s="170"/>
      <c r="AA199" s="175"/>
      <c r="AT199" s="176" t="s">
        <v>178</v>
      </c>
      <c r="AU199" s="176" t="s">
        <v>126</v>
      </c>
      <c r="AV199" s="10" t="s">
        <v>126</v>
      </c>
      <c r="AW199" s="10" t="s">
        <v>39</v>
      </c>
      <c r="AX199" s="10" t="s">
        <v>82</v>
      </c>
      <c r="AY199" s="176" t="s">
        <v>170</v>
      </c>
    </row>
    <row r="200" spans="2:65" s="10" customFormat="1" ht="44.25" customHeight="1">
      <c r="B200" s="169"/>
      <c r="C200" s="170"/>
      <c r="D200" s="170"/>
      <c r="E200" s="171" t="s">
        <v>5</v>
      </c>
      <c r="F200" s="265" t="s">
        <v>1292</v>
      </c>
      <c r="G200" s="266"/>
      <c r="H200" s="266"/>
      <c r="I200" s="266"/>
      <c r="J200" s="170"/>
      <c r="K200" s="172">
        <v>509.23599999999999</v>
      </c>
      <c r="L200" s="170"/>
      <c r="M200" s="170"/>
      <c r="N200" s="170"/>
      <c r="O200" s="170"/>
      <c r="P200" s="170"/>
      <c r="Q200" s="170"/>
      <c r="R200" s="173"/>
      <c r="T200" s="174"/>
      <c r="U200" s="170"/>
      <c r="V200" s="170"/>
      <c r="W200" s="170"/>
      <c r="X200" s="170"/>
      <c r="Y200" s="170"/>
      <c r="Z200" s="170"/>
      <c r="AA200" s="175"/>
      <c r="AT200" s="176" t="s">
        <v>178</v>
      </c>
      <c r="AU200" s="176" t="s">
        <v>126</v>
      </c>
      <c r="AV200" s="10" t="s">
        <v>126</v>
      </c>
      <c r="AW200" s="10" t="s">
        <v>39</v>
      </c>
      <c r="AX200" s="10" t="s">
        <v>82</v>
      </c>
      <c r="AY200" s="176" t="s">
        <v>170</v>
      </c>
    </row>
    <row r="201" spans="2:65" s="10" customFormat="1" ht="22.5" customHeight="1">
      <c r="B201" s="169"/>
      <c r="C201" s="170"/>
      <c r="D201" s="170"/>
      <c r="E201" s="171" t="s">
        <v>5</v>
      </c>
      <c r="F201" s="265" t="s">
        <v>1293</v>
      </c>
      <c r="G201" s="266"/>
      <c r="H201" s="266"/>
      <c r="I201" s="266"/>
      <c r="J201" s="170"/>
      <c r="K201" s="172">
        <v>149.44999999999999</v>
      </c>
      <c r="L201" s="170"/>
      <c r="M201" s="170"/>
      <c r="N201" s="170"/>
      <c r="O201" s="170"/>
      <c r="P201" s="170"/>
      <c r="Q201" s="170"/>
      <c r="R201" s="173"/>
      <c r="T201" s="174"/>
      <c r="U201" s="170"/>
      <c r="V201" s="170"/>
      <c r="W201" s="170"/>
      <c r="X201" s="170"/>
      <c r="Y201" s="170"/>
      <c r="Z201" s="170"/>
      <c r="AA201" s="175"/>
      <c r="AT201" s="176" t="s">
        <v>178</v>
      </c>
      <c r="AU201" s="176" t="s">
        <v>126</v>
      </c>
      <c r="AV201" s="10" t="s">
        <v>126</v>
      </c>
      <c r="AW201" s="10" t="s">
        <v>39</v>
      </c>
      <c r="AX201" s="10" t="s">
        <v>82</v>
      </c>
      <c r="AY201" s="176" t="s">
        <v>170</v>
      </c>
    </row>
    <row r="202" spans="2:65" s="10" customFormat="1" ht="22.5" customHeight="1">
      <c r="B202" s="169"/>
      <c r="C202" s="170"/>
      <c r="D202" s="170"/>
      <c r="E202" s="171" t="s">
        <v>5</v>
      </c>
      <c r="F202" s="265" t="s">
        <v>1294</v>
      </c>
      <c r="G202" s="266"/>
      <c r="H202" s="266"/>
      <c r="I202" s="266"/>
      <c r="J202" s="170"/>
      <c r="K202" s="172">
        <v>213.34299999999999</v>
      </c>
      <c r="L202" s="170"/>
      <c r="M202" s="170"/>
      <c r="N202" s="170"/>
      <c r="O202" s="170"/>
      <c r="P202" s="170"/>
      <c r="Q202" s="170"/>
      <c r="R202" s="173"/>
      <c r="T202" s="174"/>
      <c r="U202" s="170"/>
      <c r="V202" s="170"/>
      <c r="W202" s="170"/>
      <c r="X202" s="170"/>
      <c r="Y202" s="170"/>
      <c r="Z202" s="170"/>
      <c r="AA202" s="175"/>
      <c r="AT202" s="176" t="s">
        <v>178</v>
      </c>
      <c r="AU202" s="176" t="s">
        <v>126</v>
      </c>
      <c r="AV202" s="10" t="s">
        <v>126</v>
      </c>
      <c r="AW202" s="10" t="s">
        <v>39</v>
      </c>
      <c r="AX202" s="10" t="s">
        <v>82</v>
      </c>
      <c r="AY202" s="176" t="s">
        <v>170</v>
      </c>
    </row>
    <row r="203" spans="2:65" s="10" customFormat="1" ht="22.5" customHeight="1">
      <c r="B203" s="169"/>
      <c r="C203" s="170"/>
      <c r="D203" s="170"/>
      <c r="E203" s="171" t="s">
        <v>5</v>
      </c>
      <c r="F203" s="265" t="s">
        <v>1295</v>
      </c>
      <c r="G203" s="266"/>
      <c r="H203" s="266"/>
      <c r="I203" s="266"/>
      <c r="J203" s="170"/>
      <c r="K203" s="172">
        <v>156.02799999999999</v>
      </c>
      <c r="L203" s="170"/>
      <c r="M203" s="170"/>
      <c r="N203" s="170"/>
      <c r="O203" s="170"/>
      <c r="P203" s="170"/>
      <c r="Q203" s="170"/>
      <c r="R203" s="173"/>
      <c r="T203" s="174"/>
      <c r="U203" s="170"/>
      <c r="V203" s="170"/>
      <c r="W203" s="170"/>
      <c r="X203" s="170"/>
      <c r="Y203" s="170"/>
      <c r="Z203" s="170"/>
      <c r="AA203" s="175"/>
      <c r="AT203" s="176" t="s">
        <v>178</v>
      </c>
      <c r="AU203" s="176" t="s">
        <v>126</v>
      </c>
      <c r="AV203" s="10" t="s">
        <v>126</v>
      </c>
      <c r="AW203" s="10" t="s">
        <v>39</v>
      </c>
      <c r="AX203" s="10" t="s">
        <v>82</v>
      </c>
      <c r="AY203" s="176" t="s">
        <v>170</v>
      </c>
    </row>
    <row r="204" spans="2:65" s="10" customFormat="1" ht="22.5" customHeight="1">
      <c r="B204" s="169"/>
      <c r="C204" s="170"/>
      <c r="D204" s="170"/>
      <c r="E204" s="171" t="s">
        <v>5</v>
      </c>
      <c r="F204" s="265" t="s">
        <v>1296</v>
      </c>
      <c r="G204" s="266"/>
      <c r="H204" s="266"/>
      <c r="I204" s="266"/>
      <c r="J204" s="170"/>
      <c r="K204" s="172">
        <v>137.63999999999999</v>
      </c>
      <c r="L204" s="170"/>
      <c r="M204" s="170"/>
      <c r="N204" s="170"/>
      <c r="O204" s="170"/>
      <c r="P204" s="170"/>
      <c r="Q204" s="170"/>
      <c r="R204" s="173"/>
      <c r="T204" s="174"/>
      <c r="U204" s="170"/>
      <c r="V204" s="170"/>
      <c r="W204" s="170"/>
      <c r="X204" s="170"/>
      <c r="Y204" s="170"/>
      <c r="Z204" s="170"/>
      <c r="AA204" s="175"/>
      <c r="AT204" s="176" t="s">
        <v>178</v>
      </c>
      <c r="AU204" s="176" t="s">
        <v>126</v>
      </c>
      <c r="AV204" s="10" t="s">
        <v>126</v>
      </c>
      <c r="AW204" s="10" t="s">
        <v>39</v>
      </c>
      <c r="AX204" s="10" t="s">
        <v>82</v>
      </c>
      <c r="AY204" s="176" t="s">
        <v>170</v>
      </c>
    </row>
    <row r="205" spans="2:65" s="10" customFormat="1" ht="31.5" customHeight="1">
      <c r="B205" s="169"/>
      <c r="C205" s="170"/>
      <c r="D205" s="170"/>
      <c r="E205" s="171" t="s">
        <v>5</v>
      </c>
      <c r="F205" s="265" t="s">
        <v>1297</v>
      </c>
      <c r="G205" s="266"/>
      <c r="H205" s="266"/>
      <c r="I205" s="266"/>
      <c r="J205" s="170"/>
      <c r="K205" s="172">
        <v>526.53800000000001</v>
      </c>
      <c r="L205" s="170"/>
      <c r="M205" s="170"/>
      <c r="N205" s="170"/>
      <c r="O205" s="170"/>
      <c r="P205" s="170"/>
      <c r="Q205" s="170"/>
      <c r="R205" s="173"/>
      <c r="T205" s="174"/>
      <c r="U205" s="170"/>
      <c r="V205" s="170"/>
      <c r="W205" s="170"/>
      <c r="X205" s="170"/>
      <c r="Y205" s="170"/>
      <c r="Z205" s="170"/>
      <c r="AA205" s="175"/>
      <c r="AT205" s="176" t="s">
        <v>178</v>
      </c>
      <c r="AU205" s="176" t="s">
        <v>126</v>
      </c>
      <c r="AV205" s="10" t="s">
        <v>126</v>
      </c>
      <c r="AW205" s="10" t="s">
        <v>39</v>
      </c>
      <c r="AX205" s="10" t="s">
        <v>82</v>
      </c>
      <c r="AY205" s="176" t="s">
        <v>170</v>
      </c>
    </row>
    <row r="206" spans="2:65" s="10" customFormat="1" ht="22.5" customHeight="1">
      <c r="B206" s="169"/>
      <c r="C206" s="170"/>
      <c r="D206" s="170"/>
      <c r="E206" s="171" t="s">
        <v>5</v>
      </c>
      <c r="F206" s="265" t="s">
        <v>1298</v>
      </c>
      <c r="G206" s="266"/>
      <c r="H206" s="266"/>
      <c r="I206" s="266"/>
      <c r="J206" s="170"/>
      <c r="K206" s="172">
        <v>240.68</v>
      </c>
      <c r="L206" s="170"/>
      <c r="M206" s="170"/>
      <c r="N206" s="170"/>
      <c r="O206" s="170"/>
      <c r="P206" s="170"/>
      <c r="Q206" s="170"/>
      <c r="R206" s="173"/>
      <c r="T206" s="174"/>
      <c r="U206" s="170"/>
      <c r="V206" s="170"/>
      <c r="W206" s="170"/>
      <c r="X206" s="170"/>
      <c r="Y206" s="170"/>
      <c r="Z206" s="170"/>
      <c r="AA206" s="175"/>
      <c r="AT206" s="176" t="s">
        <v>178</v>
      </c>
      <c r="AU206" s="176" t="s">
        <v>126</v>
      </c>
      <c r="AV206" s="10" t="s">
        <v>126</v>
      </c>
      <c r="AW206" s="10" t="s">
        <v>39</v>
      </c>
      <c r="AX206" s="10" t="s">
        <v>82</v>
      </c>
      <c r="AY206" s="176" t="s">
        <v>170</v>
      </c>
    </row>
    <row r="207" spans="2:65" s="1" customFormat="1" ht="31.5" customHeight="1">
      <c r="B207" s="133"/>
      <c r="C207" s="162" t="s">
        <v>264</v>
      </c>
      <c r="D207" s="162" t="s">
        <v>171</v>
      </c>
      <c r="E207" s="163" t="s">
        <v>1299</v>
      </c>
      <c r="F207" s="260" t="s">
        <v>1300</v>
      </c>
      <c r="G207" s="260"/>
      <c r="H207" s="260"/>
      <c r="I207" s="260"/>
      <c r="J207" s="164" t="s">
        <v>209</v>
      </c>
      <c r="K207" s="165">
        <v>291.68299999999999</v>
      </c>
      <c r="L207" s="261">
        <v>0</v>
      </c>
      <c r="M207" s="261"/>
      <c r="N207" s="262">
        <f>ROUND(L207*K207,0)</f>
        <v>0</v>
      </c>
      <c r="O207" s="262"/>
      <c r="P207" s="262"/>
      <c r="Q207" s="262"/>
      <c r="R207" s="136"/>
      <c r="T207" s="166" t="s">
        <v>5</v>
      </c>
      <c r="U207" s="45" t="s">
        <v>47</v>
      </c>
      <c r="V207" s="37"/>
      <c r="W207" s="167">
        <f>V207*K207</f>
        <v>0</v>
      </c>
      <c r="X207" s="167">
        <v>0</v>
      </c>
      <c r="Y207" s="167">
        <f>X207*K207</f>
        <v>0</v>
      </c>
      <c r="Z207" s="167">
        <v>0</v>
      </c>
      <c r="AA207" s="168">
        <f>Z207*K207</f>
        <v>0</v>
      </c>
      <c r="AR207" s="19" t="s">
        <v>175</v>
      </c>
      <c r="AT207" s="19" t="s">
        <v>171</v>
      </c>
      <c r="AU207" s="19" t="s">
        <v>126</v>
      </c>
      <c r="AY207" s="19" t="s">
        <v>170</v>
      </c>
      <c r="BE207" s="107">
        <f>IF(U207="základní",N207,0)</f>
        <v>0</v>
      </c>
      <c r="BF207" s="107">
        <f>IF(U207="snížená",N207,0)</f>
        <v>0</v>
      </c>
      <c r="BG207" s="107">
        <f>IF(U207="zákl. přenesená",N207,0)</f>
        <v>0</v>
      </c>
      <c r="BH207" s="107">
        <f>IF(U207="sníž. přenesená",N207,0)</f>
        <v>0</v>
      </c>
      <c r="BI207" s="107">
        <f>IF(U207="nulová",N207,0)</f>
        <v>0</v>
      </c>
      <c r="BJ207" s="19" t="s">
        <v>11</v>
      </c>
      <c r="BK207" s="107">
        <f>ROUND(L207*K207,0)</f>
        <v>0</v>
      </c>
      <c r="BL207" s="19" t="s">
        <v>175</v>
      </c>
      <c r="BM207" s="19" t="s">
        <v>1301</v>
      </c>
    </row>
    <row r="208" spans="2:65" s="1" customFormat="1" ht="31.5" customHeight="1">
      <c r="B208" s="133"/>
      <c r="C208" s="162" t="s">
        <v>271</v>
      </c>
      <c r="D208" s="162" t="s">
        <v>171</v>
      </c>
      <c r="E208" s="163" t="s">
        <v>1302</v>
      </c>
      <c r="F208" s="260" t="s">
        <v>1303</v>
      </c>
      <c r="G208" s="260"/>
      <c r="H208" s="260"/>
      <c r="I208" s="260"/>
      <c r="J208" s="164" t="s">
        <v>209</v>
      </c>
      <c r="K208" s="165">
        <v>2972.683</v>
      </c>
      <c r="L208" s="261">
        <v>0</v>
      </c>
      <c r="M208" s="261"/>
      <c r="N208" s="262">
        <f>ROUND(L208*K208,0)</f>
        <v>0</v>
      </c>
      <c r="O208" s="262"/>
      <c r="P208" s="262"/>
      <c r="Q208" s="262"/>
      <c r="R208" s="136"/>
      <c r="T208" s="166" t="s">
        <v>5</v>
      </c>
      <c r="U208" s="45" t="s">
        <v>47</v>
      </c>
      <c r="V208" s="37"/>
      <c r="W208" s="167">
        <f>V208*K208</f>
        <v>0</v>
      </c>
      <c r="X208" s="167">
        <v>0</v>
      </c>
      <c r="Y208" s="167">
        <f>X208*K208</f>
        <v>0</v>
      </c>
      <c r="Z208" s="167">
        <v>0</v>
      </c>
      <c r="AA208" s="168">
        <f>Z208*K208</f>
        <v>0</v>
      </c>
      <c r="AR208" s="19" t="s">
        <v>175</v>
      </c>
      <c r="AT208" s="19" t="s">
        <v>171</v>
      </c>
      <c r="AU208" s="19" t="s">
        <v>126</v>
      </c>
      <c r="AY208" s="19" t="s">
        <v>170</v>
      </c>
      <c r="BE208" s="107">
        <f>IF(U208="základní",N208,0)</f>
        <v>0</v>
      </c>
      <c r="BF208" s="107">
        <f>IF(U208="snížená",N208,0)</f>
        <v>0</v>
      </c>
      <c r="BG208" s="107">
        <f>IF(U208="zákl. přenesená",N208,0)</f>
        <v>0</v>
      </c>
      <c r="BH208" s="107">
        <f>IF(U208="sníž. přenesená",N208,0)</f>
        <v>0</v>
      </c>
      <c r="BI208" s="107">
        <f>IF(U208="nulová",N208,0)</f>
        <v>0</v>
      </c>
      <c r="BJ208" s="19" t="s">
        <v>11</v>
      </c>
      <c r="BK208" s="107">
        <f>ROUND(L208*K208,0)</f>
        <v>0</v>
      </c>
      <c r="BL208" s="19" t="s">
        <v>175</v>
      </c>
      <c r="BM208" s="19" t="s">
        <v>1304</v>
      </c>
    </row>
    <row r="209" spans="2:65" s="1" customFormat="1" ht="31.5" customHeight="1">
      <c r="B209" s="133"/>
      <c r="C209" s="162" t="s">
        <v>10</v>
      </c>
      <c r="D209" s="162" t="s">
        <v>171</v>
      </c>
      <c r="E209" s="163" t="s">
        <v>1305</v>
      </c>
      <c r="F209" s="260" t="s">
        <v>1306</v>
      </c>
      <c r="G209" s="260"/>
      <c r="H209" s="260"/>
      <c r="I209" s="260"/>
      <c r="J209" s="164" t="s">
        <v>174</v>
      </c>
      <c r="K209" s="165">
        <v>211.316</v>
      </c>
      <c r="L209" s="261">
        <v>0</v>
      </c>
      <c r="M209" s="261"/>
      <c r="N209" s="262">
        <f>ROUND(L209*K209,0)</f>
        <v>0</v>
      </c>
      <c r="O209" s="262"/>
      <c r="P209" s="262"/>
      <c r="Q209" s="262"/>
      <c r="R209" s="136"/>
      <c r="T209" s="166" t="s">
        <v>5</v>
      </c>
      <c r="U209" s="45" t="s">
        <v>47</v>
      </c>
      <c r="V209" s="37"/>
      <c r="W209" s="167">
        <f>V209*K209</f>
        <v>0</v>
      </c>
      <c r="X209" s="167">
        <v>0</v>
      </c>
      <c r="Y209" s="167">
        <f>X209*K209</f>
        <v>0</v>
      </c>
      <c r="Z209" s="167">
        <v>0</v>
      </c>
      <c r="AA209" s="168">
        <f>Z209*K209</f>
        <v>0</v>
      </c>
      <c r="AR209" s="19" t="s">
        <v>175</v>
      </c>
      <c r="AT209" s="19" t="s">
        <v>171</v>
      </c>
      <c r="AU209" s="19" t="s">
        <v>126</v>
      </c>
      <c r="AY209" s="19" t="s">
        <v>170</v>
      </c>
      <c r="BE209" s="107">
        <f>IF(U209="základní",N209,0)</f>
        <v>0</v>
      </c>
      <c r="BF209" s="107">
        <f>IF(U209="snížená",N209,0)</f>
        <v>0</v>
      </c>
      <c r="BG209" s="107">
        <f>IF(U209="zákl. přenesená",N209,0)</f>
        <v>0</v>
      </c>
      <c r="BH209" s="107">
        <f>IF(U209="sníž. přenesená",N209,0)</f>
        <v>0</v>
      </c>
      <c r="BI209" s="107">
        <f>IF(U209="nulová",N209,0)</f>
        <v>0</v>
      </c>
      <c r="BJ209" s="19" t="s">
        <v>11</v>
      </c>
      <c r="BK209" s="107">
        <f>ROUND(L209*K209,0)</f>
        <v>0</v>
      </c>
      <c r="BL209" s="19" t="s">
        <v>175</v>
      </c>
      <c r="BM209" s="19" t="s">
        <v>1307</v>
      </c>
    </row>
    <row r="210" spans="2:65" s="10" customFormat="1" ht="22.5" customHeight="1">
      <c r="B210" s="169"/>
      <c r="C210" s="170"/>
      <c r="D210" s="170"/>
      <c r="E210" s="171" t="s">
        <v>5</v>
      </c>
      <c r="F210" s="263" t="s">
        <v>1308</v>
      </c>
      <c r="G210" s="264"/>
      <c r="H210" s="264"/>
      <c r="I210" s="264"/>
      <c r="J210" s="170"/>
      <c r="K210" s="172">
        <v>218.36699999999999</v>
      </c>
      <c r="L210" s="170"/>
      <c r="M210" s="170"/>
      <c r="N210" s="170"/>
      <c r="O210" s="170"/>
      <c r="P210" s="170"/>
      <c r="Q210" s="170"/>
      <c r="R210" s="173"/>
      <c r="T210" s="174"/>
      <c r="U210" s="170"/>
      <c r="V210" s="170"/>
      <c r="W210" s="170"/>
      <c r="X210" s="170"/>
      <c r="Y210" s="170"/>
      <c r="Z210" s="170"/>
      <c r="AA210" s="175"/>
      <c r="AT210" s="176" t="s">
        <v>178</v>
      </c>
      <c r="AU210" s="176" t="s">
        <v>126</v>
      </c>
      <c r="AV210" s="10" t="s">
        <v>126</v>
      </c>
      <c r="AW210" s="10" t="s">
        <v>39</v>
      </c>
      <c r="AX210" s="10" t="s">
        <v>82</v>
      </c>
      <c r="AY210" s="176" t="s">
        <v>170</v>
      </c>
    </row>
    <row r="211" spans="2:65" s="10" customFormat="1" ht="22.5" customHeight="1">
      <c r="B211" s="169"/>
      <c r="C211" s="170"/>
      <c r="D211" s="170"/>
      <c r="E211" s="171" t="s">
        <v>5</v>
      </c>
      <c r="F211" s="265" t="s">
        <v>1309</v>
      </c>
      <c r="G211" s="266"/>
      <c r="H211" s="266"/>
      <c r="I211" s="266"/>
      <c r="J211" s="170"/>
      <c r="K211" s="172">
        <v>77.683999999999997</v>
      </c>
      <c r="L211" s="170"/>
      <c r="M211" s="170"/>
      <c r="N211" s="170"/>
      <c r="O211" s="170"/>
      <c r="P211" s="170"/>
      <c r="Q211" s="170"/>
      <c r="R211" s="173"/>
      <c r="T211" s="174"/>
      <c r="U211" s="170"/>
      <c r="V211" s="170"/>
      <c r="W211" s="170"/>
      <c r="X211" s="170"/>
      <c r="Y211" s="170"/>
      <c r="Z211" s="170"/>
      <c r="AA211" s="175"/>
      <c r="AT211" s="176" t="s">
        <v>178</v>
      </c>
      <c r="AU211" s="176" t="s">
        <v>126</v>
      </c>
      <c r="AV211" s="10" t="s">
        <v>126</v>
      </c>
      <c r="AW211" s="10" t="s">
        <v>39</v>
      </c>
      <c r="AX211" s="10" t="s">
        <v>82</v>
      </c>
      <c r="AY211" s="176" t="s">
        <v>170</v>
      </c>
    </row>
    <row r="212" spans="2:65" s="10" customFormat="1" ht="22.5" customHeight="1">
      <c r="B212" s="169"/>
      <c r="C212" s="170"/>
      <c r="D212" s="170"/>
      <c r="E212" s="171" t="s">
        <v>5</v>
      </c>
      <c r="F212" s="265" t="s">
        <v>1237</v>
      </c>
      <c r="G212" s="266"/>
      <c r="H212" s="266"/>
      <c r="I212" s="266"/>
      <c r="J212" s="170"/>
      <c r="K212" s="172">
        <v>67.253</v>
      </c>
      <c r="L212" s="170"/>
      <c r="M212" s="170"/>
      <c r="N212" s="170"/>
      <c r="O212" s="170"/>
      <c r="P212" s="170"/>
      <c r="Q212" s="170"/>
      <c r="R212" s="173"/>
      <c r="T212" s="174"/>
      <c r="U212" s="170"/>
      <c r="V212" s="170"/>
      <c r="W212" s="170"/>
      <c r="X212" s="170"/>
      <c r="Y212" s="170"/>
      <c r="Z212" s="170"/>
      <c r="AA212" s="175"/>
      <c r="AT212" s="176" t="s">
        <v>178</v>
      </c>
      <c r="AU212" s="176" t="s">
        <v>126</v>
      </c>
      <c r="AV212" s="10" t="s">
        <v>126</v>
      </c>
      <c r="AW212" s="10" t="s">
        <v>39</v>
      </c>
      <c r="AX212" s="10" t="s">
        <v>82</v>
      </c>
      <c r="AY212" s="176" t="s">
        <v>170</v>
      </c>
    </row>
    <row r="213" spans="2:65" s="10" customFormat="1" ht="22.5" customHeight="1">
      <c r="B213" s="169"/>
      <c r="C213" s="170"/>
      <c r="D213" s="170"/>
      <c r="E213" s="171" t="s">
        <v>5</v>
      </c>
      <c r="F213" s="265" t="s">
        <v>1239</v>
      </c>
      <c r="G213" s="266"/>
      <c r="H213" s="266"/>
      <c r="I213" s="266"/>
      <c r="J213" s="170"/>
      <c r="K213" s="172">
        <v>70.212000000000003</v>
      </c>
      <c r="L213" s="170"/>
      <c r="M213" s="170"/>
      <c r="N213" s="170"/>
      <c r="O213" s="170"/>
      <c r="P213" s="170"/>
      <c r="Q213" s="170"/>
      <c r="R213" s="173"/>
      <c r="T213" s="174"/>
      <c r="U213" s="170"/>
      <c r="V213" s="170"/>
      <c r="W213" s="170"/>
      <c r="X213" s="170"/>
      <c r="Y213" s="170"/>
      <c r="Z213" s="170"/>
      <c r="AA213" s="175"/>
      <c r="AT213" s="176" t="s">
        <v>178</v>
      </c>
      <c r="AU213" s="176" t="s">
        <v>126</v>
      </c>
      <c r="AV213" s="10" t="s">
        <v>126</v>
      </c>
      <c r="AW213" s="10" t="s">
        <v>39</v>
      </c>
      <c r="AX213" s="10" t="s">
        <v>82</v>
      </c>
      <c r="AY213" s="176" t="s">
        <v>170</v>
      </c>
    </row>
    <row r="214" spans="2:65" s="10" customFormat="1" ht="22.5" customHeight="1">
      <c r="B214" s="169"/>
      <c r="C214" s="170"/>
      <c r="D214" s="170"/>
      <c r="E214" s="171" t="s">
        <v>5</v>
      </c>
      <c r="F214" s="265" t="s">
        <v>1240</v>
      </c>
      <c r="G214" s="266"/>
      <c r="H214" s="266"/>
      <c r="I214" s="266"/>
      <c r="J214" s="170"/>
      <c r="K214" s="172">
        <v>61.938000000000002</v>
      </c>
      <c r="L214" s="170"/>
      <c r="M214" s="170"/>
      <c r="N214" s="170"/>
      <c r="O214" s="170"/>
      <c r="P214" s="170"/>
      <c r="Q214" s="170"/>
      <c r="R214" s="173"/>
      <c r="T214" s="174"/>
      <c r="U214" s="170"/>
      <c r="V214" s="170"/>
      <c r="W214" s="170"/>
      <c r="X214" s="170"/>
      <c r="Y214" s="170"/>
      <c r="Z214" s="170"/>
      <c r="AA214" s="175"/>
      <c r="AT214" s="176" t="s">
        <v>178</v>
      </c>
      <c r="AU214" s="176" t="s">
        <v>126</v>
      </c>
      <c r="AV214" s="10" t="s">
        <v>126</v>
      </c>
      <c r="AW214" s="10" t="s">
        <v>39</v>
      </c>
      <c r="AX214" s="10" t="s">
        <v>82</v>
      </c>
      <c r="AY214" s="176" t="s">
        <v>170</v>
      </c>
    </row>
    <row r="215" spans="2:65" s="10" customFormat="1" ht="22.5" customHeight="1">
      <c r="B215" s="169"/>
      <c r="C215" s="170"/>
      <c r="D215" s="170"/>
      <c r="E215" s="171" t="s">
        <v>5</v>
      </c>
      <c r="F215" s="265" t="s">
        <v>1243</v>
      </c>
      <c r="G215" s="266"/>
      <c r="H215" s="266"/>
      <c r="I215" s="266"/>
      <c r="J215" s="170"/>
      <c r="K215" s="172">
        <v>108.306</v>
      </c>
      <c r="L215" s="170"/>
      <c r="M215" s="170"/>
      <c r="N215" s="170"/>
      <c r="O215" s="170"/>
      <c r="P215" s="170"/>
      <c r="Q215" s="170"/>
      <c r="R215" s="173"/>
      <c r="T215" s="174"/>
      <c r="U215" s="170"/>
      <c r="V215" s="170"/>
      <c r="W215" s="170"/>
      <c r="X215" s="170"/>
      <c r="Y215" s="170"/>
      <c r="Z215" s="170"/>
      <c r="AA215" s="175"/>
      <c r="AT215" s="176" t="s">
        <v>178</v>
      </c>
      <c r="AU215" s="176" t="s">
        <v>126</v>
      </c>
      <c r="AV215" s="10" t="s">
        <v>126</v>
      </c>
      <c r="AW215" s="10" t="s">
        <v>39</v>
      </c>
      <c r="AX215" s="10" t="s">
        <v>82</v>
      </c>
      <c r="AY215" s="176" t="s">
        <v>170</v>
      </c>
    </row>
    <row r="216" spans="2:65" s="10" customFormat="1" ht="22.5" customHeight="1">
      <c r="B216" s="169"/>
      <c r="C216" s="170"/>
      <c r="D216" s="170"/>
      <c r="E216" s="171" t="s">
        <v>5</v>
      </c>
      <c r="F216" s="265" t="s">
        <v>1310</v>
      </c>
      <c r="G216" s="266"/>
      <c r="H216" s="266"/>
      <c r="I216" s="266"/>
      <c r="J216" s="170"/>
      <c r="K216" s="172">
        <v>-181.12799999999999</v>
      </c>
      <c r="L216" s="170"/>
      <c r="M216" s="170"/>
      <c r="N216" s="170"/>
      <c r="O216" s="170"/>
      <c r="P216" s="170"/>
      <c r="Q216" s="170"/>
      <c r="R216" s="173"/>
      <c r="T216" s="174"/>
      <c r="U216" s="170"/>
      <c r="V216" s="170"/>
      <c r="W216" s="170"/>
      <c r="X216" s="170"/>
      <c r="Y216" s="170"/>
      <c r="Z216" s="170"/>
      <c r="AA216" s="175"/>
      <c r="AT216" s="176" t="s">
        <v>178</v>
      </c>
      <c r="AU216" s="176" t="s">
        <v>126</v>
      </c>
      <c r="AV216" s="10" t="s">
        <v>126</v>
      </c>
      <c r="AW216" s="10" t="s">
        <v>39</v>
      </c>
      <c r="AX216" s="10" t="s">
        <v>82</v>
      </c>
      <c r="AY216" s="176" t="s">
        <v>170</v>
      </c>
    </row>
    <row r="217" spans="2:65" s="10" customFormat="1" ht="22.5" customHeight="1">
      <c r="B217" s="169"/>
      <c r="C217" s="170"/>
      <c r="D217" s="170"/>
      <c r="E217" s="171" t="s">
        <v>5</v>
      </c>
      <c r="F217" s="265" t="s">
        <v>1311</v>
      </c>
      <c r="G217" s="266"/>
      <c r="H217" s="266"/>
      <c r="I217" s="266"/>
      <c r="J217" s="170"/>
      <c r="K217" s="172">
        <v>-211.316</v>
      </c>
      <c r="L217" s="170"/>
      <c r="M217" s="170"/>
      <c r="N217" s="170"/>
      <c r="O217" s="170"/>
      <c r="P217" s="170"/>
      <c r="Q217" s="170"/>
      <c r="R217" s="173"/>
      <c r="T217" s="174"/>
      <c r="U217" s="170"/>
      <c r="V217" s="170"/>
      <c r="W217" s="170"/>
      <c r="X217" s="170"/>
      <c r="Y217" s="170"/>
      <c r="Z217" s="170"/>
      <c r="AA217" s="175"/>
      <c r="AT217" s="176" t="s">
        <v>178</v>
      </c>
      <c r="AU217" s="176" t="s">
        <v>126</v>
      </c>
      <c r="AV217" s="10" t="s">
        <v>126</v>
      </c>
      <c r="AW217" s="10" t="s">
        <v>39</v>
      </c>
      <c r="AX217" s="10" t="s">
        <v>82</v>
      </c>
      <c r="AY217" s="176" t="s">
        <v>170</v>
      </c>
    </row>
    <row r="218" spans="2:65" s="1" customFormat="1" ht="31.5" customHeight="1">
      <c r="B218" s="133"/>
      <c r="C218" s="162" t="s">
        <v>279</v>
      </c>
      <c r="D218" s="162" t="s">
        <v>171</v>
      </c>
      <c r="E218" s="163" t="s">
        <v>1312</v>
      </c>
      <c r="F218" s="260" t="s">
        <v>1313</v>
      </c>
      <c r="G218" s="260"/>
      <c r="H218" s="260"/>
      <c r="I218" s="260"/>
      <c r="J218" s="164" t="s">
        <v>174</v>
      </c>
      <c r="K218" s="165">
        <v>497.52699999999999</v>
      </c>
      <c r="L218" s="261">
        <v>0</v>
      </c>
      <c r="M218" s="261"/>
      <c r="N218" s="262">
        <f>ROUND(L218*K218,0)</f>
        <v>0</v>
      </c>
      <c r="O218" s="262"/>
      <c r="P218" s="262"/>
      <c r="Q218" s="262"/>
      <c r="R218" s="136"/>
      <c r="T218" s="166" t="s">
        <v>5</v>
      </c>
      <c r="U218" s="45" t="s">
        <v>47</v>
      </c>
      <c r="V218" s="37"/>
      <c r="W218" s="167">
        <f>V218*K218</f>
        <v>0</v>
      </c>
      <c r="X218" s="167">
        <v>0</v>
      </c>
      <c r="Y218" s="167">
        <f>X218*K218</f>
        <v>0</v>
      </c>
      <c r="Z218" s="167">
        <v>0</v>
      </c>
      <c r="AA218" s="168">
        <f>Z218*K218</f>
        <v>0</v>
      </c>
      <c r="AR218" s="19" t="s">
        <v>175</v>
      </c>
      <c r="AT218" s="19" t="s">
        <v>171</v>
      </c>
      <c r="AU218" s="19" t="s">
        <v>126</v>
      </c>
      <c r="AY218" s="19" t="s">
        <v>170</v>
      </c>
      <c r="BE218" s="107">
        <f>IF(U218="základní",N218,0)</f>
        <v>0</v>
      </c>
      <c r="BF218" s="107">
        <f>IF(U218="snížená",N218,0)</f>
        <v>0</v>
      </c>
      <c r="BG218" s="107">
        <f>IF(U218="zákl. přenesená",N218,0)</f>
        <v>0</v>
      </c>
      <c r="BH218" s="107">
        <f>IF(U218="sníž. přenesená",N218,0)</f>
        <v>0</v>
      </c>
      <c r="BI218" s="107">
        <f>IF(U218="nulová",N218,0)</f>
        <v>0</v>
      </c>
      <c r="BJ218" s="19" t="s">
        <v>11</v>
      </c>
      <c r="BK218" s="107">
        <f>ROUND(L218*K218,0)</f>
        <v>0</v>
      </c>
      <c r="BL218" s="19" t="s">
        <v>175</v>
      </c>
      <c r="BM218" s="19" t="s">
        <v>1314</v>
      </c>
    </row>
    <row r="219" spans="2:65" s="10" customFormat="1" ht="22.5" customHeight="1">
      <c r="B219" s="169"/>
      <c r="C219" s="170"/>
      <c r="D219" s="170"/>
      <c r="E219" s="171" t="s">
        <v>5</v>
      </c>
      <c r="F219" s="263" t="s">
        <v>1234</v>
      </c>
      <c r="G219" s="264"/>
      <c r="H219" s="264"/>
      <c r="I219" s="264"/>
      <c r="J219" s="170"/>
      <c r="K219" s="172">
        <v>374.928</v>
      </c>
      <c r="L219" s="170"/>
      <c r="M219" s="170"/>
      <c r="N219" s="170"/>
      <c r="O219" s="170"/>
      <c r="P219" s="170"/>
      <c r="Q219" s="170"/>
      <c r="R219" s="173"/>
      <c r="T219" s="174"/>
      <c r="U219" s="170"/>
      <c r="V219" s="170"/>
      <c r="W219" s="170"/>
      <c r="X219" s="170"/>
      <c r="Y219" s="170"/>
      <c r="Z219" s="170"/>
      <c r="AA219" s="175"/>
      <c r="AT219" s="176" t="s">
        <v>178</v>
      </c>
      <c r="AU219" s="176" t="s">
        <v>126</v>
      </c>
      <c r="AV219" s="10" t="s">
        <v>126</v>
      </c>
      <c r="AW219" s="10" t="s">
        <v>39</v>
      </c>
      <c r="AX219" s="10" t="s">
        <v>82</v>
      </c>
      <c r="AY219" s="176" t="s">
        <v>170</v>
      </c>
    </row>
    <row r="220" spans="2:65" s="10" customFormat="1" ht="22.5" customHeight="1">
      <c r="B220" s="169"/>
      <c r="C220" s="170"/>
      <c r="D220" s="170"/>
      <c r="E220" s="171" t="s">
        <v>5</v>
      </c>
      <c r="F220" s="265" t="s">
        <v>1315</v>
      </c>
      <c r="G220" s="266"/>
      <c r="H220" s="266"/>
      <c r="I220" s="266"/>
      <c r="J220" s="170"/>
      <c r="K220" s="172">
        <v>149.18600000000001</v>
      </c>
      <c r="L220" s="170"/>
      <c r="M220" s="170"/>
      <c r="N220" s="170"/>
      <c r="O220" s="170"/>
      <c r="P220" s="170"/>
      <c r="Q220" s="170"/>
      <c r="R220" s="173"/>
      <c r="T220" s="174"/>
      <c r="U220" s="170"/>
      <c r="V220" s="170"/>
      <c r="W220" s="170"/>
      <c r="X220" s="170"/>
      <c r="Y220" s="170"/>
      <c r="Z220" s="170"/>
      <c r="AA220" s="175"/>
      <c r="AT220" s="176" t="s">
        <v>178</v>
      </c>
      <c r="AU220" s="176" t="s">
        <v>126</v>
      </c>
      <c r="AV220" s="10" t="s">
        <v>126</v>
      </c>
      <c r="AW220" s="10" t="s">
        <v>39</v>
      </c>
      <c r="AX220" s="10" t="s">
        <v>82</v>
      </c>
      <c r="AY220" s="176" t="s">
        <v>170</v>
      </c>
    </row>
    <row r="221" spans="2:65" s="10" customFormat="1" ht="44.25" customHeight="1">
      <c r="B221" s="169"/>
      <c r="C221" s="170"/>
      <c r="D221" s="170"/>
      <c r="E221" s="171" t="s">
        <v>5</v>
      </c>
      <c r="F221" s="265" t="s">
        <v>1236</v>
      </c>
      <c r="G221" s="266"/>
      <c r="H221" s="266"/>
      <c r="I221" s="266"/>
      <c r="J221" s="170"/>
      <c r="K221" s="172">
        <v>229.15600000000001</v>
      </c>
      <c r="L221" s="170"/>
      <c r="M221" s="170"/>
      <c r="N221" s="170"/>
      <c r="O221" s="170"/>
      <c r="P221" s="170"/>
      <c r="Q221" s="170"/>
      <c r="R221" s="173"/>
      <c r="T221" s="174"/>
      <c r="U221" s="170"/>
      <c r="V221" s="170"/>
      <c r="W221" s="170"/>
      <c r="X221" s="170"/>
      <c r="Y221" s="170"/>
      <c r="Z221" s="170"/>
      <c r="AA221" s="175"/>
      <c r="AT221" s="176" t="s">
        <v>178</v>
      </c>
      <c r="AU221" s="176" t="s">
        <v>126</v>
      </c>
      <c r="AV221" s="10" t="s">
        <v>126</v>
      </c>
      <c r="AW221" s="10" t="s">
        <v>39</v>
      </c>
      <c r="AX221" s="10" t="s">
        <v>82</v>
      </c>
      <c r="AY221" s="176" t="s">
        <v>170</v>
      </c>
    </row>
    <row r="222" spans="2:65" s="10" customFormat="1" ht="22.5" customHeight="1">
      <c r="B222" s="169"/>
      <c r="C222" s="170"/>
      <c r="D222" s="170"/>
      <c r="E222" s="171" t="s">
        <v>5</v>
      </c>
      <c r="F222" s="265" t="s">
        <v>1238</v>
      </c>
      <c r="G222" s="266"/>
      <c r="H222" s="266"/>
      <c r="I222" s="266"/>
      <c r="J222" s="170"/>
      <c r="K222" s="172">
        <v>96.004000000000005</v>
      </c>
      <c r="L222" s="170"/>
      <c r="M222" s="170"/>
      <c r="N222" s="170"/>
      <c r="O222" s="170"/>
      <c r="P222" s="170"/>
      <c r="Q222" s="170"/>
      <c r="R222" s="173"/>
      <c r="T222" s="174"/>
      <c r="U222" s="170"/>
      <c r="V222" s="170"/>
      <c r="W222" s="170"/>
      <c r="X222" s="170"/>
      <c r="Y222" s="170"/>
      <c r="Z222" s="170"/>
      <c r="AA222" s="175"/>
      <c r="AT222" s="176" t="s">
        <v>178</v>
      </c>
      <c r="AU222" s="176" t="s">
        <v>126</v>
      </c>
      <c r="AV222" s="10" t="s">
        <v>126</v>
      </c>
      <c r="AW222" s="10" t="s">
        <v>39</v>
      </c>
      <c r="AX222" s="10" t="s">
        <v>82</v>
      </c>
      <c r="AY222" s="176" t="s">
        <v>170</v>
      </c>
    </row>
    <row r="223" spans="2:65" s="10" customFormat="1" ht="31.5" customHeight="1">
      <c r="B223" s="169"/>
      <c r="C223" s="170"/>
      <c r="D223" s="170"/>
      <c r="E223" s="171" t="s">
        <v>5</v>
      </c>
      <c r="F223" s="265" t="s">
        <v>1241</v>
      </c>
      <c r="G223" s="266"/>
      <c r="H223" s="266"/>
      <c r="I223" s="266"/>
      <c r="J223" s="170"/>
      <c r="K223" s="172">
        <v>315.923</v>
      </c>
      <c r="L223" s="170"/>
      <c r="M223" s="170"/>
      <c r="N223" s="170"/>
      <c r="O223" s="170"/>
      <c r="P223" s="170"/>
      <c r="Q223" s="170"/>
      <c r="R223" s="173"/>
      <c r="T223" s="174"/>
      <c r="U223" s="170"/>
      <c r="V223" s="170"/>
      <c r="W223" s="170"/>
      <c r="X223" s="170"/>
      <c r="Y223" s="170"/>
      <c r="Z223" s="170"/>
      <c r="AA223" s="175"/>
      <c r="AT223" s="176" t="s">
        <v>178</v>
      </c>
      <c r="AU223" s="176" t="s">
        <v>126</v>
      </c>
      <c r="AV223" s="10" t="s">
        <v>126</v>
      </c>
      <c r="AW223" s="10" t="s">
        <v>39</v>
      </c>
      <c r="AX223" s="10" t="s">
        <v>82</v>
      </c>
      <c r="AY223" s="176" t="s">
        <v>170</v>
      </c>
    </row>
    <row r="224" spans="2:65" s="11" customFormat="1" ht="22.5" customHeight="1">
      <c r="B224" s="183"/>
      <c r="C224" s="184"/>
      <c r="D224" s="184"/>
      <c r="E224" s="185" t="s">
        <v>5</v>
      </c>
      <c r="F224" s="282" t="s">
        <v>1244</v>
      </c>
      <c r="G224" s="283"/>
      <c r="H224" s="283"/>
      <c r="I224" s="283"/>
      <c r="J224" s="184"/>
      <c r="K224" s="186" t="s">
        <v>5</v>
      </c>
      <c r="L224" s="184"/>
      <c r="M224" s="184"/>
      <c r="N224" s="184"/>
      <c r="O224" s="184"/>
      <c r="P224" s="184"/>
      <c r="Q224" s="184"/>
      <c r="R224" s="187"/>
      <c r="T224" s="188"/>
      <c r="U224" s="184"/>
      <c r="V224" s="184"/>
      <c r="W224" s="184"/>
      <c r="X224" s="184"/>
      <c r="Y224" s="184"/>
      <c r="Z224" s="184"/>
      <c r="AA224" s="189"/>
      <c r="AT224" s="190" t="s">
        <v>178</v>
      </c>
      <c r="AU224" s="190" t="s">
        <v>126</v>
      </c>
      <c r="AV224" s="11" t="s">
        <v>11</v>
      </c>
      <c r="AW224" s="11" t="s">
        <v>39</v>
      </c>
      <c r="AX224" s="11" t="s">
        <v>82</v>
      </c>
      <c r="AY224" s="190" t="s">
        <v>170</v>
      </c>
    </row>
    <row r="225" spans="2:65" s="10" customFormat="1" ht="22.5" customHeight="1">
      <c r="B225" s="169"/>
      <c r="C225" s="170"/>
      <c r="D225" s="170"/>
      <c r="E225" s="171" t="s">
        <v>5</v>
      </c>
      <c r="F225" s="265" t="s">
        <v>1245</v>
      </c>
      <c r="G225" s="266"/>
      <c r="H225" s="266"/>
      <c r="I225" s="266"/>
      <c r="J225" s="170"/>
      <c r="K225" s="172">
        <v>7.0910000000000002</v>
      </c>
      <c r="L225" s="170"/>
      <c r="M225" s="170"/>
      <c r="N225" s="170"/>
      <c r="O225" s="170"/>
      <c r="P225" s="170"/>
      <c r="Q225" s="170"/>
      <c r="R225" s="173"/>
      <c r="T225" s="174"/>
      <c r="U225" s="170"/>
      <c r="V225" s="170"/>
      <c r="W225" s="170"/>
      <c r="X225" s="170"/>
      <c r="Y225" s="170"/>
      <c r="Z225" s="170"/>
      <c r="AA225" s="175"/>
      <c r="AT225" s="176" t="s">
        <v>178</v>
      </c>
      <c r="AU225" s="176" t="s">
        <v>126</v>
      </c>
      <c r="AV225" s="10" t="s">
        <v>126</v>
      </c>
      <c r="AW225" s="10" t="s">
        <v>39</v>
      </c>
      <c r="AX225" s="10" t="s">
        <v>82</v>
      </c>
      <c r="AY225" s="176" t="s">
        <v>170</v>
      </c>
    </row>
    <row r="226" spans="2:65" s="10" customFormat="1" ht="31.5" customHeight="1">
      <c r="B226" s="169"/>
      <c r="C226" s="170"/>
      <c r="D226" s="170"/>
      <c r="E226" s="171" t="s">
        <v>5</v>
      </c>
      <c r="F226" s="265" t="s">
        <v>1246</v>
      </c>
      <c r="G226" s="266"/>
      <c r="H226" s="266"/>
      <c r="I226" s="266"/>
      <c r="J226" s="170"/>
      <c r="K226" s="172">
        <v>13.992000000000001</v>
      </c>
      <c r="L226" s="170"/>
      <c r="M226" s="170"/>
      <c r="N226" s="170"/>
      <c r="O226" s="170"/>
      <c r="P226" s="170"/>
      <c r="Q226" s="170"/>
      <c r="R226" s="173"/>
      <c r="T226" s="174"/>
      <c r="U226" s="170"/>
      <c r="V226" s="170"/>
      <c r="W226" s="170"/>
      <c r="X226" s="170"/>
      <c r="Y226" s="170"/>
      <c r="Z226" s="170"/>
      <c r="AA226" s="175"/>
      <c r="AT226" s="176" t="s">
        <v>178</v>
      </c>
      <c r="AU226" s="176" t="s">
        <v>126</v>
      </c>
      <c r="AV226" s="10" t="s">
        <v>126</v>
      </c>
      <c r="AW226" s="10" t="s">
        <v>39</v>
      </c>
      <c r="AX226" s="10" t="s">
        <v>82</v>
      </c>
      <c r="AY226" s="176" t="s">
        <v>170</v>
      </c>
    </row>
    <row r="227" spans="2:65" s="10" customFormat="1" ht="22.5" customHeight="1">
      <c r="B227" s="169"/>
      <c r="C227" s="170"/>
      <c r="D227" s="170"/>
      <c r="E227" s="171" t="s">
        <v>5</v>
      </c>
      <c r="F227" s="265" t="s">
        <v>1247</v>
      </c>
      <c r="G227" s="266"/>
      <c r="H227" s="266"/>
      <c r="I227" s="266"/>
      <c r="J227" s="170"/>
      <c r="K227" s="172">
        <v>47.140999999999998</v>
      </c>
      <c r="L227" s="170"/>
      <c r="M227" s="170"/>
      <c r="N227" s="170"/>
      <c r="O227" s="170"/>
      <c r="P227" s="170"/>
      <c r="Q227" s="170"/>
      <c r="R227" s="173"/>
      <c r="T227" s="174"/>
      <c r="U227" s="170"/>
      <c r="V227" s="170"/>
      <c r="W227" s="170"/>
      <c r="X227" s="170"/>
      <c r="Y227" s="170"/>
      <c r="Z227" s="170"/>
      <c r="AA227" s="175"/>
      <c r="AT227" s="176" t="s">
        <v>178</v>
      </c>
      <c r="AU227" s="176" t="s">
        <v>126</v>
      </c>
      <c r="AV227" s="10" t="s">
        <v>126</v>
      </c>
      <c r="AW227" s="10" t="s">
        <v>39</v>
      </c>
      <c r="AX227" s="10" t="s">
        <v>82</v>
      </c>
      <c r="AY227" s="176" t="s">
        <v>170</v>
      </c>
    </row>
    <row r="228" spans="2:65" s="10" customFormat="1" ht="22.5" customHeight="1">
      <c r="B228" s="169"/>
      <c r="C228" s="170"/>
      <c r="D228" s="170"/>
      <c r="E228" s="171" t="s">
        <v>5</v>
      </c>
      <c r="F228" s="265" t="s">
        <v>1248</v>
      </c>
      <c r="G228" s="266"/>
      <c r="H228" s="266"/>
      <c r="I228" s="266"/>
      <c r="J228" s="170"/>
      <c r="K228" s="172">
        <v>10.458</v>
      </c>
      <c r="L228" s="170"/>
      <c r="M228" s="170"/>
      <c r="N228" s="170"/>
      <c r="O228" s="170"/>
      <c r="P228" s="170"/>
      <c r="Q228" s="170"/>
      <c r="R228" s="173"/>
      <c r="T228" s="174"/>
      <c r="U228" s="170"/>
      <c r="V228" s="170"/>
      <c r="W228" s="170"/>
      <c r="X228" s="170"/>
      <c r="Y228" s="170"/>
      <c r="Z228" s="170"/>
      <c r="AA228" s="175"/>
      <c r="AT228" s="176" t="s">
        <v>178</v>
      </c>
      <c r="AU228" s="176" t="s">
        <v>126</v>
      </c>
      <c r="AV228" s="10" t="s">
        <v>126</v>
      </c>
      <c r="AW228" s="10" t="s">
        <v>39</v>
      </c>
      <c r="AX228" s="10" t="s">
        <v>82</v>
      </c>
      <c r="AY228" s="176" t="s">
        <v>170</v>
      </c>
    </row>
    <row r="229" spans="2:65" s="10" customFormat="1" ht="22.5" customHeight="1">
      <c r="B229" s="169"/>
      <c r="C229" s="170"/>
      <c r="D229" s="170"/>
      <c r="E229" s="171" t="s">
        <v>5</v>
      </c>
      <c r="F229" s="265" t="s">
        <v>1249</v>
      </c>
      <c r="G229" s="266"/>
      <c r="H229" s="266"/>
      <c r="I229" s="266"/>
      <c r="J229" s="170"/>
      <c r="K229" s="172">
        <v>5.2480000000000002</v>
      </c>
      <c r="L229" s="170"/>
      <c r="M229" s="170"/>
      <c r="N229" s="170"/>
      <c r="O229" s="170"/>
      <c r="P229" s="170"/>
      <c r="Q229" s="170"/>
      <c r="R229" s="173"/>
      <c r="T229" s="174"/>
      <c r="U229" s="170"/>
      <c r="V229" s="170"/>
      <c r="W229" s="170"/>
      <c r="X229" s="170"/>
      <c r="Y229" s="170"/>
      <c r="Z229" s="170"/>
      <c r="AA229" s="175"/>
      <c r="AT229" s="176" t="s">
        <v>178</v>
      </c>
      <c r="AU229" s="176" t="s">
        <v>126</v>
      </c>
      <c r="AV229" s="10" t="s">
        <v>126</v>
      </c>
      <c r="AW229" s="10" t="s">
        <v>39</v>
      </c>
      <c r="AX229" s="10" t="s">
        <v>82</v>
      </c>
      <c r="AY229" s="176" t="s">
        <v>170</v>
      </c>
    </row>
    <row r="230" spans="2:65" s="10" customFormat="1" ht="22.5" customHeight="1">
      <c r="B230" s="169"/>
      <c r="C230" s="170"/>
      <c r="D230" s="170"/>
      <c r="E230" s="171" t="s">
        <v>5</v>
      </c>
      <c r="F230" s="265" t="s">
        <v>1250</v>
      </c>
      <c r="G230" s="266"/>
      <c r="H230" s="266"/>
      <c r="I230" s="266"/>
      <c r="J230" s="170"/>
      <c r="K230" s="172">
        <v>8.1519999999999992</v>
      </c>
      <c r="L230" s="170"/>
      <c r="M230" s="170"/>
      <c r="N230" s="170"/>
      <c r="O230" s="170"/>
      <c r="P230" s="170"/>
      <c r="Q230" s="170"/>
      <c r="R230" s="173"/>
      <c r="T230" s="174"/>
      <c r="U230" s="170"/>
      <c r="V230" s="170"/>
      <c r="W230" s="170"/>
      <c r="X230" s="170"/>
      <c r="Y230" s="170"/>
      <c r="Z230" s="170"/>
      <c r="AA230" s="175"/>
      <c r="AT230" s="176" t="s">
        <v>178</v>
      </c>
      <c r="AU230" s="176" t="s">
        <v>126</v>
      </c>
      <c r="AV230" s="10" t="s">
        <v>126</v>
      </c>
      <c r="AW230" s="10" t="s">
        <v>39</v>
      </c>
      <c r="AX230" s="10" t="s">
        <v>82</v>
      </c>
      <c r="AY230" s="176" t="s">
        <v>170</v>
      </c>
    </row>
    <row r="231" spans="2:65" s="10" customFormat="1" ht="31.5" customHeight="1">
      <c r="B231" s="169"/>
      <c r="C231" s="170"/>
      <c r="D231" s="170"/>
      <c r="E231" s="171" t="s">
        <v>5</v>
      </c>
      <c r="F231" s="265" t="s">
        <v>1251</v>
      </c>
      <c r="G231" s="266"/>
      <c r="H231" s="266"/>
      <c r="I231" s="266"/>
      <c r="J231" s="170"/>
      <c r="K231" s="172">
        <v>35</v>
      </c>
      <c r="L231" s="170"/>
      <c r="M231" s="170"/>
      <c r="N231" s="170"/>
      <c r="O231" s="170"/>
      <c r="P231" s="170"/>
      <c r="Q231" s="170"/>
      <c r="R231" s="173"/>
      <c r="T231" s="174"/>
      <c r="U231" s="170"/>
      <c r="V231" s="170"/>
      <c r="W231" s="170"/>
      <c r="X231" s="170"/>
      <c r="Y231" s="170"/>
      <c r="Z231" s="170"/>
      <c r="AA231" s="175"/>
      <c r="AT231" s="176" t="s">
        <v>178</v>
      </c>
      <c r="AU231" s="176" t="s">
        <v>126</v>
      </c>
      <c r="AV231" s="10" t="s">
        <v>126</v>
      </c>
      <c r="AW231" s="10" t="s">
        <v>39</v>
      </c>
      <c r="AX231" s="10" t="s">
        <v>82</v>
      </c>
      <c r="AY231" s="176" t="s">
        <v>170</v>
      </c>
    </row>
    <row r="232" spans="2:65" s="10" customFormat="1" ht="22.5" customHeight="1">
      <c r="B232" s="169"/>
      <c r="C232" s="170"/>
      <c r="D232" s="170"/>
      <c r="E232" s="171" t="s">
        <v>5</v>
      </c>
      <c r="F232" s="265" t="s">
        <v>1316</v>
      </c>
      <c r="G232" s="266"/>
      <c r="H232" s="266"/>
      <c r="I232" s="266"/>
      <c r="J232" s="170"/>
      <c r="K232" s="172">
        <v>-387.68400000000003</v>
      </c>
      <c r="L232" s="170"/>
      <c r="M232" s="170"/>
      <c r="N232" s="170"/>
      <c r="O232" s="170"/>
      <c r="P232" s="170"/>
      <c r="Q232" s="170"/>
      <c r="R232" s="173"/>
      <c r="T232" s="174"/>
      <c r="U232" s="170"/>
      <c r="V232" s="170"/>
      <c r="W232" s="170"/>
      <c r="X232" s="170"/>
      <c r="Y232" s="170"/>
      <c r="Z232" s="170"/>
      <c r="AA232" s="175"/>
      <c r="AT232" s="176" t="s">
        <v>178</v>
      </c>
      <c r="AU232" s="176" t="s">
        <v>126</v>
      </c>
      <c r="AV232" s="10" t="s">
        <v>126</v>
      </c>
      <c r="AW232" s="10" t="s">
        <v>39</v>
      </c>
      <c r="AX232" s="10" t="s">
        <v>82</v>
      </c>
      <c r="AY232" s="176" t="s">
        <v>170</v>
      </c>
    </row>
    <row r="233" spans="2:65" s="10" customFormat="1" ht="22.5" customHeight="1">
      <c r="B233" s="169"/>
      <c r="C233" s="170"/>
      <c r="D233" s="170"/>
      <c r="E233" s="171" t="s">
        <v>5</v>
      </c>
      <c r="F233" s="265" t="s">
        <v>1317</v>
      </c>
      <c r="G233" s="266"/>
      <c r="H233" s="266"/>
      <c r="I233" s="266"/>
      <c r="J233" s="170"/>
      <c r="K233" s="172">
        <v>-407.06799999999998</v>
      </c>
      <c r="L233" s="170"/>
      <c r="M233" s="170"/>
      <c r="N233" s="170"/>
      <c r="O233" s="170"/>
      <c r="P233" s="170"/>
      <c r="Q233" s="170"/>
      <c r="R233" s="173"/>
      <c r="T233" s="174"/>
      <c r="U233" s="170"/>
      <c r="V233" s="170"/>
      <c r="W233" s="170"/>
      <c r="X233" s="170"/>
      <c r="Y233" s="170"/>
      <c r="Z233" s="170"/>
      <c r="AA233" s="175"/>
      <c r="AT233" s="176" t="s">
        <v>178</v>
      </c>
      <c r="AU233" s="176" t="s">
        <v>126</v>
      </c>
      <c r="AV233" s="10" t="s">
        <v>126</v>
      </c>
      <c r="AW233" s="10" t="s">
        <v>39</v>
      </c>
      <c r="AX233" s="10" t="s">
        <v>82</v>
      </c>
      <c r="AY233" s="176" t="s">
        <v>170</v>
      </c>
    </row>
    <row r="234" spans="2:65" s="1" customFormat="1" ht="31.5" customHeight="1">
      <c r="B234" s="133"/>
      <c r="C234" s="162" t="s">
        <v>283</v>
      </c>
      <c r="D234" s="162" t="s">
        <v>171</v>
      </c>
      <c r="E234" s="163" t="s">
        <v>1318</v>
      </c>
      <c r="F234" s="260" t="s">
        <v>1319</v>
      </c>
      <c r="G234" s="260"/>
      <c r="H234" s="260"/>
      <c r="I234" s="260"/>
      <c r="J234" s="164" t="s">
        <v>174</v>
      </c>
      <c r="K234" s="165">
        <v>90.563999999999993</v>
      </c>
      <c r="L234" s="261">
        <v>0</v>
      </c>
      <c r="M234" s="261"/>
      <c r="N234" s="262">
        <f>ROUND(L234*K234,0)</f>
        <v>0</v>
      </c>
      <c r="O234" s="262"/>
      <c r="P234" s="262"/>
      <c r="Q234" s="262"/>
      <c r="R234" s="136"/>
      <c r="T234" s="166" t="s">
        <v>5</v>
      </c>
      <c r="U234" s="45" t="s">
        <v>47</v>
      </c>
      <c r="V234" s="37"/>
      <c r="W234" s="167">
        <f>V234*K234</f>
        <v>0</v>
      </c>
      <c r="X234" s="167">
        <v>0</v>
      </c>
      <c r="Y234" s="167">
        <f>X234*K234</f>
        <v>0</v>
      </c>
      <c r="Z234" s="167">
        <v>0</v>
      </c>
      <c r="AA234" s="168">
        <f>Z234*K234</f>
        <v>0</v>
      </c>
      <c r="AR234" s="19" t="s">
        <v>175</v>
      </c>
      <c r="AT234" s="19" t="s">
        <v>171</v>
      </c>
      <c r="AU234" s="19" t="s">
        <v>126</v>
      </c>
      <c r="AY234" s="19" t="s">
        <v>170</v>
      </c>
      <c r="BE234" s="107">
        <f>IF(U234="základní",N234,0)</f>
        <v>0</v>
      </c>
      <c r="BF234" s="107">
        <f>IF(U234="snížená",N234,0)</f>
        <v>0</v>
      </c>
      <c r="BG234" s="107">
        <f>IF(U234="zákl. přenesená",N234,0)</f>
        <v>0</v>
      </c>
      <c r="BH234" s="107">
        <f>IF(U234="sníž. přenesená",N234,0)</f>
        <v>0</v>
      </c>
      <c r="BI234" s="107">
        <f>IF(U234="nulová",N234,0)</f>
        <v>0</v>
      </c>
      <c r="BJ234" s="19" t="s">
        <v>11</v>
      </c>
      <c r="BK234" s="107">
        <f>ROUND(L234*K234,0)</f>
        <v>0</v>
      </c>
      <c r="BL234" s="19" t="s">
        <v>175</v>
      </c>
      <c r="BM234" s="19" t="s">
        <v>1320</v>
      </c>
    </row>
    <row r="235" spans="2:65" s="10" customFormat="1" ht="22.5" customHeight="1">
      <c r="B235" s="169"/>
      <c r="C235" s="170"/>
      <c r="D235" s="170"/>
      <c r="E235" s="171" t="s">
        <v>5</v>
      </c>
      <c r="F235" s="263" t="s">
        <v>1321</v>
      </c>
      <c r="G235" s="264"/>
      <c r="H235" s="264"/>
      <c r="I235" s="264"/>
      <c r="J235" s="170"/>
      <c r="K235" s="172">
        <v>90.563999999999993</v>
      </c>
      <c r="L235" s="170"/>
      <c r="M235" s="170"/>
      <c r="N235" s="170"/>
      <c r="O235" s="170"/>
      <c r="P235" s="170"/>
      <c r="Q235" s="170"/>
      <c r="R235" s="173"/>
      <c r="T235" s="174"/>
      <c r="U235" s="170"/>
      <c r="V235" s="170"/>
      <c r="W235" s="170"/>
      <c r="X235" s="170"/>
      <c r="Y235" s="170"/>
      <c r="Z235" s="170"/>
      <c r="AA235" s="175"/>
      <c r="AT235" s="176" t="s">
        <v>178</v>
      </c>
      <c r="AU235" s="176" t="s">
        <v>126</v>
      </c>
      <c r="AV235" s="10" t="s">
        <v>126</v>
      </c>
      <c r="AW235" s="10" t="s">
        <v>39</v>
      </c>
      <c r="AX235" s="10" t="s">
        <v>82</v>
      </c>
      <c r="AY235" s="176" t="s">
        <v>170</v>
      </c>
    </row>
    <row r="236" spans="2:65" s="1" customFormat="1" ht="31.5" customHeight="1">
      <c r="B236" s="133"/>
      <c r="C236" s="162" t="s">
        <v>287</v>
      </c>
      <c r="D236" s="162" t="s">
        <v>171</v>
      </c>
      <c r="E236" s="163" t="s">
        <v>1322</v>
      </c>
      <c r="F236" s="260" t="s">
        <v>1323</v>
      </c>
      <c r="G236" s="260"/>
      <c r="H236" s="260"/>
      <c r="I236" s="260"/>
      <c r="J236" s="164" t="s">
        <v>174</v>
      </c>
      <c r="K236" s="165">
        <v>213.226</v>
      </c>
      <c r="L236" s="261">
        <v>0</v>
      </c>
      <c r="M236" s="261"/>
      <c r="N236" s="262">
        <f>ROUND(L236*K236,0)</f>
        <v>0</v>
      </c>
      <c r="O236" s="262"/>
      <c r="P236" s="262"/>
      <c r="Q236" s="262"/>
      <c r="R236" s="136"/>
      <c r="T236" s="166" t="s">
        <v>5</v>
      </c>
      <c r="U236" s="45" t="s">
        <v>47</v>
      </c>
      <c r="V236" s="37"/>
      <c r="W236" s="167">
        <f>V236*K236</f>
        <v>0</v>
      </c>
      <c r="X236" s="167">
        <v>0</v>
      </c>
      <c r="Y236" s="167">
        <f>X236*K236</f>
        <v>0</v>
      </c>
      <c r="Z236" s="167">
        <v>0</v>
      </c>
      <c r="AA236" s="168">
        <f>Z236*K236</f>
        <v>0</v>
      </c>
      <c r="AR236" s="19" t="s">
        <v>175</v>
      </c>
      <c r="AT236" s="19" t="s">
        <v>171</v>
      </c>
      <c r="AU236" s="19" t="s">
        <v>126</v>
      </c>
      <c r="AY236" s="19" t="s">
        <v>170</v>
      </c>
      <c r="BE236" s="107">
        <f>IF(U236="základní",N236,0)</f>
        <v>0</v>
      </c>
      <c r="BF236" s="107">
        <f>IF(U236="snížená",N236,0)</f>
        <v>0</v>
      </c>
      <c r="BG236" s="107">
        <f>IF(U236="zákl. přenesená",N236,0)</f>
        <v>0</v>
      </c>
      <c r="BH236" s="107">
        <f>IF(U236="sníž. přenesená",N236,0)</f>
        <v>0</v>
      </c>
      <c r="BI236" s="107">
        <f>IF(U236="nulová",N236,0)</f>
        <v>0</v>
      </c>
      <c r="BJ236" s="19" t="s">
        <v>11</v>
      </c>
      <c r="BK236" s="107">
        <f>ROUND(L236*K236,0)</f>
        <v>0</v>
      </c>
      <c r="BL236" s="19" t="s">
        <v>175</v>
      </c>
      <c r="BM236" s="19" t="s">
        <v>1324</v>
      </c>
    </row>
    <row r="237" spans="2:65" s="10" customFormat="1" ht="22.5" customHeight="1">
      <c r="B237" s="169"/>
      <c r="C237" s="170"/>
      <c r="D237" s="170"/>
      <c r="E237" s="171" t="s">
        <v>5</v>
      </c>
      <c r="F237" s="263" t="s">
        <v>1325</v>
      </c>
      <c r="G237" s="264"/>
      <c r="H237" s="264"/>
      <c r="I237" s="264"/>
      <c r="J237" s="170"/>
      <c r="K237" s="172">
        <v>213.226</v>
      </c>
      <c r="L237" s="170"/>
      <c r="M237" s="170"/>
      <c r="N237" s="170"/>
      <c r="O237" s="170"/>
      <c r="P237" s="170"/>
      <c r="Q237" s="170"/>
      <c r="R237" s="173"/>
      <c r="T237" s="174"/>
      <c r="U237" s="170"/>
      <c r="V237" s="170"/>
      <c r="W237" s="170"/>
      <c r="X237" s="170"/>
      <c r="Y237" s="170"/>
      <c r="Z237" s="170"/>
      <c r="AA237" s="175"/>
      <c r="AT237" s="176" t="s">
        <v>178</v>
      </c>
      <c r="AU237" s="176" t="s">
        <v>126</v>
      </c>
      <c r="AV237" s="10" t="s">
        <v>126</v>
      </c>
      <c r="AW237" s="10" t="s">
        <v>39</v>
      </c>
      <c r="AX237" s="10" t="s">
        <v>82</v>
      </c>
      <c r="AY237" s="176" t="s">
        <v>170</v>
      </c>
    </row>
    <row r="238" spans="2:65" s="1" customFormat="1" ht="31.5" customHeight="1">
      <c r="B238" s="133"/>
      <c r="C238" s="162" t="s">
        <v>291</v>
      </c>
      <c r="D238" s="162" t="s">
        <v>171</v>
      </c>
      <c r="E238" s="163" t="s">
        <v>1326</v>
      </c>
      <c r="F238" s="260" t="s">
        <v>1327</v>
      </c>
      <c r="G238" s="260"/>
      <c r="H238" s="260"/>
      <c r="I238" s="260"/>
      <c r="J238" s="164" t="s">
        <v>174</v>
      </c>
      <c r="K238" s="165">
        <v>1925.9870000000001</v>
      </c>
      <c r="L238" s="261">
        <v>0</v>
      </c>
      <c r="M238" s="261"/>
      <c r="N238" s="262">
        <f>ROUND(L238*K238,0)</f>
        <v>0</v>
      </c>
      <c r="O238" s="262"/>
      <c r="P238" s="262"/>
      <c r="Q238" s="262"/>
      <c r="R238" s="136"/>
      <c r="T238" s="166" t="s">
        <v>5</v>
      </c>
      <c r="U238" s="45" t="s">
        <v>47</v>
      </c>
      <c r="V238" s="37"/>
      <c r="W238" s="167">
        <f>V238*K238</f>
        <v>0</v>
      </c>
      <c r="X238" s="167">
        <v>0</v>
      </c>
      <c r="Y238" s="167">
        <f>X238*K238</f>
        <v>0</v>
      </c>
      <c r="Z238" s="167">
        <v>0</v>
      </c>
      <c r="AA238" s="168">
        <f>Z238*K238</f>
        <v>0</v>
      </c>
      <c r="AR238" s="19" t="s">
        <v>175</v>
      </c>
      <c r="AT238" s="19" t="s">
        <v>171</v>
      </c>
      <c r="AU238" s="19" t="s">
        <v>126</v>
      </c>
      <c r="AY238" s="19" t="s">
        <v>170</v>
      </c>
      <c r="BE238" s="107">
        <f>IF(U238="základní",N238,0)</f>
        <v>0</v>
      </c>
      <c r="BF238" s="107">
        <f>IF(U238="snížená",N238,0)</f>
        <v>0</v>
      </c>
      <c r="BG238" s="107">
        <f>IF(U238="zákl. přenesená",N238,0)</f>
        <v>0</v>
      </c>
      <c r="BH238" s="107">
        <f>IF(U238="sníž. přenesená",N238,0)</f>
        <v>0</v>
      </c>
      <c r="BI238" s="107">
        <f>IF(U238="nulová",N238,0)</f>
        <v>0</v>
      </c>
      <c r="BJ238" s="19" t="s">
        <v>11</v>
      </c>
      <c r="BK238" s="107">
        <f>ROUND(L238*K238,0)</f>
        <v>0</v>
      </c>
      <c r="BL238" s="19" t="s">
        <v>175</v>
      </c>
      <c r="BM238" s="19" t="s">
        <v>1328</v>
      </c>
    </row>
    <row r="239" spans="2:65" s="10" customFormat="1" ht="22.5" customHeight="1">
      <c r="B239" s="169"/>
      <c r="C239" s="170"/>
      <c r="D239" s="170"/>
      <c r="E239" s="171" t="s">
        <v>5</v>
      </c>
      <c r="F239" s="263" t="s">
        <v>1329</v>
      </c>
      <c r="G239" s="264"/>
      <c r="H239" s="264"/>
      <c r="I239" s="264"/>
      <c r="J239" s="170"/>
      <c r="K239" s="172">
        <v>1228.72</v>
      </c>
      <c r="L239" s="170"/>
      <c r="M239" s="170"/>
      <c r="N239" s="170"/>
      <c r="O239" s="170"/>
      <c r="P239" s="170"/>
      <c r="Q239" s="170"/>
      <c r="R239" s="173"/>
      <c r="T239" s="174"/>
      <c r="U239" s="170"/>
      <c r="V239" s="170"/>
      <c r="W239" s="170"/>
      <c r="X239" s="170"/>
      <c r="Y239" s="170"/>
      <c r="Z239" s="170"/>
      <c r="AA239" s="175"/>
      <c r="AT239" s="176" t="s">
        <v>178</v>
      </c>
      <c r="AU239" s="176" t="s">
        <v>126</v>
      </c>
      <c r="AV239" s="10" t="s">
        <v>126</v>
      </c>
      <c r="AW239" s="10" t="s">
        <v>39</v>
      </c>
      <c r="AX239" s="10" t="s">
        <v>82</v>
      </c>
      <c r="AY239" s="176" t="s">
        <v>170</v>
      </c>
    </row>
    <row r="240" spans="2:65" s="10" customFormat="1" ht="22.5" customHeight="1">
      <c r="B240" s="169"/>
      <c r="C240" s="170"/>
      <c r="D240" s="170"/>
      <c r="E240" s="171" t="s">
        <v>5</v>
      </c>
      <c r="F240" s="265" t="s">
        <v>1330</v>
      </c>
      <c r="G240" s="266"/>
      <c r="H240" s="266"/>
      <c r="I240" s="266"/>
      <c r="J240" s="170"/>
      <c r="K240" s="172">
        <v>601.41700000000003</v>
      </c>
      <c r="L240" s="170"/>
      <c r="M240" s="170"/>
      <c r="N240" s="170"/>
      <c r="O240" s="170"/>
      <c r="P240" s="170"/>
      <c r="Q240" s="170"/>
      <c r="R240" s="173"/>
      <c r="T240" s="174"/>
      <c r="U240" s="170"/>
      <c r="V240" s="170"/>
      <c r="W240" s="170"/>
      <c r="X240" s="170"/>
      <c r="Y240" s="170"/>
      <c r="Z240" s="170"/>
      <c r="AA240" s="175"/>
      <c r="AT240" s="176" t="s">
        <v>178</v>
      </c>
      <c r="AU240" s="176" t="s">
        <v>126</v>
      </c>
      <c r="AV240" s="10" t="s">
        <v>126</v>
      </c>
      <c r="AW240" s="10" t="s">
        <v>39</v>
      </c>
      <c r="AX240" s="10" t="s">
        <v>82</v>
      </c>
      <c r="AY240" s="176" t="s">
        <v>170</v>
      </c>
    </row>
    <row r="241" spans="2:65" s="10" customFormat="1" ht="22.5" customHeight="1">
      <c r="B241" s="169"/>
      <c r="C241" s="170"/>
      <c r="D241" s="170"/>
      <c r="E241" s="171" t="s">
        <v>5</v>
      </c>
      <c r="F241" s="265" t="s">
        <v>1331</v>
      </c>
      <c r="G241" s="266"/>
      <c r="H241" s="266"/>
      <c r="I241" s="266"/>
      <c r="J241" s="170"/>
      <c r="K241" s="172">
        <v>47.924999999999997</v>
      </c>
      <c r="L241" s="170"/>
      <c r="M241" s="170"/>
      <c r="N241" s="170"/>
      <c r="O241" s="170"/>
      <c r="P241" s="170"/>
      <c r="Q241" s="170"/>
      <c r="R241" s="173"/>
      <c r="T241" s="174"/>
      <c r="U241" s="170"/>
      <c r="V241" s="170"/>
      <c r="W241" s="170"/>
      <c r="X241" s="170"/>
      <c r="Y241" s="170"/>
      <c r="Z241" s="170"/>
      <c r="AA241" s="175"/>
      <c r="AT241" s="176" t="s">
        <v>178</v>
      </c>
      <c r="AU241" s="176" t="s">
        <v>126</v>
      </c>
      <c r="AV241" s="10" t="s">
        <v>126</v>
      </c>
      <c r="AW241" s="10" t="s">
        <v>39</v>
      </c>
      <c r="AX241" s="10" t="s">
        <v>82</v>
      </c>
      <c r="AY241" s="176" t="s">
        <v>170</v>
      </c>
    </row>
    <row r="242" spans="2:65" s="10" customFormat="1" ht="22.5" customHeight="1">
      <c r="B242" s="169"/>
      <c r="C242" s="170"/>
      <c r="D242" s="170"/>
      <c r="E242" s="171" t="s">
        <v>5</v>
      </c>
      <c r="F242" s="265" t="s">
        <v>1332</v>
      </c>
      <c r="G242" s="266"/>
      <c r="H242" s="266"/>
      <c r="I242" s="266"/>
      <c r="J242" s="170"/>
      <c r="K242" s="172">
        <v>47.924999999999997</v>
      </c>
      <c r="L242" s="170"/>
      <c r="M242" s="170"/>
      <c r="N242" s="170"/>
      <c r="O242" s="170"/>
      <c r="P242" s="170"/>
      <c r="Q242" s="170"/>
      <c r="R242" s="173"/>
      <c r="T242" s="174"/>
      <c r="U242" s="170"/>
      <c r="V242" s="170"/>
      <c r="W242" s="170"/>
      <c r="X242" s="170"/>
      <c r="Y242" s="170"/>
      <c r="Z242" s="170"/>
      <c r="AA242" s="175"/>
      <c r="AT242" s="176" t="s">
        <v>178</v>
      </c>
      <c r="AU242" s="176" t="s">
        <v>126</v>
      </c>
      <c r="AV242" s="10" t="s">
        <v>126</v>
      </c>
      <c r="AW242" s="10" t="s">
        <v>39</v>
      </c>
      <c r="AX242" s="10" t="s">
        <v>82</v>
      </c>
      <c r="AY242" s="176" t="s">
        <v>170</v>
      </c>
    </row>
    <row r="243" spans="2:65" s="1" customFormat="1" ht="31.5" customHeight="1">
      <c r="B243" s="133"/>
      <c r="C243" s="162" t="s">
        <v>295</v>
      </c>
      <c r="D243" s="162" t="s">
        <v>171</v>
      </c>
      <c r="E243" s="163" t="s">
        <v>1333</v>
      </c>
      <c r="F243" s="260" t="s">
        <v>1334</v>
      </c>
      <c r="G243" s="260"/>
      <c r="H243" s="260"/>
      <c r="I243" s="260"/>
      <c r="J243" s="164" t="s">
        <v>174</v>
      </c>
      <c r="K243" s="165">
        <v>526.59400000000005</v>
      </c>
      <c r="L243" s="261">
        <v>0</v>
      </c>
      <c r="M243" s="261"/>
      <c r="N243" s="262">
        <f>ROUND(L243*K243,0)</f>
        <v>0</v>
      </c>
      <c r="O243" s="262"/>
      <c r="P243" s="262"/>
      <c r="Q243" s="262"/>
      <c r="R243" s="136"/>
      <c r="T243" s="166" t="s">
        <v>5</v>
      </c>
      <c r="U243" s="45" t="s">
        <v>47</v>
      </c>
      <c r="V243" s="37"/>
      <c r="W243" s="167">
        <f>V243*K243</f>
        <v>0</v>
      </c>
      <c r="X243" s="167">
        <v>0</v>
      </c>
      <c r="Y243" s="167">
        <f>X243*K243</f>
        <v>0</v>
      </c>
      <c r="Z243" s="167">
        <v>0</v>
      </c>
      <c r="AA243" s="168">
        <f>Z243*K243</f>
        <v>0</v>
      </c>
      <c r="AR243" s="19" t="s">
        <v>175</v>
      </c>
      <c r="AT243" s="19" t="s">
        <v>171</v>
      </c>
      <c r="AU243" s="19" t="s">
        <v>126</v>
      </c>
      <c r="AY243" s="19" t="s">
        <v>170</v>
      </c>
      <c r="BE243" s="107">
        <f>IF(U243="základní",N243,0)</f>
        <v>0</v>
      </c>
      <c r="BF243" s="107">
        <f>IF(U243="snížená",N243,0)</f>
        <v>0</v>
      </c>
      <c r="BG243" s="107">
        <f>IF(U243="zákl. přenesená",N243,0)</f>
        <v>0</v>
      </c>
      <c r="BH243" s="107">
        <f>IF(U243="sníž. přenesená",N243,0)</f>
        <v>0</v>
      </c>
      <c r="BI243" s="107">
        <f>IF(U243="nulová",N243,0)</f>
        <v>0</v>
      </c>
      <c r="BJ243" s="19" t="s">
        <v>11</v>
      </c>
      <c r="BK243" s="107">
        <f>ROUND(L243*K243,0)</f>
        <v>0</v>
      </c>
      <c r="BL243" s="19" t="s">
        <v>175</v>
      </c>
      <c r="BM243" s="19" t="s">
        <v>1335</v>
      </c>
    </row>
    <row r="244" spans="2:65" s="10" customFormat="1" ht="22.5" customHeight="1">
      <c r="B244" s="169"/>
      <c r="C244" s="170"/>
      <c r="D244" s="170"/>
      <c r="E244" s="171" t="s">
        <v>5</v>
      </c>
      <c r="F244" s="263" t="s">
        <v>1336</v>
      </c>
      <c r="G244" s="264"/>
      <c r="H244" s="264"/>
      <c r="I244" s="264"/>
      <c r="J244" s="170"/>
      <c r="K244" s="172">
        <v>526.59400000000005</v>
      </c>
      <c r="L244" s="170"/>
      <c r="M244" s="170"/>
      <c r="N244" s="170"/>
      <c r="O244" s="170"/>
      <c r="P244" s="170"/>
      <c r="Q244" s="170"/>
      <c r="R244" s="173"/>
      <c r="T244" s="174"/>
      <c r="U244" s="170"/>
      <c r="V244" s="170"/>
      <c r="W244" s="170"/>
      <c r="X244" s="170"/>
      <c r="Y244" s="170"/>
      <c r="Z244" s="170"/>
      <c r="AA244" s="175"/>
      <c r="AT244" s="176" t="s">
        <v>178</v>
      </c>
      <c r="AU244" s="176" t="s">
        <v>126</v>
      </c>
      <c r="AV244" s="10" t="s">
        <v>126</v>
      </c>
      <c r="AW244" s="10" t="s">
        <v>39</v>
      </c>
      <c r="AX244" s="10" t="s">
        <v>82</v>
      </c>
      <c r="AY244" s="176" t="s">
        <v>170</v>
      </c>
    </row>
    <row r="245" spans="2:65" s="1" customFormat="1" ht="31.5" customHeight="1">
      <c r="B245" s="133"/>
      <c r="C245" s="162" t="s">
        <v>299</v>
      </c>
      <c r="D245" s="162" t="s">
        <v>171</v>
      </c>
      <c r="E245" s="163" t="s">
        <v>188</v>
      </c>
      <c r="F245" s="260" t="s">
        <v>189</v>
      </c>
      <c r="G245" s="260"/>
      <c r="H245" s="260"/>
      <c r="I245" s="260"/>
      <c r="J245" s="164" t="s">
        <v>174</v>
      </c>
      <c r="K245" s="165">
        <v>1228.72</v>
      </c>
      <c r="L245" s="261">
        <v>0</v>
      </c>
      <c r="M245" s="261"/>
      <c r="N245" s="262">
        <f>ROUND(L245*K245,0)</f>
        <v>0</v>
      </c>
      <c r="O245" s="262"/>
      <c r="P245" s="262"/>
      <c r="Q245" s="262"/>
      <c r="R245" s="136"/>
      <c r="T245" s="166" t="s">
        <v>5</v>
      </c>
      <c r="U245" s="45" t="s">
        <v>47</v>
      </c>
      <c r="V245" s="37"/>
      <c r="W245" s="167">
        <f>V245*K245</f>
        <v>0</v>
      </c>
      <c r="X245" s="167">
        <v>0</v>
      </c>
      <c r="Y245" s="167">
        <f>X245*K245</f>
        <v>0</v>
      </c>
      <c r="Z245" s="167">
        <v>0</v>
      </c>
      <c r="AA245" s="168">
        <f>Z245*K245</f>
        <v>0</v>
      </c>
      <c r="AR245" s="19" t="s">
        <v>175</v>
      </c>
      <c r="AT245" s="19" t="s">
        <v>171</v>
      </c>
      <c r="AU245" s="19" t="s">
        <v>126</v>
      </c>
      <c r="AY245" s="19" t="s">
        <v>170</v>
      </c>
      <c r="BE245" s="107">
        <f>IF(U245="základní",N245,0)</f>
        <v>0</v>
      </c>
      <c r="BF245" s="107">
        <f>IF(U245="snížená",N245,0)</f>
        <v>0</v>
      </c>
      <c r="BG245" s="107">
        <f>IF(U245="zákl. přenesená",N245,0)</f>
        <v>0</v>
      </c>
      <c r="BH245" s="107">
        <f>IF(U245="sníž. přenesená",N245,0)</f>
        <v>0</v>
      </c>
      <c r="BI245" s="107">
        <f>IF(U245="nulová",N245,0)</f>
        <v>0</v>
      </c>
      <c r="BJ245" s="19" t="s">
        <v>11</v>
      </c>
      <c r="BK245" s="107">
        <f>ROUND(L245*K245,0)</f>
        <v>0</v>
      </c>
      <c r="BL245" s="19" t="s">
        <v>175</v>
      </c>
      <c r="BM245" s="19" t="s">
        <v>1337</v>
      </c>
    </row>
    <row r="246" spans="2:65" s="10" customFormat="1" ht="31.5" customHeight="1">
      <c r="B246" s="169"/>
      <c r="C246" s="170"/>
      <c r="D246" s="170"/>
      <c r="E246" s="171" t="s">
        <v>5</v>
      </c>
      <c r="F246" s="263" t="s">
        <v>1338</v>
      </c>
      <c r="G246" s="264"/>
      <c r="H246" s="264"/>
      <c r="I246" s="264"/>
      <c r="J246" s="170"/>
      <c r="K246" s="172">
        <v>627.303</v>
      </c>
      <c r="L246" s="170"/>
      <c r="M246" s="170"/>
      <c r="N246" s="170"/>
      <c r="O246" s="170"/>
      <c r="P246" s="170"/>
      <c r="Q246" s="170"/>
      <c r="R246" s="173"/>
      <c r="T246" s="174"/>
      <c r="U246" s="170"/>
      <c r="V246" s="170"/>
      <c r="W246" s="170"/>
      <c r="X246" s="170"/>
      <c r="Y246" s="170"/>
      <c r="Z246" s="170"/>
      <c r="AA246" s="175"/>
      <c r="AT246" s="176" t="s">
        <v>178</v>
      </c>
      <c r="AU246" s="176" t="s">
        <v>126</v>
      </c>
      <c r="AV246" s="10" t="s">
        <v>126</v>
      </c>
      <c r="AW246" s="10" t="s">
        <v>39</v>
      </c>
      <c r="AX246" s="10" t="s">
        <v>82</v>
      </c>
      <c r="AY246" s="176" t="s">
        <v>170</v>
      </c>
    </row>
    <row r="247" spans="2:65" s="10" customFormat="1" ht="22.5" customHeight="1">
      <c r="B247" s="169"/>
      <c r="C247" s="170"/>
      <c r="D247" s="170"/>
      <c r="E247" s="171" t="s">
        <v>5</v>
      </c>
      <c r="F247" s="265" t="s">
        <v>1339</v>
      </c>
      <c r="G247" s="266"/>
      <c r="H247" s="266"/>
      <c r="I247" s="266"/>
      <c r="J247" s="170"/>
      <c r="K247" s="172">
        <v>601.41700000000003</v>
      </c>
      <c r="L247" s="170"/>
      <c r="M247" s="170"/>
      <c r="N247" s="170"/>
      <c r="O247" s="170"/>
      <c r="P247" s="170"/>
      <c r="Q247" s="170"/>
      <c r="R247" s="173"/>
      <c r="T247" s="174"/>
      <c r="U247" s="170"/>
      <c r="V247" s="170"/>
      <c r="W247" s="170"/>
      <c r="X247" s="170"/>
      <c r="Y247" s="170"/>
      <c r="Z247" s="170"/>
      <c r="AA247" s="175"/>
      <c r="AT247" s="176" t="s">
        <v>178</v>
      </c>
      <c r="AU247" s="176" t="s">
        <v>126</v>
      </c>
      <c r="AV247" s="10" t="s">
        <v>126</v>
      </c>
      <c r="AW247" s="10" t="s">
        <v>39</v>
      </c>
      <c r="AX247" s="10" t="s">
        <v>82</v>
      </c>
      <c r="AY247" s="176" t="s">
        <v>170</v>
      </c>
    </row>
    <row r="248" spans="2:65" s="1" customFormat="1" ht="44.25" customHeight="1">
      <c r="B248" s="133"/>
      <c r="C248" s="162" t="s">
        <v>304</v>
      </c>
      <c r="D248" s="162" t="s">
        <v>171</v>
      </c>
      <c r="E248" s="163" t="s">
        <v>192</v>
      </c>
      <c r="F248" s="260" t="s">
        <v>193</v>
      </c>
      <c r="G248" s="260"/>
      <c r="H248" s="260"/>
      <c r="I248" s="260"/>
      <c r="J248" s="164" t="s">
        <v>174</v>
      </c>
      <c r="K248" s="165">
        <v>11058.48</v>
      </c>
      <c r="L248" s="261">
        <v>0</v>
      </c>
      <c r="M248" s="261"/>
      <c r="N248" s="262">
        <f>ROUND(L248*K248,0)</f>
        <v>0</v>
      </c>
      <c r="O248" s="262"/>
      <c r="P248" s="262"/>
      <c r="Q248" s="262"/>
      <c r="R248" s="136"/>
      <c r="T248" s="166" t="s">
        <v>5</v>
      </c>
      <c r="U248" s="45" t="s">
        <v>47</v>
      </c>
      <c r="V248" s="37"/>
      <c r="W248" s="167">
        <f>V248*K248</f>
        <v>0</v>
      </c>
      <c r="X248" s="167">
        <v>0</v>
      </c>
      <c r="Y248" s="167">
        <f>X248*K248</f>
        <v>0</v>
      </c>
      <c r="Z248" s="167">
        <v>0</v>
      </c>
      <c r="AA248" s="168">
        <f>Z248*K248</f>
        <v>0</v>
      </c>
      <c r="AR248" s="19" t="s">
        <v>175</v>
      </c>
      <c r="AT248" s="19" t="s">
        <v>171</v>
      </c>
      <c r="AU248" s="19" t="s">
        <v>126</v>
      </c>
      <c r="AY248" s="19" t="s">
        <v>170</v>
      </c>
      <c r="BE248" s="107">
        <f>IF(U248="základní",N248,0)</f>
        <v>0</v>
      </c>
      <c r="BF248" s="107">
        <f>IF(U248="snížená",N248,0)</f>
        <v>0</v>
      </c>
      <c r="BG248" s="107">
        <f>IF(U248="zákl. přenesená",N248,0)</f>
        <v>0</v>
      </c>
      <c r="BH248" s="107">
        <f>IF(U248="sníž. přenesená",N248,0)</f>
        <v>0</v>
      </c>
      <c r="BI248" s="107">
        <f>IF(U248="nulová",N248,0)</f>
        <v>0</v>
      </c>
      <c r="BJ248" s="19" t="s">
        <v>11</v>
      </c>
      <c r="BK248" s="107">
        <f>ROUND(L248*K248,0)</f>
        <v>0</v>
      </c>
      <c r="BL248" s="19" t="s">
        <v>175</v>
      </c>
      <c r="BM248" s="19" t="s">
        <v>1340</v>
      </c>
    </row>
    <row r="249" spans="2:65" s="10" customFormat="1" ht="22.5" customHeight="1">
      <c r="B249" s="169"/>
      <c r="C249" s="170"/>
      <c r="D249" s="170"/>
      <c r="E249" s="171" t="s">
        <v>5</v>
      </c>
      <c r="F249" s="263" t="s">
        <v>1341</v>
      </c>
      <c r="G249" s="264"/>
      <c r="H249" s="264"/>
      <c r="I249" s="264"/>
      <c r="J249" s="170"/>
      <c r="K249" s="172">
        <v>11058.48</v>
      </c>
      <c r="L249" s="170"/>
      <c r="M249" s="170"/>
      <c r="N249" s="170"/>
      <c r="O249" s="170"/>
      <c r="P249" s="170"/>
      <c r="Q249" s="170"/>
      <c r="R249" s="173"/>
      <c r="T249" s="174"/>
      <c r="U249" s="170"/>
      <c r="V249" s="170"/>
      <c r="W249" s="170"/>
      <c r="X249" s="170"/>
      <c r="Y249" s="170"/>
      <c r="Z249" s="170"/>
      <c r="AA249" s="175"/>
      <c r="AT249" s="176" t="s">
        <v>178</v>
      </c>
      <c r="AU249" s="176" t="s">
        <v>126</v>
      </c>
      <c r="AV249" s="10" t="s">
        <v>126</v>
      </c>
      <c r="AW249" s="10" t="s">
        <v>39</v>
      </c>
      <c r="AX249" s="10" t="s">
        <v>82</v>
      </c>
      <c r="AY249" s="176" t="s">
        <v>170</v>
      </c>
    </row>
    <row r="250" spans="2:65" s="1" customFormat="1" ht="31.5" customHeight="1">
      <c r="B250" s="133"/>
      <c r="C250" s="162" t="s">
        <v>309</v>
      </c>
      <c r="D250" s="162" t="s">
        <v>171</v>
      </c>
      <c r="E250" s="163" t="s">
        <v>1342</v>
      </c>
      <c r="F250" s="260" t="s">
        <v>1343</v>
      </c>
      <c r="G250" s="260"/>
      <c r="H250" s="260"/>
      <c r="I250" s="260"/>
      <c r="J250" s="164" t="s">
        <v>174</v>
      </c>
      <c r="K250" s="165">
        <v>526.59400000000005</v>
      </c>
      <c r="L250" s="261">
        <v>0</v>
      </c>
      <c r="M250" s="261"/>
      <c r="N250" s="262">
        <f>ROUND(L250*K250,0)</f>
        <v>0</v>
      </c>
      <c r="O250" s="262"/>
      <c r="P250" s="262"/>
      <c r="Q250" s="262"/>
      <c r="R250" s="136"/>
      <c r="T250" s="166" t="s">
        <v>5</v>
      </c>
      <c r="U250" s="45" t="s">
        <v>47</v>
      </c>
      <c r="V250" s="37"/>
      <c r="W250" s="167">
        <f>V250*K250</f>
        <v>0</v>
      </c>
      <c r="X250" s="167">
        <v>0</v>
      </c>
      <c r="Y250" s="167">
        <f>X250*K250</f>
        <v>0</v>
      </c>
      <c r="Z250" s="167">
        <v>0</v>
      </c>
      <c r="AA250" s="168">
        <f>Z250*K250</f>
        <v>0</v>
      </c>
      <c r="AR250" s="19" t="s">
        <v>175</v>
      </c>
      <c r="AT250" s="19" t="s">
        <v>171</v>
      </c>
      <c r="AU250" s="19" t="s">
        <v>126</v>
      </c>
      <c r="AY250" s="19" t="s">
        <v>170</v>
      </c>
      <c r="BE250" s="107">
        <f>IF(U250="základní",N250,0)</f>
        <v>0</v>
      </c>
      <c r="BF250" s="107">
        <f>IF(U250="snížená",N250,0)</f>
        <v>0</v>
      </c>
      <c r="BG250" s="107">
        <f>IF(U250="zákl. přenesená",N250,0)</f>
        <v>0</v>
      </c>
      <c r="BH250" s="107">
        <f>IF(U250="sníž. přenesená",N250,0)</f>
        <v>0</v>
      </c>
      <c r="BI250" s="107">
        <f>IF(U250="nulová",N250,0)</f>
        <v>0</v>
      </c>
      <c r="BJ250" s="19" t="s">
        <v>11</v>
      </c>
      <c r="BK250" s="107">
        <f>ROUND(L250*K250,0)</f>
        <v>0</v>
      </c>
      <c r="BL250" s="19" t="s">
        <v>175</v>
      </c>
      <c r="BM250" s="19" t="s">
        <v>1344</v>
      </c>
    </row>
    <row r="251" spans="2:65" s="10" customFormat="1" ht="22.5" customHeight="1">
      <c r="B251" s="169"/>
      <c r="C251" s="170"/>
      <c r="D251" s="170"/>
      <c r="E251" s="171" t="s">
        <v>5</v>
      </c>
      <c r="F251" s="263" t="s">
        <v>1345</v>
      </c>
      <c r="G251" s="264"/>
      <c r="H251" s="264"/>
      <c r="I251" s="264"/>
      <c r="J251" s="170"/>
      <c r="K251" s="172">
        <v>526.59400000000005</v>
      </c>
      <c r="L251" s="170"/>
      <c r="M251" s="170"/>
      <c r="N251" s="170"/>
      <c r="O251" s="170"/>
      <c r="P251" s="170"/>
      <c r="Q251" s="170"/>
      <c r="R251" s="173"/>
      <c r="T251" s="174"/>
      <c r="U251" s="170"/>
      <c r="V251" s="170"/>
      <c r="W251" s="170"/>
      <c r="X251" s="170"/>
      <c r="Y251" s="170"/>
      <c r="Z251" s="170"/>
      <c r="AA251" s="175"/>
      <c r="AT251" s="176" t="s">
        <v>178</v>
      </c>
      <c r="AU251" s="176" t="s">
        <v>126</v>
      </c>
      <c r="AV251" s="10" t="s">
        <v>126</v>
      </c>
      <c r="AW251" s="10" t="s">
        <v>39</v>
      </c>
      <c r="AX251" s="10" t="s">
        <v>82</v>
      </c>
      <c r="AY251" s="176" t="s">
        <v>170</v>
      </c>
    </row>
    <row r="252" spans="2:65" s="1" customFormat="1" ht="44.25" customHeight="1">
      <c r="B252" s="133"/>
      <c r="C252" s="162" t="s">
        <v>313</v>
      </c>
      <c r="D252" s="162" t="s">
        <v>171</v>
      </c>
      <c r="E252" s="163" t="s">
        <v>1346</v>
      </c>
      <c r="F252" s="260" t="s">
        <v>1347</v>
      </c>
      <c r="G252" s="260"/>
      <c r="H252" s="260"/>
      <c r="I252" s="260"/>
      <c r="J252" s="164" t="s">
        <v>174</v>
      </c>
      <c r="K252" s="165">
        <v>4739.3459999999995</v>
      </c>
      <c r="L252" s="261">
        <v>0</v>
      </c>
      <c r="M252" s="261"/>
      <c r="N252" s="262">
        <f>ROUND(L252*K252,0)</f>
        <v>0</v>
      </c>
      <c r="O252" s="262"/>
      <c r="P252" s="262"/>
      <c r="Q252" s="262"/>
      <c r="R252" s="136"/>
      <c r="T252" s="166" t="s">
        <v>5</v>
      </c>
      <c r="U252" s="45" t="s">
        <v>47</v>
      </c>
      <c r="V252" s="37"/>
      <c r="W252" s="167">
        <f>V252*K252</f>
        <v>0</v>
      </c>
      <c r="X252" s="167">
        <v>0</v>
      </c>
      <c r="Y252" s="167">
        <f>X252*K252</f>
        <v>0</v>
      </c>
      <c r="Z252" s="167">
        <v>0</v>
      </c>
      <c r="AA252" s="168">
        <f>Z252*K252</f>
        <v>0</v>
      </c>
      <c r="AR252" s="19" t="s">
        <v>175</v>
      </c>
      <c r="AT252" s="19" t="s">
        <v>171</v>
      </c>
      <c r="AU252" s="19" t="s">
        <v>126</v>
      </c>
      <c r="AY252" s="19" t="s">
        <v>170</v>
      </c>
      <c r="BE252" s="107">
        <f>IF(U252="základní",N252,0)</f>
        <v>0</v>
      </c>
      <c r="BF252" s="107">
        <f>IF(U252="snížená",N252,0)</f>
        <v>0</v>
      </c>
      <c r="BG252" s="107">
        <f>IF(U252="zákl. přenesená",N252,0)</f>
        <v>0</v>
      </c>
      <c r="BH252" s="107">
        <f>IF(U252="sníž. přenesená",N252,0)</f>
        <v>0</v>
      </c>
      <c r="BI252" s="107">
        <f>IF(U252="nulová",N252,0)</f>
        <v>0</v>
      </c>
      <c r="BJ252" s="19" t="s">
        <v>11</v>
      </c>
      <c r="BK252" s="107">
        <f>ROUND(L252*K252,0)</f>
        <v>0</v>
      </c>
      <c r="BL252" s="19" t="s">
        <v>175</v>
      </c>
      <c r="BM252" s="19" t="s">
        <v>1348</v>
      </c>
    </row>
    <row r="253" spans="2:65" s="10" customFormat="1" ht="22.5" customHeight="1">
      <c r="B253" s="169"/>
      <c r="C253" s="170"/>
      <c r="D253" s="170"/>
      <c r="E253" s="171" t="s">
        <v>5</v>
      </c>
      <c r="F253" s="263" t="s">
        <v>1349</v>
      </c>
      <c r="G253" s="264"/>
      <c r="H253" s="264"/>
      <c r="I253" s="264"/>
      <c r="J253" s="170"/>
      <c r="K253" s="172">
        <v>4739.3459999999995</v>
      </c>
      <c r="L253" s="170"/>
      <c r="M253" s="170"/>
      <c r="N253" s="170"/>
      <c r="O253" s="170"/>
      <c r="P253" s="170"/>
      <c r="Q253" s="170"/>
      <c r="R253" s="173"/>
      <c r="T253" s="174"/>
      <c r="U253" s="170"/>
      <c r="V253" s="170"/>
      <c r="W253" s="170"/>
      <c r="X253" s="170"/>
      <c r="Y253" s="170"/>
      <c r="Z253" s="170"/>
      <c r="AA253" s="175"/>
      <c r="AT253" s="176" t="s">
        <v>178</v>
      </c>
      <c r="AU253" s="176" t="s">
        <v>126</v>
      </c>
      <c r="AV253" s="10" t="s">
        <v>126</v>
      </c>
      <c r="AW253" s="10" t="s">
        <v>39</v>
      </c>
      <c r="AX253" s="10" t="s">
        <v>82</v>
      </c>
      <c r="AY253" s="176" t="s">
        <v>170</v>
      </c>
    </row>
    <row r="254" spans="2:65" s="1" customFormat="1" ht="31.5" customHeight="1">
      <c r="B254" s="133"/>
      <c r="C254" s="162" t="s">
        <v>317</v>
      </c>
      <c r="D254" s="162" t="s">
        <v>171</v>
      </c>
      <c r="E254" s="163" t="s">
        <v>1350</v>
      </c>
      <c r="F254" s="260" t="s">
        <v>1351</v>
      </c>
      <c r="G254" s="260"/>
      <c r="H254" s="260"/>
      <c r="I254" s="260"/>
      <c r="J254" s="164" t="s">
        <v>174</v>
      </c>
      <c r="K254" s="165">
        <v>1925.9870000000001</v>
      </c>
      <c r="L254" s="261">
        <v>0</v>
      </c>
      <c r="M254" s="261"/>
      <c r="N254" s="262">
        <f>ROUND(L254*K254,0)</f>
        <v>0</v>
      </c>
      <c r="O254" s="262"/>
      <c r="P254" s="262"/>
      <c r="Q254" s="262"/>
      <c r="R254" s="136"/>
      <c r="T254" s="166" t="s">
        <v>5</v>
      </c>
      <c r="U254" s="45" t="s">
        <v>47</v>
      </c>
      <c r="V254" s="37"/>
      <c r="W254" s="167">
        <f>V254*K254</f>
        <v>0</v>
      </c>
      <c r="X254" s="167">
        <v>0</v>
      </c>
      <c r="Y254" s="167">
        <f>X254*K254</f>
        <v>0</v>
      </c>
      <c r="Z254" s="167">
        <v>0</v>
      </c>
      <c r="AA254" s="168">
        <f>Z254*K254</f>
        <v>0</v>
      </c>
      <c r="AR254" s="19" t="s">
        <v>175</v>
      </c>
      <c r="AT254" s="19" t="s">
        <v>171</v>
      </c>
      <c r="AU254" s="19" t="s">
        <v>126</v>
      </c>
      <c r="AY254" s="19" t="s">
        <v>170</v>
      </c>
      <c r="BE254" s="107">
        <f>IF(U254="základní",N254,0)</f>
        <v>0</v>
      </c>
      <c r="BF254" s="107">
        <f>IF(U254="snížená",N254,0)</f>
        <v>0</v>
      </c>
      <c r="BG254" s="107">
        <f>IF(U254="zákl. přenesená",N254,0)</f>
        <v>0</v>
      </c>
      <c r="BH254" s="107">
        <f>IF(U254="sníž. přenesená",N254,0)</f>
        <v>0</v>
      </c>
      <c r="BI254" s="107">
        <f>IF(U254="nulová",N254,0)</f>
        <v>0</v>
      </c>
      <c r="BJ254" s="19" t="s">
        <v>11</v>
      </c>
      <c r="BK254" s="107">
        <f>ROUND(L254*K254,0)</f>
        <v>0</v>
      </c>
      <c r="BL254" s="19" t="s">
        <v>175</v>
      </c>
      <c r="BM254" s="19" t="s">
        <v>1352</v>
      </c>
    </row>
    <row r="255" spans="2:65" s="10" customFormat="1" ht="31.5" customHeight="1">
      <c r="B255" s="169"/>
      <c r="C255" s="170"/>
      <c r="D255" s="170"/>
      <c r="E255" s="171" t="s">
        <v>5</v>
      </c>
      <c r="F255" s="263" t="s">
        <v>1353</v>
      </c>
      <c r="G255" s="264"/>
      <c r="H255" s="264"/>
      <c r="I255" s="264"/>
      <c r="J255" s="170"/>
      <c r="K255" s="172">
        <v>1228.72</v>
      </c>
      <c r="L255" s="170"/>
      <c r="M255" s="170"/>
      <c r="N255" s="170"/>
      <c r="O255" s="170"/>
      <c r="P255" s="170"/>
      <c r="Q255" s="170"/>
      <c r="R255" s="173"/>
      <c r="T255" s="174"/>
      <c r="U255" s="170"/>
      <c r="V255" s="170"/>
      <c r="W255" s="170"/>
      <c r="X255" s="170"/>
      <c r="Y255" s="170"/>
      <c r="Z255" s="170"/>
      <c r="AA255" s="175"/>
      <c r="AT255" s="176" t="s">
        <v>178</v>
      </c>
      <c r="AU255" s="176" t="s">
        <v>126</v>
      </c>
      <c r="AV255" s="10" t="s">
        <v>126</v>
      </c>
      <c r="AW255" s="10" t="s">
        <v>39</v>
      </c>
      <c r="AX255" s="10" t="s">
        <v>82</v>
      </c>
      <c r="AY255" s="176" t="s">
        <v>170</v>
      </c>
    </row>
    <row r="256" spans="2:65" s="10" customFormat="1" ht="22.5" customHeight="1">
      <c r="B256" s="169"/>
      <c r="C256" s="170"/>
      <c r="D256" s="170"/>
      <c r="E256" s="171" t="s">
        <v>5</v>
      </c>
      <c r="F256" s="265" t="s">
        <v>1354</v>
      </c>
      <c r="G256" s="266"/>
      <c r="H256" s="266"/>
      <c r="I256" s="266"/>
      <c r="J256" s="170"/>
      <c r="K256" s="172">
        <v>601.41700000000003</v>
      </c>
      <c r="L256" s="170"/>
      <c r="M256" s="170"/>
      <c r="N256" s="170"/>
      <c r="O256" s="170"/>
      <c r="P256" s="170"/>
      <c r="Q256" s="170"/>
      <c r="R256" s="173"/>
      <c r="T256" s="174"/>
      <c r="U256" s="170"/>
      <c r="V256" s="170"/>
      <c r="W256" s="170"/>
      <c r="X256" s="170"/>
      <c r="Y256" s="170"/>
      <c r="Z256" s="170"/>
      <c r="AA256" s="175"/>
      <c r="AT256" s="176" t="s">
        <v>178</v>
      </c>
      <c r="AU256" s="176" t="s">
        <v>126</v>
      </c>
      <c r="AV256" s="10" t="s">
        <v>126</v>
      </c>
      <c r="AW256" s="10" t="s">
        <v>39</v>
      </c>
      <c r="AX256" s="10" t="s">
        <v>82</v>
      </c>
      <c r="AY256" s="176" t="s">
        <v>170</v>
      </c>
    </row>
    <row r="257" spans="2:65" s="10" customFormat="1" ht="22.5" customHeight="1">
      <c r="B257" s="169"/>
      <c r="C257" s="170"/>
      <c r="D257" s="170"/>
      <c r="E257" s="171" t="s">
        <v>5</v>
      </c>
      <c r="F257" s="265" t="s">
        <v>1331</v>
      </c>
      <c r="G257" s="266"/>
      <c r="H257" s="266"/>
      <c r="I257" s="266"/>
      <c r="J257" s="170"/>
      <c r="K257" s="172">
        <v>47.924999999999997</v>
      </c>
      <c r="L257" s="170"/>
      <c r="M257" s="170"/>
      <c r="N257" s="170"/>
      <c r="O257" s="170"/>
      <c r="P257" s="170"/>
      <c r="Q257" s="170"/>
      <c r="R257" s="173"/>
      <c r="T257" s="174"/>
      <c r="U257" s="170"/>
      <c r="V257" s="170"/>
      <c r="W257" s="170"/>
      <c r="X257" s="170"/>
      <c r="Y257" s="170"/>
      <c r="Z257" s="170"/>
      <c r="AA257" s="175"/>
      <c r="AT257" s="176" t="s">
        <v>178</v>
      </c>
      <c r="AU257" s="176" t="s">
        <v>126</v>
      </c>
      <c r="AV257" s="10" t="s">
        <v>126</v>
      </c>
      <c r="AW257" s="10" t="s">
        <v>39</v>
      </c>
      <c r="AX257" s="10" t="s">
        <v>82</v>
      </c>
      <c r="AY257" s="176" t="s">
        <v>170</v>
      </c>
    </row>
    <row r="258" spans="2:65" s="10" customFormat="1" ht="22.5" customHeight="1">
      <c r="B258" s="169"/>
      <c r="C258" s="170"/>
      <c r="D258" s="170"/>
      <c r="E258" s="171" t="s">
        <v>5</v>
      </c>
      <c r="F258" s="265" t="s">
        <v>1355</v>
      </c>
      <c r="G258" s="266"/>
      <c r="H258" s="266"/>
      <c r="I258" s="266"/>
      <c r="J258" s="170"/>
      <c r="K258" s="172">
        <v>47.924999999999997</v>
      </c>
      <c r="L258" s="170"/>
      <c r="M258" s="170"/>
      <c r="N258" s="170"/>
      <c r="O258" s="170"/>
      <c r="P258" s="170"/>
      <c r="Q258" s="170"/>
      <c r="R258" s="173"/>
      <c r="T258" s="174"/>
      <c r="U258" s="170"/>
      <c r="V258" s="170"/>
      <c r="W258" s="170"/>
      <c r="X258" s="170"/>
      <c r="Y258" s="170"/>
      <c r="Z258" s="170"/>
      <c r="AA258" s="175"/>
      <c r="AT258" s="176" t="s">
        <v>178</v>
      </c>
      <c r="AU258" s="176" t="s">
        <v>126</v>
      </c>
      <c r="AV258" s="10" t="s">
        <v>126</v>
      </c>
      <c r="AW258" s="10" t="s">
        <v>39</v>
      </c>
      <c r="AX258" s="10" t="s">
        <v>82</v>
      </c>
      <c r="AY258" s="176" t="s">
        <v>170</v>
      </c>
    </row>
    <row r="259" spans="2:65" s="1" customFormat="1" ht="31.5" customHeight="1">
      <c r="B259" s="133"/>
      <c r="C259" s="162" t="s">
        <v>322</v>
      </c>
      <c r="D259" s="162" t="s">
        <v>171</v>
      </c>
      <c r="E259" s="163" t="s">
        <v>1356</v>
      </c>
      <c r="F259" s="260" t="s">
        <v>1357</v>
      </c>
      <c r="G259" s="260"/>
      <c r="H259" s="260"/>
      <c r="I259" s="260"/>
      <c r="J259" s="164" t="s">
        <v>174</v>
      </c>
      <c r="K259" s="165">
        <v>526.59400000000005</v>
      </c>
      <c r="L259" s="261">
        <v>0</v>
      </c>
      <c r="M259" s="261"/>
      <c r="N259" s="262">
        <f>ROUND(L259*K259,0)</f>
        <v>0</v>
      </c>
      <c r="O259" s="262"/>
      <c r="P259" s="262"/>
      <c r="Q259" s="262"/>
      <c r="R259" s="136"/>
      <c r="T259" s="166" t="s">
        <v>5</v>
      </c>
      <c r="U259" s="45" t="s">
        <v>47</v>
      </c>
      <c r="V259" s="37"/>
      <c r="W259" s="167">
        <f>V259*K259</f>
        <v>0</v>
      </c>
      <c r="X259" s="167">
        <v>0</v>
      </c>
      <c r="Y259" s="167">
        <f>X259*K259</f>
        <v>0</v>
      </c>
      <c r="Z259" s="167">
        <v>0</v>
      </c>
      <c r="AA259" s="168">
        <f>Z259*K259</f>
        <v>0</v>
      </c>
      <c r="AR259" s="19" t="s">
        <v>175</v>
      </c>
      <c r="AT259" s="19" t="s">
        <v>171</v>
      </c>
      <c r="AU259" s="19" t="s">
        <v>126</v>
      </c>
      <c r="AY259" s="19" t="s">
        <v>170</v>
      </c>
      <c r="BE259" s="107">
        <f>IF(U259="základní",N259,0)</f>
        <v>0</v>
      </c>
      <c r="BF259" s="107">
        <f>IF(U259="snížená",N259,0)</f>
        <v>0</v>
      </c>
      <c r="BG259" s="107">
        <f>IF(U259="zákl. přenesená",N259,0)</f>
        <v>0</v>
      </c>
      <c r="BH259" s="107">
        <f>IF(U259="sníž. přenesená",N259,0)</f>
        <v>0</v>
      </c>
      <c r="BI259" s="107">
        <f>IF(U259="nulová",N259,0)</f>
        <v>0</v>
      </c>
      <c r="BJ259" s="19" t="s">
        <v>11</v>
      </c>
      <c r="BK259" s="107">
        <f>ROUND(L259*K259,0)</f>
        <v>0</v>
      </c>
      <c r="BL259" s="19" t="s">
        <v>175</v>
      </c>
      <c r="BM259" s="19" t="s">
        <v>1358</v>
      </c>
    </row>
    <row r="260" spans="2:65" s="10" customFormat="1" ht="22.5" customHeight="1">
      <c r="B260" s="169"/>
      <c r="C260" s="170"/>
      <c r="D260" s="170"/>
      <c r="E260" s="171" t="s">
        <v>5</v>
      </c>
      <c r="F260" s="263" t="s">
        <v>1359</v>
      </c>
      <c r="G260" s="264"/>
      <c r="H260" s="264"/>
      <c r="I260" s="264"/>
      <c r="J260" s="170"/>
      <c r="K260" s="172">
        <v>526.59400000000005</v>
      </c>
      <c r="L260" s="170"/>
      <c r="M260" s="170"/>
      <c r="N260" s="170"/>
      <c r="O260" s="170"/>
      <c r="P260" s="170"/>
      <c r="Q260" s="170"/>
      <c r="R260" s="173"/>
      <c r="T260" s="174"/>
      <c r="U260" s="170"/>
      <c r="V260" s="170"/>
      <c r="W260" s="170"/>
      <c r="X260" s="170"/>
      <c r="Y260" s="170"/>
      <c r="Z260" s="170"/>
      <c r="AA260" s="175"/>
      <c r="AT260" s="176" t="s">
        <v>178</v>
      </c>
      <c r="AU260" s="176" t="s">
        <v>126</v>
      </c>
      <c r="AV260" s="10" t="s">
        <v>126</v>
      </c>
      <c r="AW260" s="10" t="s">
        <v>39</v>
      </c>
      <c r="AX260" s="10" t="s">
        <v>82</v>
      </c>
      <c r="AY260" s="176" t="s">
        <v>170</v>
      </c>
    </row>
    <row r="261" spans="2:65" s="1" customFormat="1" ht="22.5" customHeight="1">
      <c r="B261" s="133"/>
      <c r="C261" s="162" t="s">
        <v>326</v>
      </c>
      <c r="D261" s="162" t="s">
        <v>171</v>
      </c>
      <c r="E261" s="163" t="s">
        <v>197</v>
      </c>
      <c r="F261" s="260" t="s">
        <v>198</v>
      </c>
      <c r="G261" s="260"/>
      <c r="H261" s="260"/>
      <c r="I261" s="260"/>
      <c r="J261" s="164" t="s">
        <v>174</v>
      </c>
      <c r="K261" s="165">
        <v>2957.136</v>
      </c>
      <c r="L261" s="261">
        <v>0</v>
      </c>
      <c r="M261" s="261"/>
      <c r="N261" s="262">
        <f>ROUND(L261*K261,0)</f>
        <v>0</v>
      </c>
      <c r="O261" s="262"/>
      <c r="P261" s="262"/>
      <c r="Q261" s="262"/>
      <c r="R261" s="136"/>
      <c r="T261" s="166" t="s">
        <v>5</v>
      </c>
      <c r="U261" s="45" t="s">
        <v>47</v>
      </c>
      <c r="V261" s="37"/>
      <c r="W261" s="167">
        <f>V261*K261</f>
        <v>0</v>
      </c>
      <c r="X261" s="167">
        <v>0</v>
      </c>
      <c r="Y261" s="167">
        <f>X261*K261</f>
        <v>0</v>
      </c>
      <c r="Z261" s="167">
        <v>0</v>
      </c>
      <c r="AA261" s="168">
        <f>Z261*K261</f>
        <v>0</v>
      </c>
      <c r="AR261" s="19" t="s">
        <v>175</v>
      </c>
      <c r="AT261" s="19" t="s">
        <v>171</v>
      </c>
      <c r="AU261" s="19" t="s">
        <v>126</v>
      </c>
      <c r="AY261" s="19" t="s">
        <v>170</v>
      </c>
      <c r="BE261" s="107">
        <f>IF(U261="základní",N261,0)</f>
        <v>0</v>
      </c>
      <c r="BF261" s="107">
        <f>IF(U261="snížená",N261,0)</f>
        <v>0</v>
      </c>
      <c r="BG261" s="107">
        <f>IF(U261="zákl. přenesená",N261,0)</f>
        <v>0</v>
      </c>
      <c r="BH261" s="107">
        <f>IF(U261="sníž. přenesená",N261,0)</f>
        <v>0</v>
      </c>
      <c r="BI261" s="107">
        <f>IF(U261="nulová",N261,0)</f>
        <v>0</v>
      </c>
      <c r="BJ261" s="19" t="s">
        <v>11</v>
      </c>
      <c r="BK261" s="107">
        <f>ROUND(L261*K261,0)</f>
        <v>0</v>
      </c>
      <c r="BL261" s="19" t="s">
        <v>175</v>
      </c>
      <c r="BM261" s="19" t="s">
        <v>1360</v>
      </c>
    </row>
    <row r="262" spans="2:65" s="10" customFormat="1" ht="22.5" customHeight="1">
      <c r="B262" s="169"/>
      <c r="C262" s="170"/>
      <c r="D262" s="170"/>
      <c r="E262" s="171" t="s">
        <v>5</v>
      </c>
      <c r="F262" s="263" t="s">
        <v>1361</v>
      </c>
      <c r="G262" s="264"/>
      <c r="H262" s="264"/>
      <c r="I262" s="264"/>
      <c r="J262" s="170"/>
      <c r="K262" s="172">
        <v>1755.3140000000001</v>
      </c>
      <c r="L262" s="170"/>
      <c r="M262" s="170"/>
      <c r="N262" s="170"/>
      <c r="O262" s="170"/>
      <c r="P262" s="170"/>
      <c r="Q262" s="170"/>
      <c r="R262" s="173"/>
      <c r="T262" s="174"/>
      <c r="U262" s="170"/>
      <c r="V262" s="170"/>
      <c r="W262" s="170"/>
      <c r="X262" s="170"/>
      <c r="Y262" s="170"/>
      <c r="Z262" s="170"/>
      <c r="AA262" s="175"/>
      <c r="AT262" s="176" t="s">
        <v>178</v>
      </c>
      <c r="AU262" s="176" t="s">
        <v>126</v>
      </c>
      <c r="AV262" s="10" t="s">
        <v>126</v>
      </c>
      <c r="AW262" s="10" t="s">
        <v>39</v>
      </c>
      <c r="AX262" s="10" t="s">
        <v>82</v>
      </c>
      <c r="AY262" s="176" t="s">
        <v>170</v>
      </c>
    </row>
    <row r="263" spans="2:65" s="10" customFormat="1" ht="31.5" customHeight="1">
      <c r="B263" s="169"/>
      <c r="C263" s="170"/>
      <c r="D263" s="170"/>
      <c r="E263" s="171" t="s">
        <v>5</v>
      </c>
      <c r="F263" s="265" t="s">
        <v>1362</v>
      </c>
      <c r="G263" s="266"/>
      <c r="H263" s="266"/>
      <c r="I263" s="266"/>
      <c r="J263" s="170"/>
      <c r="K263" s="172">
        <v>1153.8969999999999</v>
      </c>
      <c r="L263" s="170"/>
      <c r="M263" s="170"/>
      <c r="N263" s="170"/>
      <c r="O263" s="170"/>
      <c r="P263" s="170"/>
      <c r="Q263" s="170"/>
      <c r="R263" s="173"/>
      <c r="T263" s="174"/>
      <c r="U263" s="170"/>
      <c r="V263" s="170"/>
      <c r="W263" s="170"/>
      <c r="X263" s="170"/>
      <c r="Y263" s="170"/>
      <c r="Z263" s="170"/>
      <c r="AA263" s="175"/>
      <c r="AT263" s="176" t="s">
        <v>178</v>
      </c>
      <c r="AU263" s="176" t="s">
        <v>126</v>
      </c>
      <c r="AV263" s="10" t="s">
        <v>126</v>
      </c>
      <c r="AW263" s="10" t="s">
        <v>39</v>
      </c>
      <c r="AX263" s="10" t="s">
        <v>82</v>
      </c>
      <c r="AY263" s="176" t="s">
        <v>170</v>
      </c>
    </row>
    <row r="264" spans="2:65" s="10" customFormat="1" ht="22.5" customHeight="1">
      <c r="B264" s="169"/>
      <c r="C264" s="170"/>
      <c r="D264" s="170"/>
      <c r="E264" s="171" t="s">
        <v>5</v>
      </c>
      <c r="F264" s="265" t="s">
        <v>1363</v>
      </c>
      <c r="G264" s="266"/>
      <c r="H264" s="266"/>
      <c r="I264" s="266"/>
      <c r="J264" s="170"/>
      <c r="K264" s="172">
        <v>47.924999999999997</v>
      </c>
      <c r="L264" s="170"/>
      <c r="M264" s="170"/>
      <c r="N264" s="170"/>
      <c r="O264" s="170"/>
      <c r="P264" s="170"/>
      <c r="Q264" s="170"/>
      <c r="R264" s="173"/>
      <c r="T264" s="174"/>
      <c r="U264" s="170"/>
      <c r="V264" s="170"/>
      <c r="W264" s="170"/>
      <c r="X264" s="170"/>
      <c r="Y264" s="170"/>
      <c r="Z264" s="170"/>
      <c r="AA264" s="175"/>
      <c r="AT264" s="176" t="s">
        <v>178</v>
      </c>
      <c r="AU264" s="176" t="s">
        <v>126</v>
      </c>
      <c r="AV264" s="10" t="s">
        <v>126</v>
      </c>
      <c r="AW264" s="10" t="s">
        <v>39</v>
      </c>
      <c r="AX264" s="10" t="s">
        <v>82</v>
      </c>
      <c r="AY264" s="176" t="s">
        <v>170</v>
      </c>
    </row>
    <row r="265" spans="2:65" s="1" customFormat="1" ht="31.5" customHeight="1">
      <c r="B265" s="133"/>
      <c r="C265" s="162" t="s">
        <v>330</v>
      </c>
      <c r="D265" s="162" t="s">
        <v>171</v>
      </c>
      <c r="E265" s="163" t="s">
        <v>201</v>
      </c>
      <c r="F265" s="260" t="s">
        <v>202</v>
      </c>
      <c r="G265" s="260"/>
      <c r="H265" s="260"/>
      <c r="I265" s="260"/>
      <c r="J265" s="164" t="s">
        <v>203</v>
      </c>
      <c r="K265" s="165">
        <v>1961.625</v>
      </c>
      <c r="L265" s="261">
        <v>0</v>
      </c>
      <c r="M265" s="261"/>
      <c r="N265" s="262">
        <f>ROUND(L265*K265,0)</f>
        <v>0</v>
      </c>
      <c r="O265" s="262"/>
      <c r="P265" s="262"/>
      <c r="Q265" s="262"/>
      <c r="R265" s="136"/>
      <c r="T265" s="166" t="s">
        <v>5</v>
      </c>
      <c r="U265" s="45" t="s">
        <v>47</v>
      </c>
      <c r="V265" s="37"/>
      <c r="W265" s="167">
        <f>V265*K265</f>
        <v>0</v>
      </c>
      <c r="X265" s="167">
        <v>0</v>
      </c>
      <c r="Y265" s="167">
        <f>X265*K265</f>
        <v>0</v>
      </c>
      <c r="Z265" s="167">
        <v>0</v>
      </c>
      <c r="AA265" s="168">
        <f>Z265*K265</f>
        <v>0</v>
      </c>
      <c r="AR265" s="19" t="s">
        <v>175</v>
      </c>
      <c r="AT265" s="19" t="s">
        <v>171</v>
      </c>
      <c r="AU265" s="19" t="s">
        <v>126</v>
      </c>
      <c r="AY265" s="19" t="s">
        <v>170</v>
      </c>
      <c r="BE265" s="107">
        <f>IF(U265="základní",N265,0)</f>
        <v>0</v>
      </c>
      <c r="BF265" s="107">
        <f>IF(U265="snížená",N265,0)</f>
        <v>0</v>
      </c>
      <c r="BG265" s="107">
        <f>IF(U265="zákl. přenesená",N265,0)</f>
        <v>0</v>
      </c>
      <c r="BH265" s="107">
        <f>IF(U265="sníž. přenesená",N265,0)</f>
        <v>0</v>
      </c>
      <c r="BI265" s="107">
        <f>IF(U265="nulová",N265,0)</f>
        <v>0</v>
      </c>
      <c r="BJ265" s="19" t="s">
        <v>11</v>
      </c>
      <c r="BK265" s="107">
        <f>ROUND(L265*K265,0)</f>
        <v>0</v>
      </c>
      <c r="BL265" s="19" t="s">
        <v>175</v>
      </c>
      <c r="BM265" s="19" t="s">
        <v>1364</v>
      </c>
    </row>
    <row r="266" spans="2:65" s="10" customFormat="1" ht="22.5" customHeight="1">
      <c r="B266" s="169"/>
      <c r="C266" s="170"/>
      <c r="D266" s="170"/>
      <c r="E266" s="171" t="s">
        <v>5</v>
      </c>
      <c r="F266" s="263" t="s">
        <v>1365</v>
      </c>
      <c r="G266" s="264"/>
      <c r="H266" s="264"/>
      <c r="I266" s="264"/>
      <c r="J266" s="170"/>
      <c r="K266" s="172">
        <v>1961.625</v>
      </c>
      <c r="L266" s="170"/>
      <c r="M266" s="170"/>
      <c r="N266" s="170"/>
      <c r="O266" s="170"/>
      <c r="P266" s="170"/>
      <c r="Q266" s="170"/>
      <c r="R266" s="173"/>
      <c r="T266" s="174"/>
      <c r="U266" s="170"/>
      <c r="V266" s="170"/>
      <c r="W266" s="170"/>
      <c r="X266" s="170"/>
      <c r="Y266" s="170"/>
      <c r="Z266" s="170"/>
      <c r="AA266" s="175"/>
      <c r="AT266" s="176" t="s">
        <v>178</v>
      </c>
      <c r="AU266" s="176" t="s">
        <v>126</v>
      </c>
      <c r="AV266" s="10" t="s">
        <v>126</v>
      </c>
      <c r="AW266" s="10" t="s">
        <v>39</v>
      </c>
      <c r="AX266" s="10" t="s">
        <v>82</v>
      </c>
      <c r="AY266" s="176" t="s">
        <v>170</v>
      </c>
    </row>
    <row r="267" spans="2:65" s="1" customFormat="1" ht="31.5" customHeight="1">
      <c r="B267" s="133"/>
      <c r="C267" s="162" t="s">
        <v>458</v>
      </c>
      <c r="D267" s="162" t="s">
        <v>171</v>
      </c>
      <c r="E267" s="163" t="s">
        <v>1366</v>
      </c>
      <c r="F267" s="260" t="s">
        <v>1367</v>
      </c>
      <c r="G267" s="260"/>
      <c r="H267" s="260"/>
      <c r="I267" s="260"/>
      <c r="J267" s="164" t="s">
        <v>174</v>
      </c>
      <c r="K267" s="165">
        <v>1202.8340000000001</v>
      </c>
      <c r="L267" s="261">
        <v>0</v>
      </c>
      <c r="M267" s="261"/>
      <c r="N267" s="262">
        <f>ROUND(L267*K267,0)</f>
        <v>0</v>
      </c>
      <c r="O267" s="262"/>
      <c r="P267" s="262"/>
      <c r="Q267" s="262"/>
      <c r="R267" s="136"/>
      <c r="T267" s="166" t="s">
        <v>5</v>
      </c>
      <c r="U267" s="45" t="s">
        <v>47</v>
      </c>
      <c r="V267" s="37"/>
      <c r="W267" s="167">
        <f>V267*K267</f>
        <v>0</v>
      </c>
      <c r="X267" s="167">
        <v>0</v>
      </c>
      <c r="Y267" s="167">
        <f>X267*K267</f>
        <v>0</v>
      </c>
      <c r="Z267" s="167">
        <v>0</v>
      </c>
      <c r="AA267" s="168">
        <f>Z267*K267</f>
        <v>0</v>
      </c>
      <c r="AR267" s="19" t="s">
        <v>175</v>
      </c>
      <c r="AT267" s="19" t="s">
        <v>171</v>
      </c>
      <c r="AU267" s="19" t="s">
        <v>126</v>
      </c>
      <c r="AY267" s="19" t="s">
        <v>170</v>
      </c>
      <c r="BE267" s="107">
        <f>IF(U267="základní",N267,0)</f>
        <v>0</v>
      </c>
      <c r="BF267" s="107">
        <f>IF(U267="snížená",N267,0)</f>
        <v>0</v>
      </c>
      <c r="BG267" s="107">
        <f>IF(U267="zákl. přenesená",N267,0)</f>
        <v>0</v>
      </c>
      <c r="BH267" s="107">
        <f>IF(U267="sníž. přenesená",N267,0)</f>
        <v>0</v>
      </c>
      <c r="BI267" s="107">
        <f>IF(U267="nulová",N267,0)</f>
        <v>0</v>
      </c>
      <c r="BJ267" s="19" t="s">
        <v>11</v>
      </c>
      <c r="BK267" s="107">
        <f>ROUND(L267*K267,0)</f>
        <v>0</v>
      </c>
      <c r="BL267" s="19" t="s">
        <v>175</v>
      </c>
      <c r="BM267" s="19" t="s">
        <v>1368</v>
      </c>
    </row>
    <row r="268" spans="2:65" s="10" customFormat="1" ht="22.5" customHeight="1">
      <c r="B268" s="169"/>
      <c r="C268" s="170"/>
      <c r="D268" s="170"/>
      <c r="E268" s="171" t="s">
        <v>5</v>
      </c>
      <c r="F268" s="263" t="s">
        <v>1369</v>
      </c>
      <c r="G268" s="264"/>
      <c r="H268" s="264"/>
      <c r="I268" s="264"/>
      <c r="J268" s="170"/>
      <c r="K268" s="172">
        <v>1755.3140000000001</v>
      </c>
      <c r="L268" s="170"/>
      <c r="M268" s="170"/>
      <c r="N268" s="170"/>
      <c r="O268" s="170"/>
      <c r="P268" s="170"/>
      <c r="Q268" s="170"/>
      <c r="R268" s="173"/>
      <c r="T268" s="174"/>
      <c r="U268" s="170"/>
      <c r="V268" s="170"/>
      <c r="W268" s="170"/>
      <c r="X268" s="170"/>
      <c r="Y268" s="170"/>
      <c r="Z268" s="170"/>
      <c r="AA268" s="175"/>
      <c r="AT268" s="176" t="s">
        <v>178</v>
      </c>
      <c r="AU268" s="176" t="s">
        <v>126</v>
      </c>
      <c r="AV268" s="10" t="s">
        <v>126</v>
      </c>
      <c r="AW268" s="10" t="s">
        <v>39</v>
      </c>
      <c r="AX268" s="10" t="s">
        <v>82</v>
      </c>
      <c r="AY268" s="176" t="s">
        <v>170</v>
      </c>
    </row>
    <row r="269" spans="2:65" s="10" customFormat="1" ht="22.5" customHeight="1">
      <c r="B269" s="169"/>
      <c r="C269" s="170"/>
      <c r="D269" s="170"/>
      <c r="E269" s="171" t="s">
        <v>5</v>
      </c>
      <c r="F269" s="265" t="s">
        <v>1370</v>
      </c>
      <c r="G269" s="266"/>
      <c r="H269" s="266"/>
      <c r="I269" s="266"/>
      <c r="J269" s="170"/>
      <c r="K269" s="172">
        <v>-103.81699999999999</v>
      </c>
      <c r="L269" s="170"/>
      <c r="M269" s="170"/>
      <c r="N269" s="170"/>
      <c r="O269" s="170"/>
      <c r="P269" s="170"/>
      <c r="Q269" s="170"/>
      <c r="R269" s="173"/>
      <c r="T269" s="174"/>
      <c r="U269" s="170"/>
      <c r="V269" s="170"/>
      <c r="W269" s="170"/>
      <c r="X269" s="170"/>
      <c r="Y269" s="170"/>
      <c r="Z269" s="170"/>
      <c r="AA269" s="175"/>
      <c r="AT269" s="176" t="s">
        <v>178</v>
      </c>
      <c r="AU269" s="176" t="s">
        <v>126</v>
      </c>
      <c r="AV269" s="10" t="s">
        <v>126</v>
      </c>
      <c r="AW269" s="10" t="s">
        <v>39</v>
      </c>
      <c r="AX269" s="10" t="s">
        <v>82</v>
      </c>
      <c r="AY269" s="176" t="s">
        <v>170</v>
      </c>
    </row>
    <row r="270" spans="2:65" s="10" customFormat="1" ht="22.5" customHeight="1">
      <c r="B270" s="169"/>
      <c r="C270" s="170"/>
      <c r="D270" s="170"/>
      <c r="E270" s="171" t="s">
        <v>5</v>
      </c>
      <c r="F270" s="265" t="s">
        <v>1371</v>
      </c>
      <c r="G270" s="266"/>
      <c r="H270" s="266"/>
      <c r="I270" s="266"/>
      <c r="J270" s="170"/>
      <c r="K270" s="172">
        <v>-111.069</v>
      </c>
      <c r="L270" s="170"/>
      <c r="M270" s="170"/>
      <c r="N270" s="170"/>
      <c r="O270" s="170"/>
      <c r="P270" s="170"/>
      <c r="Q270" s="170"/>
      <c r="R270" s="173"/>
      <c r="T270" s="174"/>
      <c r="U270" s="170"/>
      <c r="V270" s="170"/>
      <c r="W270" s="170"/>
      <c r="X270" s="170"/>
      <c r="Y270" s="170"/>
      <c r="Z270" s="170"/>
      <c r="AA270" s="175"/>
      <c r="AT270" s="176" t="s">
        <v>178</v>
      </c>
      <c r="AU270" s="176" t="s">
        <v>126</v>
      </c>
      <c r="AV270" s="10" t="s">
        <v>126</v>
      </c>
      <c r="AW270" s="10" t="s">
        <v>39</v>
      </c>
      <c r="AX270" s="10" t="s">
        <v>82</v>
      </c>
      <c r="AY270" s="176" t="s">
        <v>170</v>
      </c>
    </row>
    <row r="271" spans="2:65" s="10" customFormat="1" ht="22.5" customHeight="1">
      <c r="B271" s="169"/>
      <c r="C271" s="170"/>
      <c r="D271" s="170"/>
      <c r="E271" s="171" t="s">
        <v>5</v>
      </c>
      <c r="F271" s="265" t="s">
        <v>1372</v>
      </c>
      <c r="G271" s="266"/>
      <c r="H271" s="266"/>
      <c r="I271" s="266"/>
      <c r="J271" s="170"/>
      <c r="K271" s="172">
        <v>-360.78899999999999</v>
      </c>
      <c r="L271" s="170"/>
      <c r="M271" s="170"/>
      <c r="N271" s="170"/>
      <c r="O271" s="170"/>
      <c r="P271" s="170"/>
      <c r="Q271" s="170"/>
      <c r="R271" s="173"/>
      <c r="T271" s="174"/>
      <c r="U271" s="170"/>
      <c r="V271" s="170"/>
      <c r="W271" s="170"/>
      <c r="X271" s="170"/>
      <c r="Y271" s="170"/>
      <c r="Z271" s="170"/>
      <c r="AA271" s="175"/>
      <c r="AT271" s="176" t="s">
        <v>178</v>
      </c>
      <c r="AU271" s="176" t="s">
        <v>126</v>
      </c>
      <c r="AV271" s="10" t="s">
        <v>126</v>
      </c>
      <c r="AW271" s="10" t="s">
        <v>39</v>
      </c>
      <c r="AX271" s="10" t="s">
        <v>82</v>
      </c>
      <c r="AY271" s="176" t="s">
        <v>170</v>
      </c>
    </row>
    <row r="272" spans="2:65" s="11" customFormat="1" ht="22.5" customHeight="1">
      <c r="B272" s="183"/>
      <c r="C272" s="184"/>
      <c r="D272" s="184"/>
      <c r="E272" s="185" t="s">
        <v>5</v>
      </c>
      <c r="F272" s="282" t="s">
        <v>1373</v>
      </c>
      <c r="G272" s="283"/>
      <c r="H272" s="283"/>
      <c r="I272" s="283"/>
      <c r="J272" s="184"/>
      <c r="K272" s="186" t="s">
        <v>5</v>
      </c>
      <c r="L272" s="184"/>
      <c r="M272" s="184"/>
      <c r="N272" s="184"/>
      <c r="O272" s="184"/>
      <c r="P272" s="184"/>
      <c r="Q272" s="184"/>
      <c r="R272" s="187"/>
      <c r="T272" s="188"/>
      <c r="U272" s="184"/>
      <c r="V272" s="184"/>
      <c r="W272" s="184"/>
      <c r="X272" s="184"/>
      <c r="Y272" s="184"/>
      <c r="Z272" s="184"/>
      <c r="AA272" s="189"/>
      <c r="AT272" s="190" t="s">
        <v>178</v>
      </c>
      <c r="AU272" s="190" t="s">
        <v>126</v>
      </c>
      <c r="AV272" s="11" t="s">
        <v>11</v>
      </c>
      <c r="AW272" s="11" t="s">
        <v>39</v>
      </c>
      <c r="AX272" s="11" t="s">
        <v>82</v>
      </c>
      <c r="AY272" s="190" t="s">
        <v>170</v>
      </c>
    </row>
    <row r="273" spans="2:65" s="10" customFormat="1" ht="22.5" customHeight="1">
      <c r="B273" s="169"/>
      <c r="C273" s="170"/>
      <c r="D273" s="170"/>
      <c r="E273" s="171" t="s">
        <v>5</v>
      </c>
      <c r="F273" s="265" t="s">
        <v>1374</v>
      </c>
      <c r="G273" s="266"/>
      <c r="H273" s="266"/>
      <c r="I273" s="266"/>
      <c r="J273" s="170"/>
      <c r="K273" s="172">
        <v>-13.374000000000001</v>
      </c>
      <c r="L273" s="170"/>
      <c r="M273" s="170"/>
      <c r="N273" s="170"/>
      <c r="O273" s="170"/>
      <c r="P273" s="170"/>
      <c r="Q273" s="170"/>
      <c r="R273" s="173"/>
      <c r="T273" s="174"/>
      <c r="U273" s="170"/>
      <c r="V273" s="170"/>
      <c r="W273" s="170"/>
      <c r="X273" s="170"/>
      <c r="Y273" s="170"/>
      <c r="Z273" s="170"/>
      <c r="AA273" s="175"/>
      <c r="AT273" s="176" t="s">
        <v>178</v>
      </c>
      <c r="AU273" s="176" t="s">
        <v>126</v>
      </c>
      <c r="AV273" s="10" t="s">
        <v>126</v>
      </c>
      <c r="AW273" s="10" t="s">
        <v>39</v>
      </c>
      <c r="AX273" s="10" t="s">
        <v>82</v>
      </c>
      <c r="AY273" s="176" t="s">
        <v>170</v>
      </c>
    </row>
    <row r="274" spans="2:65" s="10" customFormat="1" ht="31.5" customHeight="1">
      <c r="B274" s="169"/>
      <c r="C274" s="170"/>
      <c r="D274" s="170"/>
      <c r="E274" s="171" t="s">
        <v>5</v>
      </c>
      <c r="F274" s="265" t="s">
        <v>1375</v>
      </c>
      <c r="G274" s="266"/>
      <c r="H274" s="266"/>
      <c r="I274" s="266"/>
      <c r="J274" s="170"/>
      <c r="K274" s="172">
        <v>-13.012</v>
      </c>
      <c r="L274" s="170"/>
      <c r="M274" s="170"/>
      <c r="N274" s="170"/>
      <c r="O274" s="170"/>
      <c r="P274" s="170"/>
      <c r="Q274" s="170"/>
      <c r="R274" s="173"/>
      <c r="T274" s="174"/>
      <c r="U274" s="170"/>
      <c r="V274" s="170"/>
      <c r="W274" s="170"/>
      <c r="X274" s="170"/>
      <c r="Y274" s="170"/>
      <c r="Z274" s="170"/>
      <c r="AA274" s="175"/>
      <c r="AT274" s="176" t="s">
        <v>178</v>
      </c>
      <c r="AU274" s="176" t="s">
        <v>126</v>
      </c>
      <c r="AV274" s="10" t="s">
        <v>126</v>
      </c>
      <c r="AW274" s="10" t="s">
        <v>39</v>
      </c>
      <c r="AX274" s="10" t="s">
        <v>82</v>
      </c>
      <c r="AY274" s="176" t="s">
        <v>170</v>
      </c>
    </row>
    <row r="275" spans="2:65" s="10" customFormat="1" ht="22.5" customHeight="1">
      <c r="B275" s="169"/>
      <c r="C275" s="170"/>
      <c r="D275" s="170"/>
      <c r="E275" s="171" t="s">
        <v>5</v>
      </c>
      <c r="F275" s="265" t="s">
        <v>1376</v>
      </c>
      <c r="G275" s="266"/>
      <c r="H275" s="266"/>
      <c r="I275" s="266"/>
      <c r="J275" s="170"/>
      <c r="K275" s="172">
        <v>-13.627000000000001</v>
      </c>
      <c r="L275" s="170"/>
      <c r="M275" s="170"/>
      <c r="N275" s="170"/>
      <c r="O275" s="170"/>
      <c r="P275" s="170"/>
      <c r="Q275" s="170"/>
      <c r="R275" s="173"/>
      <c r="T275" s="174"/>
      <c r="U275" s="170"/>
      <c r="V275" s="170"/>
      <c r="W275" s="170"/>
      <c r="X275" s="170"/>
      <c r="Y275" s="170"/>
      <c r="Z275" s="170"/>
      <c r="AA275" s="175"/>
      <c r="AT275" s="176" t="s">
        <v>178</v>
      </c>
      <c r="AU275" s="176" t="s">
        <v>126</v>
      </c>
      <c r="AV275" s="10" t="s">
        <v>126</v>
      </c>
      <c r="AW275" s="10" t="s">
        <v>39</v>
      </c>
      <c r="AX275" s="10" t="s">
        <v>82</v>
      </c>
      <c r="AY275" s="176" t="s">
        <v>170</v>
      </c>
    </row>
    <row r="276" spans="2:65" s="10" customFormat="1" ht="22.5" customHeight="1">
      <c r="B276" s="169"/>
      <c r="C276" s="170"/>
      <c r="D276" s="170"/>
      <c r="E276" s="171" t="s">
        <v>5</v>
      </c>
      <c r="F276" s="265" t="s">
        <v>1377</v>
      </c>
      <c r="G276" s="266"/>
      <c r="H276" s="266"/>
      <c r="I276" s="266"/>
      <c r="J276" s="170"/>
      <c r="K276" s="172">
        <v>-9.8010000000000002</v>
      </c>
      <c r="L276" s="170"/>
      <c r="M276" s="170"/>
      <c r="N276" s="170"/>
      <c r="O276" s="170"/>
      <c r="P276" s="170"/>
      <c r="Q276" s="170"/>
      <c r="R276" s="173"/>
      <c r="T276" s="174"/>
      <c r="U276" s="170"/>
      <c r="V276" s="170"/>
      <c r="W276" s="170"/>
      <c r="X276" s="170"/>
      <c r="Y276" s="170"/>
      <c r="Z276" s="170"/>
      <c r="AA276" s="175"/>
      <c r="AT276" s="176" t="s">
        <v>178</v>
      </c>
      <c r="AU276" s="176" t="s">
        <v>126</v>
      </c>
      <c r="AV276" s="10" t="s">
        <v>126</v>
      </c>
      <c r="AW276" s="10" t="s">
        <v>39</v>
      </c>
      <c r="AX276" s="10" t="s">
        <v>82</v>
      </c>
      <c r="AY276" s="176" t="s">
        <v>170</v>
      </c>
    </row>
    <row r="277" spans="2:65" s="10" customFormat="1" ht="22.5" customHeight="1">
      <c r="B277" s="169"/>
      <c r="C277" s="170"/>
      <c r="D277" s="170"/>
      <c r="E277" s="171" t="s">
        <v>5</v>
      </c>
      <c r="F277" s="265" t="s">
        <v>1378</v>
      </c>
      <c r="G277" s="266"/>
      <c r="H277" s="266"/>
      <c r="I277" s="266"/>
      <c r="J277" s="170"/>
      <c r="K277" s="172">
        <v>-4.2249999999999996</v>
      </c>
      <c r="L277" s="170"/>
      <c r="M277" s="170"/>
      <c r="N277" s="170"/>
      <c r="O277" s="170"/>
      <c r="P277" s="170"/>
      <c r="Q277" s="170"/>
      <c r="R277" s="173"/>
      <c r="T277" s="174"/>
      <c r="U277" s="170"/>
      <c r="V277" s="170"/>
      <c r="W277" s="170"/>
      <c r="X277" s="170"/>
      <c r="Y277" s="170"/>
      <c r="Z277" s="170"/>
      <c r="AA277" s="175"/>
      <c r="AT277" s="176" t="s">
        <v>178</v>
      </c>
      <c r="AU277" s="176" t="s">
        <v>126</v>
      </c>
      <c r="AV277" s="10" t="s">
        <v>126</v>
      </c>
      <c r="AW277" s="10" t="s">
        <v>39</v>
      </c>
      <c r="AX277" s="10" t="s">
        <v>82</v>
      </c>
      <c r="AY277" s="176" t="s">
        <v>170</v>
      </c>
    </row>
    <row r="278" spans="2:65" s="10" customFormat="1" ht="22.5" customHeight="1">
      <c r="B278" s="169"/>
      <c r="C278" s="170"/>
      <c r="D278" s="170"/>
      <c r="E278" s="171" t="s">
        <v>5</v>
      </c>
      <c r="F278" s="265" t="s">
        <v>1379</v>
      </c>
      <c r="G278" s="266"/>
      <c r="H278" s="266"/>
      <c r="I278" s="266"/>
      <c r="J278" s="170"/>
      <c r="K278" s="172">
        <v>-12.045999999999999</v>
      </c>
      <c r="L278" s="170"/>
      <c r="M278" s="170"/>
      <c r="N278" s="170"/>
      <c r="O278" s="170"/>
      <c r="P278" s="170"/>
      <c r="Q278" s="170"/>
      <c r="R278" s="173"/>
      <c r="T278" s="174"/>
      <c r="U278" s="170"/>
      <c r="V278" s="170"/>
      <c r="W278" s="170"/>
      <c r="X278" s="170"/>
      <c r="Y278" s="170"/>
      <c r="Z278" s="170"/>
      <c r="AA278" s="175"/>
      <c r="AT278" s="176" t="s">
        <v>178</v>
      </c>
      <c r="AU278" s="176" t="s">
        <v>126</v>
      </c>
      <c r="AV278" s="10" t="s">
        <v>126</v>
      </c>
      <c r="AW278" s="10" t="s">
        <v>39</v>
      </c>
      <c r="AX278" s="10" t="s">
        <v>82</v>
      </c>
      <c r="AY278" s="176" t="s">
        <v>170</v>
      </c>
    </row>
    <row r="279" spans="2:65" s="10" customFormat="1" ht="22.5" customHeight="1">
      <c r="B279" s="169"/>
      <c r="C279" s="170"/>
      <c r="D279" s="170"/>
      <c r="E279" s="171" t="s">
        <v>5</v>
      </c>
      <c r="F279" s="265" t="s">
        <v>1380</v>
      </c>
      <c r="G279" s="266"/>
      <c r="H279" s="266"/>
      <c r="I279" s="266"/>
      <c r="J279" s="170"/>
      <c r="K279" s="172">
        <v>-11.888999999999999</v>
      </c>
      <c r="L279" s="170"/>
      <c r="M279" s="170"/>
      <c r="N279" s="170"/>
      <c r="O279" s="170"/>
      <c r="P279" s="170"/>
      <c r="Q279" s="170"/>
      <c r="R279" s="173"/>
      <c r="T279" s="174"/>
      <c r="U279" s="170"/>
      <c r="V279" s="170"/>
      <c r="W279" s="170"/>
      <c r="X279" s="170"/>
      <c r="Y279" s="170"/>
      <c r="Z279" s="170"/>
      <c r="AA279" s="175"/>
      <c r="AT279" s="176" t="s">
        <v>178</v>
      </c>
      <c r="AU279" s="176" t="s">
        <v>126</v>
      </c>
      <c r="AV279" s="10" t="s">
        <v>126</v>
      </c>
      <c r="AW279" s="10" t="s">
        <v>39</v>
      </c>
      <c r="AX279" s="10" t="s">
        <v>82</v>
      </c>
      <c r="AY279" s="176" t="s">
        <v>170</v>
      </c>
    </row>
    <row r="280" spans="2:65" s="10" customFormat="1" ht="22.5" customHeight="1">
      <c r="B280" s="169"/>
      <c r="C280" s="170"/>
      <c r="D280" s="170"/>
      <c r="E280" s="171" t="s">
        <v>5</v>
      </c>
      <c r="F280" s="265" t="s">
        <v>1381</v>
      </c>
      <c r="G280" s="266"/>
      <c r="H280" s="266"/>
      <c r="I280" s="266"/>
      <c r="J280" s="170"/>
      <c r="K280" s="172">
        <v>101.169</v>
      </c>
      <c r="L280" s="170"/>
      <c r="M280" s="170"/>
      <c r="N280" s="170"/>
      <c r="O280" s="170"/>
      <c r="P280" s="170"/>
      <c r="Q280" s="170"/>
      <c r="R280" s="173"/>
      <c r="T280" s="174"/>
      <c r="U280" s="170"/>
      <c r="V280" s="170"/>
      <c r="W280" s="170"/>
      <c r="X280" s="170"/>
      <c r="Y280" s="170"/>
      <c r="Z280" s="170"/>
      <c r="AA280" s="175"/>
      <c r="AT280" s="176" t="s">
        <v>178</v>
      </c>
      <c r="AU280" s="176" t="s">
        <v>126</v>
      </c>
      <c r="AV280" s="10" t="s">
        <v>126</v>
      </c>
      <c r="AW280" s="10" t="s">
        <v>39</v>
      </c>
      <c r="AX280" s="10" t="s">
        <v>82</v>
      </c>
      <c r="AY280" s="176" t="s">
        <v>170</v>
      </c>
    </row>
    <row r="281" spans="2:65" s="1" customFormat="1" ht="31.5" customHeight="1">
      <c r="B281" s="133"/>
      <c r="C281" s="162" t="s">
        <v>463</v>
      </c>
      <c r="D281" s="162" t="s">
        <v>171</v>
      </c>
      <c r="E281" s="163" t="s">
        <v>1382</v>
      </c>
      <c r="F281" s="260" t="s">
        <v>1383</v>
      </c>
      <c r="G281" s="260"/>
      <c r="H281" s="260"/>
      <c r="I281" s="260"/>
      <c r="J281" s="164" t="s">
        <v>174</v>
      </c>
      <c r="K281" s="165">
        <v>360.78899999999999</v>
      </c>
      <c r="L281" s="261">
        <v>0</v>
      </c>
      <c r="M281" s="261"/>
      <c r="N281" s="262">
        <f>ROUND(L281*K281,0)</f>
        <v>0</v>
      </c>
      <c r="O281" s="262"/>
      <c r="P281" s="262"/>
      <c r="Q281" s="262"/>
      <c r="R281" s="136"/>
      <c r="T281" s="166" t="s">
        <v>5</v>
      </c>
      <c r="U281" s="45" t="s">
        <v>47</v>
      </c>
      <c r="V281" s="37"/>
      <c r="W281" s="167">
        <f>V281*K281</f>
        <v>0</v>
      </c>
      <c r="X281" s="167">
        <v>0</v>
      </c>
      <c r="Y281" s="167">
        <f>X281*K281</f>
        <v>0</v>
      </c>
      <c r="Z281" s="167">
        <v>0</v>
      </c>
      <c r="AA281" s="168">
        <f>Z281*K281</f>
        <v>0</v>
      </c>
      <c r="AR281" s="19" t="s">
        <v>175</v>
      </c>
      <c r="AT281" s="19" t="s">
        <v>171</v>
      </c>
      <c r="AU281" s="19" t="s">
        <v>126</v>
      </c>
      <c r="AY281" s="19" t="s">
        <v>170</v>
      </c>
      <c r="BE281" s="107">
        <f>IF(U281="základní",N281,0)</f>
        <v>0</v>
      </c>
      <c r="BF281" s="107">
        <f>IF(U281="snížená",N281,0)</f>
        <v>0</v>
      </c>
      <c r="BG281" s="107">
        <f>IF(U281="zákl. přenesená",N281,0)</f>
        <v>0</v>
      </c>
      <c r="BH281" s="107">
        <f>IF(U281="sníž. přenesená",N281,0)</f>
        <v>0</v>
      </c>
      <c r="BI281" s="107">
        <f>IF(U281="nulová",N281,0)</f>
        <v>0</v>
      </c>
      <c r="BJ281" s="19" t="s">
        <v>11</v>
      </c>
      <c r="BK281" s="107">
        <f>ROUND(L281*K281,0)</f>
        <v>0</v>
      </c>
      <c r="BL281" s="19" t="s">
        <v>175</v>
      </c>
      <c r="BM281" s="19" t="s">
        <v>1384</v>
      </c>
    </row>
    <row r="282" spans="2:65" s="10" customFormat="1" ht="31.5" customHeight="1">
      <c r="B282" s="169"/>
      <c r="C282" s="170"/>
      <c r="D282" s="170"/>
      <c r="E282" s="171" t="s">
        <v>5</v>
      </c>
      <c r="F282" s="263" t="s">
        <v>1385</v>
      </c>
      <c r="G282" s="264"/>
      <c r="H282" s="264"/>
      <c r="I282" s="264"/>
      <c r="J282" s="170"/>
      <c r="K282" s="172">
        <v>360.78899999999999</v>
      </c>
      <c r="L282" s="170"/>
      <c r="M282" s="170"/>
      <c r="N282" s="170"/>
      <c r="O282" s="170"/>
      <c r="P282" s="170"/>
      <c r="Q282" s="170"/>
      <c r="R282" s="173"/>
      <c r="T282" s="174"/>
      <c r="U282" s="170"/>
      <c r="V282" s="170"/>
      <c r="W282" s="170"/>
      <c r="X282" s="170"/>
      <c r="Y282" s="170"/>
      <c r="Z282" s="170"/>
      <c r="AA282" s="175"/>
      <c r="AT282" s="176" t="s">
        <v>178</v>
      </c>
      <c r="AU282" s="176" t="s">
        <v>126</v>
      </c>
      <c r="AV282" s="10" t="s">
        <v>126</v>
      </c>
      <c r="AW282" s="10" t="s">
        <v>39</v>
      </c>
      <c r="AX282" s="10" t="s">
        <v>82</v>
      </c>
      <c r="AY282" s="176" t="s">
        <v>170</v>
      </c>
    </row>
    <row r="283" spans="2:65" s="1" customFormat="1" ht="22.5" customHeight="1">
      <c r="B283" s="133"/>
      <c r="C283" s="177" t="s">
        <v>468</v>
      </c>
      <c r="D283" s="177" t="s">
        <v>234</v>
      </c>
      <c r="E283" s="178" t="s">
        <v>1386</v>
      </c>
      <c r="F283" s="272" t="s">
        <v>1387</v>
      </c>
      <c r="G283" s="272"/>
      <c r="H283" s="272"/>
      <c r="I283" s="272"/>
      <c r="J283" s="179" t="s">
        <v>203</v>
      </c>
      <c r="K283" s="180">
        <v>685.49900000000002</v>
      </c>
      <c r="L283" s="273">
        <v>0</v>
      </c>
      <c r="M283" s="273"/>
      <c r="N283" s="274">
        <f>ROUND(L283*K283,0)</f>
        <v>0</v>
      </c>
      <c r="O283" s="262"/>
      <c r="P283" s="262"/>
      <c r="Q283" s="262"/>
      <c r="R283" s="136"/>
      <c r="T283" s="166" t="s">
        <v>5</v>
      </c>
      <c r="U283" s="45" t="s">
        <v>47</v>
      </c>
      <c r="V283" s="37"/>
      <c r="W283" s="167">
        <f>V283*K283</f>
        <v>0</v>
      </c>
      <c r="X283" s="167">
        <v>0</v>
      </c>
      <c r="Y283" s="167">
        <f>X283*K283</f>
        <v>0</v>
      </c>
      <c r="Z283" s="167">
        <v>0</v>
      </c>
      <c r="AA283" s="168">
        <f>Z283*K283</f>
        <v>0</v>
      </c>
      <c r="AR283" s="19" t="s">
        <v>213</v>
      </c>
      <c r="AT283" s="19" t="s">
        <v>234</v>
      </c>
      <c r="AU283" s="19" t="s">
        <v>126</v>
      </c>
      <c r="AY283" s="19" t="s">
        <v>170</v>
      </c>
      <c r="BE283" s="107">
        <f>IF(U283="základní",N283,0)</f>
        <v>0</v>
      </c>
      <c r="BF283" s="107">
        <f>IF(U283="snížená",N283,0)</f>
        <v>0</v>
      </c>
      <c r="BG283" s="107">
        <f>IF(U283="zákl. přenesená",N283,0)</f>
        <v>0</v>
      </c>
      <c r="BH283" s="107">
        <f>IF(U283="sníž. přenesená",N283,0)</f>
        <v>0</v>
      </c>
      <c r="BI283" s="107">
        <f>IF(U283="nulová",N283,0)</f>
        <v>0</v>
      </c>
      <c r="BJ283" s="19" t="s">
        <v>11</v>
      </c>
      <c r="BK283" s="107">
        <f>ROUND(L283*K283,0)</f>
        <v>0</v>
      </c>
      <c r="BL283" s="19" t="s">
        <v>175</v>
      </c>
      <c r="BM283" s="19" t="s">
        <v>1388</v>
      </c>
    </row>
    <row r="284" spans="2:65" s="10" customFormat="1" ht="22.5" customHeight="1">
      <c r="B284" s="169"/>
      <c r="C284" s="170"/>
      <c r="D284" s="170"/>
      <c r="E284" s="171" t="s">
        <v>5</v>
      </c>
      <c r="F284" s="263" t="s">
        <v>1389</v>
      </c>
      <c r="G284" s="264"/>
      <c r="H284" s="264"/>
      <c r="I284" s="264"/>
      <c r="J284" s="170"/>
      <c r="K284" s="172">
        <v>685.49900000000002</v>
      </c>
      <c r="L284" s="170"/>
      <c r="M284" s="170"/>
      <c r="N284" s="170"/>
      <c r="O284" s="170"/>
      <c r="P284" s="170"/>
      <c r="Q284" s="170"/>
      <c r="R284" s="173"/>
      <c r="T284" s="174"/>
      <c r="U284" s="170"/>
      <c r="V284" s="170"/>
      <c r="W284" s="170"/>
      <c r="X284" s="170"/>
      <c r="Y284" s="170"/>
      <c r="Z284" s="170"/>
      <c r="AA284" s="175"/>
      <c r="AT284" s="176" t="s">
        <v>178</v>
      </c>
      <c r="AU284" s="176" t="s">
        <v>126</v>
      </c>
      <c r="AV284" s="10" t="s">
        <v>126</v>
      </c>
      <c r="AW284" s="10" t="s">
        <v>39</v>
      </c>
      <c r="AX284" s="10" t="s">
        <v>82</v>
      </c>
      <c r="AY284" s="176" t="s">
        <v>170</v>
      </c>
    </row>
    <row r="285" spans="2:65" s="1" customFormat="1" ht="31.5" customHeight="1">
      <c r="B285" s="133"/>
      <c r="C285" s="177" t="s">
        <v>473</v>
      </c>
      <c r="D285" s="177" t="s">
        <v>234</v>
      </c>
      <c r="E285" s="178" t="s">
        <v>1390</v>
      </c>
      <c r="F285" s="272" t="s">
        <v>1391</v>
      </c>
      <c r="G285" s="272"/>
      <c r="H285" s="272"/>
      <c r="I285" s="272"/>
      <c r="J285" s="179" t="s">
        <v>203</v>
      </c>
      <c r="K285" s="180">
        <v>1082.5509999999999</v>
      </c>
      <c r="L285" s="273">
        <v>0</v>
      </c>
      <c r="M285" s="273"/>
      <c r="N285" s="274">
        <f>ROUND(L285*K285,0)</f>
        <v>0</v>
      </c>
      <c r="O285" s="262"/>
      <c r="P285" s="262"/>
      <c r="Q285" s="262"/>
      <c r="R285" s="136"/>
      <c r="T285" s="166" t="s">
        <v>5</v>
      </c>
      <c r="U285" s="45" t="s">
        <v>47</v>
      </c>
      <c r="V285" s="37"/>
      <c r="W285" s="167">
        <f>V285*K285</f>
        <v>0</v>
      </c>
      <c r="X285" s="167">
        <v>0</v>
      </c>
      <c r="Y285" s="167">
        <f>X285*K285</f>
        <v>0</v>
      </c>
      <c r="Z285" s="167">
        <v>0</v>
      </c>
      <c r="AA285" s="168">
        <f>Z285*K285</f>
        <v>0</v>
      </c>
      <c r="AR285" s="19" t="s">
        <v>213</v>
      </c>
      <c r="AT285" s="19" t="s">
        <v>234</v>
      </c>
      <c r="AU285" s="19" t="s">
        <v>126</v>
      </c>
      <c r="AY285" s="19" t="s">
        <v>170</v>
      </c>
      <c r="BE285" s="107">
        <f>IF(U285="základní",N285,0)</f>
        <v>0</v>
      </c>
      <c r="BF285" s="107">
        <f>IF(U285="snížená",N285,0)</f>
        <v>0</v>
      </c>
      <c r="BG285" s="107">
        <f>IF(U285="zákl. přenesená",N285,0)</f>
        <v>0</v>
      </c>
      <c r="BH285" s="107">
        <f>IF(U285="sníž. přenesená",N285,0)</f>
        <v>0</v>
      </c>
      <c r="BI285" s="107">
        <f>IF(U285="nulová",N285,0)</f>
        <v>0</v>
      </c>
      <c r="BJ285" s="19" t="s">
        <v>11</v>
      </c>
      <c r="BK285" s="107">
        <f>ROUND(L285*K285,0)</f>
        <v>0</v>
      </c>
      <c r="BL285" s="19" t="s">
        <v>175</v>
      </c>
      <c r="BM285" s="19" t="s">
        <v>1392</v>
      </c>
    </row>
    <row r="286" spans="2:65" s="10" customFormat="1" ht="22.5" customHeight="1">
      <c r="B286" s="169"/>
      <c r="C286" s="170"/>
      <c r="D286" s="170"/>
      <c r="E286" s="171" t="s">
        <v>5</v>
      </c>
      <c r="F286" s="263" t="s">
        <v>1393</v>
      </c>
      <c r="G286" s="264"/>
      <c r="H286" s="264"/>
      <c r="I286" s="264"/>
      <c r="J286" s="170"/>
      <c r="K286" s="172">
        <v>1082.5509999999999</v>
      </c>
      <c r="L286" s="170"/>
      <c r="M286" s="170"/>
      <c r="N286" s="170"/>
      <c r="O286" s="170"/>
      <c r="P286" s="170"/>
      <c r="Q286" s="170"/>
      <c r="R286" s="173"/>
      <c r="T286" s="174"/>
      <c r="U286" s="170"/>
      <c r="V286" s="170"/>
      <c r="W286" s="170"/>
      <c r="X286" s="170"/>
      <c r="Y286" s="170"/>
      <c r="Z286" s="170"/>
      <c r="AA286" s="175"/>
      <c r="AT286" s="176" t="s">
        <v>178</v>
      </c>
      <c r="AU286" s="176" t="s">
        <v>126</v>
      </c>
      <c r="AV286" s="10" t="s">
        <v>126</v>
      </c>
      <c r="AW286" s="10" t="s">
        <v>39</v>
      </c>
      <c r="AX286" s="10" t="s">
        <v>82</v>
      </c>
      <c r="AY286" s="176" t="s">
        <v>170</v>
      </c>
    </row>
    <row r="287" spans="2:65" s="1" customFormat="1" ht="31.5" customHeight="1">
      <c r="B287" s="133"/>
      <c r="C287" s="162" t="s">
        <v>478</v>
      </c>
      <c r="D287" s="162" t="s">
        <v>171</v>
      </c>
      <c r="E287" s="163" t="s">
        <v>1394</v>
      </c>
      <c r="F287" s="260" t="s">
        <v>1395</v>
      </c>
      <c r="G287" s="260"/>
      <c r="H287" s="260"/>
      <c r="I287" s="260"/>
      <c r="J287" s="164" t="s">
        <v>209</v>
      </c>
      <c r="K287" s="165">
        <v>319.5</v>
      </c>
      <c r="L287" s="261">
        <v>0</v>
      </c>
      <c r="M287" s="261"/>
      <c r="N287" s="262">
        <f>ROUND(L287*K287,0)</f>
        <v>0</v>
      </c>
      <c r="O287" s="262"/>
      <c r="P287" s="262"/>
      <c r="Q287" s="262"/>
      <c r="R287" s="136"/>
      <c r="T287" s="166" t="s">
        <v>5</v>
      </c>
      <c r="U287" s="45" t="s">
        <v>47</v>
      </c>
      <c r="V287" s="37"/>
      <c r="W287" s="167">
        <f>V287*K287</f>
        <v>0</v>
      </c>
      <c r="X287" s="167">
        <v>0</v>
      </c>
      <c r="Y287" s="167">
        <f>X287*K287</f>
        <v>0</v>
      </c>
      <c r="Z287" s="167">
        <v>0</v>
      </c>
      <c r="AA287" s="168">
        <f>Z287*K287</f>
        <v>0</v>
      </c>
      <c r="AR287" s="19" t="s">
        <v>175</v>
      </c>
      <c r="AT287" s="19" t="s">
        <v>171</v>
      </c>
      <c r="AU287" s="19" t="s">
        <v>126</v>
      </c>
      <c r="AY287" s="19" t="s">
        <v>170</v>
      </c>
      <c r="BE287" s="107">
        <f>IF(U287="základní",N287,0)</f>
        <v>0</v>
      </c>
      <c r="BF287" s="107">
        <f>IF(U287="snížená",N287,0)</f>
        <v>0</v>
      </c>
      <c r="BG287" s="107">
        <f>IF(U287="zákl. přenesená",N287,0)</f>
        <v>0</v>
      </c>
      <c r="BH287" s="107">
        <f>IF(U287="sníž. přenesená",N287,0)</f>
        <v>0</v>
      </c>
      <c r="BI287" s="107">
        <f>IF(U287="nulová",N287,0)</f>
        <v>0</v>
      </c>
      <c r="BJ287" s="19" t="s">
        <v>11</v>
      </c>
      <c r="BK287" s="107">
        <f>ROUND(L287*K287,0)</f>
        <v>0</v>
      </c>
      <c r="BL287" s="19" t="s">
        <v>175</v>
      </c>
      <c r="BM287" s="19" t="s">
        <v>1396</v>
      </c>
    </row>
    <row r="288" spans="2:65" s="11" customFormat="1" ht="31.5" customHeight="1">
      <c r="B288" s="183"/>
      <c r="C288" s="184"/>
      <c r="D288" s="184"/>
      <c r="E288" s="185" t="s">
        <v>5</v>
      </c>
      <c r="F288" s="280" t="s">
        <v>1225</v>
      </c>
      <c r="G288" s="281"/>
      <c r="H288" s="281"/>
      <c r="I288" s="281"/>
      <c r="J288" s="184"/>
      <c r="K288" s="186" t="s">
        <v>5</v>
      </c>
      <c r="L288" s="184"/>
      <c r="M288" s="184"/>
      <c r="N288" s="184"/>
      <c r="O288" s="184"/>
      <c r="P288" s="184"/>
      <c r="Q288" s="184"/>
      <c r="R288" s="187"/>
      <c r="T288" s="188"/>
      <c r="U288" s="184"/>
      <c r="V288" s="184"/>
      <c r="W288" s="184"/>
      <c r="X288" s="184"/>
      <c r="Y288" s="184"/>
      <c r="Z288" s="184"/>
      <c r="AA288" s="189"/>
      <c r="AT288" s="190" t="s">
        <v>178</v>
      </c>
      <c r="AU288" s="190" t="s">
        <v>126</v>
      </c>
      <c r="AV288" s="11" t="s">
        <v>11</v>
      </c>
      <c r="AW288" s="11" t="s">
        <v>39</v>
      </c>
      <c r="AX288" s="11" t="s">
        <v>82</v>
      </c>
      <c r="AY288" s="190" t="s">
        <v>170</v>
      </c>
    </row>
    <row r="289" spans="2:65" s="10" customFormat="1" ht="22.5" customHeight="1">
      <c r="B289" s="169"/>
      <c r="C289" s="170"/>
      <c r="D289" s="170"/>
      <c r="E289" s="171" t="s">
        <v>5</v>
      </c>
      <c r="F289" s="265" t="s">
        <v>1397</v>
      </c>
      <c r="G289" s="266"/>
      <c r="H289" s="266"/>
      <c r="I289" s="266"/>
      <c r="J289" s="170"/>
      <c r="K289" s="172">
        <v>319.5</v>
      </c>
      <c r="L289" s="170"/>
      <c r="M289" s="170"/>
      <c r="N289" s="170"/>
      <c r="O289" s="170"/>
      <c r="P289" s="170"/>
      <c r="Q289" s="170"/>
      <c r="R289" s="173"/>
      <c r="T289" s="174"/>
      <c r="U289" s="170"/>
      <c r="V289" s="170"/>
      <c r="W289" s="170"/>
      <c r="X289" s="170"/>
      <c r="Y289" s="170"/>
      <c r="Z289" s="170"/>
      <c r="AA289" s="175"/>
      <c r="AT289" s="176" t="s">
        <v>178</v>
      </c>
      <c r="AU289" s="176" t="s">
        <v>126</v>
      </c>
      <c r="AV289" s="10" t="s">
        <v>126</v>
      </c>
      <c r="AW289" s="10" t="s">
        <v>39</v>
      </c>
      <c r="AX289" s="10" t="s">
        <v>82</v>
      </c>
      <c r="AY289" s="176" t="s">
        <v>170</v>
      </c>
    </row>
    <row r="290" spans="2:65" s="1" customFormat="1" ht="31.5" customHeight="1">
      <c r="B290" s="133"/>
      <c r="C290" s="162" t="s">
        <v>483</v>
      </c>
      <c r="D290" s="162" t="s">
        <v>171</v>
      </c>
      <c r="E290" s="163" t="s">
        <v>1398</v>
      </c>
      <c r="F290" s="260" t="s">
        <v>1399</v>
      </c>
      <c r="G290" s="260"/>
      <c r="H290" s="260"/>
      <c r="I290" s="260"/>
      <c r="J290" s="164" t="s">
        <v>209</v>
      </c>
      <c r="K290" s="165">
        <v>319.5</v>
      </c>
      <c r="L290" s="261">
        <v>0</v>
      </c>
      <c r="M290" s="261"/>
      <c r="N290" s="262">
        <f>ROUND(L290*K290,0)</f>
        <v>0</v>
      </c>
      <c r="O290" s="262"/>
      <c r="P290" s="262"/>
      <c r="Q290" s="262"/>
      <c r="R290" s="136"/>
      <c r="T290" s="166" t="s">
        <v>5</v>
      </c>
      <c r="U290" s="45" t="s">
        <v>47</v>
      </c>
      <c r="V290" s="37"/>
      <c r="W290" s="167">
        <f>V290*K290</f>
        <v>0</v>
      </c>
      <c r="X290" s="167">
        <v>0</v>
      </c>
      <c r="Y290" s="167">
        <f>X290*K290</f>
        <v>0</v>
      </c>
      <c r="Z290" s="167">
        <v>0</v>
      </c>
      <c r="AA290" s="168">
        <f>Z290*K290</f>
        <v>0</v>
      </c>
      <c r="AR290" s="19" t="s">
        <v>175</v>
      </c>
      <c r="AT290" s="19" t="s">
        <v>171</v>
      </c>
      <c r="AU290" s="19" t="s">
        <v>126</v>
      </c>
      <c r="AY290" s="19" t="s">
        <v>170</v>
      </c>
      <c r="BE290" s="107">
        <f>IF(U290="základní",N290,0)</f>
        <v>0</v>
      </c>
      <c r="BF290" s="107">
        <f>IF(U290="snížená",N290,0)</f>
        <v>0</v>
      </c>
      <c r="BG290" s="107">
        <f>IF(U290="zákl. přenesená",N290,0)</f>
        <v>0</v>
      </c>
      <c r="BH290" s="107">
        <f>IF(U290="sníž. přenesená",N290,0)</f>
        <v>0</v>
      </c>
      <c r="BI290" s="107">
        <f>IF(U290="nulová",N290,0)</f>
        <v>0</v>
      </c>
      <c r="BJ290" s="19" t="s">
        <v>11</v>
      </c>
      <c r="BK290" s="107">
        <f>ROUND(L290*K290,0)</f>
        <v>0</v>
      </c>
      <c r="BL290" s="19" t="s">
        <v>175</v>
      </c>
      <c r="BM290" s="19" t="s">
        <v>1400</v>
      </c>
    </row>
    <row r="291" spans="2:65" s="1" customFormat="1" ht="22.5" customHeight="1">
      <c r="B291" s="133"/>
      <c r="C291" s="177" t="s">
        <v>487</v>
      </c>
      <c r="D291" s="177" t="s">
        <v>234</v>
      </c>
      <c r="E291" s="178" t="s">
        <v>1401</v>
      </c>
      <c r="F291" s="272" t="s">
        <v>1402</v>
      </c>
      <c r="G291" s="272"/>
      <c r="H291" s="272"/>
      <c r="I291" s="272"/>
      <c r="J291" s="179" t="s">
        <v>697</v>
      </c>
      <c r="K291" s="180">
        <v>9.5850000000000009</v>
      </c>
      <c r="L291" s="273">
        <v>0</v>
      </c>
      <c r="M291" s="273"/>
      <c r="N291" s="274">
        <f>ROUND(L291*K291,0)</f>
        <v>0</v>
      </c>
      <c r="O291" s="262"/>
      <c r="P291" s="262"/>
      <c r="Q291" s="262"/>
      <c r="R291" s="136"/>
      <c r="T291" s="166" t="s">
        <v>5</v>
      </c>
      <c r="U291" s="45" t="s">
        <v>47</v>
      </c>
      <c r="V291" s="37"/>
      <c r="W291" s="167">
        <f>V291*K291</f>
        <v>0</v>
      </c>
      <c r="X291" s="167">
        <v>1E-3</v>
      </c>
      <c r="Y291" s="167">
        <f>X291*K291</f>
        <v>9.5850000000000015E-3</v>
      </c>
      <c r="Z291" s="167">
        <v>0</v>
      </c>
      <c r="AA291" s="168">
        <f>Z291*K291</f>
        <v>0</v>
      </c>
      <c r="AR291" s="19" t="s">
        <v>213</v>
      </c>
      <c r="AT291" s="19" t="s">
        <v>234</v>
      </c>
      <c r="AU291" s="19" t="s">
        <v>126</v>
      </c>
      <c r="AY291" s="19" t="s">
        <v>170</v>
      </c>
      <c r="BE291" s="107">
        <f>IF(U291="základní",N291,0)</f>
        <v>0</v>
      </c>
      <c r="BF291" s="107">
        <f>IF(U291="snížená",N291,0)</f>
        <v>0</v>
      </c>
      <c r="BG291" s="107">
        <f>IF(U291="zákl. přenesená",N291,0)</f>
        <v>0</v>
      </c>
      <c r="BH291" s="107">
        <f>IF(U291="sníž. přenesená",N291,0)</f>
        <v>0</v>
      </c>
      <c r="BI291" s="107">
        <f>IF(U291="nulová",N291,0)</f>
        <v>0</v>
      </c>
      <c r="BJ291" s="19" t="s">
        <v>11</v>
      </c>
      <c r="BK291" s="107">
        <f>ROUND(L291*K291,0)</f>
        <v>0</v>
      </c>
      <c r="BL291" s="19" t="s">
        <v>175</v>
      </c>
      <c r="BM291" s="19" t="s">
        <v>1403</v>
      </c>
    </row>
    <row r="292" spans="2:65" s="10" customFormat="1" ht="22.5" customHeight="1">
      <c r="B292" s="169"/>
      <c r="C292" s="170"/>
      <c r="D292" s="170"/>
      <c r="E292" s="171" t="s">
        <v>5</v>
      </c>
      <c r="F292" s="263" t="s">
        <v>1404</v>
      </c>
      <c r="G292" s="264"/>
      <c r="H292" s="264"/>
      <c r="I292" s="264"/>
      <c r="J292" s="170"/>
      <c r="K292" s="172">
        <v>9.5850000000000009</v>
      </c>
      <c r="L292" s="170"/>
      <c r="M292" s="170"/>
      <c r="N292" s="170"/>
      <c r="O292" s="170"/>
      <c r="P292" s="170"/>
      <c r="Q292" s="170"/>
      <c r="R292" s="173"/>
      <c r="T292" s="174"/>
      <c r="U292" s="170"/>
      <c r="V292" s="170"/>
      <c r="W292" s="170"/>
      <c r="X292" s="170"/>
      <c r="Y292" s="170"/>
      <c r="Z292" s="170"/>
      <c r="AA292" s="175"/>
      <c r="AT292" s="176" t="s">
        <v>178</v>
      </c>
      <c r="AU292" s="176" t="s">
        <v>126</v>
      </c>
      <c r="AV292" s="10" t="s">
        <v>126</v>
      </c>
      <c r="AW292" s="10" t="s">
        <v>39</v>
      </c>
      <c r="AX292" s="10" t="s">
        <v>82</v>
      </c>
      <c r="AY292" s="176" t="s">
        <v>170</v>
      </c>
    </row>
    <row r="293" spans="2:65" s="9" customFormat="1" ht="29.85" customHeight="1">
      <c r="B293" s="151"/>
      <c r="C293" s="152"/>
      <c r="D293" s="161" t="s">
        <v>139</v>
      </c>
      <c r="E293" s="161"/>
      <c r="F293" s="161"/>
      <c r="G293" s="161"/>
      <c r="H293" s="161"/>
      <c r="I293" s="161"/>
      <c r="J293" s="161"/>
      <c r="K293" s="161"/>
      <c r="L293" s="161"/>
      <c r="M293" s="161"/>
      <c r="N293" s="270">
        <f>BK293</f>
        <v>0</v>
      </c>
      <c r="O293" s="271"/>
      <c r="P293" s="271"/>
      <c r="Q293" s="271"/>
      <c r="R293" s="154"/>
      <c r="T293" s="155"/>
      <c r="U293" s="152"/>
      <c r="V293" s="152"/>
      <c r="W293" s="156">
        <f>SUM(W294:W301)</f>
        <v>0</v>
      </c>
      <c r="X293" s="152"/>
      <c r="Y293" s="156">
        <f>SUM(Y294:Y301)</f>
        <v>0.59609663999999996</v>
      </c>
      <c r="Z293" s="152"/>
      <c r="AA293" s="157">
        <f>SUM(AA294:AA301)</f>
        <v>0</v>
      </c>
      <c r="AR293" s="158" t="s">
        <v>11</v>
      </c>
      <c r="AT293" s="159" t="s">
        <v>81</v>
      </c>
      <c r="AU293" s="159" t="s">
        <v>11</v>
      </c>
      <c r="AY293" s="158" t="s">
        <v>170</v>
      </c>
      <c r="BK293" s="160">
        <f>SUM(BK294:BK301)</f>
        <v>0</v>
      </c>
    </row>
    <row r="294" spans="2:65" s="1" customFormat="1" ht="31.5" customHeight="1">
      <c r="B294" s="133"/>
      <c r="C294" s="162" t="s">
        <v>491</v>
      </c>
      <c r="D294" s="162" t="s">
        <v>171</v>
      </c>
      <c r="E294" s="163" t="s">
        <v>1405</v>
      </c>
      <c r="F294" s="260" t="s">
        <v>1406</v>
      </c>
      <c r="G294" s="260"/>
      <c r="H294" s="260"/>
      <c r="I294" s="260"/>
      <c r="J294" s="164" t="s">
        <v>174</v>
      </c>
      <c r="K294" s="165">
        <v>103.81699999999999</v>
      </c>
      <c r="L294" s="261">
        <v>0</v>
      </c>
      <c r="M294" s="261"/>
      <c r="N294" s="262">
        <f>ROUND(L294*K294,0)</f>
        <v>0</v>
      </c>
      <c r="O294" s="262"/>
      <c r="P294" s="262"/>
      <c r="Q294" s="262"/>
      <c r="R294" s="136"/>
      <c r="T294" s="166" t="s">
        <v>5</v>
      </c>
      <c r="U294" s="45" t="s">
        <v>47</v>
      </c>
      <c r="V294" s="37"/>
      <c r="W294" s="167">
        <f>V294*K294</f>
        <v>0</v>
      </c>
      <c r="X294" s="167">
        <v>0</v>
      </c>
      <c r="Y294" s="167">
        <f>X294*K294</f>
        <v>0</v>
      </c>
      <c r="Z294" s="167">
        <v>0</v>
      </c>
      <c r="AA294" s="168">
        <f>Z294*K294</f>
        <v>0</v>
      </c>
      <c r="AR294" s="19" t="s">
        <v>175</v>
      </c>
      <c r="AT294" s="19" t="s">
        <v>171</v>
      </c>
      <c r="AU294" s="19" t="s">
        <v>126</v>
      </c>
      <c r="AY294" s="19" t="s">
        <v>170</v>
      </c>
      <c r="BE294" s="107">
        <f>IF(U294="základní",N294,0)</f>
        <v>0</v>
      </c>
      <c r="BF294" s="107">
        <f>IF(U294="snížená",N294,0)</f>
        <v>0</v>
      </c>
      <c r="BG294" s="107">
        <f>IF(U294="zákl. přenesená",N294,0)</f>
        <v>0</v>
      </c>
      <c r="BH294" s="107">
        <f>IF(U294="sníž. přenesená",N294,0)</f>
        <v>0</v>
      </c>
      <c r="BI294" s="107">
        <f>IF(U294="nulová",N294,0)</f>
        <v>0</v>
      </c>
      <c r="BJ294" s="19" t="s">
        <v>11</v>
      </c>
      <c r="BK294" s="107">
        <f>ROUND(L294*K294,0)</f>
        <v>0</v>
      </c>
      <c r="BL294" s="19" t="s">
        <v>175</v>
      </c>
      <c r="BM294" s="19" t="s">
        <v>1407</v>
      </c>
    </row>
    <row r="295" spans="2:65" s="10" customFormat="1" ht="31.5" customHeight="1">
      <c r="B295" s="169"/>
      <c r="C295" s="170"/>
      <c r="D295" s="170"/>
      <c r="E295" s="171" t="s">
        <v>5</v>
      </c>
      <c r="F295" s="263" t="s">
        <v>1408</v>
      </c>
      <c r="G295" s="264"/>
      <c r="H295" s="264"/>
      <c r="I295" s="264"/>
      <c r="J295" s="170"/>
      <c r="K295" s="172">
        <v>103.81699999999999</v>
      </c>
      <c r="L295" s="170"/>
      <c r="M295" s="170"/>
      <c r="N295" s="170"/>
      <c r="O295" s="170"/>
      <c r="P295" s="170"/>
      <c r="Q295" s="170"/>
      <c r="R295" s="173"/>
      <c r="T295" s="174"/>
      <c r="U295" s="170"/>
      <c r="V295" s="170"/>
      <c r="W295" s="170"/>
      <c r="X295" s="170"/>
      <c r="Y295" s="170"/>
      <c r="Z295" s="170"/>
      <c r="AA295" s="175"/>
      <c r="AT295" s="176" t="s">
        <v>178</v>
      </c>
      <c r="AU295" s="176" t="s">
        <v>126</v>
      </c>
      <c r="AV295" s="10" t="s">
        <v>126</v>
      </c>
      <c r="AW295" s="10" t="s">
        <v>39</v>
      </c>
      <c r="AX295" s="10" t="s">
        <v>82</v>
      </c>
      <c r="AY295" s="176" t="s">
        <v>170</v>
      </c>
    </row>
    <row r="296" spans="2:65" s="1" customFormat="1" ht="31.5" customHeight="1">
      <c r="B296" s="133"/>
      <c r="C296" s="162" t="s">
        <v>495</v>
      </c>
      <c r="D296" s="162" t="s">
        <v>171</v>
      </c>
      <c r="E296" s="163" t="s">
        <v>1409</v>
      </c>
      <c r="F296" s="260" t="s">
        <v>1410</v>
      </c>
      <c r="G296" s="260"/>
      <c r="H296" s="260"/>
      <c r="I296" s="260"/>
      <c r="J296" s="164" t="s">
        <v>209</v>
      </c>
      <c r="K296" s="165">
        <v>692.11199999999997</v>
      </c>
      <c r="L296" s="261">
        <v>0</v>
      </c>
      <c r="M296" s="261"/>
      <c r="N296" s="262">
        <f>ROUND(L296*K296,0)</f>
        <v>0</v>
      </c>
      <c r="O296" s="262"/>
      <c r="P296" s="262"/>
      <c r="Q296" s="262"/>
      <c r="R296" s="136"/>
      <c r="T296" s="166" t="s">
        <v>5</v>
      </c>
      <c r="U296" s="45" t="s">
        <v>47</v>
      </c>
      <c r="V296" s="37"/>
      <c r="W296" s="167">
        <f>V296*K296</f>
        <v>0</v>
      </c>
      <c r="X296" s="167">
        <v>1.7000000000000001E-4</v>
      </c>
      <c r="Y296" s="167">
        <f>X296*K296</f>
        <v>0.11765904000000001</v>
      </c>
      <c r="Z296" s="167">
        <v>0</v>
      </c>
      <c r="AA296" s="168">
        <f>Z296*K296</f>
        <v>0</v>
      </c>
      <c r="AR296" s="19" t="s">
        <v>175</v>
      </c>
      <c r="AT296" s="19" t="s">
        <v>171</v>
      </c>
      <c r="AU296" s="19" t="s">
        <v>126</v>
      </c>
      <c r="AY296" s="19" t="s">
        <v>170</v>
      </c>
      <c r="BE296" s="107">
        <f>IF(U296="základní",N296,0)</f>
        <v>0</v>
      </c>
      <c r="BF296" s="107">
        <f>IF(U296="snížená",N296,0)</f>
        <v>0</v>
      </c>
      <c r="BG296" s="107">
        <f>IF(U296="zákl. přenesená",N296,0)</f>
        <v>0</v>
      </c>
      <c r="BH296" s="107">
        <f>IF(U296="sníž. přenesená",N296,0)</f>
        <v>0</v>
      </c>
      <c r="BI296" s="107">
        <f>IF(U296="nulová",N296,0)</f>
        <v>0</v>
      </c>
      <c r="BJ296" s="19" t="s">
        <v>11</v>
      </c>
      <c r="BK296" s="107">
        <f>ROUND(L296*K296,0)</f>
        <v>0</v>
      </c>
      <c r="BL296" s="19" t="s">
        <v>175</v>
      </c>
      <c r="BM296" s="19" t="s">
        <v>1411</v>
      </c>
    </row>
    <row r="297" spans="2:65" s="10" customFormat="1" ht="31.5" customHeight="1">
      <c r="B297" s="169"/>
      <c r="C297" s="170"/>
      <c r="D297" s="170"/>
      <c r="E297" s="171" t="s">
        <v>5</v>
      </c>
      <c r="F297" s="263" t="s">
        <v>1412</v>
      </c>
      <c r="G297" s="264"/>
      <c r="H297" s="264"/>
      <c r="I297" s="264"/>
      <c r="J297" s="170"/>
      <c r="K297" s="172">
        <v>692.11199999999997</v>
      </c>
      <c r="L297" s="170"/>
      <c r="M297" s="170"/>
      <c r="N297" s="170"/>
      <c r="O297" s="170"/>
      <c r="P297" s="170"/>
      <c r="Q297" s="170"/>
      <c r="R297" s="173"/>
      <c r="T297" s="174"/>
      <c r="U297" s="170"/>
      <c r="V297" s="170"/>
      <c r="W297" s="170"/>
      <c r="X297" s="170"/>
      <c r="Y297" s="170"/>
      <c r="Z297" s="170"/>
      <c r="AA297" s="175"/>
      <c r="AT297" s="176" t="s">
        <v>178</v>
      </c>
      <c r="AU297" s="176" t="s">
        <v>126</v>
      </c>
      <c r="AV297" s="10" t="s">
        <v>126</v>
      </c>
      <c r="AW297" s="10" t="s">
        <v>39</v>
      </c>
      <c r="AX297" s="10" t="s">
        <v>82</v>
      </c>
      <c r="AY297" s="176" t="s">
        <v>170</v>
      </c>
    </row>
    <row r="298" spans="2:65" s="1" customFormat="1" ht="31.5" customHeight="1">
      <c r="B298" s="133"/>
      <c r="C298" s="177" t="s">
        <v>500</v>
      </c>
      <c r="D298" s="177" t="s">
        <v>234</v>
      </c>
      <c r="E298" s="178" t="s">
        <v>1413</v>
      </c>
      <c r="F298" s="272" t="s">
        <v>1414</v>
      </c>
      <c r="G298" s="272"/>
      <c r="H298" s="272"/>
      <c r="I298" s="272"/>
      <c r="J298" s="179" t="s">
        <v>209</v>
      </c>
      <c r="K298" s="180">
        <v>830.53399999999999</v>
      </c>
      <c r="L298" s="273">
        <v>0</v>
      </c>
      <c r="M298" s="273"/>
      <c r="N298" s="274">
        <f>ROUND(L298*K298,0)</f>
        <v>0</v>
      </c>
      <c r="O298" s="262"/>
      <c r="P298" s="262"/>
      <c r="Q298" s="262"/>
      <c r="R298" s="136"/>
      <c r="T298" s="166" t="s">
        <v>5</v>
      </c>
      <c r="U298" s="45" t="s">
        <v>47</v>
      </c>
      <c r="V298" s="37"/>
      <c r="W298" s="167">
        <f>V298*K298</f>
        <v>0</v>
      </c>
      <c r="X298" s="167">
        <v>2.9999999999999997E-4</v>
      </c>
      <c r="Y298" s="167">
        <f>X298*K298</f>
        <v>0.24916019999999997</v>
      </c>
      <c r="Z298" s="167">
        <v>0</v>
      </c>
      <c r="AA298" s="168">
        <f>Z298*K298</f>
        <v>0</v>
      </c>
      <c r="AR298" s="19" t="s">
        <v>213</v>
      </c>
      <c r="AT298" s="19" t="s">
        <v>234</v>
      </c>
      <c r="AU298" s="19" t="s">
        <v>126</v>
      </c>
      <c r="AY298" s="19" t="s">
        <v>170</v>
      </c>
      <c r="BE298" s="107">
        <f>IF(U298="základní",N298,0)</f>
        <v>0</v>
      </c>
      <c r="BF298" s="107">
        <f>IF(U298="snížená",N298,0)</f>
        <v>0</v>
      </c>
      <c r="BG298" s="107">
        <f>IF(U298="zákl. přenesená",N298,0)</f>
        <v>0</v>
      </c>
      <c r="BH298" s="107">
        <f>IF(U298="sníž. přenesená",N298,0)</f>
        <v>0</v>
      </c>
      <c r="BI298" s="107">
        <f>IF(U298="nulová",N298,0)</f>
        <v>0</v>
      </c>
      <c r="BJ298" s="19" t="s">
        <v>11</v>
      </c>
      <c r="BK298" s="107">
        <f>ROUND(L298*K298,0)</f>
        <v>0</v>
      </c>
      <c r="BL298" s="19" t="s">
        <v>175</v>
      </c>
      <c r="BM298" s="19" t="s">
        <v>1415</v>
      </c>
    </row>
    <row r="299" spans="2:65" s="10" customFormat="1" ht="22.5" customHeight="1">
      <c r="B299" s="169"/>
      <c r="C299" s="170"/>
      <c r="D299" s="170"/>
      <c r="E299" s="171" t="s">
        <v>5</v>
      </c>
      <c r="F299" s="263" t="s">
        <v>1416</v>
      </c>
      <c r="G299" s="264"/>
      <c r="H299" s="264"/>
      <c r="I299" s="264"/>
      <c r="J299" s="170"/>
      <c r="K299" s="172">
        <v>830.53399999999999</v>
      </c>
      <c r="L299" s="170"/>
      <c r="M299" s="170"/>
      <c r="N299" s="170"/>
      <c r="O299" s="170"/>
      <c r="P299" s="170"/>
      <c r="Q299" s="170"/>
      <c r="R299" s="173"/>
      <c r="T299" s="174"/>
      <c r="U299" s="170"/>
      <c r="V299" s="170"/>
      <c r="W299" s="170"/>
      <c r="X299" s="170"/>
      <c r="Y299" s="170"/>
      <c r="Z299" s="170"/>
      <c r="AA299" s="175"/>
      <c r="AT299" s="176" t="s">
        <v>178</v>
      </c>
      <c r="AU299" s="176" t="s">
        <v>126</v>
      </c>
      <c r="AV299" s="10" t="s">
        <v>126</v>
      </c>
      <c r="AW299" s="10" t="s">
        <v>39</v>
      </c>
      <c r="AX299" s="10" t="s">
        <v>82</v>
      </c>
      <c r="AY299" s="176" t="s">
        <v>170</v>
      </c>
    </row>
    <row r="300" spans="2:65" s="1" customFormat="1" ht="31.5" customHeight="1">
      <c r="B300" s="133"/>
      <c r="C300" s="162" t="s">
        <v>506</v>
      </c>
      <c r="D300" s="162" t="s">
        <v>171</v>
      </c>
      <c r="E300" s="163" t="s">
        <v>1417</v>
      </c>
      <c r="F300" s="260" t="s">
        <v>1418</v>
      </c>
      <c r="G300" s="260"/>
      <c r="H300" s="260"/>
      <c r="I300" s="260"/>
      <c r="J300" s="164" t="s">
        <v>267</v>
      </c>
      <c r="K300" s="165">
        <v>694.78</v>
      </c>
      <c r="L300" s="261">
        <v>0</v>
      </c>
      <c r="M300" s="261"/>
      <c r="N300" s="262">
        <f>ROUND(L300*K300,0)</f>
        <v>0</v>
      </c>
      <c r="O300" s="262"/>
      <c r="P300" s="262"/>
      <c r="Q300" s="262"/>
      <c r="R300" s="136"/>
      <c r="T300" s="166" t="s">
        <v>5</v>
      </c>
      <c r="U300" s="45" t="s">
        <v>47</v>
      </c>
      <c r="V300" s="37"/>
      <c r="W300" s="167">
        <f>V300*K300</f>
        <v>0</v>
      </c>
      <c r="X300" s="167">
        <v>3.3E-4</v>
      </c>
      <c r="Y300" s="167">
        <f>X300*K300</f>
        <v>0.22927739999999999</v>
      </c>
      <c r="Z300" s="167">
        <v>0</v>
      </c>
      <c r="AA300" s="168">
        <f>Z300*K300</f>
        <v>0</v>
      </c>
      <c r="AR300" s="19" t="s">
        <v>175</v>
      </c>
      <c r="AT300" s="19" t="s">
        <v>171</v>
      </c>
      <c r="AU300" s="19" t="s">
        <v>126</v>
      </c>
      <c r="AY300" s="19" t="s">
        <v>170</v>
      </c>
      <c r="BE300" s="107">
        <f>IF(U300="základní",N300,0)</f>
        <v>0</v>
      </c>
      <c r="BF300" s="107">
        <f>IF(U300="snížená",N300,0)</f>
        <v>0</v>
      </c>
      <c r="BG300" s="107">
        <f>IF(U300="zákl. přenesená",N300,0)</f>
        <v>0</v>
      </c>
      <c r="BH300" s="107">
        <f>IF(U300="sníž. přenesená",N300,0)</f>
        <v>0</v>
      </c>
      <c r="BI300" s="107">
        <f>IF(U300="nulová",N300,0)</f>
        <v>0</v>
      </c>
      <c r="BJ300" s="19" t="s">
        <v>11</v>
      </c>
      <c r="BK300" s="107">
        <f>ROUND(L300*K300,0)</f>
        <v>0</v>
      </c>
      <c r="BL300" s="19" t="s">
        <v>175</v>
      </c>
      <c r="BM300" s="19" t="s">
        <v>1419</v>
      </c>
    </row>
    <row r="301" spans="2:65" s="10" customFormat="1" ht="22.5" customHeight="1">
      <c r="B301" s="169"/>
      <c r="C301" s="170"/>
      <c r="D301" s="170"/>
      <c r="E301" s="171" t="s">
        <v>5</v>
      </c>
      <c r="F301" s="263" t="s">
        <v>1420</v>
      </c>
      <c r="G301" s="264"/>
      <c r="H301" s="264"/>
      <c r="I301" s="264"/>
      <c r="J301" s="170"/>
      <c r="K301" s="172">
        <v>694.78</v>
      </c>
      <c r="L301" s="170"/>
      <c r="M301" s="170"/>
      <c r="N301" s="170"/>
      <c r="O301" s="170"/>
      <c r="P301" s="170"/>
      <c r="Q301" s="170"/>
      <c r="R301" s="173"/>
      <c r="T301" s="174"/>
      <c r="U301" s="170"/>
      <c r="V301" s="170"/>
      <c r="W301" s="170"/>
      <c r="X301" s="170"/>
      <c r="Y301" s="170"/>
      <c r="Z301" s="170"/>
      <c r="AA301" s="175"/>
      <c r="AT301" s="176" t="s">
        <v>178</v>
      </c>
      <c r="AU301" s="176" t="s">
        <v>126</v>
      </c>
      <c r="AV301" s="10" t="s">
        <v>126</v>
      </c>
      <c r="AW301" s="10" t="s">
        <v>39</v>
      </c>
      <c r="AX301" s="10" t="s">
        <v>82</v>
      </c>
      <c r="AY301" s="176" t="s">
        <v>170</v>
      </c>
    </row>
    <row r="302" spans="2:65" s="9" customFormat="1" ht="29.85" customHeight="1">
      <c r="B302" s="151"/>
      <c r="C302" s="152"/>
      <c r="D302" s="161" t="s">
        <v>140</v>
      </c>
      <c r="E302" s="161"/>
      <c r="F302" s="161"/>
      <c r="G302" s="161"/>
      <c r="H302" s="161"/>
      <c r="I302" s="161"/>
      <c r="J302" s="161"/>
      <c r="K302" s="161"/>
      <c r="L302" s="161"/>
      <c r="M302" s="161"/>
      <c r="N302" s="270">
        <f>BK302</f>
        <v>0</v>
      </c>
      <c r="O302" s="271"/>
      <c r="P302" s="271"/>
      <c r="Q302" s="271"/>
      <c r="R302" s="154"/>
      <c r="T302" s="155"/>
      <c r="U302" s="152"/>
      <c r="V302" s="152"/>
      <c r="W302" s="156">
        <f>SUM(W303:W305)</f>
        <v>0</v>
      </c>
      <c r="X302" s="152"/>
      <c r="Y302" s="156">
        <f>SUM(Y303:Y305)</f>
        <v>0</v>
      </c>
      <c r="Z302" s="152"/>
      <c r="AA302" s="157">
        <f>SUM(AA303:AA305)</f>
        <v>88.987800000000007</v>
      </c>
      <c r="AR302" s="158" t="s">
        <v>11</v>
      </c>
      <c r="AT302" s="159" t="s">
        <v>81</v>
      </c>
      <c r="AU302" s="159" t="s">
        <v>11</v>
      </c>
      <c r="AY302" s="158" t="s">
        <v>170</v>
      </c>
      <c r="BK302" s="160">
        <f>SUM(BK303:BK305)</f>
        <v>0</v>
      </c>
    </row>
    <row r="303" spans="2:65" s="1" customFormat="1" ht="31.5" customHeight="1">
      <c r="B303" s="133"/>
      <c r="C303" s="162" t="s">
        <v>513</v>
      </c>
      <c r="D303" s="162" t="s">
        <v>171</v>
      </c>
      <c r="E303" s="163" t="s">
        <v>1421</v>
      </c>
      <c r="F303" s="260" t="s">
        <v>1422</v>
      </c>
      <c r="G303" s="260"/>
      <c r="H303" s="260"/>
      <c r="I303" s="260"/>
      <c r="J303" s="164" t="s">
        <v>174</v>
      </c>
      <c r="K303" s="165">
        <v>40.448999999999998</v>
      </c>
      <c r="L303" s="261">
        <v>0</v>
      </c>
      <c r="M303" s="261"/>
      <c r="N303" s="262">
        <f>ROUND(L303*K303,0)</f>
        <v>0</v>
      </c>
      <c r="O303" s="262"/>
      <c r="P303" s="262"/>
      <c r="Q303" s="262"/>
      <c r="R303" s="136"/>
      <c r="T303" s="166" t="s">
        <v>5</v>
      </c>
      <c r="U303" s="45" t="s">
        <v>47</v>
      </c>
      <c r="V303" s="37"/>
      <c r="W303" s="167">
        <f>V303*K303</f>
        <v>0</v>
      </c>
      <c r="X303" s="167">
        <v>0</v>
      </c>
      <c r="Y303" s="167">
        <f>X303*K303</f>
        <v>0</v>
      </c>
      <c r="Z303" s="167">
        <v>2.2000000000000002</v>
      </c>
      <c r="AA303" s="168">
        <f>Z303*K303</f>
        <v>88.987800000000007</v>
      </c>
      <c r="AR303" s="19" t="s">
        <v>175</v>
      </c>
      <c r="AT303" s="19" t="s">
        <v>171</v>
      </c>
      <c r="AU303" s="19" t="s">
        <v>126</v>
      </c>
      <c r="AY303" s="19" t="s">
        <v>170</v>
      </c>
      <c r="BE303" s="107">
        <f>IF(U303="základní",N303,0)</f>
        <v>0</v>
      </c>
      <c r="BF303" s="107">
        <f>IF(U303="snížená",N303,0)</f>
        <v>0</v>
      </c>
      <c r="BG303" s="107">
        <f>IF(U303="zákl. přenesená",N303,0)</f>
        <v>0</v>
      </c>
      <c r="BH303" s="107">
        <f>IF(U303="sníž. přenesená",N303,0)</f>
        <v>0</v>
      </c>
      <c r="BI303" s="107">
        <f>IF(U303="nulová",N303,0)</f>
        <v>0</v>
      </c>
      <c r="BJ303" s="19" t="s">
        <v>11</v>
      </c>
      <c r="BK303" s="107">
        <f>ROUND(L303*K303,0)</f>
        <v>0</v>
      </c>
      <c r="BL303" s="19" t="s">
        <v>175</v>
      </c>
      <c r="BM303" s="19" t="s">
        <v>1423</v>
      </c>
    </row>
    <row r="304" spans="2:65" s="10" customFormat="1" ht="22.5" customHeight="1">
      <c r="B304" s="169"/>
      <c r="C304" s="170"/>
      <c r="D304" s="170"/>
      <c r="E304" s="171" t="s">
        <v>5</v>
      </c>
      <c r="F304" s="263" t="s">
        <v>1424</v>
      </c>
      <c r="G304" s="264"/>
      <c r="H304" s="264"/>
      <c r="I304" s="264"/>
      <c r="J304" s="170"/>
      <c r="K304" s="172">
        <v>36.21</v>
      </c>
      <c r="L304" s="170"/>
      <c r="M304" s="170"/>
      <c r="N304" s="170"/>
      <c r="O304" s="170"/>
      <c r="P304" s="170"/>
      <c r="Q304" s="170"/>
      <c r="R304" s="173"/>
      <c r="T304" s="174"/>
      <c r="U304" s="170"/>
      <c r="V304" s="170"/>
      <c r="W304" s="170"/>
      <c r="X304" s="170"/>
      <c r="Y304" s="170"/>
      <c r="Z304" s="170"/>
      <c r="AA304" s="175"/>
      <c r="AT304" s="176" t="s">
        <v>178</v>
      </c>
      <c r="AU304" s="176" t="s">
        <v>126</v>
      </c>
      <c r="AV304" s="10" t="s">
        <v>126</v>
      </c>
      <c r="AW304" s="10" t="s">
        <v>39</v>
      </c>
      <c r="AX304" s="10" t="s">
        <v>82</v>
      </c>
      <c r="AY304" s="176" t="s">
        <v>170</v>
      </c>
    </row>
    <row r="305" spans="2:65" s="10" customFormat="1" ht="22.5" customHeight="1">
      <c r="B305" s="169"/>
      <c r="C305" s="170"/>
      <c r="D305" s="170"/>
      <c r="E305" s="171" t="s">
        <v>5</v>
      </c>
      <c r="F305" s="265" t="s">
        <v>1425</v>
      </c>
      <c r="G305" s="266"/>
      <c r="H305" s="266"/>
      <c r="I305" s="266"/>
      <c r="J305" s="170"/>
      <c r="K305" s="172">
        <v>4.2389999999999999</v>
      </c>
      <c r="L305" s="170"/>
      <c r="M305" s="170"/>
      <c r="N305" s="170"/>
      <c r="O305" s="170"/>
      <c r="P305" s="170"/>
      <c r="Q305" s="170"/>
      <c r="R305" s="173"/>
      <c r="T305" s="174"/>
      <c r="U305" s="170"/>
      <c r="V305" s="170"/>
      <c r="W305" s="170"/>
      <c r="X305" s="170"/>
      <c r="Y305" s="170"/>
      <c r="Z305" s="170"/>
      <c r="AA305" s="175"/>
      <c r="AT305" s="176" t="s">
        <v>178</v>
      </c>
      <c r="AU305" s="176" t="s">
        <v>126</v>
      </c>
      <c r="AV305" s="10" t="s">
        <v>126</v>
      </c>
      <c r="AW305" s="10" t="s">
        <v>39</v>
      </c>
      <c r="AX305" s="10" t="s">
        <v>82</v>
      </c>
      <c r="AY305" s="176" t="s">
        <v>170</v>
      </c>
    </row>
    <row r="306" spans="2:65" s="9" customFormat="1" ht="29.85" customHeight="1">
      <c r="B306" s="151"/>
      <c r="C306" s="152"/>
      <c r="D306" s="161" t="s">
        <v>1192</v>
      </c>
      <c r="E306" s="161"/>
      <c r="F306" s="161"/>
      <c r="G306" s="161"/>
      <c r="H306" s="161"/>
      <c r="I306" s="161"/>
      <c r="J306" s="161"/>
      <c r="K306" s="161"/>
      <c r="L306" s="161"/>
      <c r="M306" s="161"/>
      <c r="N306" s="270">
        <f>BK306</f>
        <v>0</v>
      </c>
      <c r="O306" s="271"/>
      <c r="P306" s="271"/>
      <c r="Q306" s="271"/>
      <c r="R306" s="154"/>
      <c r="T306" s="155"/>
      <c r="U306" s="152"/>
      <c r="V306" s="152"/>
      <c r="W306" s="156">
        <f>SUM(W307:W312)</f>
        <v>0</v>
      </c>
      <c r="X306" s="152"/>
      <c r="Y306" s="156">
        <f>SUM(Y307:Y312)</f>
        <v>3.2205600000000001E-2</v>
      </c>
      <c r="Z306" s="152"/>
      <c r="AA306" s="157">
        <f>SUM(AA307:AA312)</f>
        <v>0</v>
      </c>
      <c r="AR306" s="158" t="s">
        <v>11</v>
      </c>
      <c r="AT306" s="159" t="s">
        <v>81</v>
      </c>
      <c r="AU306" s="159" t="s">
        <v>11</v>
      </c>
      <c r="AY306" s="158" t="s">
        <v>170</v>
      </c>
      <c r="BK306" s="160">
        <f>SUM(BK307:BK312)</f>
        <v>0</v>
      </c>
    </row>
    <row r="307" spans="2:65" s="1" customFormat="1" ht="31.5" customHeight="1">
      <c r="B307" s="133"/>
      <c r="C307" s="162" t="s">
        <v>517</v>
      </c>
      <c r="D307" s="162" t="s">
        <v>171</v>
      </c>
      <c r="E307" s="163" t="s">
        <v>1426</v>
      </c>
      <c r="F307" s="260" t="s">
        <v>1427</v>
      </c>
      <c r="G307" s="260"/>
      <c r="H307" s="260"/>
      <c r="I307" s="260"/>
      <c r="J307" s="164" t="s">
        <v>174</v>
      </c>
      <c r="K307" s="165">
        <v>111.069</v>
      </c>
      <c r="L307" s="261">
        <v>0</v>
      </c>
      <c r="M307" s="261"/>
      <c r="N307" s="262">
        <f>ROUND(L307*K307,0)</f>
        <v>0</v>
      </c>
      <c r="O307" s="262"/>
      <c r="P307" s="262"/>
      <c r="Q307" s="262"/>
      <c r="R307" s="136"/>
      <c r="T307" s="166" t="s">
        <v>5</v>
      </c>
      <c r="U307" s="45" t="s">
        <v>47</v>
      </c>
      <c r="V307" s="37"/>
      <c r="W307" s="167">
        <f>V307*K307</f>
        <v>0</v>
      </c>
      <c r="X307" s="167">
        <v>0</v>
      </c>
      <c r="Y307" s="167">
        <f>X307*K307</f>
        <v>0</v>
      </c>
      <c r="Z307" s="167">
        <v>0</v>
      </c>
      <c r="AA307" s="168">
        <f>Z307*K307</f>
        <v>0</v>
      </c>
      <c r="AR307" s="19" t="s">
        <v>175</v>
      </c>
      <c r="AT307" s="19" t="s">
        <v>171</v>
      </c>
      <c r="AU307" s="19" t="s">
        <v>126</v>
      </c>
      <c r="AY307" s="19" t="s">
        <v>170</v>
      </c>
      <c r="BE307" s="107">
        <f>IF(U307="základní",N307,0)</f>
        <v>0</v>
      </c>
      <c r="BF307" s="107">
        <f>IF(U307="snížená",N307,0)</f>
        <v>0</v>
      </c>
      <c r="BG307" s="107">
        <f>IF(U307="zákl. přenesená",N307,0)</f>
        <v>0</v>
      </c>
      <c r="BH307" s="107">
        <f>IF(U307="sníž. přenesená",N307,0)</f>
        <v>0</v>
      </c>
      <c r="BI307" s="107">
        <f>IF(U307="nulová",N307,0)</f>
        <v>0</v>
      </c>
      <c r="BJ307" s="19" t="s">
        <v>11</v>
      </c>
      <c r="BK307" s="107">
        <f>ROUND(L307*K307,0)</f>
        <v>0</v>
      </c>
      <c r="BL307" s="19" t="s">
        <v>175</v>
      </c>
      <c r="BM307" s="19" t="s">
        <v>1428</v>
      </c>
    </row>
    <row r="308" spans="2:65" s="10" customFormat="1" ht="31.5" customHeight="1">
      <c r="B308" s="169"/>
      <c r="C308" s="170"/>
      <c r="D308" s="170"/>
      <c r="E308" s="171" t="s">
        <v>5</v>
      </c>
      <c r="F308" s="263" t="s">
        <v>1429</v>
      </c>
      <c r="G308" s="264"/>
      <c r="H308" s="264"/>
      <c r="I308" s="264"/>
      <c r="J308" s="170"/>
      <c r="K308" s="172">
        <v>111.069</v>
      </c>
      <c r="L308" s="170"/>
      <c r="M308" s="170"/>
      <c r="N308" s="170"/>
      <c r="O308" s="170"/>
      <c r="P308" s="170"/>
      <c r="Q308" s="170"/>
      <c r="R308" s="173"/>
      <c r="T308" s="174"/>
      <c r="U308" s="170"/>
      <c r="V308" s="170"/>
      <c r="W308" s="170"/>
      <c r="X308" s="170"/>
      <c r="Y308" s="170"/>
      <c r="Z308" s="170"/>
      <c r="AA308" s="175"/>
      <c r="AT308" s="176" t="s">
        <v>178</v>
      </c>
      <c r="AU308" s="176" t="s">
        <v>126</v>
      </c>
      <c r="AV308" s="10" t="s">
        <v>126</v>
      </c>
      <c r="AW308" s="10" t="s">
        <v>39</v>
      </c>
      <c r="AX308" s="10" t="s">
        <v>82</v>
      </c>
      <c r="AY308" s="176" t="s">
        <v>170</v>
      </c>
    </row>
    <row r="309" spans="2:65" s="1" customFormat="1" ht="31.5" customHeight="1">
      <c r="B309" s="133"/>
      <c r="C309" s="162" t="s">
        <v>521</v>
      </c>
      <c r="D309" s="162" t="s">
        <v>171</v>
      </c>
      <c r="E309" s="163" t="s">
        <v>1430</v>
      </c>
      <c r="F309" s="260" t="s">
        <v>1431</v>
      </c>
      <c r="G309" s="260"/>
      <c r="H309" s="260"/>
      <c r="I309" s="260"/>
      <c r="J309" s="164" t="s">
        <v>174</v>
      </c>
      <c r="K309" s="165">
        <v>0.378</v>
      </c>
      <c r="L309" s="261">
        <v>0</v>
      </c>
      <c r="M309" s="261"/>
      <c r="N309" s="262">
        <f>ROUND(L309*K309,0)</f>
        <v>0</v>
      </c>
      <c r="O309" s="262"/>
      <c r="P309" s="262"/>
      <c r="Q309" s="262"/>
      <c r="R309" s="136"/>
      <c r="T309" s="166" t="s">
        <v>5</v>
      </c>
      <c r="U309" s="45" t="s">
        <v>47</v>
      </c>
      <c r="V309" s="37"/>
      <c r="W309" s="167">
        <f>V309*K309</f>
        <v>0</v>
      </c>
      <c r="X309" s="167">
        <v>0</v>
      </c>
      <c r="Y309" s="167">
        <f>X309*K309</f>
        <v>0</v>
      </c>
      <c r="Z309" s="167">
        <v>0</v>
      </c>
      <c r="AA309" s="168">
        <f>Z309*K309</f>
        <v>0</v>
      </c>
      <c r="AR309" s="19" t="s">
        <v>175</v>
      </c>
      <c r="AT309" s="19" t="s">
        <v>171</v>
      </c>
      <c r="AU309" s="19" t="s">
        <v>126</v>
      </c>
      <c r="AY309" s="19" t="s">
        <v>170</v>
      </c>
      <c r="BE309" s="107">
        <f>IF(U309="základní",N309,0)</f>
        <v>0</v>
      </c>
      <c r="BF309" s="107">
        <f>IF(U309="snížená",N309,0)</f>
        <v>0</v>
      </c>
      <c r="BG309" s="107">
        <f>IF(U309="zákl. přenesená",N309,0)</f>
        <v>0</v>
      </c>
      <c r="BH309" s="107">
        <f>IF(U309="sníž. přenesená",N309,0)</f>
        <v>0</v>
      </c>
      <c r="BI309" s="107">
        <f>IF(U309="nulová",N309,0)</f>
        <v>0</v>
      </c>
      <c r="BJ309" s="19" t="s">
        <v>11</v>
      </c>
      <c r="BK309" s="107">
        <f>ROUND(L309*K309,0)</f>
        <v>0</v>
      </c>
      <c r="BL309" s="19" t="s">
        <v>175</v>
      </c>
      <c r="BM309" s="19" t="s">
        <v>1432</v>
      </c>
    </row>
    <row r="310" spans="2:65" s="10" customFormat="1" ht="22.5" customHeight="1">
      <c r="B310" s="169"/>
      <c r="C310" s="170"/>
      <c r="D310" s="170"/>
      <c r="E310" s="171" t="s">
        <v>5</v>
      </c>
      <c r="F310" s="263" t="s">
        <v>1433</v>
      </c>
      <c r="G310" s="264"/>
      <c r="H310" s="264"/>
      <c r="I310" s="264"/>
      <c r="J310" s="170"/>
      <c r="K310" s="172">
        <v>0.378</v>
      </c>
      <c r="L310" s="170"/>
      <c r="M310" s="170"/>
      <c r="N310" s="170"/>
      <c r="O310" s="170"/>
      <c r="P310" s="170"/>
      <c r="Q310" s="170"/>
      <c r="R310" s="173"/>
      <c r="T310" s="174"/>
      <c r="U310" s="170"/>
      <c r="V310" s="170"/>
      <c r="W310" s="170"/>
      <c r="X310" s="170"/>
      <c r="Y310" s="170"/>
      <c r="Z310" s="170"/>
      <c r="AA310" s="175"/>
      <c r="AT310" s="176" t="s">
        <v>178</v>
      </c>
      <c r="AU310" s="176" t="s">
        <v>126</v>
      </c>
      <c r="AV310" s="10" t="s">
        <v>126</v>
      </c>
      <c r="AW310" s="10" t="s">
        <v>39</v>
      </c>
      <c r="AX310" s="10" t="s">
        <v>82</v>
      </c>
      <c r="AY310" s="176" t="s">
        <v>170</v>
      </c>
    </row>
    <row r="311" spans="2:65" s="1" customFormat="1" ht="22.5" customHeight="1">
      <c r="B311" s="133"/>
      <c r="C311" s="162" t="s">
        <v>530</v>
      </c>
      <c r="D311" s="162" t="s">
        <v>171</v>
      </c>
      <c r="E311" s="163" t="s">
        <v>1434</v>
      </c>
      <c r="F311" s="260" t="s">
        <v>1435</v>
      </c>
      <c r="G311" s="260"/>
      <c r="H311" s="260"/>
      <c r="I311" s="260"/>
      <c r="J311" s="164" t="s">
        <v>209</v>
      </c>
      <c r="K311" s="165">
        <v>5.04</v>
      </c>
      <c r="L311" s="261">
        <v>0</v>
      </c>
      <c r="M311" s="261"/>
      <c r="N311" s="262">
        <f>ROUND(L311*K311,0)</f>
        <v>0</v>
      </c>
      <c r="O311" s="262"/>
      <c r="P311" s="262"/>
      <c r="Q311" s="262"/>
      <c r="R311" s="136"/>
      <c r="T311" s="166" t="s">
        <v>5</v>
      </c>
      <c r="U311" s="45" t="s">
        <v>47</v>
      </c>
      <c r="V311" s="37"/>
      <c r="W311" s="167">
        <f>V311*K311</f>
        <v>0</v>
      </c>
      <c r="X311" s="167">
        <v>6.3899999999999998E-3</v>
      </c>
      <c r="Y311" s="167">
        <f>X311*K311</f>
        <v>3.2205600000000001E-2</v>
      </c>
      <c r="Z311" s="167">
        <v>0</v>
      </c>
      <c r="AA311" s="168">
        <f>Z311*K311</f>
        <v>0</v>
      </c>
      <c r="AR311" s="19" t="s">
        <v>175</v>
      </c>
      <c r="AT311" s="19" t="s">
        <v>171</v>
      </c>
      <c r="AU311" s="19" t="s">
        <v>126</v>
      </c>
      <c r="AY311" s="19" t="s">
        <v>170</v>
      </c>
      <c r="BE311" s="107">
        <f>IF(U311="základní",N311,0)</f>
        <v>0</v>
      </c>
      <c r="BF311" s="107">
        <f>IF(U311="snížená",N311,0)</f>
        <v>0</v>
      </c>
      <c r="BG311" s="107">
        <f>IF(U311="zákl. přenesená",N311,0)</f>
        <v>0</v>
      </c>
      <c r="BH311" s="107">
        <f>IF(U311="sníž. přenesená",N311,0)</f>
        <v>0</v>
      </c>
      <c r="BI311" s="107">
        <f>IF(U311="nulová",N311,0)</f>
        <v>0</v>
      </c>
      <c r="BJ311" s="19" t="s">
        <v>11</v>
      </c>
      <c r="BK311" s="107">
        <f>ROUND(L311*K311,0)</f>
        <v>0</v>
      </c>
      <c r="BL311" s="19" t="s">
        <v>175</v>
      </c>
      <c r="BM311" s="19" t="s">
        <v>1436</v>
      </c>
    </row>
    <row r="312" spans="2:65" s="10" customFormat="1" ht="22.5" customHeight="1">
      <c r="B312" s="169"/>
      <c r="C312" s="170"/>
      <c r="D312" s="170"/>
      <c r="E312" s="171" t="s">
        <v>5</v>
      </c>
      <c r="F312" s="263" t="s">
        <v>1437</v>
      </c>
      <c r="G312" s="264"/>
      <c r="H312" s="264"/>
      <c r="I312" s="264"/>
      <c r="J312" s="170"/>
      <c r="K312" s="172">
        <v>5.04</v>
      </c>
      <c r="L312" s="170"/>
      <c r="M312" s="170"/>
      <c r="N312" s="170"/>
      <c r="O312" s="170"/>
      <c r="P312" s="170"/>
      <c r="Q312" s="170"/>
      <c r="R312" s="173"/>
      <c r="T312" s="174"/>
      <c r="U312" s="170"/>
      <c r="V312" s="170"/>
      <c r="W312" s="170"/>
      <c r="X312" s="170"/>
      <c r="Y312" s="170"/>
      <c r="Z312" s="170"/>
      <c r="AA312" s="175"/>
      <c r="AT312" s="176" t="s">
        <v>178</v>
      </c>
      <c r="AU312" s="176" t="s">
        <v>126</v>
      </c>
      <c r="AV312" s="10" t="s">
        <v>126</v>
      </c>
      <c r="AW312" s="10" t="s">
        <v>39</v>
      </c>
      <c r="AX312" s="10" t="s">
        <v>82</v>
      </c>
      <c r="AY312" s="176" t="s">
        <v>170</v>
      </c>
    </row>
    <row r="313" spans="2:65" s="9" customFormat="1" ht="29.85" customHeight="1">
      <c r="B313" s="151"/>
      <c r="C313" s="152"/>
      <c r="D313" s="161" t="s">
        <v>141</v>
      </c>
      <c r="E313" s="161"/>
      <c r="F313" s="161"/>
      <c r="G313" s="161"/>
      <c r="H313" s="161"/>
      <c r="I313" s="161"/>
      <c r="J313" s="161"/>
      <c r="K313" s="161"/>
      <c r="L313" s="161"/>
      <c r="M313" s="161"/>
      <c r="N313" s="270">
        <f>BK313</f>
        <v>0</v>
      </c>
      <c r="O313" s="271"/>
      <c r="P313" s="271"/>
      <c r="Q313" s="271"/>
      <c r="R313" s="154"/>
      <c r="T313" s="155"/>
      <c r="U313" s="152"/>
      <c r="V313" s="152"/>
      <c r="W313" s="156">
        <f>SUM(W314:W325)</f>
        <v>0</v>
      </c>
      <c r="X313" s="152"/>
      <c r="Y313" s="156">
        <f>SUM(Y314:Y325)</f>
        <v>32.107144000000005</v>
      </c>
      <c r="Z313" s="152"/>
      <c r="AA313" s="157">
        <f>SUM(AA314:AA325)</f>
        <v>0</v>
      </c>
      <c r="AR313" s="158" t="s">
        <v>11</v>
      </c>
      <c r="AT313" s="159" t="s">
        <v>81</v>
      </c>
      <c r="AU313" s="159" t="s">
        <v>11</v>
      </c>
      <c r="AY313" s="158" t="s">
        <v>170</v>
      </c>
      <c r="BK313" s="160">
        <f>SUM(BK314:BK325)</f>
        <v>0</v>
      </c>
    </row>
    <row r="314" spans="2:65" s="1" customFormat="1" ht="31.5" customHeight="1">
      <c r="B314" s="133"/>
      <c r="C314" s="162" t="s">
        <v>535</v>
      </c>
      <c r="D314" s="162" t="s">
        <v>171</v>
      </c>
      <c r="E314" s="163" t="s">
        <v>1438</v>
      </c>
      <c r="F314" s="260" t="s">
        <v>1439</v>
      </c>
      <c r="G314" s="260"/>
      <c r="H314" s="260"/>
      <c r="I314" s="260"/>
      <c r="J314" s="164" t="s">
        <v>209</v>
      </c>
      <c r="K314" s="165">
        <v>67.36</v>
      </c>
      <c r="L314" s="261">
        <v>0</v>
      </c>
      <c r="M314" s="261"/>
      <c r="N314" s="262">
        <f>ROUND(L314*K314,0)</f>
        <v>0</v>
      </c>
      <c r="O314" s="262"/>
      <c r="P314" s="262"/>
      <c r="Q314" s="262"/>
      <c r="R314" s="136"/>
      <c r="T314" s="166" t="s">
        <v>5</v>
      </c>
      <c r="U314" s="45" t="s">
        <v>47</v>
      </c>
      <c r="V314" s="37"/>
      <c r="W314" s="167">
        <f>V314*K314</f>
        <v>0</v>
      </c>
      <c r="X314" s="167">
        <v>0.27994000000000002</v>
      </c>
      <c r="Y314" s="167">
        <f>X314*K314</f>
        <v>18.8567584</v>
      </c>
      <c r="Z314" s="167">
        <v>0</v>
      </c>
      <c r="AA314" s="168">
        <f>Z314*K314</f>
        <v>0</v>
      </c>
      <c r="AR314" s="19" t="s">
        <v>175</v>
      </c>
      <c r="AT314" s="19" t="s">
        <v>171</v>
      </c>
      <c r="AU314" s="19" t="s">
        <v>126</v>
      </c>
      <c r="AY314" s="19" t="s">
        <v>170</v>
      </c>
      <c r="BE314" s="107">
        <f>IF(U314="základní",N314,0)</f>
        <v>0</v>
      </c>
      <c r="BF314" s="107">
        <f>IF(U314="snížená",N314,0)</f>
        <v>0</v>
      </c>
      <c r="BG314" s="107">
        <f>IF(U314="zákl. přenesená",N314,0)</f>
        <v>0</v>
      </c>
      <c r="BH314" s="107">
        <f>IF(U314="sníž. přenesená",N314,0)</f>
        <v>0</v>
      </c>
      <c r="BI314" s="107">
        <f>IF(U314="nulová",N314,0)</f>
        <v>0</v>
      </c>
      <c r="BJ314" s="19" t="s">
        <v>11</v>
      </c>
      <c r="BK314" s="107">
        <f>ROUND(L314*K314,0)</f>
        <v>0</v>
      </c>
      <c r="BL314" s="19" t="s">
        <v>175</v>
      </c>
      <c r="BM314" s="19" t="s">
        <v>1440</v>
      </c>
    </row>
    <row r="315" spans="2:65" s="11" customFormat="1" ht="22.5" customHeight="1">
      <c r="B315" s="183"/>
      <c r="C315" s="184"/>
      <c r="D315" s="184"/>
      <c r="E315" s="185" t="s">
        <v>5</v>
      </c>
      <c r="F315" s="280" t="s">
        <v>1196</v>
      </c>
      <c r="G315" s="281"/>
      <c r="H315" s="281"/>
      <c r="I315" s="281"/>
      <c r="J315" s="184"/>
      <c r="K315" s="186" t="s">
        <v>5</v>
      </c>
      <c r="L315" s="184"/>
      <c r="M315" s="184"/>
      <c r="N315" s="184"/>
      <c r="O315" s="184"/>
      <c r="P315" s="184"/>
      <c r="Q315" s="184"/>
      <c r="R315" s="187"/>
      <c r="T315" s="188"/>
      <c r="U315" s="184"/>
      <c r="V315" s="184"/>
      <c r="W315" s="184"/>
      <c r="X315" s="184"/>
      <c r="Y315" s="184"/>
      <c r="Z315" s="184"/>
      <c r="AA315" s="189"/>
      <c r="AT315" s="190" t="s">
        <v>178</v>
      </c>
      <c r="AU315" s="190" t="s">
        <v>126</v>
      </c>
      <c r="AV315" s="11" t="s">
        <v>11</v>
      </c>
      <c r="AW315" s="11" t="s">
        <v>39</v>
      </c>
      <c r="AX315" s="11" t="s">
        <v>82</v>
      </c>
      <c r="AY315" s="190" t="s">
        <v>170</v>
      </c>
    </row>
    <row r="316" spans="2:65" s="10" customFormat="1" ht="22.5" customHeight="1">
      <c r="B316" s="169"/>
      <c r="C316" s="170"/>
      <c r="D316" s="170"/>
      <c r="E316" s="171" t="s">
        <v>5</v>
      </c>
      <c r="F316" s="265" t="s">
        <v>1441</v>
      </c>
      <c r="G316" s="266"/>
      <c r="H316" s="266"/>
      <c r="I316" s="266"/>
      <c r="J316" s="170"/>
      <c r="K316" s="172">
        <v>46.24</v>
      </c>
      <c r="L316" s="170"/>
      <c r="M316" s="170"/>
      <c r="N316" s="170"/>
      <c r="O316" s="170"/>
      <c r="P316" s="170"/>
      <c r="Q316" s="170"/>
      <c r="R316" s="173"/>
      <c r="T316" s="174"/>
      <c r="U316" s="170"/>
      <c r="V316" s="170"/>
      <c r="W316" s="170"/>
      <c r="X316" s="170"/>
      <c r="Y316" s="170"/>
      <c r="Z316" s="170"/>
      <c r="AA316" s="175"/>
      <c r="AT316" s="176" t="s">
        <v>178</v>
      </c>
      <c r="AU316" s="176" t="s">
        <v>126</v>
      </c>
      <c r="AV316" s="10" t="s">
        <v>126</v>
      </c>
      <c r="AW316" s="10" t="s">
        <v>39</v>
      </c>
      <c r="AX316" s="10" t="s">
        <v>82</v>
      </c>
      <c r="AY316" s="176" t="s">
        <v>170</v>
      </c>
    </row>
    <row r="317" spans="2:65" s="10" customFormat="1" ht="22.5" customHeight="1">
      <c r="B317" s="169"/>
      <c r="C317" s="170"/>
      <c r="D317" s="170"/>
      <c r="E317" s="171" t="s">
        <v>5</v>
      </c>
      <c r="F317" s="265" t="s">
        <v>1442</v>
      </c>
      <c r="G317" s="266"/>
      <c r="H317" s="266"/>
      <c r="I317" s="266"/>
      <c r="J317" s="170"/>
      <c r="K317" s="172">
        <v>21.12</v>
      </c>
      <c r="L317" s="170"/>
      <c r="M317" s="170"/>
      <c r="N317" s="170"/>
      <c r="O317" s="170"/>
      <c r="P317" s="170"/>
      <c r="Q317" s="170"/>
      <c r="R317" s="173"/>
      <c r="T317" s="174"/>
      <c r="U317" s="170"/>
      <c r="V317" s="170"/>
      <c r="W317" s="170"/>
      <c r="X317" s="170"/>
      <c r="Y317" s="170"/>
      <c r="Z317" s="170"/>
      <c r="AA317" s="175"/>
      <c r="AT317" s="176" t="s">
        <v>178</v>
      </c>
      <c r="AU317" s="176" t="s">
        <v>126</v>
      </c>
      <c r="AV317" s="10" t="s">
        <v>126</v>
      </c>
      <c r="AW317" s="10" t="s">
        <v>39</v>
      </c>
      <c r="AX317" s="10" t="s">
        <v>82</v>
      </c>
      <c r="AY317" s="176" t="s">
        <v>170</v>
      </c>
    </row>
    <row r="318" spans="2:65" s="1" customFormat="1" ht="44.25" customHeight="1">
      <c r="B318" s="133"/>
      <c r="C318" s="162" t="s">
        <v>540</v>
      </c>
      <c r="D318" s="162" t="s">
        <v>171</v>
      </c>
      <c r="E318" s="163" t="s">
        <v>1443</v>
      </c>
      <c r="F318" s="260" t="s">
        <v>1444</v>
      </c>
      <c r="G318" s="260"/>
      <c r="H318" s="260"/>
      <c r="I318" s="260"/>
      <c r="J318" s="164" t="s">
        <v>209</v>
      </c>
      <c r="K318" s="165">
        <v>33.68</v>
      </c>
      <c r="L318" s="261">
        <v>0</v>
      </c>
      <c r="M318" s="261"/>
      <c r="N318" s="262">
        <f>ROUND(L318*K318,0)</f>
        <v>0</v>
      </c>
      <c r="O318" s="262"/>
      <c r="P318" s="262"/>
      <c r="Q318" s="262"/>
      <c r="R318" s="136"/>
      <c r="T318" s="166" t="s">
        <v>5</v>
      </c>
      <c r="U318" s="45" t="s">
        <v>47</v>
      </c>
      <c r="V318" s="37"/>
      <c r="W318" s="167">
        <f>V318*K318</f>
        <v>0</v>
      </c>
      <c r="X318" s="167">
        <v>0.26375999999999999</v>
      </c>
      <c r="Y318" s="167">
        <f>X318*K318</f>
        <v>8.8834368000000001</v>
      </c>
      <c r="Z318" s="167">
        <v>0</v>
      </c>
      <c r="AA318" s="168">
        <f>Z318*K318</f>
        <v>0</v>
      </c>
      <c r="AR318" s="19" t="s">
        <v>175</v>
      </c>
      <c r="AT318" s="19" t="s">
        <v>171</v>
      </c>
      <c r="AU318" s="19" t="s">
        <v>126</v>
      </c>
      <c r="AY318" s="19" t="s">
        <v>170</v>
      </c>
      <c r="BE318" s="107">
        <f>IF(U318="základní",N318,0)</f>
        <v>0</v>
      </c>
      <c r="BF318" s="107">
        <f>IF(U318="snížená",N318,0)</f>
        <v>0</v>
      </c>
      <c r="BG318" s="107">
        <f>IF(U318="zákl. přenesená",N318,0)</f>
        <v>0</v>
      </c>
      <c r="BH318" s="107">
        <f>IF(U318="sníž. přenesená",N318,0)</f>
        <v>0</v>
      </c>
      <c r="BI318" s="107">
        <f>IF(U318="nulová",N318,0)</f>
        <v>0</v>
      </c>
      <c r="BJ318" s="19" t="s">
        <v>11</v>
      </c>
      <c r="BK318" s="107">
        <f>ROUND(L318*K318,0)</f>
        <v>0</v>
      </c>
      <c r="BL318" s="19" t="s">
        <v>175</v>
      </c>
      <c r="BM318" s="19" t="s">
        <v>1445</v>
      </c>
    </row>
    <row r="319" spans="2:65" s="11" customFormat="1" ht="22.5" customHeight="1">
      <c r="B319" s="183"/>
      <c r="C319" s="184"/>
      <c r="D319" s="184"/>
      <c r="E319" s="185" t="s">
        <v>5</v>
      </c>
      <c r="F319" s="280" t="s">
        <v>1196</v>
      </c>
      <c r="G319" s="281"/>
      <c r="H319" s="281"/>
      <c r="I319" s="281"/>
      <c r="J319" s="184"/>
      <c r="K319" s="186" t="s">
        <v>5</v>
      </c>
      <c r="L319" s="184"/>
      <c r="M319" s="184"/>
      <c r="N319" s="184"/>
      <c r="O319" s="184"/>
      <c r="P319" s="184"/>
      <c r="Q319" s="184"/>
      <c r="R319" s="187"/>
      <c r="T319" s="188"/>
      <c r="U319" s="184"/>
      <c r="V319" s="184"/>
      <c r="W319" s="184"/>
      <c r="X319" s="184"/>
      <c r="Y319" s="184"/>
      <c r="Z319" s="184"/>
      <c r="AA319" s="189"/>
      <c r="AT319" s="190" t="s">
        <v>178</v>
      </c>
      <c r="AU319" s="190" t="s">
        <v>126</v>
      </c>
      <c r="AV319" s="11" t="s">
        <v>11</v>
      </c>
      <c r="AW319" s="11" t="s">
        <v>39</v>
      </c>
      <c r="AX319" s="11" t="s">
        <v>82</v>
      </c>
      <c r="AY319" s="190" t="s">
        <v>170</v>
      </c>
    </row>
    <row r="320" spans="2:65" s="10" customFormat="1" ht="22.5" customHeight="1">
      <c r="B320" s="169"/>
      <c r="C320" s="170"/>
      <c r="D320" s="170"/>
      <c r="E320" s="171" t="s">
        <v>5</v>
      </c>
      <c r="F320" s="265" t="s">
        <v>1197</v>
      </c>
      <c r="G320" s="266"/>
      <c r="H320" s="266"/>
      <c r="I320" s="266"/>
      <c r="J320" s="170"/>
      <c r="K320" s="172">
        <v>23.12</v>
      </c>
      <c r="L320" s="170"/>
      <c r="M320" s="170"/>
      <c r="N320" s="170"/>
      <c r="O320" s="170"/>
      <c r="P320" s="170"/>
      <c r="Q320" s="170"/>
      <c r="R320" s="173"/>
      <c r="T320" s="174"/>
      <c r="U320" s="170"/>
      <c r="V320" s="170"/>
      <c r="W320" s="170"/>
      <c r="X320" s="170"/>
      <c r="Y320" s="170"/>
      <c r="Z320" s="170"/>
      <c r="AA320" s="175"/>
      <c r="AT320" s="176" t="s">
        <v>178</v>
      </c>
      <c r="AU320" s="176" t="s">
        <v>126</v>
      </c>
      <c r="AV320" s="10" t="s">
        <v>126</v>
      </c>
      <c r="AW320" s="10" t="s">
        <v>39</v>
      </c>
      <c r="AX320" s="10" t="s">
        <v>82</v>
      </c>
      <c r="AY320" s="176" t="s">
        <v>170</v>
      </c>
    </row>
    <row r="321" spans="2:65" s="10" customFormat="1" ht="22.5" customHeight="1">
      <c r="B321" s="169"/>
      <c r="C321" s="170"/>
      <c r="D321" s="170"/>
      <c r="E321" s="171" t="s">
        <v>5</v>
      </c>
      <c r="F321" s="265" t="s">
        <v>1198</v>
      </c>
      <c r="G321" s="266"/>
      <c r="H321" s="266"/>
      <c r="I321" s="266"/>
      <c r="J321" s="170"/>
      <c r="K321" s="172">
        <v>10.56</v>
      </c>
      <c r="L321" s="170"/>
      <c r="M321" s="170"/>
      <c r="N321" s="170"/>
      <c r="O321" s="170"/>
      <c r="P321" s="170"/>
      <c r="Q321" s="170"/>
      <c r="R321" s="173"/>
      <c r="T321" s="174"/>
      <c r="U321" s="170"/>
      <c r="V321" s="170"/>
      <c r="W321" s="170"/>
      <c r="X321" s="170"/>
      <c r="Y321" s="170"/>
      <c r="Z321" s="170"/>
      <c r="AA321" s="175"/>
      <c r="AT321" s="176" t="s">
        <v>178</v>
      </c>
      <c r="AU321" s="176" t="s">
        <v>126</v>
      </c>
      <c r="AV321" s="10" t="s">
        <v>126</v>
      </c>
      <c r="AW321" s="10" t="s">
        <v>39</v>
      </c>
      <c r="AX321" s="10" t="s">
        <v>82</v>
      </c>
      <c r="AY321" s="176" t="s">
        <v>170</v>
      </c>
    </row>
    <row r="322" spans="2:65" s="1" customFormat="1" ht="44.25" customHeight="1">
      <c r="B322" s="133"/>
      <c r="C322" s="162" t="s">
        <v>545</v>
      </c>
      <c r="D322" s="162" t="s">
        <v>171</v>
      </c>
      <c r="E322" s="163" t="s">
        <v>1446</v>
      </c>
      <c r="F322" s="260" t="s">
        <v>1447</v>
      </c>
      <c r="G322" s="260"/>
      <c r="H322" s="260"/>
      <c r="I322" s="260"/>
      <c r="J322" s="164" t="s">
        <v>209</v>
      </c>
      <c r="K322" s="165">
        <v>33.68</v>
      </c>
      <c r="L322" s="261">
        <v>0</v>
      </c>
      <c r="M322" s="261"/>
      <c r="N322" s="262">
        <f>ROUND(L322*K322,0)</f>
        <v>0</v>
      </c>
      <c r="O322" s="262"/>
      <c r="P322" s="262"/>
      <c r="Q322" s="262"/>
      <c r="R322" s="136"/>
      <c r="T322" s="166" t="s">
        <v>5</v>
      </c>
      <c r="U322" s="45" t="s">
        <v>47</v>
      </c>
      <c r="V322" s="37"/>
      <c r="W322" s="167">
        <f>V322*K322</f>
        <v>0</v>
      </c>
      <c r="X322" s="167">
        <v>0.12966</v>
      </c>
      <c r="Y322" s="167">
        <f>X322*K322</f>
        <v>4.3669488000000003</v>
      </c>
      <c r="Z322" s="167">
        <v>0</v>
      </c>
      <c r="AA322" s="168">
        <f>Z322*K322</f>
        <v>0</v>
      </c>
      <c r="AR322" s="19" t="s">
        <v>175</v>
      </c>
      <c r="AT322" s="19" t="s">
        <v>171</v>
      </c>
      <c r="AU322" s="19" t="s">
        <v>126</v>
      </c>
      <c r="AY322" s="19" t="s">
        <v>170</v>
      </c>
      <c r="BE322" s="107">
        <f>IF(U322="základní",N322,0)</f>
        <v>0</v>
      </c>
      <c r="BF322" s="107">
        <f>IF(U322="snížená",N322,0)</f>
        <v>0</v>
      </c>
      <c r="BG322" s="107">
        <f>IF(U322="zákl. přenesená",N322,0)</f>
        <v>0</v>
      </c>
      <c r="BH322" s="107">
        <f>IF(U322="sníž. přenesená",N322,0)</f>
        <v>0</v>
      </c>
      <c r="BI322" s="107">
        <f>IF(U322="nulová",N322,0)</f>
        <v>0</v>
      </c>
      <c r="BJ322" s="19" t="s">
        <v>11</v>
      </c>
      <c r="BK322" s="107">
        <f>ROUND(L322*K322,0)</f>
        <v>0</v>
      </c>
      <c r="BL322" s="19" t="s">
        <v>175</v>
      </c>
      <c r="BM322" s="19" t="s">
        <v>1448</v>
      </c>
    </row>
    <row r="323" spans="2:65" s="11" customFormat="1" ht="22.5" customHeight="1">
      <c r="B323" s="183"/>
      <c r="C323" s="184"/>
      <c r="D323" s="184"/>
      <c r="E323" s="185" t="s">
        <v>5</v>
      </c>
      <c r="F323" s="280" t="s">
        <v>1196</v>
      </c>
      <c r="G323" s="281"/>
      <c r="H323" s="281"/>
      <c r="I323" s="281"/>
      <c r="J323" s="184"/>
      <c r="K323" s="186" t="s">
        <v>5</v>
      </c>
      <c r="L323" s="184"/>
      <c r="M323" s="184"/>
      <c r="N323" s="184"/>
      <c r="O323" s="184"/>
      <c r="P323" s="184"/>
      <c r="Q323" s="184"/>
      <c r="R323" s="187"/>
      <c r="T323" s="188"/>
      <c r="U323" s="184"/>
      <c r="V323" s="184"/>
      <c r="W323" s="184"/>
      <c r="X323" s="184"/>
      <c r="Y323" s="184"/>
      <c r="Z323" s="184"/>
      <c r="AA323" s="189"/>
      <c r="AT323" s="190" t="s">
        <v>178</v>
      </c>
      <c r="AU323" s="190" t="s">
        <v>126</v>
      </c>
      <c r="AV323" s="11" t="s">
        <v>11</v>
      </c>
      <c r="AW323" s="11" t="s">
        <v>39</v>
      </c>
      <c r="AX323" s="11" t="s">
        <v>82</v>
      </c>
      <c r="AY323" s="190" t="s">
        <v>170</v>
      </c>
    </row>
    <row r="324" spans="2:65" s="10" customFormat="1" ht="22.5" customHeight="1">
      <c r="B324" s="169"/>
      <c r="C324" s="170"/>
      <c r="D324" s="170"/>
      <c r="E324" s="171" t="s">
        <v>5</v>
      </c>
      <c r="F324" s="265" t="s">
        <v>1197</v>
      </c>
      <c r="G324" s="266"/>
      <c r="H324" s="266"/>
      <c r="I324" s="266"/>
      <c r="J324" s="170"/>
      <c r="K324" s="172">
        <v>23.12</v>
      </c>
      <c r="L324" s="170"/>
      <c r="M324" s="170"/>
      <c r="N324" s="170"/>
      <c r="O324" s="170"/>
      <c r="P324" s="170"/>
      <c r="Q324" s="170"/>
      <c r="R324" s="173"/>
      <c r="T324" s="174"/>
      <c r="U324" s="170"/>
      <c r="V324" s="170"/>
      <c r="W324" s="170"/>
      <c r="X324" s="170"/>
      <c r="Y324" s="170"/>
      <c r="Z324" s="170"/>
      <c r="AA324" s="175"/>
      <c r="AT324" s="176" t="s">
        <v>178</v>
      </c>
      <c r="AU324" s="176" t="s">
        <v>126</v>
      </c>
      <c r="AV324" s="10" t="s">
        <v>126</v>
      </c>
      <c r="AW324" s="10" t="s">
        <v>39</v>
      </c>
      <c r="AX324" s="10" t="s">
        <v>82</v>
      </c>
      <c r="AY324" s="176" t="s">
        <v>170</v>
      </c>
    </row>
    <row r="325" spans="2:65" s="10" customFormat="1" ht="22.5" customHeight="1">
      <c r="B325" s="169"/>
      <c r="C325" s="170"/>
      <c r="D325" s="170"/>
      <c r="E325" s="171" t="s">
        <v>5</v>
      </c>
      <c r="F325" s="265" t="s">
        <v>1198</v>
      </c>
      <c r="G325" s="266"/>
      <c r="H325" s="266"/>
      <c r="I325" s="266"/>
      <c r="J325" s="170"/>
      <c r="K325" s="172">
        <v>10.56</v>
      </c>
      <c r="L325" s="170"/>
      <c r="M325" s="170"/>
      <c r="N325" s="170"/>
      <c r="O325" s="170"/>
      <c r="P325" s="170"/>
      <c r="Q325" s="170"/>
      <c r="R325" s="173"/>
      <c r="T325" s="174"/>
      <c r="U325" s="170"/>
      <c r="V325" s="170"/>
      <c r="W325" s="170"/>
      <c r="X325" s="170"/>
      <c r="Y325" s="170"/>
      <c r="Z325" s="170"/>
      <c r="AA325" s="175"/>
      <c r="AT325" s="176" t="s">
        <v>178</v>
      </c>
      <c r="AU325" s="176" t="s">
        <v>126</v>
      </c>
      <c r="AV325" s="10" t="s">
        <v>126</v>
      </c>
      <c r="AW325" s="10" t="s">
        <v>39</v>
      </c>
      <c r="AX325" s="10" t="s">
        <v>82</v>
      </c>
      <c r="AY325" s="176" t="s">
        <v>170</v>
      </c>
    </row>
    <row r="326" spans="2:65" s="9" customFormat="1" ht="29.85" customHeight="1">
      <c r="B326" s="151"/>
      <c r="C326" s="152"/>
      <c r="D326" s="161" t="s">
        <v>142</v>
      </c>
      <c r="E326" s="161"/>
      <c r="F326" s="161"/>
      <c r="G326" s="161"/>
      <c r="H326" s="161"/>
      <c r="I326" s="161"/>
      <c r="J326" s="161"/>
      <c r="K326" s="161"/>
      <c r="L326" s="161"/>
      <c r="M326" s="161"/>
      <c r="N326" s="270">
        <f>BK326</f>
        <v>0</v>
      </c>
      <c r="O326" s="271"/>
      <c r="P326" s="271"/>
      <c r="Q326" s="271"/>
      <c r="R326" s="154"/>
      <c r="T326" s="155"/>
      <c r="U326" s="152"/>
      <c r="V326" s="152"/>
      <c r="W326" s="156">
        <f>SUM(W327:W330)</f>
        <v>0</v>
      </c>
      <c r="X326" s="152"/>
      <c r="Y326" s="156">
        <f>SUM(Y327:Y330)</f>
        <v>24.66271308</v>
      </c>
      <c r="Z326" s="152"/>
      <c r="AA326" s="157">
        <f>SUM(AA327:AA330)</f>
        <v>0</v>
      </c>
      <c r="AR326" s="158" t="s">
        <v>11</v>
      </c>
      <c r="AT326" s="159" t="s">
        <v>81</v>
      </c>
      <c r="AU326" s="159" t="s">
        <v>11</v>
      </c>
      <c r="AY326" s="158" t="s">
        <v>170</v>
      </c>
      <c r="BK326" s="160">
        <f>SUM(BK327:BK330)</f>
        <v>0</v>
      </c>
    </row>
    <row r="327" spans="2:65" s="1" customFormat="1" ht="31.5" customHeight="1">
      <c r="B327" s="133"/>
      <c r="C327" s="162" t="s">
        <v>555</v>
      </c>
      <c r="D327" s="162" t="s">
        <v>171</v>
      </c>
      <c r="E327" s="163" t="s">
        <v>1449</v>
      </c>
      <c r="F327" s="260" t="s">
        <v>1450</v>
      </c>
      <c r="G327" s="260"/>
      <c r="H327" s="260"/>
      <c r="I327" s="260"/>
      <c r="J327" s="164" t="s">
        <v>174</v>
      </c>
      <c r="K327" s="165">
        <v>4.0620000000000003</v>
      </c>
      <c r="L327" s="261">
        <v>0</v>
      </c>
      <c r="M327" s="261"/>
      <c r="N327" s="262">
        <f>ROUND(L327*K327,0)</f>
        <v>0</v>
      </c>
      <c r="O327" s="262"/>
      <c r="P327" s="262"/>
      <c r="Q327" s="262"/>
      <c r="R327" s="136"/>
      <c r="T327" s="166" t="s">
        <v>5</v>
      </c>
      <c r="U327" s="45" t="s">
        <v>47</v>
      </c>
      <c r="V327" s="37"/>
      <c r="W327" s="167">
        <f>V327*K327</f>
        <v>0</v>
      </c>
      <c r="X327" s="167">
        <v>2.2563399999999998</v>
      </c>
      <c r="Y327" s="167">
        <f>X327*K327</f>
        <v>9.1652530799999994</v>
      </c>
      <c r="Z327" s="167">
        <v>0</v>
      </c>
      <c r="AA327" s="168">
        <f>Z327*K327</f>
        <v>0</v>
      </c>
      <c r="AR327" s="19" t="s">
        <v>175</v>
      </c>
      <c r="AT327" s="19" t="s">
        <v>171</v>
      </c>
      <c r="AU327" s="19" t="s">
        <v>126</v>
      </c>
      <c r="AY327" s="19" t="s">
        <v>170</v>
      </c>
      <c r="BE327" s="107">
        <f>IF(U327="základní",N327,0)</f>
        <v>0</v>
      </c>
      <c r="BF327" s="107">
        <f>IF(U327="snížená",N327,0)</f>
        <v>0</v>
      </c>
      <c r="BG327" s="107">
        <f>IF(U327="zákl. přenesená",N327,0)</f>
        <v>0</v>
      </c>
      <c r="BH327" s="107">
        <f>IF(U327="sníž. přenesená",N327,0)</f>
        <v>0</v>
      </c>
      <c r="BI327" s="107">
        <f>IF(U327="nulová",N327,0)</f>
        <v>0</v>
      </c>
      <c r="BJ327" s="19" t="s">
        <v>11</v>
      </c>
      <c r="BK327" s="107">
        <f>ROUND(L327*K327,0)</f>
        <v>0</v>
      </c>
      <c r="BL327" s="19" t="s">
        <v>175</v>
      </c>
      <c r="BM327" s="19" t="s">
        <v>1451</v>
      </c>
    </row>
    <row r="328" spans="2:65" s="10" customFormat="1" ht="22.5" customHeight="1">
      <c r="B328" s="169"/>
      <c r="C328" s="170"/>
      <c r="D328" s="170"/>
      <c r="E328" s="171" t="s">
        <v>5</v>
      </c>
      <c r="F328" s="263" t="s">
        <v>1452</v>
      </c>
      <c r="G328" s="264"/>
      <c r="H328" s="264"/>
      <c r="I328" s="264"/>
      <c r="J328" s="170"/>
      <c r="K328" s="172">
        <v>4.0620000000000003</v>
      </c>
      <c r="L328" s="170"/>
      <c r="M328" s="170"/>
      <c r="N328" s="170"/>
      <c r="O328" s="170"/>
      <c r="P328" s="170"/>
      <c r="Q328" s="170"/>
      <c r="R328" s="173"/>
      <c r="T328" s="174"/>
      <c r="U328" s="170"/>
      <c r="V328" s="170"/>
      <c r="W328" s="170"/>
      <c r="X328" s="170"/>
      <c r="Y328" s="170"/>
      <c r="Z328" s="170"/>
      <c r="AA328" s="175"/>
      <c r="AT328" s="176" t="s">
        <v>178</v>
      </c>
      <c r="AU328" s="176" t="s">
        <v>126</v>
      </c>
      <c r="AV328" s="10" t="s">
        <v>126</v>
      </c>
      <c r="AW328" s="10" t="s">
        <v>39</v>
      </c>
      <c r="AX328" s="10" t="s">
        <v>82</v>
      </c>
      <c r="AY328" s="176" t="s">
        <v>170</v>
      </c>
    </row>
    <row r="329" spans="2:65" s="1" customFormat="1" ht="22.5" customHeight="1">
      <c r="B329" s="133"/>
      <c r="C329" s="162" t="s">
        <v>560</v>
      </c>
      <c r="D329" s="162" t="s">
        <v>171</v>
      </c>
      <c r="E329" s="163" t="s">
        <v>1453</v>
      </c>
      <c r="F329" s="260" t="s">
        <v>1454</v>
      </c>
      <c r="G329" s="260"/>
      <c r="H329" s="260"/>
      <c r="I329" s="260"/>
      <c r="J329" s="164" t="s">
        <v>174</v>
      </c>
      <c r="K329" s="165">
        <v>7.827</v>
      </c>
      <c r="L329" s="261">
        <v>0</v>
      </c>
      <c r="M329" s="261"/>
      <c r="N329" s="262">
        <f>ROUND(L329*K329,0)</f>
        <v>0</v>
      </c>
      <c r="O329" s="262"/>
      <c r="P329" s="262"/>
      <c r="Q329" s="262"/>
      <c r="R329" s="136"/>
      <c r="T329" s="166" t="s">
        <v>5</v>
      </c>
      <c r="U329" s="45" t="s">
        <v>47</v>
      </c>
      <c r="V329" s="37"/>
      <c r="W329" s="167">
        <f>V329*K329</f>
        <v>0</v>
      </c>
      <c r="X329" s="167">
        <v>1.98</v>
      </c>
      <c r="Y329" s="167">
        <f>X329*K329</f>
        <v>15.49746</v>
      </c>
      <c r="Z329" s="167">
        <v>0</v>
      </c>
      <c r="AA329" s="168">
        <f>Z329*K329</f>
        <v>0</v>
      </c>
      <c r="AR329" s="19" t="s">
        <v>175</v>
      </c>
      <c r="AT329" s="19" t="s">
        <v>171</v>
      </c>
      <c r="AU329" s="19" t="s">
        <v>126</v>
      </c>
      <c r="AY329" s="19" t="s">
        <v>170</v>
      </c>
      <c r="BE329" s="107">
        <f>IF(U329="základní",N329,0)</f>
        <v>0</v>
      </c>
      <c r="BF329" s="107">
        <f>IF(U329="snížená",N329,0)</f>
        <v>0</v>
      </c>
      <c r="BG329" s="107">
        <f>IF(U329="zákl. přenesená",N329,0)</f>
        <v>0</v>
      </c>
      <c r="BH329" s="107">
        <f>IF(U329="sníž. přenesená",N329,0)</f>
        <v>0</v>
      </c>
      <c r="BI329" s="107">
        <f>IF(U329="nulová",N329,0)</f>
        <v>0</v>
      </c>
      <c r="BJ329" s="19" t="s">
        <v>11</v>
      </c>
      <c r="BK329" s="107">
        <f>ROUND(L329*K329,0)</f>
        <v>0</v>
      </c>
      <c r="BL329" s="19" t="s">
        <v>175</v>
      </c>
      <c r="BM329" s="19" t="s">
        <v>1455</v>
      </c>
    </row>
    <row r="330" spans="2:65" s="10" customFormat="1" ht="22.5" customHeight="1">
      <c r="B330" s="169"/>
      <c r="C330" s="170"/>
      <c r="D330" s="170"/>
      <c r="E330" s="171" t="s">
        <v>5</v>
      </c>
      <c r="F330" s="263" t="s">
        <v>1456</v>
      </c>
      <c r="G330" s="264"/>
      <c r="H330" s="264"/>
      <c r="I330" s="264"/>
      <c r="J330" s="170"/>
      <c r="K330" s="172">
        <v>7.827</v>
      </c>
      <c r="L330" s="170"/>
      <c r="M330" s="170"/>
      <c r="N330" s="170"/>
      <c r="O330" s="170"/>
      <c r="P330" s="170"/>
      <c r="Q330" s="170"/>
      <c r="R330" s="173"/>
      <c r="T330" s="174"/>
      <c r="U330" s="170"/>
      <c r="V330" s="170"/>
      <c r="W330" s="170"/>
      <c r="X330" s="170"/>
      <c r="Y330" s="170"/>
      <c r="Z330" s="170"/>
      <c r="AA330" s="175"/>
      <c r="AT330" s="176" t="s">
        <v>178</v>
      </c>
      <c r="AU330" s="176" t="s">
        <v>126</v>
      </c>
      <c r="AV330" s="10" t="s">
        <v>126</v>
      </c>
      <c r="AW330" s="10" t="s">
        <v>39</v>
      </c>
      <c r="AX330" s="10" t="s">
        <v>82</v>
      </c>
      <c r="AY330" s="176" t="s">
        <v>170</v>
      </c>
    </row>
    <row r="331" spans="2:65" s="9" customFormat="1" ht="29.85" customHeight="1">
      <c r="B331" s="151"/>
      <c r="C331" s="152"/>
      <c r="D331" s="161" t="s">
        <v>604</v>
      </c>
      <c r="E331" s="161"/>
      <c r="F331" s="161"/>
      <c r="G331" s="161"/>
      <c r="H331" s="161"/>
      <c r="I331" s="161"/>
      <c r="J331" s="161"/>
      <c r="K331" s="161"/>
      <c r="L331" s="161"/>
      <c r="M331" s="161"/>
      <c r="N331" s="270">
        <f>BK331</f>
        <v>0</v>
      </c>
      <c r="O331" s="271"/>
      <c r="P331" s="271"/>
      <c r="Q331" s="271"/>
      <c r="R331" s="154"/>
      <c r="T331" s="155"/>
      <c r="U331" s="152"/>
      <c r="V331" s="152"/>
      <c r="W331" s="156">
        <f>SUM(W332:W461)</f>
        <v>0</v>
      </c>
      <c r="X331" s="152"/>
      <c r="Y331" s="156">
        <f>SUM(Y332:Y461)</f>
        <v>144.96130880000004</v>
      </c>
      <c r="Z331" s="152"/>
      <c r="AA331" s="157">
        <f>SUM(AA332:AA461)</f>
        <v>4.5999999999999996</v>
      </c>
      <c r="AR331" s="158" t="s">
        <v>11</v>
      </c>
      <c r="AT331" s="159" t="s">
        <v>81</v>
      </c>
      <c r="AU331" s="159" t="s">
        <v>11</v>
      </c>
      <c r="AY331" s="158" t="s">
        <v>170</v>
      </c>
      <c r="BK331" s="160">
        <f>SUM(BK332:BK461)</f>
        <v>0</v>
      </c>
    </row>
    <row r="332" spans="2:65" s="1" customFormat="1" ht="31.5" customHeight="1">
      <c r="B332" s="133"/>
      <c r="C332" s="162" t="s">
        <v>563</v>
      </c>
      <c r="D332" s="162" t="s">
        <v>171</v>
      </c>
      <c r="E332" s="163" t="s">
        <v>1457</v>
      </c>
      <c r="F332" s="260" t="s">
        <v>1458</v>
      </c>
      <c r="G332" s="260"/>
      <c r="H332" s="260"/>
      <c r="I332" s="260"/>
      <c r="J332" s="164" t="s">
        <v>230</v>
      </c>
      <c r="K332" s="165">
        <v>37</v>
      </c>
      <c r="L332" s="261">
        <v>0</v>
      </c>
      <c r="M332" s="261"/>
      <c r="N332" s="262">
        <f>ROUND(L332*K332,0)</f>
        <v>0</v>
      </c>
      <c r="O332" s="262"/>
      <c r="P332" s="262"/>
      <c r="Q332" s="262"/>
      <c r="R332" s="136"/>
      <c r="T332" s="166" t="s">
        <v>5</v>
      </c>
      <c r="U332" s="45" t="s">
        <v>47</v>
      </c>
      <c r="V332" s="37"/>
      <c r="W332" s="167">
        <f>V332*K332</f>
        <v>0</v>
      </c>
      <c r="X332" s="167">
        <v>6.8640000000000007E-2</v>
      </c>
      <c r="Y332" s="167">
        <f>X332*K332</f>
        <v>2.5396800000000002</v>
      </c>
      <c r="Z332" s="167">
        <v>0</v>
      </c>
      <c r="AA332" s="168">
        <f>Z332*K332</f>
        <v>0</v>
      </c>
      <c r="AR332" s="19" t="s">
        <v>175</v>
      </c>
      <c r="AT332" s="19" t="s">
        <v>171</v>
      </c>
      <c r="AU332" s="19" t="s">
        <v>126</v>
      </c>
      <c r="AY332" s="19" t="s">
        <v>170</v>
      </c>
      <c r="BE332" s="107">
        <f>IF(U332="základní",N332,0)</f>
        <v>0</v>
      </c>
      <c r="BF332" s="107">
        <f>IF(U332="snížená",N332,0)</f>
        <v>0</v>
      </c>
      <c r="BG332" s="107">
        <f>IF(U332="zákl. přenesená",N332,0)</f>
        <v>0</v>
      </c>
      <c r="BH332" s="107">
        <f>IF(U332="sníž. přenesená",N332,0)</f>
        <v>0</v>
      </c>
      <c r="BI332" s="107">
        <f>IF(U332="nulová",N332,0)</f>
        <v>0</v>
      </c>
      <c r="BJ332" s="19" t="s">
        <v>11</v>
      </c>
      <c r="BK332" s="107">
        <f>ROUND(L332*K332,0)</f>
        <v>0</v>
      </c>
      <c r="BL332" s="19" t="s">
        <v>175</v>
      </c>
      <c r="BM332" s="19" t="s">
        <v>1459</v>
      </c>
    </row>
    <row r="333" spans="2:65" s="10" customFormat="1" ht="22.5" customHeight="1">
      <c r="B333" s="169"/>
      <c r="C333" s="170"/>
      <c r="D333" s="170"/>
      <c r="E333" s="171" t="s">
        <v>5</v>
      </c>
      <c r="F333" s="263" t="s">
        <v>1460</v>
      </c>
      <c r="G333" s="264"/>
      <c r="H333" s="264"/>
      <c r="I333" s="264"/>
      <c r="J333" s="170"/>
      <c r="K333" s="172">
        <v>37</v>
      </c>
      <c r="L333" s="170"/>
      <c r="M333" s="170"/>
      <c r="N333" s="170"/>
      <c r="O333" s="170"/>
      <c r="P333" s="170"/>
      <c r="Q333" s="170"/>
      <c r="R333" s="173"/>
      <c r="T333" s="174"/>
      <c r="U333" s="170"/>
      <c r="V333" s="170"/>
      <c r="W333" s="170"/>
      <c r="X333" s="170"/>
      <c r="Y333" s="170"/>
      <c r="Z333" s="170"/>
      <c r="AA333" s="175"/>
      <c r="AT333" s="176" t="s">
        <v>178</v>
      </c>
      <c r="AU333" s="176" t="s">
        <v>126</v>
      </c>
      <c r="AV333" s="10" t="s">
        <v>126</v>
      </c>
      <c r="AW333" s="10" t="s">
        <v>39</v>
      </c>
      <c r="AX333" s="10" t="s">
        <v>82</v>
      </c>
      <c r="AY333" s="176" t="s">
        <v>170</v>
      </c>
    </row>
    <row r="334" spans="2:65" s="1" customFormat="1" ht="31.5" customHeight="1">
      <c r="B334" s="133"/>
      <c r="C334" s="162" t="s">
        <v>568</v>
      </c>
      <c r="D334" s="162" t="s">
        <v>171</v>
      </c>
      <c r="E334" s="163" t="s">
        <v>1461</v>
      </c>
      <c r="F334" s="260" t="s">
        <v>1462</v>
      </c>
      <c r="G334" s="260"/>
      <c r="H334" s="260"/>
      <c r="I334" s="260"/>
      <c r="J334" s="164" t="s">
        <v>267</v>
      </c>
      <c r="K334" s="165">
        <v>14</v>
      </c>
      <c r="L334" s="261">
        <v>0</v>
      </c>
      <c r="M334" s="261"/>
      <c r="N334" s="262">
        <f>ROUND(L334*K334,0)</f>
        <v>0</v>
      </c>
      <c r="O334" s="262"/>
      <c r="P334" s="262"/>
      <c r="Q334" s="262"/>
      <c r="R334" s="136"/>
      <c r="T334" s="166" t="s">
        <v>5</v>
      </c>
      <c r="U334" s="45" t="s">
        <v>47</v>
      </c>
      <c r="V334" s="37"/>
      <c r="W334" s="167">
        <f>V334*K334</f>
        <v>0</v>
      </c>
      <c r="X334" s="167">
        <v>1.2800000000000001E-3</v>
      </c>
      <c r="Y334" s="167">
        <f>X334*K334</f>
        <v>1.7920000000000002E-2</v>
      </c>
      <c r="Z334" s="167">
        <v>0</v>
      </c>
      <c r="AA334" s="168">
        <f>Z334*K334</f>
        <v>0</v>
      </c>
      <c r="AR334" s="19" t="s">
        <v>175</v>
      </c>
      <c r="AT334" s="19" t="s">
        <v>171</v>
      </c>
      <c r="AU334" s="19" t="s">
        <v>126</v>
      </c>
      <c r="AY334" s="19" t="s">
        <v>170</v>
      </c>
      <c r="BE334" s="107">
        <f>IF(U334="základní",N334,0)</f>
        <v>0</v>
      </c>
      <c r="BF334" s="107">
        <f>IF(U334="snížená",N334,0)</f>
        <v>0</v>
      </c>
      <c r="BG334" s="107">
        <f>IF(U334="zákl. přenesená",N334,0)</f>
        <v>0</v>
      </c>
      <c r="BH334" s="107">
        <f>IF(U334="sníž. přenesená",N334,0)</f>
        <v>0</v>
      </c>
      <c r="BI334" s="107">
        <f>IF(U334="nulová",N334,0)</f>
        <v>0</v>
      </c>
      <c r="BJ334" s="19" t="s">
        <v>11</v>
      </c>
      <c r="BK334" s="107">
        <f>ROUND(L334*K334,0)</f>
        <v>0</v>
      </c>
      <c r="BL334" s="19" t="s">
        <v>175</v>
      </c>
      <c r="BM334" s="19" t="s">
        <v>1463</v>
      </c>
    </row>
    <row r="335" spans="2:65" s="10" customFormat="1" ht="22.5" customHeight="1">
      <c r="B335" s="169"/>
      <c r="C335" s="170"/>
      <c r="D335" s="170"/>
      <c r="E335" s="171" t="s">
        <v>5</v>
      </c>
      <c r="F335" s="263" t="s">
        <v>1464</v>
      </c>
      <c r="G335" s="264"/>
      <c r="H335" s="264"/>
      <c r="I335" s="264"/>
      <c r="J335" s="170"/>
      <c r="K335" s="172">
        <v>14</v>
      </c>
      <c r="L335" s="170"/>
      <c r="M335" s="170"/>
      <c r="N335" s="170"/>
      <c r="O335" s="170"/>
      <c r="P335" s="170"/>
      <c r="Q335" s="170"/>
      <c r="R335" s="173"/>
      <c r="T335" s="174"/>
      <c r="U335" s="170"/>
      <c r="V335" s="170"/>
      <c r="W335" s="170"/>
      <c r="X335" s="170"/>
      <c r="Y335" s="170"/>
      <c r="Z335" s="170"/>
      <c r="AA335" s="175"/>
      <c r="AT335" s="176" t="s">
        <v>178</v>
      </c>
      <c r="AU335" s="176" t="s">
        <v>126</v>
      </c>
      <c r="AV335" s="10" t="s">
        <v>126</v>
      </c>
      <c r="AW335" s="10" t="s">
        <v>39</v>
      </c>
      <c r="AX335" s="10" t="s">
        <v>82</v>
      </c>
      <c r="AY335" s="176" t="s">
        <v>170</v>
      </c>
    </row>
    <row r="336" spans="2:65" s="1" customFormat="1" ht="31.5" customHeight="1">
      <c r="B336" s="133"/>
      <c r="C336" s="162" t="s">
        <v>572</v>
      </c>
      <c r="D336" s="162" t="s">
        <v>171</v>
      </c>
      <c r="E336" s="163" t="s">
        <v>1465</v>
      </c>
      <c r="F336" s="260" t="s">
        <v>1466</v>
      </c>
      <c r="G336" s="260"/>
      <c r="H336" s="260"/>
      <c r="I336" s="260"/>
      <c r="J336" s="164" t="s">
        <v>267</v>
      </c>
      <c r="K336" s="165">
        <v>127.7</v>
      </c>
      <c r="L336" s="261">
        <v>0</v>
      </c>
      <c r="M336" s="261"/>
      <c r="N336" s="262">
        <f>ROUND(L336*K336,0)</f>
        <v>0</v>
      </c>
      <c r="O336" s="262"/>
      <c r="P336" s="262"/>
      <c r="Q336" s="262"/>
      <c r="R336" s="136"/>
      <c r="T336" s="166" t="s">
        <v>5</v>
      </c>
      <c r="U336" s="45" t="s">
        <v>47</v>
      </c>
      <c r="V336" s="37"/>
      <c r="W336" s="167">
        <f>V336*K336</f>
        <v>0</v>
      </c>
      <c r="X336" s="167">
        <v>2.6800000000000001E-3</v>
      </c>
      <c r="Y336" s="167">
        <f>X336*K336</f>
        <v>0.34223600000000004</v>
      </c>
      <c r="Z336" s="167">
        <v>0</v>
      </c>
      <c r="AA336" s="168">
        <f>Z336*K336</f>
        <v>0</v>
      </c>
      <c r="AR336" s="19" t="s">
        <v>175</v>
      </c>
      <c r="AT336" s="19" t="s">
        <v>171</v>
      </c>
      <c r="AU336" s="19" t="s">
        <v>126</v>
      </c>
      <c r="AY336" s="19" t="s">
        <v>170</v>
      </c>
      <c r="BE336" s="107">
        <f>IF(U336="základní",N336,0)</f>
        <v>0</v>
      </c>
      <c r="BF336" s="107">
        <f>IF(U336="snížená",N336,0)</f>
        <v>0</v>
      </c>
      <c r="BG336" s="107">
        <f>IF(U336="zákl. přenesená",N336,0)</f>
        <v>0</v>
      </c>
      <c r="BH336" s="107">
        <f>IF(U336="sníž. přenesená",N336,0)</f>
        <v>0</v>
      </c>
      <c r="BI336" s="107">
        <f>IF(U336="nulová",N336,0)</f>
        <v>0</v>
      </c>
      <c r="BJ336" s="19" t="s">
        <v>11</v>
      </c>
      <c r="BK336" s="107">
        <f>ROUND(L336*K336,0)</f>
        <v>0</v>
      </c>
      <c r="BL336" s="19" t="s">
        <v>175</v>
      </c>
      <c r="BM336" s="19" t="s">
        <v>1467</v>
      </c>
    </row>
    <row r="337" spans="2:65" s="10" customFormat="1" ht="22.5" customHeight="1">
      <c r="B337" s="169"/>
      <c r="C337" s="170"/>
      <c r="D337" s="170"/>
      <c r="E337" s="171" t="s">
        <v>5</v>
      </c>
      <c r="F337" s="263" t="s">
        <v>1468</v>
      </c>
      <c r="G337" s="264"/>
      <c r="H337" s="264"/>
      <c r="I337" s="264"/>
      <c r="J337" s="170"/>
      <c r="K337" s="172">
        <v>127.7</v>
      </c>
      <c r="L337" s="170"/>
      <c r="M337" s="170"/>
      <c r="N337" s="170"/>
      <c r="O337" s="170"/>
      <c r="P337" s="170"/>
      <c r="Q337" s="170"/>
      <c r="R337" s="173"/>
      <c r="T337" s="174"/>
      <c r="U337" s="170"/>
      <c r="V337" s="170"/>
      <c r="W337" s="170"/>
      <c r="X337" s="170"/>
      <c r="Y337" s="170"/>
      <c r="Z337" s="170"/>
      <c r="AA337" s="175"/>
      <c r="AT337" s="176" t="s">
        <v>178</v>
      </c>
      <c r="AU337" s="176" t="s">
        <v>126</v>
      </c>
      <c r="AV337" s="10" t="s">
        <v>126</v>
      </c>
      <c r="AW337" s="10" t="s">
        <v>39</v>
      </c>
      <c r="AX337" s="10" t="s">
        <v>82</v>
      </c>
      <c r="AY337" s="176" t="s">
        <v>170</v>
      </c>
    </row>
    <row r="338" spans="2:65" s="1" customFormat="1" ht="31.5" customHeight="1">
      <c r="B338" s="133"/>
      <c r="C338" s="162" t="s">
        <v>576</v>
      </c>
      <c r="D338" s="162" t="s">
        <v>171</v>
      </c>
      <c r="E338" s="163" t="s">
        <v>1469</v>
      </c>
      <c r="F338" s="260" t="s">
        <v>1470</v>
      </c>
      <c r="G338" s="260"/>
      <c r="H338" s="260"/>
      <c r="I338" s="260"/>
      <c r="J338" s="164" t="s">
        <v>267</v>
      </c>
      <c r="K338" s="165">
        <v>54.7</v>
      </c>
      <c r="L338" s="261">
        <v>0</v>
      </c>
      <c r="M338" s="261"/>
      <c r="N338" s="262">
        <f>ROUND(L338*K338,0)</f>
        <v>0</v>
      </c>
      <c r="O338" s="262"/>
      <c r="P338" s="262"/>
      <c r="Q338" s="262"/>
      <c r="R338" s="136"/>
      <c r="T338" s="166" t="s">
        <v>5</v>
      </c>
      <c r="U338" s="45" t="s">
        <v>47</v>
      </c>
      <c r="V338" s="37"/>
      <c r="W338" s="167">
        <f>V338*K338</f>
        <v>0</v>
      </c>
      <c r="X338" s="167">
        <v>4.2700000000000004E-3</v>
      </c>
      <c r="Y338" s="167">
        <f>X338*K338</f>
        <v>0.23356900000000003</v>
      </c>
      <c r="Z338" s="167">
        <v>0</v>
      </c>
      <c r="AA338" s="168">
        <f>Z338*K338</f>
        <v>0</v>
      </c>
      <c r="AR338" s="19" t="s">
        <v>175</v>
      </c>
      <c r="AT338" s="19" t="s">
        <v>171</v>
      </c>
      <c r="AU338" s="19" t="s">
        <v>126</v>
      </c>
      <c r="AY338" s="19" t="s">
        <v>170</v>
      </c>
      <c r="BE338" s="107">
        <f>IF(U338="základní",N338,0)</f>
        <v>0</v>
      </c>
      <c r="BF338" s="107">
        <f>IF(U338="snížená",N338,0)</f>
        <v>0</v>
      </c>
      <c r="BG338" s="107">
        <f>IF(U338="zákl. přenesená",N338,0)</f>
        <v>0</v>
      </c>
      <c r="BH338" s="107">
        <f>IF(U338="sníž. přenesená",N338,0)</f>
        <v>0</v>
      </c>
      <c r="BI338" s="107">
        <f>IF(U338="nulová",N338,0)</f>
        <v>0</v>
      </c>
      <c r="BJ338" s="19" t="s">
        <v>11</v>
      </c>
      <c r="BK338" s="107">
        <f>ROUND(L338*K338,0)</f>
        <v>0</v>
      </c>
      <c r="BL338" s="19" t="s">
        <v>175</v>
      </c>
      <c r="BM338" s="19" t="s">
        <v>1471</v>
      </c>
    </row>
    <row r="339" spans="2:65" s="10" customFormat="1" ht="22.5" customHeight="1">
      <c r="B339" s="169"/>
      <c r="C339" s="170"/>
      <c r="D339" s="170"/>
      <c r="E339" s="171" t="s">
        <v>5</v>
      </c>
      <c r="F339" s="263" t="s">
        <v>1472</v>
      </c>
      <c r="G339" s="264"/>
      <c r="H339" s="264"/>
      <c r="I339" s="264"/>
      <c r="J339" s="170"/>
      <c r="K339" s="172">
        <v>54.7</v>
      </c>
      <c r="L339" s="170"/>
      <c r="M339" s="170"/>
      <c r="N339" s="170"/>
      <c r="O339" s="170"/>
      <c r="P339" s="170"/>
      <c r="Q339" s="170"/>
      <c r="R339" s="173"/>
      <c r="T339" s="174"/>
      <c r="U339" s="170"/>
      <c r="V339" s="170"/>
      <c r="W339" s="170"/>
      <c r="X339" s="170"/>
      <c r="Y339" s="170"/>
      <c r="Z339" s="170"/>
      <c r="AA339" s="175"/>
      <c r="AT339" s="176" t="s">
        <v>178</v>
      </c>
      <c r="AU339" s="176" t="s">
        <v>126</v>
      </c>
      <c r="AV339" s="10" t="s">
        <v>126</v>
      </c>
      <c r="AW339" s="10" t="s">
        <v>39</v>
      </c>
      <c r="AX339" s="10" t="s">
        <v>82</v>
      </c>
      <c r="AY339" s="176" t="s">
        <v>170</v>
      </c>
    </row>
    <row r="340" spans="2:65" s="1" customFormat="1" ht="31.5" customHeight="1">
      <c r="B340" s="133"/>
      <c r="C340" s="162" t="s">
        <v>580</v>
      </c>
      <c r="D340" s="162" t="s">
        <v>171</v>
      </c>
      <c r="E340" s="163" t="s">
        <v>1473</v>
      </c>
      <c r="F340" s="260" t="s">
        <v>1474</v>
      </c>
      <c r="G340" s="260"/>
      <c r="H340" s="260"/>
      <c r="I340" s="260"/>
      <c r="J340" s="164" t="s">
        <v>267</v>
      </c>
      <c r="K340" s="165">
        <v>172.2</v>
      </c>
      <c r="L340" s="261">
        <v>0</v>
      </c>
      <c r="M340" s="261"/>
      <c r="N340" s="262">
        <f>ROUND(L340*K340,0)</f>
        <v>0</v>
      </c>
      <c r="O340" s="262"/>
      <c r="P340" s="262"/>
      <c r="Q340" s="262"/>
      <c r="R340" s="136"/>
      <c r="T340" s="166" t="s">
        <v>5</v>
      </c>
      <c r="U340" s="45" t="s">
        <v>47</v>
      </c>
      <c r="V340" s="37"/>
      <c r="W340" s="167">
        <f>V340*K340</f>
        <v>0</v>
      </c>
      <c r="X340" s="167">
        <v>2.0000000000000002E-5</v>
      </c>
      <c r="Y340" s="167">
        <f>X340*K340</f>
        <v>3.444E-3</v>
      </c>
      <c r="Z340" s="167">
        <v>0</v>
      </c>
      <c r="AA340" s="168">
        <f>Z340*K340</f>
        <v>0</v>
      </c>
      <c r="AR340" s="19" t="s">
        <v>175</v>
      </c>
      <c r="AT340" s="19" t="s">
        <v>171</v>
      </c>
      <c r="AU340" s="19" t="s">
        <v>126</v>
      </c>
      <c r="AY340" s="19" t="s">
        <v>170</v>
      </c>
      <c r="BE340" s="107">
        <f>IF(U340="základní",N340,0)</f>
        <v>0</v>
      </c>
      <c r="BF340" s="107">
        <f>IF(U340="snížená",N340,0)</f>
        <v>0</v>
      </c>
      <c r="BG340" s="107">
        <f>IF(U340="zákl. přenesená",N340,0)</f>
        <v>0</v>
      </c>
      <c r="BH340" s="107">
        <f>IF(U340="sníž. přenesená",N340,0)</f>
        <v>0</v>
      </c>
      <c r="BI340" s="107">
        <f>IF(U340="nulová",N340,0)</f>
        <v>0</v>
      </c>
      <c r="BJ340" s="19" t="s">
        <v>11</v>
      </c>
      <c r="BK340" s="107">
        <f>ROUND(L340*K340,0)</f>
        <v>0</v>
      </c>
      <c r="BL340" s="19" t="s">
        <v>175</v>
      </c>
      <c r="BM340" s="19" t="s">
        <v>1475</v>
      </c>
    </row>
    <row r="341" spans="2:65" s="10" customFormat="1" ht="22.5" customHeight="1">
      <c r="B341" s="169"/>
      <c r="C341" s="170"/>
      <c r="D341" s="170"/>
      <c r="E341" s="171" t="s">
        <v>5</v>
      </c>
      <c r="F341" s="263" t="s">
        <v>1476</v>
      </c>
      <c r="G341" s="264"/>
      <c r="H341" s="264"/>
      <c r="I341" s="264"/>
      <c r="J341" s="170"/>
      <c r="K341" s="172">
        <v>42.5</v>
      </c>
      <c r="L341" s="170"/>
      <c r="M341" s="170"/>
      <c r="N341" s="170"/>
      <c r="O341" s="170"/>
      <c r="P341" s="170"/>
      <c r="Q341" s="170"/>
      <c r="R341" s="173"/>
      <c r="T341" s="174"/>
      <c r="U341" s="170"/>
      <c r="V341" s="170"/>
      <c r="W341" s="170"/>
      <c r="X341" s="170"/>
      <c r="Y341" s="170"/>
      <c r="Z341" s="170"/>
      <c r="AA341" s="175"/>
      <c r="AT341" s="176" t="s">
        <v>178</v>
      </c>
      <c r="AU341" s="176" t="s">
        <v>126</v>
      </c>
      <c r="AV341" s="10" t="s">
        <v>126</v>
      </c>
      <c r="AW341" s="10" t="s">
        <v>39</v>
      </c>
      <c r="AX341" s="10" t="s">
        <v>82</v>
      </c>
      <c r="AY341" s="176" t="s">
        <v>170</v>
      </c>
    </row>
    <row r="342" spans="2:65" s="10" customFormat="1" ht="22.5" customHeight="1">
      <c r="B342" s="169"/>
      <c r="C342" s="170"/>
      <c r="D342" s="170"/>
      <c r="E342" s="171" t="s">
        <v>5</v>
      </c>
      <c r="F342" s="265" t="s">
        <v>1477</v>
      </c>
      <c r="G342" s="266"/>
      <c r="H342" s="266"/>
      <c r="I342" s="266"/>
      <c r="J342" s="170"/>
      <c r="K342" s="172">
        <v>35</v>
      </c>
      <c r="L342" s="170"/>
      <c r="M342" s="170"/>
      <c r="N342" s="170"/>
      <c r="O342" s="170"/>
      <c r="P342" s="170"/>
      <c r="Q342" s="170"/>
      <c r="R342" s="173"/>
      <c r="T342" s="174"/>
      <c r="U342" s="170"/>
      <c r="V342" s="170"/>
      <c r="W342" s="170"/>
      <c r="X342" s="170"/>
      <c r="Y342" s="170"/>
      <c r="Z342" s="170"/>
      <c r="AA342" s="175"/>
      <c r="AT342" s="176" t="s">
        <v>178</v>
      </c>
      <c r="AU342" s="176" t="s">
        <v>126</v>
      </c>
      <c r="AV342" s="10" t="s">
        <v>126</v>
      </c>
      <c r="AW342" s="10" t="s">
        <v>39</v>
      </c>
      <c r="AX342" s="10" t="s">
        <v>82</v>
      </c>
      <c r="AY342" s="176" t="s">
        <v>170</v>
      </c>
    </row>
    <row r="343" spans="2:65" s="10" customFormat="1" ht="22.5" customHeight="1">
      <c r="B343" s="169"/>
      <c r="C343" s="170"/>
      <c r="D343" s="170"/>
      <c r="E343" s="171" t="s">
        <v>5</v>
      </c>
      <c r="F343" s="265" t="s">
        <v>1478</v>
      </c>
      <c r="G343" s="266"/>
      <c r="H343" s="266"/>
      <c r="I343" s="266"/>
      <c r="J343" s="170"/>
      <c r="K343" s="172">
        <v>32.1</v>
      </c>
      <c r="L343" s="170"/>
      <c r="M343" s="170"/>
      <c r="N343" s="170"/>
      <c r="O343" s="170"/>
      <c r="P343" s="170"/>
      <c r="Q343" s="170"/>
      <c r="R343" s="173"/>
      <c r="T343" s="174"/>
      <c r="U343" s="170"/>
      <c r="V343" s="170"/>
      <c r="W343" s="170"/>
      <c r="X343" s="170"/>
      <c r="Y343" s="170"/>
      <c r="Z343" s="170"/>
      <c r="AA343" s="175"/>
      <c r="AT343" s="176" t="s">
        <v>178</v>
      </c>
      <c r="AU343" s="176" t="s">
        <v>126</v>
      </c>
      <c r="AV343" s="10" t="s">
        <v>126</v>
      </c>
      <c r="AW343" s="10" t="s">
        <v>39</v>
      </c>
      <c r="AX343" s="10" t="s">
        <v>82</v>
      </c>
      <c r="AY343" s="176" t="s">
        <v>170</v>
      </c>
    </row>
    <row r="344" spans="2:65" s="10" customFormat="1" ht="22.5" customHeight="1">
      <c r="B344" s="169"/>
      <c r="C344" s="170"/>
      <c r="D344" s="170"/>
      <c r="E344" s="171" t="s">
        <v>5</v>
      </c>
      <c r="F344" s="265" t="s">
        <v>1479</v>
      </c>
      <c r="G344" s="266"/>
      <c r="H344" s="266"/>
      <c r="I344" s="266"/>
      <c r="J344" s="170"/>
      <c r="K344" s="172">
        <v>34.799999999999997</v>
      </c>
      <c r="L344" s="170"/>
      <c r="M344" s="170"/>
      <c r="N344" s="170"/>
      <c r="O344" s="170"/>
      <c r="P344" s="170"/>
      <c r="Q344" s="170"/>
      <c r="R344" s="173"/>
      <c r="T344" s="174"/>
      <c r="U344" s="170"/>
      <c r="V344" s="170"/>
      <c r="W344" s="170"/>
      <c r="X344" s="170"/>
      <c r="Y344" s="170"/>
      <c r="Z344" s="170"/>
      <c r="AA344" s="175"/>
      <c r="AT344" s="176" t="s">
        <v>178</v>
      </c>
      <c r="AU344" s="176" t="s">
        <v>126</v>
      </c>
      <c r="AV344" s="10" t="s">
        <v>126</v>
      </c>
      <c r="AW344" s="10" t="s">
        <v>39</v>
      </c>
      <c r="AX344" s="10" t="s">
        <v>82</v>
      </c>
      <c r="AY344" s="176" t="s">
        <v>170</v>
      </c>
    </row>
    <row r="345" spans="2:65" s="10" customFormat="1" ht="22.5" customHeight="1">
      <c r="B345" s="169"/>
      <c r="C345" s="170"/>
      <c r="D345" s="170"/>
      <c r="E345" s="171" t="s">
        <v>5</v>
      </c>
      <c r="F345" s="265" t="s">
        <v>1480</v>
      </c>
      <c r="G345" s="266"/>
      <c r="H345" s="266"/>
      <c r="I345" s="266"/>
      <c r="J345" s="170"/>
      <c r="K345" s="172">
        <v>27.8</v>
      </c>
      <c r="L345" s="170"/>
      <c r="M345" s="170"/>
      <c r="N345" s="170"/>
      <c r="O345" s="170"/>
      <c r="P345" s="170"/>
      <c r="Q345" s="170"/>
      <c r="R345" s="173"/>
      <c r="T345" s="174"/>
      <c r="U345" s="170"/>
      <c r="V345" s="170"/>
      <c r="W345" s="170"/>
      <c r="X345" s="170"/>
      <c r="Y345" s="170"/>
      <c r="Z345" s="170"/>
      <c r="AA345" s="175"/>
      <c r="AT345" s="176" t="s">
        <v>178</v>
      </c>
      <c r="AU345" s="176" t="s">
        <v>126</v>
      </c>
      <c r="AV345" s="10" t="s">
        <v>126</v>
      </c>
      <c r="AW345" s="10" t="s">
        <v>39</v>
      </c>
      <c r="AX345" s="10" t="s">
        <v>82</v>
      </c>
      <c r="AY345" s="176" t="s">
        <v>170</v>
      </c>
    </row>
    <row r="346" spans="2:65" s="1" customFormat="1" ht="31.5" customHeight="1">
      <c r="B346" s="133"/>
      <c r="C346" s="177" t="s">
        <v>584</v>
      </c>
      <c r="D346" s="177" t="s">
        <v>234</v>
      </c>
      <c r="E346" s="178" t="s">
        <v>1481</v>
      </c>
      <c r="F346" s="272" t="s">
        <v>1482</v>
      </c>
      <c r="G346" s="272"/>
      <c r="H346" s="272"/>
      <c r="I346" s="272"/>
      <c r="J346" s="179" t="s">
        <v>230</v>
      </c>
      <c r="K346" s="180">
        <v>30</v>
      </c>
      <c r="L346" s="273">
        <v>0</v>
      </c>
      <c r="M346" s="273"/>
      <c r="N346" s="274">
        <f>ROUND(L346*K346,0)</f>
        <v>0</v>
      </c>
      <c r="O346" s="262"/>
      <c r="P346" s="262"/>
      <c r="Q346" s="262"/>
      <c r="R346" s="136"/>
      <c r="T346" s="166" t="s">
        <v>5</v>
      </c>
      <c r="U346" s="45" t="s">
        <v>47</v>
      </c>
      <c r="V346" s="37"/>
      <c r="W346" s="167">
        <f>V346*K346</f>
        <v>0</v>
      </c>
      <c r="X346" s="167">
        <v>3.0700000000000002E-2</v>
      </c>
      <c r="Y346" s="167">
        <f>X346*K346</f>
        <v>0.92100000000000004</v>
      </c>
      <c r="Z346" s="167">
        <v>0</v>
      </c>
      <c r="AA346" s="168">
        <f>Z346*K346</f>
        <v>0</v>
      </c>
      <c r="AR346" s="19" t="s">
        <v>213</v>
      </c>
      <c r="AT346" s="19" t="s">
        <v>234</v>
      </c>
      <c r="AU346" s="19" t="s">
        <v>126</v>
      </c>
      <c r="AY346" s="19" t="s">
        <v>170</v>
      </c>
      <c r="BE346" s="107">
        <f>IF(U346="základní",N346,0)</f>
        <v>0</v>
      </c>
      <c r="BF346" s="107">
        <f>IF(U346="snížená",N346,0)</f>
        <v>0</v>
      </c>
      <c r="BG346" s="107">
        <f>IF(U346="zákl. přenesená",N346,0)</f>
        <v>0</v>
      </c>
      <c r="BH346" s="107">
        <f>IF(U346="sníž. přenesená",N346,0)</f>
        <v>0</v>
      </c>
      <c r="BI346" s="107">
        <f>IF(U346="nulová",N346,0)</f>
        <v>0</v>
      </c>
      <c r="BJ346" s="19" t="s">
        <v>11</v>
      </c>
      <c r="BK346" s="107">
        <f>ROUND(L346*K346,0)</f>
        <v>0</v>
      </c>
      <c r="BL346" s="19" t="s">
        <v>175</v>
      </c>
      <c r="BM346" s="19" t="s">
        <v>1483</v>
      </c>
    </row>
    <row r="347" spans="2:65" s="1" customFormat="1" ht="31.5" customHeight="1">
      <c r="B347" s="133"/>
      <c r="C347" s="177" t="s">
        <v>589</v>
      </c>
      <c r="D347" s="177" t="s">
        <v>234</v>
      </c>
      <c r="E347" s="178" t="s">
        <v>1484</v>
      </c>
      <c r="F347" s="272" t="s">
        <v>1485</v>
      </c>
      <c r="G347" s="272"/>
      <c r="H347" s="272"/>
      <c r="I347" s="272"/>
      <c r="J347" s="179" t="s">
        <v>230</v>
      </c>
      <c r="K347" s="180">
        <v>36</v>
      </c>
      <c r="L347" s="273">
        <v>0</v>
      </c>
      <c r="M347" s="273"/>
      <c r="N347" s="274">
        <f>ROUND(L347*K347,0)</f>
        <v>0</v>
      </c>
      <c r="O347" s="262"/>
      <c r="P347" s="262"/>
      <c r="Q347" s="262"/>
      <c r="R347" s="136"/>
      <c r="T347" s="166" t="s">
        <v>5</v>
      </c>
      <c r="U347" s="45" t="s">
        <v>47</v>
      </c>
      <c r="V347" s="37"/>
      <c r="W347" s="167">
        <f>V347*K347</f>
        <v>0</v>
      </c>
      <c r="X347" s="167">
        <v>2.5000000000000001E-4</v>
      </c>
      <c r="Y347" s="167">
        <f>X347*K347</f>
        <v>9.0000000000000011E-3</v>
      </c>
      <c r="Z347" s="167">
        <v>0</v>
      </c>
      <c r="AA347" s="168">
        <f>Z347*K347</f>
        <v>0</v>
      </c>
      <c r="AR347" s="19" t="s">
        <v>213</v>
      </c>
      <c r="AT347" s="19" t="s">
        <v>234</v>
      </c>
      <c r="AU347" s="19" t="s">
        <v>126</v>
      </c>
      <c r="AY347" s="19" t="s">
        <v>170</v>
      </c>
      <c r="BE347" s="107">
        <f>IF(U347="základní",N347,0)</f>
        <v>0</v>
      </c>
      <c r="BF347" s="107">
        <f>IF(U347="snížená",N347,0)</f>
        <v>0</v>
      </c>
      <c r="BG347" s="107">
        <f>IF(U347="zákl. přenesená",N347,0)</f>
        <v>0</v>
      </c>
      <c r="BH347" s="107">
        <f>IF(U347="sníž. přenesená",N347,0)</f>
        <v>0</v>
      </c>
      <c r="BI347" s="107">
        <f>IF(U347="nulová",N347,0)</f>
        <v>0</v>
      </c>
      <c r="BJ347" s="19" t="s">
        <v>11</v>
      </c>
      <c r="BK347" s="107">
        <f>ROUND(L347*K347,0)</f>
        <v>0</v>
      </c>
      <c r="BL347" s="19" t="s">
        <v>175</v>
      </c>
      <c r="BM347" s="19" t="s">
        <v>1486</v>
      </c>
    </row>
    <row r="348" spans="2:65" s="10" customFormat="1" ht="22.5" customHeight="1">
      <c r="B348" s="169"/>
      <c r="C348" s="170"/>
      <c r="D348" s="170"/>
      <c r="E348" s="171" t="s">
        <v>5</v>
      </c>
      <c r="F348" s="263" t="s">
        <v>1487</v>
      </c>
      <c r="G348" s="264"/>
      <c r="H348" s="264"/>
      <c r="I348" s="264"/>
      <c r="J348" s="170"/>
      <c r="K348" s="172">
        <v>6</v>
      </c>
      <c r="L348" s="170"/>
      <c r="M348" s="170"/>
      <c r="N348" s="170"/>
      <c r="O348" s="170"/>
      <c r="P348" s="170"/>
      <c r="Q348" s="170"/>
      <c r="R348" s="173"/>
      <c r="T348" s="174"/>
      <c r="U348" s="170"/>
      <c r="V348" s="170"/>
      <c r="W348" s="170"/>
      <c r="X348" s="170"/>
      <c r="Y348" s="170"/>
      <c r="Z348" s="170"/>
      <c r="AA348" s="175"/>
      <c r="AT348" s="176" t="s">
        <v>178</v>
      </c>
      <c r="AU348" s="176" t="s">
        <v>126</v>
      </c>
      <c r="AV348" s="10" t="s">
        <v>126</v>
      </c>
      <c r="AW348" s="10" t="s">
        <v>39</v>
      </c>
      <c r="AX348" s="10" t="s">
        <v>82</v>
      </c>
      <c r="AY348" s="176" t="s">
        <v>170</v>
      </c>
    </row>
    <row r="349" spans="2:65" s="10" customFormat="1" ht="22.5" customHeight="1">
      <c r="B349" s="169"/>
      <c r="C349" s="170"/>
      <c r="D349" s="170"/>
      <c r="E349" s="171" t="s">
        <v>5</v>
      </c>
      <c r="F349" s="265" t="s">
        <v>1488</v>
      </c>
      <c r="G349" s="266"/>
      <c r="H349" s="266"/>
      <c r="I349" s="266"/>
      <c r="J349" s="170"/>
      <c r="K349" s="172">
        <v>8</v>
      </c>
      <c r="L349" s="170"/>
      <c r="M349" s="170"/>
      <c r="N349" s="170"/>
      <c r="O349" s="170"/>
      <c r="P349" s="170"/>
      <c r="Q349" s="170"/>
      <c r="R349" s="173"/>
      <c r="T349" s="174"/>
      <c r="U349" s="170"/>
      <c r="V349" s="170"/>
      <c r="W349" s="170"/>
      <c r="X349" s="170"/>
      <c r="Y349" s="170"/>
      <c r="Z349" s="170"/>
      <c r="AA349" s="175"/>
      <c r="AT349" s="176" t="s">
        <v>178</v>
      </c>
      <c r="AU349" s="176" t="s">
        <v>126</v>
      </c>
      <c r="AV349" s="10" t="s">
        <v>126</v>
      </c>
      <c r="AW349" s="10" t="s">
        <v>39</v>
      </c>
      <c r="AX349" s="10" t="s">
        <v>82</v>
      </c>
      <c r="AY349" s="176" t="s">
        <v>170</v>
      </c>
    </row>
    <row r="350" spans="2:65" s="10" customFormat="1" ht="22.5" customHeight="1">
      <c r="B350" s="169"/>
      <c r="C350" s="170"/>
      <c r="D350" s="170"/>
      <c r="E350" s="171" t="s">
        <v>5</v>
      </c>
      <c r="F350" s="265" t="s">
        <v>1489</v>
      </c>
      <c r="G350" s="266"/>
      <c r="H350" s="266"/>
      <c r="I350" s="266"/>
      <c r="J350" s="170"/>
      <c r="K350" s="172">
        <v>10</v>
      </c>
      <c r="L350" s="170"/>
      <c r="M350" s="170"/>
      <c r="N350" s="170"/>
      <c r="O350" s="170"/>
      <c r="P350" s="170"/>
      <c r="Q350" s="170"/>
      <c r="R350" s="173"/>
      <c r="T350" s="174"/>
      <c r="U350" s="170"/>
      <c r="V350" s="170"/>
      <c r="W350" s="170"/>
      <c r="X350" s="170"/>
      <c r="Y350" s="170"/>
      <c r="Z350" s="170"/>
      <c r="AA350" s="175"/>
      <c r="AT350" s="176" t="s">
        <v>178</v>
      </c>
      <c r="AU350" s="176" t="s">
        <v>126</v>
      </c>
      <c r="AV350" s="10" t="s">
        <v>126</v>
      </c>
      <c r="AW350" s="10" t="s">
        <v>39</v>
      </c>
      <c r="AX350" s="10" t="s">
        <v>82</v>
      </c>
      <c r="AY350" s="176" t="s">
        <v>170</v>
      </c>
    </row>
    <row r="351" spans="2:65" s="10" customFormat="1" ht="22.5" customHeight="1">
      <c r="B351" s="169"/>
      <c r="C351" s="170"/>
      <c r="D351" s="170"/>
      <c r="E351" s="171" t="s">
        <v>5</v>
      </c>
      <c r="F351" s="265" t="s">
        <v>1490</v>
      </c>
      <c r="G351" s="266"/>
      <c r="H351" s="266"/>
      <c r="I351" s="266"/>
      <c r="J351" s="170"/>
      <c r="K351" s="172">
        <v>6</v>
      </c>
      <c r="L351" s="170"/>
      <c r="M351" s="170"/>
      <c r="N351" s="170"/>
      <c r="O351" s="170"/>
      <c r="P351" s="170"/>
      <c r="Q351" s="170"/>
      <c r="R351" s="173"/>
      <c r="T351" s="174"/>
      <c r="U351" s="170"/>
      <c r="V351" s="170"/>
      <c r="W351" s="170"/>
      <c r="X351" s="170"/>
      <c r="Y351" s="170"/>
      <c r="Z351" s="170"/>
      <c r="AA351" s="175"/>
      <c r="AT351" s="176" t="s">
        <v>178</v>
      </c>
      <c r="AU351" s="176" t="s">
        <v>126</v>
      </c>
      <c r="AV351" s="10" t="s">
        <v>126</v>
      </c>
      <c r="AW351" s="10" t="s">
        <v>39</v>
      </c>
      <c r="AX351" s="10" t="s">
        <v>82</v>
      </c>
      <c r="AY351" s="176" t="s">
        <v>170</v>
      </c>
    </row>
    <row r="352" spans="2:65" s="10" customFormat="1" ht="22.5" customHeight="1">
      <c r="B352" s="169"/>
      <c r="C352" s="170"/>
      <c r="D352" s="170"/>
      <c r="E352" s="171" t="s">
        <v>5</v>
      </c>
      <c r="F352" s="265" t="s">
        <v>1491</v>
      </c>
      <c r="G352" s="266"/>
      <c r="H352" s="266"/>
      <c r="I352" s="266"/>
      <c r="J352" s="170"/>
      <c r="K352" s="172">
        <v>6</v>
      </c>
      <c r="L352" s="170"/>
      <c r="M352" s="170"/>
      <c r="N352" s="170"/>
      <c r="O352" s="170"/>
      <c r="P352" s="170"/>
      <c r="Q352" s="170"/>
      <c r="R352" s="173"/>
      <c r="T352" s="174"/>
      <c r="U352" s="170"/>
      <c r="V352" s="170"/>
      <c r="W352" s="170"/>
      <c r="X352" s="170"/>
      <c r="Y352" s="170"/>
      <c r="Z352" s="170"/>
      <c r="AA352" s="175"/>
      <c r="AT352" s="176" t="s">
        <v>178</v>
      </c>
      <c r="AU352" s="176" t="s">
        <v>126</v>
      </c>
      <c r="AV352" s="10" t="s">
        <v>126</v>
      </c>
      <c r="AW352" s="10" t="s">
        <v>39</v>
      </c>
      <c r="AX352" s="10" t="s">
        <v>82</v>
      </c>
      <c r="AY352" s="176" t="s">
        <v>170</v>
      </c>
    </row>
    <row r="353" spans="2:65" s="1" customFormat="1" ht="31.5" customHeight="1">
      <c r="B353" s="133"/>
      <c r="C353" s="162" t="s">
        <v>594</v>
      </c>
      <c r="D353" s="162" t="s">
        <v>171</v>
      </c>
      <c r="E353" s="163" t="s">
        <v>1492</v>
      </c>
      <c r="F353" s="260" t="s">
        <v>1493</v>
      </c>
      <c r="G353" s="260"/>
      <c r="H353" s="260"/>
      <c r="I353" s="260"/>
      <c r="J353" s="164" t="s">
        <v>267</v>
      </c>
      <c r="K353" s="165">
        <v>144.05000000000001</v>
      </c>
      <c r="L353" s="261">
        <v>0</v>
      </c>
      <c r="M353" s="261"/>
      <c r="N353" s="262">
        <f>ROUND(L353*K353,0)</f>
        <v>0</v>
      </c>
      <c r="O353" s="262"/>
      <c r="P353" s="262"/>
      <c r="Q353" s="262"/>
      <c r="R353" s="136"/>
      <c r="T353" s="166" t="s">
        <v>5</v>
      </c>
      <c r="U353" s="45" t="s">
        <v>47</v>
      </c>
      <c r="V353" s="37"/>
      <c r="W353" s="167">
        <f>V353*K353</f>
        <v>0</v>
      </c>
      <c r="X353" s="167">
        <v>2.0000000000000002E-5</v>
      </c>
      <c r="Y353" s="167">
        <f>X353*K353</f>
        <v>2.8810000000000003E-3</v>
      </c>
      <c r="Z353" s="167">
        <v>0</v>
      </c>
      <c r="AA353" s="168">
        <f>Z353*K353</f>
        <v>0</v>
      </c>
      <c r="AR353" s="19" t="s">
        <v>175</v>
      </c>
      <c r="AT353" s="19" t="s">
        <v>171</v>
      </c>
      <c r="AU353" s="19" t="s">
        <v>126</v>
      </c>
      <c r="AY353" s="19" t="s">
        <v>170</v>
      </c>
      <c r="BE353" s="107">
        <f>IF(U353="základní",N353,0)</f>
        <v>0</v>
      </c>
      <c r="BF353" s="107">
        <f>IF(U353="snížená",N353,0)</f>
        <v>0</v>
      </c>
      <c r="BG353" s="107">
        <f>IF(U353="zákl. přenesená",N353,0)</f>
        <v>0</v>
      </c>
      <c r="BH353" s="107">
        <f>IF(U353="sníž. přenesená",N353,0)</f>
        <v>0</v>
      </c>
      <c r="BI353" s="107">
        <f>IF(U353="nulová",N353,0)</f>
        <v>0</v>
      </c>
      <c r="BJ353" s="19" t="s">
        <v>11</v>
      </c>
      <c r="BK353" s="107">
        <f>ROUND(L353*K353,0)</f>
        <v>0</v>
      </c>
      <c r="BL353" s="19" t="s">
        <v>175</v>
      </c>
      <c r="BM353" s="19" t="s">
        <v>1494</v>
      </c>
    </row>
    <row r="354" spans="2:65" s="10" customFormat="1" ht="22.5" customHeight="1">
      <c r="B354" s="169"/>
      <c r="C354" s="170"/>
      <c r="D354" s="170"/>
      <c r="E354" s="171" t="s">
        <v>5</v>
      </c>
      <c r="F354" s="263" t="s">
        <v>1495</v>
      </c>
      <c r="G354" s="264"/>
      <c r="H354" s="264"/>
      <c r="I354" s="264"/>
      <c r="J354" s="170"/>
      <c r="K354" s="172">
        <v>61.3</v>
      </c>
      <c r="L354" s="170"/>
      <c r="M354" s="170"/>
      <c r="N354" s="170"/>
      <c r="O354" s="170"/>
      <c r="P354" s="170"/>
      <c r="Q354" s="170"/>
      <c r="R354" s="173"/>
      <c r="T354" s="174"/>
      <c r="U354" s="170"/>
      <c r="V354" s="170"/>
      <c r="W354" s="170"/>
      <c r="X354" s="170"/>
      <c r="Y354" s="170"/>
      <c r="Z354" s="170"/>
      <c r="AA354" s="175"/>
      <c r="AT354" s="176" t="s">
        <v>178</v>
      </c>
      <c r="AU354" s="176" t="s">
        <v>126</v>
      </c>
      <c r="AV354" s="10" t="s">
        <v>126</v>
      </c>
      <c r="AW354" s="10" t="s">
        <v>39</v>
      </c>
      <c r="AX354" s="10" t="s">
        <v>82</v>
      </c>
      <c r="AY354" s="176" t="s">
        <v>170</v>
      </c>
    </row>
    <row r="355" spans="2:65" s="10" customFormat="1" ht="22.5" customHeight="1">
      <c r="B355" s="169"/>
      <c r="C355" s="170"/>
      <c r="D355" s="170"/>
      <c r="E355" s="171" t="s">
        <v>5</v>
      </c>
      <c r="F355" s="265" t="s">
        <v>1496</v>
      </c>
      <c r="G355" s="266"/>
      <c r="H355" s="266"/>
      <c r="I355" s="266"/>
      <c r="J355" s="170"/>
      <c r="K355" s="172">
        <v>82.75</v>
      </c>
      <c r="L355" s="170"/>
      <c r="M355" s="170"/>
      <c r="N355" s="170"/>
      <c r="O355" s="170"/>
      <c r="P355" s="170"/>
      <c r="Q355" s="170"/>
      <c r="R355" s="173"/>
      <c r="T355" s="174"/>
      <c r="U355" s="170"/>
      <c r="V355" s="170"/>
      <c r="W355" s="170"/>
      <c r="X355" s="170"/>
      <c r="Y355" s="170"/>
      <c r="Z355" s="170"/>
      <c r="AA355" s="175"/>
      <c r="AT355" s="176" t="s">
        <v>178</v>
      </c>
      <c r="AU355" s="176" t="s">
        <v>126</v>
      </c>
      <c r="AV355" s="10" t="s">
        <v>126</v>
      </c>
      <c r="AW355" s="10" t="s">
        <v>39</v>
      </c>
      <c r="AX355" s="10" t="s">
        <v>82</v>
      </c>
      <c r="AY355" s="176" t="s">
        <v>170</v>
      </c>
    </row>
    <row r="356" spans="2:65" s="1" customFormat="1" ht="31.5" customHeight="1">
      <c r="B356" s="133"/>
      <c r="C356" s="177" t="s">
        <v>599</v>
      </c>
      <c r="D356" s="177" t="s">
        <v>234</v>
      </c>
      <c r="E356" s="178" t="s">
        <v>1497</v>
      </c>
      <c r="F356" s="272" t="s">
        <v>1498</v>
      </c>
      <c r="G356" s="272"/>
      <c r="H356" s="272"/>
      <c r="I356" s="272"/>
      <c r="J356" s="179" t="s">
        <v>230</v>
      </c>
      <c r="K356" s="180">
        <v>24</v>
      </c>
      <c r="L356" s="273">
        <v>0</v>
      </c>
      <c r="M356" s="273"/>
      <c r="N356" s="274">
        <f>ROUND(L356*K356,0)</f>
        <v>0</v>
      </c>
      <c r="O356" s="262"/>
      <c r="P356" s="262"/>
      <c r="Q356" s="262"/>
      <c r="R356" s="136"/>
      <c r="T356" s="166" t="s">
        <v>5</v>
      </c>
      <c r="U356" s="45" t="s">
        <v>47</v>
      </c>
      <c r="V356" s="37"/>
      <c r="W356" s="167">
        <f>V356*K356</f>
        <v>0</v>
      </c>
      <c r="X356" s="167">
        <v>4.2000000000000003E-2</v>
      </c>
      <c r="Y356" s="167">
        <f>X356*K356</f>
        <v>1.008</v>
      </c>
      <c r="Z356" s="167">
        <v>0</v>
      </c>
      <c r="AA356" s="168">
        <f>Z356*K356</f>
        <v>0</v>
      </c>
      <c r="AR356" s="19" t="s">
        <v>213</v>
      </c>
      <c r="AT356" s="19" t="s">
        <v>234</v>
      </c>
      <c r="AU356" s="19" t="s">
        <v>126</v>
      </c>
      <c r="AY356" s="19" t="s">
        <v>170</v>
      </c>
      <c r="BE356" s="107">
        <f>IF(U356="základní",N356,0)</f>
        <v>0</v>
      </c>
      <c r="BF356" s="107">
        <f>IF(U356="snížená",N356,0)</f>
        <v>0</v>
      </c>
      <c r="BG356" s="107">
        <f>IF(U356="zákl. přenesená",N356,0)</f>
        <v>0</v>
      </c>
      <c r="BH356" s="107">
        <f>IF(U356="sníž. přenesená",N356,0)</f>
        <v>0</v>
      </c>
      <c r="BI356" s="107">
        <f>IF(U356="nulová",N356,0)</f>
        <v>0</v>
      </c>
      <c r="BJ356" s="19" t="s">
        <v>11</v>
      </c>
      <c r="BK356" s="107">
        <f>ROUND(L356*K356,0)</f>
        <v>0</v>
      </c>
      <c r="BL356" s="19" t="s">
        <v>175</v>
      </c>
      <c r="BM356" s="19" t="s">
        <v>1499</v>
      </c>
    </row>
    <row r="357" spans="2:65" s="1" customFormat="1" ht="31.5" customHeight="1">
      <c r="B357" s="133"/>
      <c r="C357" s="177" t="s">
        <v>646</v>
      </c>
      <c r="D357" s="177" t="s">
        <v>234</v>
      </c>
      <c r="E357" s="178" t="s">
        <v>1500</v>
      </c>
      <c r="F357" s="272" t="s">
        <v>1501</v>
      </c>
      <c r="G357" s="272"/>
      <c r="H357" s="272"/>
      <c r="I357" s="272"/>
      <c r="J357" s="179" t="s">
        <v>230</v>
      </c>
      <c r="K357" s="180">
        <v>21</v>
      </c>
      <c r="L357" s="273">
        <v>0</v>
      </c>
      <c r="M357" s="273"/>
      <c r="N357" s="274">
        <f>ROUND(L357*K357,0)</f>
        <v>0</v>
      </c>
      <c r="O357" s="262"/>
      <c r="P357" s="262"/>
      <c r="Q357" s="262"/>
      <c r="R357" s="136"/>
      <c r="T357" s="166" t="s">
        <v>5</v>
      </c>
      <c r="U357" s="45" t="s">
        <v>47</v>
      </c>
      <c r="V357" s="37"/>
      <c r="W357" s="167">
        <f>V357*K357</f>
        <v>0</v>
      </c>
      <c r="X357" s="167">
        <v>2.9999999999999997E-4</v>
      </c>
      <c r="Y357" s="167">
        <f>X357*K357</f>
        <v>6.2999999999999992E-3</v>
      </c>
      <c r="Z357" s="167">
        <v>0</v>
      </c>
      <c r="AA357" s="168">
        <f>Z357*K357</f>
        <v>0</v>
      </c>
      <c r="AR357" s="19" t="s">
        <v>213</v>
      </c>
      <c r="AT357" s="19" t="s">
        <v>234</v>
      </c>
      <c r="AU357" s="19" t="s">
        <v>126</v>
      </c>
      <c r="AY357" s="19" t="s">
        <v>170</v>
      </c>
      <c r="BE357" s="107">
        <f>IF(U357="základní",N357,0)</f>
        <v>0</v>
      </c>
      <c r="BF357" s="107">
        <f>IF(U357="snížená",N357,0)</f>
        <v>0</v>
      </c>
      <c r="BG357" s="107">
        <f>IF(U357="zákl. přenesená",N357,0)</f>
        <v>0</v>
      </c>
      <c r="BH357" s="107">
        <f>IF(U357="sníž. přenesená",N357,0)</f>
        <v>0</v>
      </c>
      <c r="BI357" s="107">
        <f>IF(U357="nulová",N357,0)</f>
        <v>0</v>
      </c>
      <c r="BJ357" s="19" t="s">
        <v>11</v>
      </c>
      <c r="BK357" s="107">
        <f>ROUND(L357*K357,0)</f>
        <v>0</v>
      </c>
      <c r="BL357" s="19" t="s">
        <v>175</v>
      </c>
      <c r="BM357" s="19" t="s">
        <v>1502</v>
      </c>
    </row>
    <row r="358" spans="2:65" s="10" customFormat="1" ht="22.5" customHeight="1">
      <c r="B358" s="169"/>
      <c r="C358" s="170"/>
      <c r="D358" s="170"/>
      <c r="E358" s="171" t="s">
        <v>5</v>
      </c>
      <c r="F358" s="263" t="s">
        <v>1503</v>
      </c>
      <c r="G358" s="264"/>
      <c r="H358" s="264"/>
      <c r="I358" s="264"/>
      <c r="J358" s="170"/>
      <c r="K358" s="172">
        <v>12</v>
      </c>
      <c r="L358" s="170"/>
      <c r="M358" s="170"/>
      <c r="N358" s="170"/>
      <c r="O358" s="170"/>
      <c r="P358" s="170"/>
      <c r="Q358" s="170"/>
      <c r="R358" s="173"/>
      <c r="T358" s="174"/>
      <c r="U358" s="170"/>
      <c r="V358" s="170"/>
      <c r="W358" s="170"/>
      <c r="X358" s="170"/>
      <c r="Y358" s="170"/>
      <c r="Z358" s="170"/>
      <c r="AA358" s="175"/>
      <c r="AT358" s="176" t="s">
        <v>178</v>
      </c>
      <c r="AU358" s="176" t="s">
        <v>126</v>
      </c>
      <c r="AV358" s="10" t="s">
        <v>126</v>
      </c>
      <c r="AW358" s="10" t="s">
        <v>39</v>
      </c>
      <c r="AX358" s="10" t="s">
        <v>82</v>
      </c>
      <c r="AY358" s="176" t="s">
        <v>170</v>
      </c>
    </row>
    <row r="359" spans="2:65" s="10" customFormat="1" ht="22.5" customHeight="1">
      <c r="B359" s="169"/>
      <c r="C359" s="170"/>
      <c r="D359" s="170"/>
      <c r="E359" s="171" t="s">
        <v>5</v>
      </c>
      <c r="F359" s="265" t="s">
        <v>1504</v>
      </c>
      <c r="G359" s="266"/>
      <c r="H359" s="266"/>
      <c r="I359" s="266"/>
      <c r="J359" s="170"/>
      <c r="K359" s="172">
        <v>9</v>
      </c>
      <c r="L359" s="170"/>
      <c r="M359" s="170"/>
      <c r="N359" s="170"/>
      <c r="O359" s="170"/>
      <c r="P359" s="170"/>
      <c r="Q359" s="170"/>
      <c r="R359" s="173"/>
      <c r="T359" s="174"/>
      <c r="U359" s="170"/>
      <c r="V359" s="170"/>
      <c r="W359" s="170"/>
      <c r="X359" s="170"/>
      <c r="Y359" s="170"/>
      <c r="Z359" s="170"/>
      <c r="AA359" s="175"/>
      <c r="AT359" s="176" t="s">
        <v>178</v>
      </c>
      <c r="AU359" s="176" t="s">
        <v>126</v>
      </c>
      <c r="AV359" s="10" t="s">
        <v>126</v>
      </c>
      <c r="AW359" s="10" t="s">
        <v>39</v>
      </c>
      <c r="AX359" s="10" t="s">
        <v>82</v>
      </c>
      <c r="AY359" s="176" t="s">
        <v>170</v>
      </c>
    </row>
    <row r="360" spans="2:65" s="1" customFormat="1" ht="31.5" customHeight="1">
      <c r="B360" s="133"/>
      <c r="C360" s="162" t="s">
        <v>1012</v>
      </c>
      <c r="D360" s="162" t="s">
        <v>171</v>
      </c>
      <c r="E360" s="163" t="s">
        <v>1505</v>
      </c>
      <c r="F360" s="260" t="s">
        <v>1506</v>
      </c>
      <c r="G360" s="260"/>
      <c r="H360" s="260"/>
      <c r="I360" s="260"/>
      <c r="J360" s="164" t="s">
        <v>267</v>
      </c>
      <c r="K360" s="165">
        <v>92.6</v>
      </c>
      <c r="L360" s="261">
        <v>0</v>
      </c>
      <c r="M360" s="261"/>
      <c r="N360" s="262">
        <f>ROUND(L360*K360,0)</f>
        <v>0</v>
      </c>
      <c r="O360" s="262"/>
      <c r="P360" s="262"/>
      <c r="Q360" s="262"/>
      <c r="R360" s="136"/>
      <c r="T360" s="166" t="s">
        <v>5</v>
      </c>
      <c r="U360" s="45" t="s">
        <v>47</v>
      </c>
      <c r="V360" s="37"/>
      <c r="W360" s="167">
        <f>V360*K360</f>
        <v>0</v>
      </c>
      <c r="X360" s="167">
        <v>3.0000000000000001E-5</v>
      </c>
      <c r="Y360" s="167">
        <f>X360*K360</f>
        <v>2.7780000000000001E-3</v>
      </c>
      <c r="Z360" s="167">
        <v>0</v>
      </c>
      <c r="AA360" s="168">
        <f>Z360*K360</f>
        <v>0</v>
      </c>
      <c r="AR360" s="19" t="s">
        <v>175</v>
      </c>
      <c r="AT360" s="19" t="s">
        <v>171</v>
      </c>
      <c r="AU360" s="19" t="s">
        <v>126</v>
      </c>
      <c r="AY360" s="19" t="s">
        <v>170</v>
      </c>
      <c r="BE360" s="107">
        <f>IF(U360="základní",N360,0)</f>
        <v>0</v>
      </c>
      <c r="BF360" s="107">
        <f>IF(U360="snížená",N360,0)</f>
        <v>0</v>
      </c>
      <c r="BG360" s="107">
        <f>IF(U360="zákl. přenesená",N360,0)</f>
        <v>0</v>
      </c>
      <c r="BH360" s="107">
        <f>IF(U360="sníž. přenesená",N360,0)</f>
        <v>0</v>
      </c>
      <c r="BI360" s="107">
        <f>IF(U360="nulová",N360,0)</f>
        <v>0</v>
      </c>
      <c r="BJ360" s="19" t="s">
        <v>11</v>
      </c>
      <c r="BK360" s="107">
        <f>ROUND(L360*K360,0)</f>
        <v>0</v>
      </c>
      <c r="BL360" s="19" t="s">
        <v>175</v>
      </c>
      <c r="BM360" s="19" t="s">
        <v>1507</v>
      </c>
    </row>
    <row r="361" spans="2:65" s="10" customFormat="1" ht="22.5" customHeight="1">
      <c r="B361" s="169"/>
      <c r="C361" s="170"/>
      <c r="D361" s="170"/>
      <c r="E361" s="171" t="s">
        <v>5</v>
      </c>
      <c r="F361" s="263" t="s">
        <v>1508</v>
      </c>
      <c r="G361" s="264"/>
      <c r="H361" s="264"/>
      <c r="I361" s="264"/>
      <c r="J361" s="170"/>
      <c r="K361" s="172">
        <v>92.6</v>
      </c>
      <c r="L361" s="170"/>
      <c r="M361" s="170"/>
      <c r="N361" s="170"/>
      <c r="O361" s="170"/>
      <c r="P361" s="170"/>
      <c r="Q361" s="170"/>
      <c r="R361" s="173"/>
      <c r="T361" s="174"/>
      <c r="U361" s="170"/>
      <c r="V361" s="170"/>
      <c r="W361" s="170"/>
      <c r="X361" s="170"/>
      <c r="Y361" s="170"/>
      <c r="Z361" s="170"/>
      <c r="AA361" s="175"/>
      <c r="AT361" s="176" t="s">
        <v>178</v>
      </c>
      <c r="AU361" s="176" t="s">
        <v>126</v>
      </c>
      <c r="AV361" s="10" t="s">
        <v>126</v>
      </c>
      <c r="AW361" s="10" t="s">
        <v>39</v>
      </c>
      <c r="AX361" s="10" t="s">
        <v>82</v>
      </c>
      <c r="AY361" s="176" t="s">
        <v>170</v>
      </c>
    </row>
    <row r="362" spans="2:65" s="1" customFormat="1" ht="31.5" customHeight="1">
      <c r="B362" s="133"/>
      <c r="C362" s="177" t="s">
        <v>1016</v>
      </c>
      <c r="D362" s="177" t="s">
        <v>234</v>
      </c>
      <c r="E362" s="178" t="s">
        <v>1509</v>
      </c>
      <c r="F362" s="272" t="s">
        <v>1510</v>
      </c>
      <c r="G362" s="272"/>
      <c r="H362" s="272"/>
      <c r="I362" s="272"/>
      <c r="J362" s="179" t="s">
        <v>230</v>
      </c>
      <c r="K362" s="180">
        <v>16</v>
      </c>
      <c r="L362" s="273">
        <v>0</v>
      </c>
      <c r="M362" s="273"/>
      <c r="N362" s="274">
        <f>ROUND(L362*K362,0)</f>
        <v>0</v>
      </c>
      <c r="O362" s="262"/>
      <c r="P362" s="262"/>
      <c r="Q362" s="262"/>
      <c r="R362" s="136"/>
      <c r="T362" s="166" t="s">
        <v>5</v>
      </c>
      <c r="U362" s="45" t="s">
        <v>47</v>
      </c>
      <c r="V362" s="37"/>
      <c r="W362" s="167">
        <f>V362*K362</f>
        <v>0</v>
      </c>
      <c r="X362" s="167">
        <v>7.6600000000000001E-2</v>
      </c>
      <c r="Y362" s="167">
        <f>X362*K362</f>
        <v>1.2256</v>
      </c>
      <c r="Z362" s="167">
        <v>0</v>
      </c>
      <c r="AA362" s="168">
        <f>Z362*K362</f>
        <v>0</v>
      </c>
      <c r="AR362" s="19" t="s">
        <v>213</v>
      </c>
      <c r="AT362" s="19" t="s">
        <v>234</v>
      </c>
      <c r="AU362" s="19" t="s">
        <v>126</v>
      </c>
      <c r="AY362" s="19" t="s">
        <v>170</v>
      </c>
      <c r="BE362" s="107">
        <f>IF(U362="základní",N362,0)</f>
        <v>0</v>
      </c>
      <c r="BF362" s="107">
        <f>IF(U362="snížená",N362,0)</f>
        <v>0</v>
      </c>
      <c r="BG362" s="107">
        <f>IF(U362="zákl. přenesená",N362,0)</f>
        <v>0</v>
      </c>
      <c r="BH362" s="107">
        <f>IF(U362="sníž. přenesená",N362,0)</f>
        <v>0</v>
      </c>
      <c r="BI362" s="107">
        <f>IF(U362="nulová",N362,0)</f>
        <v>0</v>
      </c>
      <c r="BJ362" s="19" t="s">
        <v>11</v>
      </c>
      <c r="BK362" s="107">
        <f>ROUND(L362*K362,0)</f>
        <v>0</v>
      </c>
      <c r="BL362" s="19" t="s">
        <v>175</v>
      </c>
      <c r="BM362" s="19" t="s">
        <v>1511</v>
      </c>
    </row>
    <row r="363" spans="2:65" s="1" customFormat="1" ht="31.5" customHeight="1">
      <c r="B363" s="133"/>
      <c r="C363" s="177" t="s">
        <v>1020</v>
      </c>
      <c r="D363" s="177" t="s">
        <v>234</v>
      </c>
      <c r="E363" s="178" t="s">
        <v>1512</v>
      </c>
      <c r="F363" s="272" t="s">
        <v>1513</v>
      </c>
      <c r="G363" s="272"/>
      <c r="H363" s="272"/>
      <c r="I363" s="272"/>
      <c r="J363" s="179" t="s">
        <v>230</v>
      </c>
      <c r="K363" s="180">
        <v>8</v>
      </c>
      <c r="L363" s="273">
        <v>0</v>
      </c>
      <c r="M363" s="273"/>
      <c r="N363" s="274">
        <f>ROUND(L363*K363,0)</f>
        <v>0</v>
      </c>
      <c r="O363" s="262"/>
      <c r="P363" s="262"/>
      <c r="Q363" s="262"/>
      <c r="R363" s="136"/>
      <c r="T363" s="166" t="s">
        <v>5</v>
      </c>
      <c r="U363" s="45" t="s">
        <v>47</v>
      </c>
      <c r="V363" s="37"/>
      <c r="W363" s="167">
        <f>V363*K363</f>
        <v>0</v>
      </c>
      <c r="X363" s="167">
        <v>2.9999999999999997E-4</v>
      </c>
      <c r="Y363" s="167">
        <f>X363*K363</f>
        <v>2.3999999999999998E-3</v>
      </c>
      <c r="Z363" s="167">
        <v>0</v>
      </c>
      <c r="AA363" s="168">
        <f>Z363*K363</f>
        <v>0</v>
      </c>
      <c r="AR363" s="19" t="s">
        <v>213</v>
      </c>
      <c r="AT363" s="19" t="s">
        <v>234</v>
      </c>
      <c r="AU363" s="19" t="s">
        <v>126</v>
      </c>
      <c r="AY363" s="19" t="s">
        <v>170</v>
      </c>
      <c r="BE363" s="107">
        <f>IF(U363="základní",N363,0)</f>
        <v>0</v>
      </c>
      <c r="BF363" s="107">
        <f>IF(U363="snížená",N363,0)</f>
        <v>0</v>
      </c>
      <c r="BG363" s="107">
        <f>IF(U363="zákl. přenesená",N363,0)</f>
        <v>0</v>
      </c>
      <c r="BH363" s="107">
        <f>IF(U363="sníž. přenesená",N363,0)</f>
        <v>0</v>
      </c>
      <c r="BI363" s="107">
        <f>IF(U363="nulová",N363,0)</f>
        <v>0</v>
      </c>
      <c r="BJ363" s="19" t="s">
        <v>11</v>
      </c>
      <c r="BK363" s="107">
        <f>ROUND(L363*K363,0)</f>
        <v>0</v>
      </c>
      <c r="BL363" s="19" t="s">
        <v>175</v>
      </c>
      <c r="BM363" s="19" t="s">
        <v>1514</v>
      </c>
    </row>
    <row r="364" spans="2:65" s="10" customFormat="1" ht="22.5" customHeight="1">
      <c r="B364" s="169"/>
      <c r="C364" s="170"/>
      <c r="D364" s="170"/>
      <c r="E364" s="171" t="s">
        <v>5</v>
      </c>
      <c r="F364" s="263" t="s">
        <v>1515</v>
      </c>
      <c r="G364" s="264"/>
      <c r="H364" s="264"/>
      <c r="I364" s="264"/>
      <c r="J364" s="170"/>
      <c r="K364" s="172">
        <v>8</v>
      </c>
      <c r="L364" s="170"/>
      <c r="M364" s="170"/>
      <c r="N364" s="170"/>
      <c r="O364" s="170"/>
      <c r="P364" s="170"/>
      <c r="Q364" s="170"/>
      <c r="R364" s="173"/>
      <c r="T364" s="174"/>
      <c r="U364" s="170"/>
      <c r="V364" s="170"/>
      <c r="W364" s="170"/>
      <c r="X364" s="170"/>
      <c r="Y364" s="170"/>
      <c r="Z364" s="170"/>
      <c r="AA364" s="175"/>
      <c r="AT364" s="176" t="s">
        <v>178</v>
      </c>
      <c r="AU364" s="176" t="s">
        <v>126</v>
      </c>
      <c r="AV364" s="10" t="s">
        <v>126</v>
      </c>
      <c r="AW364" s="10" t="s">
        <v>39</v>
      </c>
      <c r="AX364" s="10" t="s">
        <v>82</v>
      </c>
      <c r="AY364" s="176" t="s">
        <v>170</v>
      </c>
    </row>
    <row r="365" spans="2:65" s="1" customFormat="1" ht="22.5" customHeight="1">
      <c r="B365" s="133"/>
      <c r="C365" s="177" t="s">
        <v>1022</v>
      </c>
      <c r="D365" s="177" t="s">
        <v>234</v>
      </c>
      <c r="E365" s="178" t="s">
        <v>1516</v>
      </c>
      <c r="F365" s="272" t="s">
        <v>1517</v>
      </c>
      <c r="G365" s="272"/>
      <c r="H365" s="272"/>
      <c r="I365" s="272"/>
      <c r="J365" s="179" t="s">
        <v>230</v>
      </c>
      <c r="K365" s="180">
        <v>1</v>
      </c>
      <c r="L365" s="273">
        <v>0</v>
      </c>
      <c r="M365" s="273"/>
      <c r="N365" s="274">
        <f>ROUND(L365*K365,0)</f>
        <v>0</v>
      </c>
      <c r="O365" s="262"/>
      <c r="P365" s="262"/>
      <c r="Q365" s="262"/>
      <c r="R365" s="136"/>
      <c r="T365" s="166" t="s">
        <v>5</v>
      </c>
      <c r="U365" s="45" t="s">
        <v>47</v>
      </c>
      <c r="V365" s="37"/>
      <c r="W365" s="167">
        <f>V365*K365</f>
        <v>0</v>
      </c>
      <c r="X365" s="167">
        <v>2.3999999999999998E-3</v>
      </c>
      <c r="Y365" s="167">
        <f>X365*K365</f>
        <v>2.3999999999999998E-3</v>
      </c>
      <c r="Z365" s="167">
        <v>0</v>
      </c>
      <c r="AA365" s="168">
        <f>Z365*K365</f>
        <v>0</v>
      </c>
      <c r="AR365" s="19" t="s">
        <v>213</v>
      </c>
      <c r="AT365" s="19" t="s">
        <v>234</v>
      </c>
      <c r="AU365" s="19" t="s">
        <v>126</v>
      </c>
      <c r="AY365" s="19" t="s">
        <v>170</v>
      </c>
      <c r="BE365" s="107">
        <f>IF(U365="základní",N365,0)</f>
        <v>0</v>
      </c>
      <c r="BF365" s="107">
        <f>IF(U365="snížená",N365,0)</f>
        <v>0</v>
      </c>
      <c r="BG365" s="107">
        <f>IF(U365="zákl. přenesená",N365,0)</f>
        <v>0</v>
      </c>
      <c r="BH365" s="107">
        <f>IF(U365="sníž. přenesená",N365,0)</f>
        <v>0</v>
      </c>
      <c r="BI365" s="107">
        <f>IF(U365="nulová",N365,0)</f>
        <v>0</v>
      </c>
      <c r="BJ365" s="19" t="s">
        <v>11</v>
      </c>
      <c r="BK365" s="107">
        <f>ROUND(L365*K365,0)</f>
        <v>0</v>
      </c>
      <c r="BL365" s="19" t="s">
        <v>175</v>
      </c>
      <c r="BM365" s="19" t="s">
        <v>1518</v>
      </c>
    </row>
    <row r="366" spans="2:65" s="1" customFormat="1" ht="31.5" customHeight="1">
      <c r="B366" s="133"/>
      <c r="C366" s="162" t="s">
        <v>1026</v>
      </c>
      <c r="D366" s="162" t="s">
        <v>171</v>
      </c>
      <c r="E366" s="163" t="s">
        <v>1519</v>
      </c>
      <c r="F366" s="260" t="s">
        <v>1520</v>
      </c>
      <c r="G366" s="260"/>
      <c r="H366" s="260"/>
      <c r="I366" s="260"/>
      <c r="J366" s="164" t="s">
        <v>267</v>
      </c>
      <c r="K366" s="165">
        <v>103.6</v>
      </c>
      <c r="L366" s="261">
        <v>0</v>
      </c>
      <c r="M366" s="261"/>
      <c r="N366" s="262">
        <f>ROUND(L366*K366,0)</f>
        <v>0</v>
      </c>
      <c r="O366" s="262"/>
      <c r="P366" s="262"/>
      <c r="Q366" s="262"/>
      <c r="R366" s="136"/>
      <c r="T366" s="166" t="s">
        <v>5</v>
      </c>
      <c r="U366" s="45" t="s">
        <v>47</v>
      </c>
      <c r="V366" s="37"/>
      <c r="W366" s="167">
        <f>V366*K366</f>
        <v>0</v>
      </c>
      <c r="X366" s="167">
        <v>4.0000000000000003E-5</v>
      </c>
      <c r="Y366" s="167">
        <f>X366*K366</f>
        <v>4.1440000000000001E-3</v>
      </c>
      <c r="Z366" s="167">
        <v>0</v>
      </c>
      <c r="AA366" s="168">
        <f>Z366*K366</f>
        <v>0</v>
      </c>
      <c r="AR366" s="19" t="s">
        <v>175</v>
      </c>
      <c r="AT366" s="19" t="s">
        <v>171</v>
      </c>
      <c r="AU366" s="19" t="s">
        <v>126</v>
      </c>
      <c r="AY366" s="19" t="s">
        <v>170</v>
      </c>
      <c r="BE366" s="107">
        <f>IF(U366="základní",N366,0)</f>
        <v>0</v>
      </c>
      <c r="BF366" s="107">
        <f>IF(U366="snížená",N366,0)</f>
        <v>0</v>
      </c>
      <c r="BG366" s="107">
        <f>IF(U366="zákl. přenesená",N366,0)</f>
        <v>0</v>
      </c>
      <c r="BH366" s="107">
        <f>IF(U366="sníž. přenesená",N366,0)</f>
        <v>0</v>
      </c>
      <c r="BI366" s="107">
        <f>IF(U366="nulová",N366,0)</f>
        <v>0</v>
      </c>
      <c r="BJ366" s="19" t="s">
        <v>11</v>
      </c>
      <c r="BK366" s="107">
        <f>ROUND(L366*K366,0)</f>
        <v>0</v>
      </c>
      <c r="BL366" s="19" t="s">
        <v>175</v>
      </c>
      <c r="BM366" s="19" t="s">
        <v>1521</v>
      </c>
    </row>
    <row r="367" spans="2:65" s="10" customFormat="1" ht="22.5" customHeight="1">
      <c r="B367" s="169"/>
      <c r="C367" s="170"/>
      <c r="D367" s="170"/>
      <c r="E367" s="171" t="s">
        <v>5</v>
      </c>
      <c r="F367" s="263" t="s">
        <v>1522</v>
      </c>
      <c r="G367" s="264"/>
      <c r="H367" s="264"/>
      <c r="I367" s="264"/>
      <c r="J367" s="170"/>
      <c r="K367" s="172">
        <v>103.6</v>
      </c>
      <c r="L367" s="170"/>
      <c r="M367" s="170"/>
      <c r="N367" s="170"/>
      <c r="O367" s="170"/>
      <c r="P367" s="170"/>
      <c r="Q367" s="170"/>
      <c r="R367" s="173"/>
      <c r="T367" s="174"/>
      <c r="U367" s="170"/>
      <c r="V367" s="170"/>
      <c r="W367" s="170"/>
      <c r="X367" s="170"/>
      <c r="Y367" s="170"/>
      <c r="Z367" s="170"/>
      <c r="AA367" s="175"/>
      <c r="AT367" s="176" t="s">
        <v>178</v>
      </c>
      <c r="AU367" s="176" t="s">
        <v>126</v>
      </c>
      <c r="AV367" s="10" t="s">
        <v>126</v>
      </c>
      <c r="AW367" s="10" t="s">
        <v>39</v>
      </c>
      <c r="AX367" s="10" t="s">
        <v>82</v>
      </c>
      <c r="AY367" s="176" t="s">
        <v>170</v>
      </c>
    </row>
    <row r="368" spans="2:65" s="1" customFormat="1" ht="22.5" customHeight="1">
      <c r="B368" s="133"/>
      <c r="C368" s="177" t="s">
        <v>1030</v>
      </c>
      <c r="D368" s="177" t="s">
        <v>234</v>
      </c>
      <c r="E368" s="178" t="s">
        <v>1523</v>
      </c>
      <c r="F368" s="272" t="s">
        <v>1524</v>
      </c>
      <c r="G368" s="272"/>
      <c r="H368" s="272"/>
      <c r="I368" s="272"/>
      <c r="J368" s="179" t="s">
        <v>267</v>
      </c>
      <c r="K368" s="180">
        <v>108</v>
      </c>
      <c r="L368" s="273">
        <v>0</v>
      </c>
      <c r="M368" s="273"/>
      <c r="N368" s="274">
        <f>ROUND(L368*K368,0)</f>
        <v>0</v>
      </c>
      <c r="O368" s="262"/>
      <c r="P368" s="262"/>
      <c r="Q368" s="262"/>
      <c r="R368" s="136"/>
      <c r="T368" s="166" t="s">
        <v>5</v>
      </c>
      <c r="U368" s="45" t="s">
        <v>47</v>
      </c>
      <c r="V368" s="37"/>
      <c r="W368" s="167">
        <f>V368*K368</f>
        <v>0</v>
      </c>
      <c r="X368" s="167">
        <v>0</v>
      </c>
      <c r="Y368" s="167">
        <f>X368*K368</f>
        <v>0</v>
      </c>
      <c r="Z368" s="167">
        <v>0</v>
      </c>
      <c r="AA368" s="168">
        <f>Z368*K368</f>
        <v>0</v>
      </c>
      <c r="AR368" s="19" t="s">
        <v>213</v>
      </c>
      <c r="AT368" s="19" t="s">
        <v>234</v>
      </c>
      <c r="AU368" s="19" t="s">
        <v>126</v>
      </c>
      <c r="AY368" s="19" t="s">
        <v>170</v>
      </c>
      <c r="BE368" s="107">
        <f>IF(U368="základní",N368,0)</f>
        <v>0</v>
      </c>
      <c r="BF368" s="107">
        <f>IF(U368="snížená",N368,0)</f>
        <v>0</v>
      </c>
      <c r="BG368" s="107">
        <f>IF(U368="zákl. přenesená",N368,0)</f>
        <v>0</v>
      </c>
      <c r="BH368" s="107">
        <f>IF(U368="sníž. přenesená",N368,0)</f>
        <v>0</v>
      </c>
      <c r="BI368" s="107">
        <f>IF(U368="nulová",N368,0)</f>
        <v>0</v>
      </c>
      <c r="BJ368" s="19" t="s">
        <v>11</v>
      </c>
      <c r="BK368" s="107">
        <f>ROUND(L368*K368,0)</f>
        <v>0</v>
      </c>
      <c r="BL368" s="19" t="s">
        <v>175</v>
      </c>
      <c r="BM368" s="19" t="s">
        <v>1525</v>
      </c>
    </row>
    <row r="369" spans="2:65" s="1" customFormat="1" ht="22.5" customHeight="1">
      <c r="B369" s="133"/>
      <c r="C369" s="177" t="s">
        <v>1032</v>
      </c>
      <c r="D369" s="177" t="s">
        <v>234</v>
      </c>
      <c r="E369" s="178" t="s">
        <v>1526</v>
      </c>
      <c r="F369" s="272" t="s">
        <v>1527</v>
      </c>
      <c r="G369" s="272"/>
      <c r="H369" s="272"/>
      <c r="I369" s="272"/>
      <c r="J369" s="179" t="s">
        <v>237</v>
      </c>
      <c r="K369" s="180">
        <v>9</v>
      </c>
      <c r="L369" s="273">
        <v>0</v>
      </c>
      <c r="M369" s="273"/>
      <c r="N369" s="274">
        <f>ROUND(L369*K369,0)</f>
        <v>0</v>
      </c>
      <c r="O369" s="262"/>
      <c r="P369" s="262"/>
      <c r="Q369" s="262"/>
      <c r="R369" s="136"/>
      <c r="T369" s="166" t="s">
        <v>5</v>
      </c>
      <c r="U369" s="45" t="s">
        <v>47</v>
      </c>
      <c r="V369" s="37"/>
      <c r="W369" s="167">
        <f>V369*K369</f>
        <v>0</v>
      </c>
      <c r="X369" s="167">
        <v>0</v>
      </c>
      <c r="Y369" s="167">
        <f>X369*K369</f>
        <v>0</v>
      </c>
      <c r="Z369" s="167">
        <v>0</v>
      </c>
      <c r="AA369" s="168">
        <f>Z369*K369</f>
        <v>0</v>
      </c>
      <c r="AR369" s="19" t="s">
        <v>213</v>
      </c>
      <c r="AT369" s="19" t="s">
        <v>234</v>
      </c>
      <c r="AU369" s="19" t="s">
        <v>126</v>
      </c>
      <c r="AY369" s="19" t="s">
        <v>170</v>
      </c>
      <c r="BE369" s="107">
        <f>IF(U369="základní",N369,0)</f>
        <v>0</v>
      </c>
      <c r="BF369" s="107">
        <f>IF(U369="snížená",N369,0)</f>
        <v>0</v>
      </c>
      <c r="BG369" s="107">
        <f>IF(U369="zákl. přenesená",N369,0)</f>
        <v>0</v>
      </c>
      <c r="BH369" s="107">
        <f>IF(U369="sníž. přenesená",N369,0)</f>
        <v>0</v>
      </c>
      <c r="BI369" s="107">
        <f>IF(U369="nulová",N369,0)</f>
        <v>0</v>
      </c>
      <c r="BJ369" s="19" t="s">
        <v>11</v>
      </c>
      <c r="BK369" s="107">
        <f>ROUND(L369*K369,0)</f>
        <v>0</v>
      </c>
      <c r="BL369" s="19" t="s">
        <v>175</v>
      </c>
      <c r="BM369" s="19" t="s">
        <v>1528</v>
      </c>
    </row>
    <row r="370" spans="2:65" s="1" customFormat="1" ht="31.5" customHeight="1">
      <c r="B370" s="133"/>
      <c r="C370" s="162" t="s">
        <v>1034</v>
      </c>
      <c r="D370" s="162" t="s">
        <v>171</v>
      </c>
      <c r="E370" s="163" t="s">
        <v>1529</v>
      </c>
      <c r="F370" s="260" t="s">
        <v>1530</v>
      </c>
      <c r="G370" s="260"/>
      <c r="H370" s="260"/>
      <c r="I370" s="260"/>
      <c r="J370" s="164" t="s">
        <v>230</v>
      </c>
      <c r="K370" s="165">
        <v>14</v>
      </c>
      <c r="L370" s="261">
        <v>0</v>
      </c>
      <c r="M370" s="261"/>
      <c r="N370" s="262">
        <f>ROUND(L370*K370,0)</f>
        <v>0</v>
      </c>
      <c r="O370" s="262"/>
      <c r="P370" s="262"/>
      <c r="Q370" s="262"/>
      <c r="R370" s="136"/>
      <c r="T370" s="166" t="s">
        <v>5</v>
      </c>
      <c r="U370" s="45" t="s">
        <v>47</v>
      </c>
      <c r="V370" s="37"/>
      <c r="W370" s="167">
        <f>V370*K370</f>
        <v>0</v>
      </c>
      <c r="X370" s="167">
        <v>0</v>
      </c>
      <c r="Y370" s="167">
        <f>X370*K370</f>
        <v>0</v>
      </c>
      <c r="Z370" s="167">
        <v>0</v>
      </c>
      <c r="AA370" s="168">
        <f>Z370*K370</f>
        <v>0</v>
      </c>
      <c r="AR370" s="19" t="s">
        <v>175</v>
      </c>
      <c r="AT370" s="19" t="s">
        <v>171</v>
      </c>
      <c r="AU370" s="19" t="s">
        <v>126</v>
      </c>
      <c r="AY370" s="19" t="s">
        <v>170</v>
      </c>
      <c r="BE370" s="107">
        <f>IF(U370="základní",N370,0)</f>
        <v>0</v>
      </c>
      <c r="BF370" s="107">
        <f>IF(U370="snížená",N370,0)</f>
        <v>0</v>
      </c>
      <c r="BG370" s="107">
        <f>IF(U370="zákl. přenesená",N370,0)</f>
        <v>0</v>
      </c>
      <c r="BH370" s="107">
        <f>IF(U370="sníž. přenesená",N370,0)</f>
        <v>0</v>
      </c>
      <c r="BI370" s="107">
        <f>IF(U370="nulová",N370,0)</f>
        <v>0</v>
      </c>
      <c r="BJ370" s="19" t="s">
        <v>11</v>
      </c>
      <c r="BK370" s="107">
        <f>ROUND(L370*K370,0)</f>
        <v>0</v>
      </c>
      <c r="BL370" s="19" t="s">
        <v>175</v>
      </c>
      <c r="BM370" s="19" t="s">
        <v>1531</v>
      </c>
    </row>
    <row r="371" spans="2:65" s="1" customFormat="1" ht="31.5" customHeight="1">
      <c r="B371" s="133"/>
      <c r="C371" s="177" t="s">
        <v>1038</v>
      </c>
      <c r="D371" s="177" t="s">
        <v>234</v>
      </c>
      <c r="E371" s="178" t="s">
        <v>1532</v>
      </c>
      <c r="F371" s="272" t="s">
        <v>1533</v>
      </c>
      <c r="G371" s="272"/>
      <c r="H371" s="272"/>
      <c r="I371" s="272"/>
      <c r="J371" s="179" t="s">
        <v>230</v>
      </c>
      <c r="K371" s="180">
        <v>14</v>
      </c>
      <c r="L371" s="273">
        <v>0</v>
      </c>
      <c r="M371" s="273"/>
      <c r="N371" s="274">
        <f>ROUND(L371*K371,0)</f>
        <v>0</v>
      </c>
      <c r="O371" s="262"/>
      <c r="P371" s="262"/>
      <c r="Q371" s="262"/>
      <c r="R371" s="136"/>
      <c r="T371" s="166" t="s">
        <v>5</v>
      </c>
      <c r="U371" s="45" t="s">
        <v>47</v>
      </c>
      <c r="V371" s="37"/>
      <c r="W371" s="167">
        <f>V371*K371</f>
        <v>0</v>
      </c>
      <c r="X371" s="167">
        <v>1.4300000000000001E-3</v>
      </c>
      <c r="Y371" s="167">
        <f>X371*K371</f>
        <v>2.002E-2</v>
      </c>
      <c r="Z371" s="167">
        <v>0</v>
      </c>
      <c r="AA371" s="168">
        <f>Z371*K371</f>
        <v>0</v>
      </c>
      <c r="AR371" s="19" t="s">
        <v>213</v>
      </c>
      <c r="AT371" s="19" t="s">
        <v>234</v>
      </c>
      <c r="AU371" s="19" t="s">
        <v>126</v>
      </c>
      <c r="AY371" s="19" t="s">
        <v>170</v>
      </c>
      <c r="BE371" s="107">
        <f>IF(U371="základní",N371,0)</f>
        <v>0</v>
      </c>
      <c r="BF371" s="107">
        <f>IF(U371="snížená",N371,0)</f>
        <v>0</v>
      </c>
      <c r="BG371" s="107">
        <f>IF(U371="zákl. přenesená",N371,0)</f>
        <v>0</v>
      </c>
      <c r="BH371" s="107">
        <f>IF(U371="sníž. přenesená",N371,0)</f>
        <v>0</v>
      </c>
      <c r="BI371" s="107">
        <f>IF(U371="nulová",N371,0)</f>
        <v>0</v>
      </c>
      <c r="BJ371" s="19" t="s">
        <v>11</v>
      </c>
      <c r="BK371" s="107">
        <f>ROUND(L371*K371,0)</f>
        <v>0</v>
      </c>
      <c r="BL371" s="19" t="s">
        <v>175</v>
      </c>
      <c r="BM371" s="19" t="s">
        <v>1534</v>
      </c>
    </row>
    <row r="372" spans="2:65" s="1" customFormat="1" ht="44.25" customHeight="1">
      <c r="B372" s="133"/>
      <c r="C372" s="162" t="s">
        <v>1042</v>
      </c>
      <c r="D372" s="162" t="s">
        <v>171</v>
      </c>
      <c r="E372" s="163" t="s">
        <v>1535</v>
      </c>
      <c r="F372" s="260" t="s">
        <v>1536</v>
      </c>
      <c r="G372" s="260"/>
      <c r="H372" s="260"/>
      <c r="I372" s="260"/>
      <c r="J372" s="164" t="s">
        <v>230</v>
      </c>
      <c r="K372" s="165">
        <v>54</v>
      </c>
      <c r="L372" s="261">
        <v>0</v>
      </c>
      <c r="M372" s="261"/>
      <c r="N372" s="262">
        <f>ROUND(L372*K372,0)</f>
        <v>0</v>
      </c>
      <c r="O372" s="262"/>
      <c r="P372" s="262"/>
      <c r="Q372" s="262"/>
      <c r="R372" s="136"/>
      <c r="T372" s="166" t="s">
        <v>5</v>
      </c>
      <c r="U372" s="45" t="s">
        <v>47</v>
      </c>
      <c r="V372" s="37"/>
      <c r="W372" s="167">
        <f>V372*K372</f>
        <v>0</v>
      </c>
      <c r="X372" s="167">
        <v>0</v>
      </c>
      <c r="Y372" s="167">
        <f>X372*K372</f>
        <v>0</v>
      </c>
      <c r="Z372" s="167">
        <v>0</v>
      </c>
      <c r="AA372" s="168">
        <f>Z372*K372</f>
        <v>0</v>
      </c>
      <c r="AR372" s="19" t="s">
        <v>175</v>
      </c>
      <c r="AT372" s="19" t="s">
        <v>171</v>
      </c>
      <c r="AU372" s="19" t="s">
        <v>126</v>
      </c>
      <c r="AY372" s="19" t="s">
        <v>170</v>
      </c>
      <c r="BE372" s="107">
        <f>IF(U372="základní",N372,0)</f>
        <v>0</v>
      </c>
      <c r="BF372" s="107">
        <f>IF(U372="snížená",N372,0)</f>
        <v>0</v>
      </c>
      <c r="BG372" s="107">
        <f>IF(U372="zákl. přenesená",N372,0)</f>
        <v>0</v>
      </c>
      <c r="BH372" s="107">
        <f>IF(U372="sníž. přenesená",N372,0)</f>
        <v>0</v>
      </c>
      <c r="BI372" s="107">
        <f>IF(U372="nulová",N372,0)</f>
        <v>0</v>
      </c>
      <c r="BJ372" s="19" t="s">
        <v>11</v>
      </c>
      <c r="BK372" s="107">
        <f>ROUND(L372*K372,0)</f>
        <v>0</v>
      </c>
      <c r="BL372" s="19" t="s">
        <v>175</v>
      </c>
      <c r="BM372" s="19" t="s">
        <v>1537</v>
      </c>
    </row>
    <row r="373" spans="2:65" s="10" customFormat="1" ht="22.5" customHeight="1">
      <c r="B373" s="169"/>
      <c r="C373" s="170"/>
      <c r="D373" s="170"/>
      <c r="E373" s="171" t="s">
        <v>5</v>
      </c>
      <c r="F373" s="263" t="s">
        <v>1538</v>
      </c>
      <c r="G373" s="264"/>
      <c r="H373" s="264"/>
      <c r="I373" s="264"/>
      <c r="J373" s="170"/>
      <c r="K373" s="172">
        <v>6</v>
      </c>
      <c r="L373" s="170"/>
      <c r="M373" s="170"/>
      <c r="N373" s="170"/>
      <c r="O373" s="170"/>
      <c r="P373" s="170"/>
      <c r="Q373" s="170"/>
      <c r="R373" s="173"/>
      <c r="T373" s="174"/>
      <c r="U373" s="170"/>
      <c r="V373" s="170"/>
      <c r="W373" s="170"/>
      <c r="X373" s="170"/>
      <c r="Y373" s="170"/>
      <c r="Z373" s="170"/>
      <c r="AA373" s="175"/>
      <c r="AT373" s="176" t="s">
        <v>178</v>
      </c>
      <c r="AU373" s="176" t="s">
        <v>126</v>
      </c>
      <c r="AV373" s="10" t="s">
        <v>126</v>
      </c>
      <c r="AW373" s="10" t="s">
        <v>39</v>
      </c>
      <c r="AX373" s="10" t="s">
        <v>82</v>
      </c>
      <c r="AY373" s="176" t="s">
        <v>170</v>
      </c>
    </row>
    <row r="374" spans="2:65" s="10" customFormat="1" ht="22.5" customHeight="1">
      <c r="B374" s="169"/>
      <c r="C374" s="170"/>
      <c r="D374" s="170"/>
      <c r="E374" s="171" t="s">
        <v>5</v>
      </c>
      <c r="F374" s="265" t="s">
        <v>1539</v>
      </c>
      <c r="G374" s="266"/>
      <c r="H374" s="266"/>
      <c r="I374" s="266"/>
      <c r="J374" s="170"/>
      <c r="K374" s="172">
        <v>28</v>
      </c>
      <c r="L374" s="170"/>
      <c r="M374" s="170"/>
      <c r="N374" s="170"/>
      <c r="O374" s="170"/>
      <c r="P374" s="170"/>
      <c r="Q374" s="170"/>
      <c r="R374" s="173"/>
      <c r="T374" s="174"/>
      <c r="U374" s="170"/>
      <c r="V374" s="170"/>
      <c r="W374" s="170"/>
      <c r="X374" s="170"/>
      <c r="Y374" s="170"/>
      <c r="Z374" s="170"/>
      <c r="AA374" s="175"/>
      <c r="AT374" s="176" t="s">
        <v>178</v>
      </c>
      <c r="AU374" s="176" t="s">
        <v>126</v>
      </c>
      <c r="AV374" s="10" t="s">
        <v>126</v>
      </c>
      <c r="AW374" s="10" t="s">
        <v>39</v>
      </c>
      <c r="AX374" s="10" t="s">
        <v>82</v>
      </c>
      <c r="AY374" s="176" t="s">
        <v>170</v>
      </c>
    </row>
    <row r="375" spans="2:65" s="10" customFormat="1" ht="22.5" customHeight="1">
      <c r="B375" s="169"/>
      <c r="C375" s="170"/>
      <c r="D375" s="170"/>
      <c r="E375" s="171" t="s">
        <v>5</v>
      </c>
      <c r="F375" s="265" t="s">
        <v>1540</v>
      </c>
      <c r="G375" s="266"/>
      <c r="H375" s="266"/>
      <c r="I375" s="266"/>
      <c r="J375" s="170"/>
      <c r="K375" s="172">
        <v>14</v>
      </c>
      <c r="L375" s="170"/>
      <c r="M375" s="170"/>
      <c r="N375" s="170"/>
      <c r="O375" s="170"/>
      <c r="P375" s="170"/>
      <c r="Q375" s="170"/>
      <c r="R375" s="173"/>
      <c r="T375" s="174"/>
      <c r="U375" s="170"/>
      <c r="V375" s="170"/>
      <c r="W375" s="170"/>
      <c r="X375" s="170"/>
      <c r="Y375" s="170"/>
      <c r="Z375" s="170"/>
      <c r="AA375" s="175"/>
      <c r="AT375" s="176" t="s">
        <v>178</v>
      </c>
      <c r="AU375" s="176" t="s">
        <v>126</v>
      </c>
      <c r="AV375" s="10" t="s">
        <v>126</v>
      </c>
      <c r="AW375" s="10" t="s">
        <v>39</v>
      </c>
      <c r="AX375" s="10" t="s">
        <v>82</v>
      </c>
      <c r="AY375" s="176" t="s">
        <v>170</v>
      </c>
    </row>
    <row r="376" spans="2:65" s="10" customFormat="1" ht="22.5" customHeight="1">
      <c r="B376" s="169"/>
      <c r="C376" s="170"/>
      <c r="D376" s="170"/>
      <c r="E376" s="171" t="s">
        <v>5</v>
      </c>
      <c r="F376" s="265" t="s">
        <v>1541</v>
      </c>
      <c r="G376" s="266"/>
      <c r="H376" s="266"/>
      <c r="I376" s="266"/>
      <c r="J376" s="170"/>
      <c r="K376" s="172">
        <v>6</v>
      </c>
      <c r="L376" s="170"/>
      <c r="M376" s="170"/>
      <c r="N376" s="170"/>
      <c r="O376" s="170"/>
      <c r="P376" s="170"/>
      <c r="Q376" s="170"/>
      <c r="R376" s="173"/>
      <c r="T376" s="174"/>
      <c r="U376" s="170"/>
      <c r="V376" s="170"/>
      <c r="W376" s="170"/>
      <c r="X376" s="170"/>
      <c r="Y376" s="170"/>
      <c r="Z376" s="170"/>
      <c r="AA376" s="175"/>
      <c r="AT376" s="176" t="s">
        <v>178</v>
      </c>
      <c r="AU376" s="176" t="s">
        <v>126</v>
      </c>
      <c r="AV376" s="10" t="s">
        <v>126</v>
      </c>
      <c r="AW376" s="10" t="s">
        <v>39</v>
      </c>
      <c r="AX376" s="10" t="s">
        <v>82</v>
      </c>
      <c r="AY376" s="176" t="s">
        <v>170</v>
      </c>
    </row>
    <row r="377" spans="2:65" s="1" customFormat="1" ht="22.5" customHeight="1">
      <c r="B377" s="133"/>
      <c r="C377" s="177" t="s">
        <v>1046</v>
      </c>
      <c r="D377" s="177" t="s">
        <v>234</v>
      </c>
      <c r="E377" s="178" t="s">
        <v>1542</v>
      </c>
      <c r="F377" s="272" t="s">
        <v>1543</v>
      </c>
      <c r="G377" s="272"/>
      <c r="H377" s="272"/>
      <c r="I377" s="272"/>
      <c r="J377" s="179" t="s">
        <v>230</v>
      </c>
      <c r="K377" s="180">
        <v>34</v>
      </c>
      <c r="L377" s="273">
        <v>0</v>
      </c>
      <c r="M377" s="273"/>
      <c r="N377" s="274">
        <f>ROUND(L377*K377,0)</f>
        <v>0</v>
      </c>
      <c r="O377" s="262"/>
      <c r="P377" s="262"/>
      <c r="Q377" s="262"/>
      <c r="R377" s="136"/>
      <c r="T377" s="166" t="s">
        <v>5</v>
      </c>
      <c r="U377" s="45" t="s">
        <v>47</v>
      </c>
      <c r="V377" s="37"/>
      <c r="W377" s="167">
        <f>V377*K377</f>
        <v>0</v>
      </c>
      <c r="X377" s="167">
        <v>6.4999999999999997E-4</v>
      </c>
      <c r="Y377" s="167">
        <f>X377*K377</f>
        <v>2.2099999999999998E-2</v>
      </c>
      <c r="Z377" s="167">
        <v>0</v>
      </c>
      <c r="AA377" s="168">
        <f>Z377*K377</f>
        <v>0</v>
      </c>
      <c r="AR377" s="19" t="s">
        <v>213</v>
      </c>
      <c r="AT377" s="19" t="s">
        <v>234</v>
      </c>
      <c r="AU377" s="19" t="s">
        <v>126</v>
      </c>
      <c r="AY377" s="19" t="s">
        <v>170</v>
      </c>
      <c r="BE377" s="107">
        <f>IF(U377="základní",N377,0)</f>
        <v>0</v>
      </c>
      <c r="BF377" s="107">
        <f>IF(U377="snížená",N377,0)</f>
        <v>0</v>
      </c>
      <c r="BG377" s="107">
        <f>IF(U377="zákl. přenesená",N377,0)</f>
        <v>0</v>
      </c>
      <c r="BH377" s="107">
        <f>IF(U377="sníž. přenesená",N377,0)</f>
        <v>0</v>
      </c>
      <c r="BI377" s="107">
        <f>IF(U377="nulová",N377,0)</f>
        <v>0</v>
      </c>
      <c r="BJ377" s="19" t="s">
        <v>11</v>
      </c>
      <c r="BK377" s="107">
        <f>ROUND(L377*K377,0)</f>
        <v>0</v>
      </c>
      <c r="BL377" s="19" t="s">
        <v>175</v>
      </c>
      <c r="BM377" s="19" t="s">
        <v>1544</v>
      </c>
    </row>
    <row r="378" spans="2:65" s="1" customFormat="1" ht="22.5" customHeight="1">
      <c r="B378" s="133"/>
      <c r="C378" s="177" t="s">
        <v>1050</v>
      </c>
      <c r="D378" s="177" t="s">
        <v>234</v>
      </c>
      <c r="E378" s="178" t="s">
        <v>1545</v>
      </c>
      <c r="F378" s="272" t="s">
        <v>1546</v>
      </c>
      <c r="G378" s="272"/>
      <c r="H378" s="272"/>
      <c r="I378" s="272"/>
      <c r="J378" s="179" t="s">
        <v>230</v>
      </c>
      <c r="K378" s="180">
        <v>14</v>
      </c>
      <c r="L378" s="273">
        <v>0</v>
      </c>
      <c r="M378" s="273"/>
      <c r="N378" s="274">
        <f>ROUND(L378*K378,0)</f>
        <v>0</v>
      </c>
      <c r="O378" s="262"/>
      <c r="P378" s="262"/>
      <c r="Q378" s="262"/>
      <c r="R378" s="136"/>
      <c r="T378" s="166" t="s">
        <v>5</v>
      </c>
      <c r="U378" s="45" t="s">
        <v>47</v>
      </c>
      <c r="V378" s="37"/>
      <c r="W378" s="167">
        <f>V378*K378</f>
        <v>0</v>
      </c>
      <c r="X378" s="167">
        <v>4.6000000000000001E-4</v>
      </c>
      <c r="Y378" s="167">
        <f>X378*K378</f>
        <v>6.4400000000000004E-3</v>
      </c>
      <c r="Z378" s="167">
        <v>0</v>
      </c>
      <c r="AA378" s="168">
        <f>Z378*K378</f>
        <v>0</v>
      </c>
      <c r="AR378" s="19" t="s">
        <v>213</v>
      </c>
      <c r="AT378" s="19" t="s">
        <v>234</v>
      </c>
      <c r="AU378" s="19" t="s">
        <v>126</v>
      </c>
      <c r="AY378" s="19" t="s">
        <v>170</v>
      </c>
      <c r="BE378" s="107">
        <f>IF(U378="základní",N378,0)</f>
        <v>0</v>
      </c>
      <c r="BF378" s="107">
        <f>IF(U378="snížená",N378,0)</f>
        <v>0</v>
      </c>
      <c r="BG378" s="107">
        <f>IF(U378="zákl. přenesená",N378,0)</f>
        <v>0</v>
      </c>
      <c r="BH378" s="107">
        <f>IF(U378="sníž. přenesená",N378,0)</f>
        <v>0</v>
      </c>
      <c r="BI378" s="107">
        <f>IF(U378="nulová",N378,0)</f>
        <v>0</v>
      </c>
      <c r="BJ378" s="19" t="s">
        <v>11</v>
      </c>
      <c r="BK378" s="107">
        <f>ROUND(L378*K378,0)</f>
        <v>0</v>
      </c>
      <c r="BL378" s="19" t="s">
        <v>175</v>
      </c>
      <c r="BM378" s="19" t="s">
        <v>1547</v>
      </c>
    </row>
    <row r="379" spans="2:65" s="1" customFormat="1" ht="31.5" customHeight="1">
      <c r="B379" s="133"/>
      <c r="C379" s="177" t="s">
        <v>1054</v>
      </c>
      <c r="D379" s="177" t="s">
        <v>234</v>
      </c>
      <c r="E379" s="178" t="s">
        <v>1548</v>
      </c>
      <c r="F379" s="272" t="s">
        <v>1549</v>
      </c>
      <c r="G379" s="272"/>
      <c r="H379" s="272"/>
      <c r="I379" s="272"/>
      <c r="J379" s="179" t="s">
        <v>230</v>
      </c>
      <c r="K379" s="180">
        <v>6</v>
      </c>
      <c r="L379" s="273">
        <v>0</v>
      </c>
      <c r="M379" s="273"/>
      <c r="N379" s="274">
        <f>ROUND(L379*K379,0)</f>
        <v>0</v>
      </c>
      <c r="O379" s="262"/>
      <c r="P379" s="262"/>
      <c r="Q379" s="262"/>
      <c r="R379" s="136"/>
      <c r="T379" s="166" t="s">
        <v>5</v>
      </c>
      <c r="U379" s="45" t="s">
        <v>47</v>
      </c>
      <c r="V379" s="37"/>
      <c r="W379" s="167">
        <f>V379*K379</f>
        <v>0</v>
      </c>
      <c r="X379" s="167">
        <v>5.9000000000000003E-4</v>
      </c>
      <c r="Y379" s="167">
        <f>X379*K379</f>
        <v>3.5400000000000002E-3</v>
      </c>
      <c r="Z379" s="167">
        <v>0</v>
      </c>
      <c r="AA379" s="168">
        <f>Z379*K379</f>
        <v>0</v>
      </c>
      <c r="AR379" s="19" t="s">
        <v>213</v>
      </c>
      <c r="AT379" s="19" t="s">
        <v>234</v>
      </c>
      <c r="AU379" s="19" t="s">
        <v>126</v>
      </c>
      <c r="AY379" s="19" t="s">
        <v>170</v>
      </c>
      <c r="BE379" s="107">
        <f>IF(U379="základní",N379,0)</f>
        <v>0</v>
      </c>
      <c r="BF379" s="107">
        <f>IF(U379="snížená",N379,0)</f>
        <v>0</v>
      </c>
      <c r="BG379" s="107">
        <f>IF(U379="zákl. přenesená",N379,0)</f>
        <v>0</v>
      </c>
      <c r="BH379" s="107">
        <f>IF(U379="sníž. přenesená",N379,0)</f>
        <v>0</v>
      </c>
      <c r="BI379" s="107">
        <f>IF(U379="nulová",N379,0)</f>
        <v>0</v>
      </c>
      <c r="BJ379" s="19" t="s">
        <v>11</v>
      </c>
      <c r="BK379" s="107">
        <f>ROUND(L379*K379,0)</f>
        <v>0</v>
      </c>
      <c r="BL379" s="19" t="s">
        <v>175</v>
      </c>
      <c r="BM379" s="19" t="s">
        <v>1550</v>
      </c>
    </row>
    <row r="380" spans="2:65" s="1" customFormat="1" ht="44.25" customHeight="1">
      <c r="B380" s="133"/>
      <c r="C380" s="162" t="s">
        <v>1058</v>
      </c>
      <c r="D380" s="162" t="s">
        <v>171</v>
      </c>
      <c r="E380" s="163" t="s">
        <v>1551</v>
      </c>
      <c r="F380" s="260" t="s">
        <v>1552</v>
      </c>
      <c r="G380" s="260"/>
      <c r="H380" s="260"/>
      <c r="I380" s="260"/>
      <c r="J380" s="164" t="s">
        <v>230</v>
      </c>
      <c r="K380" s="165">
        <v>6</v>
      </c>
      <c r="L380" s="261">
        <v>0</v>
      </c>
      <c r="M380" s="261"/>
      <c r="N380" s="262">
        <f>ROUND(L380*K380,0)</f>
        <v>0</v>
      </c>
      <c r="O380" s="262"/>
      <c r="P380" s="262"/>
      <c r="Q380" s="262"/>
      <c r="R380" s="136"/>
      <c r="T380" s="166" t="s">
        <v>5</v>
      </c>
      <c r="U380" s="45" t="s">
        <v>47</v>
      </c>
      <c r="V380" s="37"/>
      <c r="W380" s="167">
        <f>V380*K380</f>
        <v>0</v>
      </c>
      <c r="X380" s="167">
        <v>1.0000000000000001E-5</v>
      </c>
      <c r="Y380" s="167">
        <f>X380*K380</f>
        <v>6.0000000000000008E-5</v>
      </c>
      <c r="Z380" s="167">
        <v>0</v>
      </c>
      <c r="AA380" s="168">
        <f>Z380*K380</f>
        <v>0</v>
      </c>
      <c r="AR380" s="19" t="s">
        <v>175</v>
      </c>
      <c r="AT380" s="19" t="s">
        <v>171</v>
      </c>
      <c r="AU380" s="19" t="s">
        <v>126</v>
      </c>
      <c r="AY380" s="19" t="s">
        <v>170</v>
      </c>
      <c r="BE380" s="107">
        <f>IF(U380="základní",N380,0)</f>
        <v>0</v>
      </c>
      <c r="BF380" s="107">
        <f>IF(U380="snížená",N380,0)</f>
        <v>0</v>
      </c>
      <c r="BG380" s="107">
        <f>IF(U380="zákl. přenesená",N380,0)</f>
        <v>0</v>
      </c>
      <c r="BH380" s="107">
        <f>IF(U380="sníž. přenesená",N380,0)</f>
        <v>0</v>
      </c>
      <c r="BI380" s="107">
        <f>IF(U380="nulová",N380,0)</f>
        <v>0</v>
      </c>
      <c r="BJ380" s="19" t="s">
        <v>11</v>
      </c>
      <c r="BK380" s="107">
        <f>ROUND(L380*K380,0)</f>
        <v>0</v>
      </c>
      <c r="BL380" s="19" t="s">
        <v>175</v>
      </c>
      <c r="BM380" s="19" t="s">
        <v>1553</v>
      </c>
    </row>
    <row r="381" spans="2:65" s="10" customFormat="1" ht="22.5" customHeight="1">
      <c r="B381" s="169"/>
      <c r="C381" s="170"/>
      <c r="D381" s="170"/>
      <c r="E381" s="171" t="s">
        <v>5</v>
      </c>
      <c r="F381" s="263" t="s">
        <v>1554</v>
      </c>
      <c r="G381" s="264"/>
      <c r="H381" s="264"/>
      <c r="I381" s="264"/>
      <c r="J381" s="170"/>
      <c r="K381" s="172">
        <v>6</v>
      </c>
      <c r="L381" s="170"/>
      <c r="M381" s="170"/>
      <c r="N381" s="170"/>
      <c r="O381" s="170"/>
      <c r="P381" s="170"/>
      <c r="Q381" s="170"/>
      <c r="R381" s="173"/>
      <c r="T381" s="174"/>
      <c r="U381" s="170"/>
      <c r="V381" s="170"/>
      <c r="W381" s="170"/>
      <c r="X381" s="170"/>
      <c r="Y381" s="170"/>
      <c r="Z381" s="170"/>
      <c r="AA381" s="175"/>
      <c r="AT381" s="176" t="s">
        <v>178</v>
      </c>
      <c r="AU381" s="176" t="s">
        <v>126</v>
      </c>
      <c r="AV381" s="10" t="s">
        <v>126</v>
      </c>
      <c r="AW381" s="10" t="s">
        <v>39</v>
      </c>
      <c r="AX381" s="10" t="s">
        <v>82</v>
      </c>
      <c r="AY381" s="176" t="s">
        <v>170</v>
      </c>
    </row>
    <row r="382" spans="2:65" s="1" customFormat="1" ht="22.5" customHeight="1">
      <c r="B382" s="133"/>
      <c r="C382" s="177" t="s">
        <v>1062</v>
      </c>
      <c r="D382" s="177" t="s">
        <v>234</v>
      </c>
      <c r="E382" s="178" t="s">
        <v>1555</v>
      </c>
      <c r="F382" s="272" t="s">
        <v>1556</v>
      </c>
      <c r="G382" s="272"/>
      <c r="H382" s="272"/>
      <c r="I382" s="272"/>
      <c r="J382" s="179" t="s">
        <v>230</v>
      </c>
      <c r="K382" s="180">
        <v>2</v>
      </c>
      <c r="L382" s="273">
        <v>0</v>
      </c>
      <c r="M382" s="273"/>
      <c r="N382" s="274">
        <f t="shared" ref="N382:N400" si="5">ROUND(L382*K382,0)</f>
        <v>0</v>
      </c>
      <c r="O382" s="262"/>
      <c r="P382" s="262"/>
      <c r="Q382" s="262"/>
      <c r="R382" s="136"/>
      <c r="T382" s="166" t="s">
        <v>5</v>
      </c>
      <c r="U382" s="45" t="s">
        <v>47</v>
      </c>
      <c r="V382" s="37"/>
      <c r="W382" s="167">
        <f t="shared" ref="W382:W400" si="6">V382*K382</f>
        <v>0</v>
      </c>
      <c r="X382" s="167">
        <v>1.25E-3</v>
      </c>
      <c r="Y382" s="167">
        <f t="shared" ref="Y382:Y400" si="7">X382*K382</f>
        <v>2.5000000000000001E-3</v>
      </c>
      <c r="Z382" s="167">
        <v>0</v>
      </c>
      <c r="AA382" s="168">
        <f t="shared" ref="AA382:AA400" si="8">Z382*K382</f>
        <v>0</v>
      </c>
      <c r="AR382" s="19" t="s">
        <v>213</v>
      </c>
      <c r="AT382" s="19" t="s">
        <v>234</v>
      </c>
      <c r="AU382" s="19" t="s">
        <v>126</v>
      </c>
      <c r="AY382" s="19" t="s">
        <v>170</v>
      </c>
      <c r="BE382" s="107">
        <f t="shared" ref="BE382:BE400" si="9">IF(U382="základní",N382,0)</f>
        <v>0</v>
      </c>
      <c r="BF382" s="107">
        <f t="shared" ref="BF382:BF400" si="10">IF(U382="snížená",N382,0)</f>
        <v>0</v>
      </c>
      <c r="BG382" s="107">
        <f t="shared" ref="BG382:BG400" si="11">IF(U382="zákl. přenesená",N382,0)</f>
        <v>0</v>
      </c>
      <c r="BH382" s="107">
        <f t="shared" ref="BH382:BH400" si="12">IF(U382="sníž. přenesená",N382,0)</f>
        <v>0</v>
      </c>
      <c r="BI382" s="107">
        <f t="shared" ref="BI382:BI400" si="13">IF(U382="nulová",N382,0)</f>
        <v>0</v>
      </c>
      <c r="BJ382" s="19" t="s">
        <v>11</v>
      </c>
      <c r="BK382" s="107">
        <f t="shared" ref="BK382:BK400" si="14">ROUND(L382*K382,0)</f>
        <v>0</v>
      </c>
      <c r="BL382" s="19" t="s">
        <v>175</v>
      </c>
      <c r="BM382" s="19" t="s">
        <v>1557</v>
      </c>
    </row>
    <row r="383" spans="2:65" s="1" customFormat="1" ht="31.5" customHeight="1">
      <c r="B383" s="133"/>
      <c r="C383" s="177" t="s">
        <v>1066</v>
      </c>
      <c r="D383" s="177" t="s">
        <v>234</v>
      </c>
      <c r="E383" s="178" t="s">
        <v>1558</v>
      </c>
      <c r="F383" s="272" t="s">
        <v>1559</v>
      </c>
      <c r="G383" s="272"/>
      <c r="H383" s="272"/>
      <c r="I383" s="272"/>
      <c r="J383" s="179" t="s">
        <v>230</v>
      </c>
      <c r="K383" s="180">
        <v>4</v>
      </c>
      <c r="L383" s="273">
        <v>0</v>
      </c>
      <c r="M383" s="273"/>
      <c r="N383" s="274">
        <f t="shared" si="5"/>
        <v>0</v>
      </c>
      <c r="O383" s="262"/>
      <c r="P383" s="262"/>
      <c r="Q383" s="262"/>
      <c r="R383" s="136"/>
      <c r="T383" s="166" t="s">
        <v>5</v>
      </c>
      <c r="U383" s="45" t="s">
        <v>47</v>
      </c>
      <c r="V383" s="37"/>
      <c r="W383" s="167">
        <f t="shared" si="6"/>
        <v>0</v>
      </c>
      <c r="X383" s="167">
        <v>1.16E-3</v>
      </c>
      <c r="Y383" s="167">
        <f t="shared" si="7"/>
        <v>4.64E-3</v>
      </c>
      <c r="Z383" s="167">
        <v>0</v>
      </c>
      <c r="AA383" s="168">
        <f t="shared" si="8"/>
        <v>0</v>
      </c>
      <c r="AR383" s="19" t="s">
        <v>213</v>
      </c>
      <c r="AT383" s="19" t="s">
        <v>234</v>
      </c>
      <c r="AU383" s="19" t="s">
        <v>126</v>
      </c>
      <c r="AY383" s="19" t="s">
        <v>170</v>
      </c>
      <c r="BE383" s="107">
        <f t="shared" si="9"/>
        <v>0</v>
      </c>
      <c r="BF383" s="107">
        <f t="shared" si="10"/>
        <v>0</v>
      </c>
      <c r="BG383" s="107">
        <f t="shared" si="11"/>
        <v>0</v>
      </c>
      <c r="BH383" s="107">
        <f t="shared" si="12"/>
        <v>0</v>
      </c>
      <c r="BI383" s="107">
        <f t="shared" si="13"/>
        <v>0</v>
      </c>
      <c r="BJ383" s="19" t="s">
        <v>11</v>
      </c>
      <c r="BK383" s="107">
        <f t="shared" si="14"/>
        <v>0</v>
      </c>
      <c r="BL383" s="19" t="s">
        <v>175</v>
      </c>
      <c r="BM383" s="19" t="s">
        <v>1560</v>
      </c>
    </row>
    <row r="384" spans="2:65" s="1" customFormat="1" ht="31.5" customHeight="1">
      <c r="B384" s="133"/>
      <c r="C384" s="162" t="s">
        <v>1070</v>
      </c>
      <c r="D384" s="162" t="s">
        <v>171</v>
      </c>
      <c r="E384" s="163" t="s">
        <v>1561</v>
      </c>
      <c r="F384" s="260" t="s">
        <v>1562</v>
      </c>
      <c r="G384" s="260"/>
      <c r="H384" s="260"/>
      <c r="I384" s="260"/>
      <c r="J384" s="164" t="s">
        <v>230</v>
      </c>
      <c r="K384" s="165">
        <v>12</v>
      </c>
      <c r="L384" s="261">
        <v>0</v>
      </c>
      <c r="M384" s="261"/>
      <c r="N384" s="262">
        <f t="shared" si="5"/>
        <v>0</v>
      </c>
      <c r="O384" s="262"/>
      <c r="P384" s="262"/>
      <c r="Q384" s="262"/>
      <c r="R384" s="136"/>
      <c r="T384" s="166" t="s">
        <v>5</v>
      </c>
      <c r="U384" s="45" t="s">
        <v>47</v>
      </c>
      <c r="V384" s="37"/>
      <c r="W384" s="167">
        <f t="shared" si="6"/>
        <v>0</v>
      </c>
      <c r="X384" s="167">
        <v>1E-4</v>
      </c>
      <c r="Y384" s="167">
        <f t="shared" si="7"/>
        <v>1.2000000000000001E-3</v>
      </c>
      <c r="Z384" s="167">
        <v>0</v>
      </c>
      <c r="AA384" s="168">
        <f t="shared" si="8"/>
        <v>0</v>
      </c>
      <c r="AR384" s="19" t="s">
        <v>175</v>
      </c>
      <c r="AT384" s="19" t="s">
        <v>171</v>
      </c>
      <c r="AU384" s="19" t="s">
        <v>126</v>
      </c>
      <c r="AY384" s="19" t="s">
        <v>170</v>
      </c>
      <c r="BE384" s="107">
        <f t="shared" si="9"/>
        <v>0</v>
      </c>
      <c r="BF384" s="107">
        <f t="shared" si="10"/>
        <v>0</v>
      </c>
      <c r="BG384" s="107">
        <f t="shared" si="11"/>
        <v>0</v>
      </c>
      <c r="BH384" s="107">
        <f t="shared" si="12"/>
        <v>0</v>
      </c>
      <c r="BI384" s="107">
        <f t="shared" si="13"/>
        <v>0</v>
      </c>
      <c r="BJ384" s="19" t="s">
        <v>11</v>
      </c>
      <c r="BK384" s="107">
        <f t="shared" si="14"/>
        <v>0</v>
      </c>
      <c r="BL384" s="19" t="s">
        <v>175</v>
      </c>
      <c r="BM384" s="19" t="s">
        <v>1563</v>
      </c>
    </row>
    <row r="385" spans="2:65" s="1" customFormat="1" ht="22.5" customHeight="1">
      <c r="B385" s="133"/>
      <c r="C385" s="177" t="s">
        <v>1074</v>
      </c>
      <c r="D385" s="177" t="s">
        <v>234</v>
      </c>
      <c r="E385" s="178" t="s">
        <v>1564</v>
      </c>
      <c r="F385" s="272" t="s">
        <v>1565</v>
      </c>
      <c r="G385" s="272"/>
      <c r="H385" s="272"/>
      <c r="I385" s="272"/>
      <c r="J385" s="179" t="s">
        <v>230</v>
      </c>
      <c r="K385" s="180">
        <v>12</v>
      </c>
      <c r="L385" s="273">
        <v>0</v>
      </c>
      <c r="M385" s="273"/>
      <c r="N385" s="274">
        <f t="shared" si="5"/>
        <v>0</v>
      </c>
      <c r="O385" s="262"/>
      <c r="P385" s="262"/>
      <c r="Q385" s="262"/>
      <c r="R385" s="136"/>
      <c r="T385" s="166" t="s">
        <v>5</v>
      </c>
      <c r="U385" s="45" t="s">
        <v>47</v>
      </c>
      <c r="V385" s="37"/>
      <c r="W385" s="167">
        <f t="shared" si="6"/>
        <v>0</v>
      </c>
      <c r="X385" s="167">
        <v>3.8999999999999998E-3</v>
      </c>
      <c r="Y385" s="167">
        <f t="shared" si="7"/>
        <v>4.6799999999999994E-2</v>
      </c>
      <c r="Z385" s="167">
        <v>0</v>
      </c>
      <c r="AA385" s="168">
        <f t="shared" si="8"/>
        <v>0</v>
      </c>
      <c r="AR385" s="19" t="s">
        <v>213</v>
      </c>
      <c r="AT385" s="19" t="s">
        <v>234</v>
      </c>
      <c r="AU385" s="19" t="s">
        <v>126</v>
      </c>
      <c r="AY385" s="19" t="s">
        <v>170</v>
      </c>
      <c r="BE385" s="107">
        <f t="shared" si="9"/>
        <v>0</v>
      </c>
      <c r="BF385" s="107">
        <f t="shared" si="10"/>
        <v>0</v>
      </c>
      <c r="BG385" s="107">
        <f t="shared" si="11"/>
        <v>0</v>
      </c>
      <c r="BH385" s="107">
        <f t="shared" si="12"/>
        <v>0</v>
      </c>
      <c r="BI385" s="107">
        <f t="shared" si="13"/>
        <v>0</v>
      </c>
      <c r="BJ385" s="19" t="s">
        <v>11</v>
      </c>
      <c r="BK385" s="107">
        <f t="shared" si="14"/>
        <v>0</v>
      </c>
      <c r="BL385" s="19" t="s">
        <v>175</v>
      </c>
      <c r="BM385" s="19" t="s">
        <v>1566</v>
      </c>
    </row>
    <row r="386" spans="2:65" s="1" customFormat="1" ht="31.5" customHeight="1">
      <c r="B386" s="133"/>
      <c r="C386" s="162" t="s">
        <v>1078</v>
      </c>
      <c r="D386" s="162" t="s">
        <v>171</v>
      </c>
      <c r="E386" s="163" t="s">
        <v>1567</v>
      </c>
      <c r="F386" s="260" t="s">
        <v>1568</v>
      </c>
      <c r="G386" s="260"/>
      <c r="H386" s="260"/>
      <c r="I386" s="260"/>
      <c r="J386" s="164" t="s">
        <v>230</v>
      </c>
      <c r="K386" s="165">
        <v>7</v>
      </c>
      <c r="L386" s="261">
        <v>0</v>
      </c>
      <c r="M386" s="261"/>
      <c r="N386" s="262">
        <f t="shared" si="5"/>
        <v>0</v>
      </c>
      <c r="O386" s="262"/>
      <c r="P386" s="262"/>
      <c r="Q386" s="262"/>
      <c r="R386" s="136"/>
      <c r="T386" s="166" t="s">
        <v>5</v>
      </c>
      <c r="U386" s="45" t="s">
        <v>47</v>
      </c>
      <c r="V386" s="37"/>
      <c r="W386" s="167">
        <f t="shared" si="6"/>
        <v>0</v>
      </c>
      <c r="X386" s="167">
        <v>1E-4</v>
      </c>
      <c r="Y386" s="167">
        <f t="shared" si="7"/>
        <v>6.9999999999999999E-4</v>
      </c>
      <c r="Z386" s="167">
        <v>0</v>
      </c>
      <c r="AA386" s="168">
        <f t="shared" si="8"/>
        <v>0</v>
      </c>
      <c r="AR386" s="19" t="s">
        <v>175</v>
      </c>
      <c r="AT386" s="19" t="s">
        <v>171</v>
      </c>
      <c r="AU386" s="19" t="s">
        <v>126</v>
      </c>
      <c r="AY386" s="19" t="s">
        <v>170</v>
      </c>
      <c r="BE386" s="107">
        <f t="shared" si="9"/>
        <v>0</v>
      </c>
      <c r="BF386" s="107">
        <f t="shared" si="10"/>
        <v>0</v>
      </c>
      <c r="BG386" s="107">
        <f t="shared" si="11"/>
        <v>0</v>
      </c>
      <c r="BH386" s="107">
        <f t="shared" si="12"/>
        <v>0</v>
      </c>
      <c r="BI386" s="107">
        <f t="shared" si="13"/>
        <v>0</v>
      </c>
      <c r="BJ386" s="19" t="s">
        <v>11</v>
      </c>
      <c r="BK386" s="107">
        <f t="shared" si="14"/>
        <v>0</v>
      </c>
      <c r="BL386" s="19" t="s">
        <v>175</v>
      </c>
      <c r="BM386" s="19" t="s">
        <v>1569</v>
      </c>
    </row>
    <row r="387" spans="2:65" s="1" customFormat="1" ht="22.5" customHeight="1">
      <c r="B387" s="133"/>
      <c r="C387" s="177" t="s">
        <v>1082</v>
      </c>
      <c r="D387" s="177" t="s">
        <v>234</v>
      </c>
      <c r="E387" s="178" t="s">
        <v>1570</v>
      </c>
      <c r="F387" s="272" t="s">
        <v>1571</v>
      </c>
      <c r="G387" s="272"/>
      <c r="H387" s="272"/>
      <c r="I387" s="272"/>
      <c r="J387" s="179" t="s">
        <v>230</v>
      </c>
      <c r="K387" s="180">
        <v>5</v>
      </c>
      <c r="L387" s="273">
        <v>0</v>
      </c>
      <c r="M387" s="273"/>
      <c r="N387" s="274">
        <f t="shared" si="5"/>
        <v>0</v>
      </c>
      <c r="O387" s="262"/>
      <c r="P387" s="262"/>
      <c r="Q387" s="262"/>
      <c r="R387" s="136"/>
      <c r="T387" s="166" t="s">
        <v>5</v>
      </c>
      <c r="U387" s="45" t="s">
        <v>47</v>
      </c>
      <c r="V387" s="37"/>
      <c r="W387" s="167">
        <f t="shared" si="6"/>
        <v>0</v>
      </c>
      <c r="X387" s="167">
        <v>6.7999999999999996E-3</v>
      </c>
      <c r="Y387" s="167">
        <f t="shared" si="7"/>
        <v>3.3999999999999996E-2</v>
      </c>
      <c r="Z387" s="167">
        <v>0</v>
      </c>
      <c r="AA387" s="168">
        <f t="shared" si="8"/>
        <v>0</v>
      </c>
      <c r="AR387" s="19" t="s">
        <v>213</v>
      </c>
      <c r="AT387" s="19" t="s">
        <v>234</v>
      </c>
      <c r="AU387" s="19" t="s">
        <v>126</v>
      </c>
      <c r="AY387" s="19" t="s">
        <v>170</v>
      </c>
      <c r="BE387" s="107">
        <f t="shared" si="9"/>
        <v>0</v>
      </c>
      <c r="BF387" s="107">
        <f t="shared" si="10"/>
        <v>0</v>
      </c>
      <c r="BG387" s="107">
        <f t="shared" si="11"/>
        <v>0</v>
      </c>
      <c r="BH387" s="107">
        <f t="shared" si="12"/>
        <v>0</v>
      </c>
      <c r="BI387" s="107">
        <f t="shared" si="13"/>
        <v>0</v>
      </c>
      <c r="BJ387" s="19" t="s">
        <v>11</v>
      </c>
      <c r="BK387" s="107">
        <f t="shared" si="14"/>
        <v>0</v>
      </c>
      <c r="BL387" s="19" t="s">
        <v>175</v>
      </c>
      <c r="BM387" s="19" t="s">
        <v>1572</v>
      </c>
    </row>
    <row r="388" spans="2:65" s="1" customFormat="1" ht="22.5" customHeight="1">
      <c r="B388" s="133"/>
      <c r="C388" s="177" t="s">
        <v>1086</v>
      </c>
      <c r="D388" s="177" t="s">
        <v>234</v>
      </c>
      <c r="E388" s="178" t="s">
        <v>1573</v>
      </c>
      <c r="F388" s="272" t="s">
        <v>1574</v>
      </c>
      <c r="G388" s="272"/>
      <c r="H388" s="272"/>
      <c r="I388" s="272"/>
      <c r="J388" s="179" t="s">
        <v>230</v>
      </c>
      <c r="K388" s="180">
        <v>2</v>
      </c>
      <c r="L388" s="273">
        <v>0</v>
      </c>
      <c r="M388" s="273"/>
      <c r="N388" s="274">
        <f t="shared" si="5"/>
        <v>0</v>
      </c>
      <c r="O388" s="262"/>
      <c r="P388" s="262"/>
      <c r="Q388" s="262"/>
      <c r="R388" s="136"/>
      <c r="T388" s="166" t="s">
        <v>5</v>
      </c>
      <c r="U388" s="45" t="s">
        <v>47</v>
      </c>
      <c r="V388" s="37"/>
      <c r="W388" s="167">
        <f t="shared" si="6"/>
        <v>0</v>
      </c>
      <c r="X388" s="167">
        <v>7.7999999999999996E-3</v>
      </c>
      <c r="Y388" s="167">
        <f t="shared" si="7"/>
        <v>1.5599999999999999E-2</v>
      </c>
      <c r="Z388" s="167">
        <v>0</v>
      </c>
      <c r="AA388" s="168">
        <f t="shared" si="8"/>
        <v>0</v>
      </c>
      <c r="AR388" s="19" t="s">
        <v>213</v>
      </c>
      <c r="AT388" s="19" t="s">
        <v>234</v>
      </c>
      <c r="AU388" s="19" t="s">
        <v>126</v>
      </c>
      <c r="AY388" s="19" t="s">
        <v>170</v>
      </c>
      <c r="BE388" s="107">
        <f t="shared" si="9"/>
        <v>0</v>
      </c>
      <c r="BF388" s="107">
        <f t="shared" si="10"/>
        <v>0</v>
      </c>
      <c r="BG388" s="107">
        <f t="shared" si="11"/>
        <v>0</v>
      </c>
      <c r="BH388" s="107">
        <f t="shared" si="12"/>
        <v>0</v>
      </c>
      <c r="BI388" s="107">
        <f t="shared" si="13"/>
        <v>0</v>
      </c>
      <c r="BJ388" s="19" t="s">
        <v>11</v>
      </c>
      <c r="BK388" s="107">
        <f t="shared" si="14"/>
        <v>0</v>
      </c>
      <c r="BL388" s="19" t="s">
        <v>175</v>
      </c>
      <c r="BM388" s="19" t="s">
        <v>1575</v>
      </c>
    </row>
    <row r="389" spans="2:65" s="1" customFormat="1" ht="31.5" customHeight="1">
      <c r="B389" s="133"/>
      <c r="C389" s="162" t="s">
        <v>1090</v>
      </c>
      <c r="D389" s="162" t="s">
        <v>171</v>
      </c>
      <c r="E389" s="163" t="s">
        <v>1576</v>
      </c>
      <c r="F389" s="260" t="s">
        <v>1577</v>
      </c>
      <c r="G389" s="260"/>
      <c r="H389" s="260"/>
      <c r="I389" s="260"/>
      <c r="J389" s="164" t="s">
        <v>230</v>
      </c>
      <c r="K389" s="165">
        <v>4</v>
      </c>
      <c r="L389" s="261">
        <v>0</v>
      </c>
      <c r="M389" s="261"/>
      <c r="N389" s="262">
        <f t="shared" si="5"/>
        <v>0</v>
      </c>
      <c r="O389" s="262"/>
      <c r="P389" s="262"/>
      <c r="Q389" s="262"/>
      <c r="R389" s="136"/>
      <c r="T389" s="166" t="s">
        <v>5</v>
      </c>
      <c r="U389" s="45" t="s">
        <v>47</v>
      </c>
      <c r="V389" s="37"/>
      <c r="W389" s="167">
        <f t="shared" si="6"/>
        <v>0</v>
      </c>
      <c r="X389" s="167">
        <v>1E-4</v>
      </c>
      <c r="Y389" s="167">
        <f t="shared" si="7"/>
        <v>4.0000000000000002E-4</v>
      </c>
      <c r="Z389" s="167">
        <v>0</v>
      </c>
      <c r="AA389" s="168">
        <f t="shared" si="8"/>
        <v>0</v>
      </c>
      <c r="AR389" s="19" t="s">
        <v>175</v>
      </c>
      <c r="AT389" s="19" t="s">
        <v>171</v>
      </c>
      <c r="AU389" s="19" t="s">
        <v>126</v>
      </c>
      <c r="AY389" s="19" t="s">
        <v>170</v>
      </c>
      <c r="BE389" s="107">
        <f t="shared" si="9"/>
        <v>0</v>
      </c>
      <c r="BF389" s="107">
        <f t="shared" si="10"/>
        <v>0</v>
      </c>
      <c r="BG389" s="107">
        <f t="shared" si="11"/>
        <v>0</v>
      </c>
      <c r="BH389" s="107">
        <f t="shared" si="12"/>
        <v>0</v>
      </c>
      <c r="BI389" s="107">
        <f t="shared" si="13"/>
        <v>0</v>
      </c>
      <c r="BJ389" s="19" t="s">
        <v>11</v>
      </c>
      <c r="BK389" s="107">
        <f t="shared" si="14"/>
        <v>0</v>
      </c>
      <c r="BL389" s="19" t="s">
        <v>175</v>
      </c>
      <c r="BM389" s="19" t="s">
        <v>1578</v>
      </c>
    </row>
    <row r="390" spans="2:65" s="1" customFormat="1" ht="22.5" customHeight="1">
      <c r="B390" s="133"/>
      <c r="C390" s="177" t="s">
        <v>1092</v>
      </c>
      <c r="D390" s="177" t="s">
        <v>234</v>
      </c>
      <c r="E390" s="178" t="s">
        <v>1579</v>
      </c>
      <c r="F390" s="272" t="s">
        <v>1580</v>
      </c>
      <c r="G390" s="272"/>
      <c r="H390" s="272"/>
      <c r="I390" s="272"/>
      <c r="J390" s="179" t="s">
        <v>230</v>
      </c>
      <c r="K390" s="180">
        <v>3</v>
      </c>
      <c r="L390" s="273">
        <v>0</v>
      </c>
      <c r="M390" s="273"/>
      <c r="N390" s="274">
        <f t="shared" si="5"/>
        <v>0</v>
      </c>
      <c r="O390" s="262"/>
      <c r="P390" s="262"/>
      <c r="Q390" s="262"/>
      <c r="R390" s="136"/>
      <c r="T390" s="166" t="s">
        <v>5</v>
      </c>
      <c r="U390" s="45" t="s">
        <v>47</v>
      </c>
      <c r="V390" s="37"/>
      <c r="W390" s="167">
        <f t="shared" si="6"/>
        <v>0</v>
      </c>
      <c r="X390" s="167">
        <v>9.7999999999999997E-3</v>
      </c>
      <c r="Y390" s="167">
        <f t="shared" si="7"/>
        <v>2.9399999999999999E-2</v>
      </c>
      <c r="Z390" s="167">
        <v>0</v>
      </c>
      <c r="AA390" s="168">
        <f t="shared" si="8"/>
        <v>0</v>
      </c>
      <c r="AR390" s="19" t="s">
        <v>213</v>
      </c>
      <c r="AT390" s="19" t="s">
        <v>234</v>
      </c>
      <c r="AU390" s="19" t="s">
        <v>126</v>
      </c>
      <c r="AY390" s="19" t="s">
        <v>170</v>
      </c>
      <c r="BE390" s="107">
        <f t="shared" si="9"/>
        <v>0</v>
      </c>
      <c r="BF390" s="107">
        <f t="shared" si="10"/>
        <v>0</v>
      </c>
      <c r="BG390" s="107">
        <f t="shared" si="11"/>
        <v>0</v>
      </c>
      <c r="BH390" s="107">
        <f t="shared" si="12"/>
        <v>0</v>
      </c>
      <c r="BI390" s="107">
        <f t="shared" si="13"/>
        <v>0</v>
      </c>
      <c r="BJ390" s="19" t="s">
        <v>11</v>
      </c>
      <c r="BK390" s="107">
        <f t="shared" si="14"/>
        <v>0</v>
      </c>
      <c r="BL390" s="19" t="s">
        <v>175</v>
      </c>
      <c r="BM390" s="19" t="s">
        <v>1581</v>
      </c>
    </row>
    <row r="391" spans="2:65" s="1" customFormat="1" ht="22.5" customHeight="1">
      <c r="B391" s="133"/>
      <c r="C391" s="177" t="s">
        <v>1096</v>
      </c>
      <c r="D391" s="177" t="s">
        <v>234</v>
      </c>
      <c r="E391" s="178" t="s">
        <v>1582</v>
      </c>
      <c r="F391" s="272" t="s">
        <v>1583</v>
      </c>
      <c r="G391" s="272"/>
      <c r="H391" s="272"/>
      <c r="I391" s="272"/>
      <c r="J391" s="179" t="s">
        <v>230</v>
      </c>
      <c r="K391" s="180">
        <v>1</v>
      </c>
      <c r="L391" s="273">
        <v>0</v>
      </c>
      <c r="M391" s="273"/>
      <c r="N391" s="274">
        <f t="shared" si="5"/>
        <v>0</v>
      </c>
      <c r="O391" s="262"/>
      <c r="P391" s="262"/>
      <c r="Q391" s="262"/>
      <c r="R391" s="136"/>
      <c r="T391" s="166" t="s">
        <v>5</v>
      </c>
      <c r="U391" s="45" t="s">
        <v>47</v>
      </c>
      <c r="V391" s="37"/>
      <c r="W391" s="167">
        <f t="shared" si="6"/>
        <v>0</v>
      </c>
      <c r="X391" s="167">
        <v>1.09E-2</v>
      </c>
      <c r="Y391" s="167">
        <f t="shared" si="7"/>
        <v>1.09E-2</v>
      </c>
      <c r="Z391" s="167">
        <v>0</v>
      </c>
      <c r="AA391" s="168">
        <f t="shared" si="8"/>
        <v>0</v>
      </c>
      <c r="AR391" s="19" t="s">
        <v>213</v>
      </c>
      <c r="AT391" s="19" t="s">
        <v>234</v>
      </c>
      <c r="AU391" s="19" t="s">
        <v>126</v>
      </c>
      <c r="AY391" s="19" t="s">
        <v>170</v>
      </c>
      <c r="BE391" s="107">
        <f t="shared" si="9"/>
        <v>0</v>
      </c>
      <c r="BF391" s="107">
        <f t="shared" si="10"/>
        <v>0</v>
      </c>
      <c r="BG391" s="107">
        <f t="shared" si="11"/>
        <v>0</v>
      </c>
      <c r="BH391" s="107">
        <f t="shared" si="12"/>
        <v>0</v>
      </c>
      <c r="BI391" s="107">
        <f t="shared" si="13"/>
        <v>0</v>
      </c>
      <c r="BJ391" s="19" t="s">
        <v>11</v>
      </c>
      <c r="BK391" s="107">
        <f t="shared" si="14"/>
        <v>0</v>
      </c>
      <c r="BL391" s="19" t="s">
        <v>175</v>
      </c>
      <c r="BM391" s="19" t="s">
        <v>1584</v>
      </c>
    </row>
    <row r="392" spans="2:65" s="1" customFormat="1" ht="31.5" customHeight="1">
      <c r="B392" s="133"/>
      <c r="C392" s="162" t="s">
        <v>1100</v>
      </c>
      <c r="D392" s="162" t="s">
        <v>171</v>
      </c>
      <c r="E392" s="163" t="s">
        <v>1585</v>
      </c>
      <c r="F392" s="260" t="s">
        <v>1586</v>
      </c>
      <c r="G392" s="260"/>
      <c r="H392" s="260"/>
      <c r="I392" s="260"/>
      <c r="J392" s="164" t="s">
        <v>230</v>
      </c>
      <c r="K392" s="165">
        <v>4</v>
      </c>
      <c r="L392" s="261">
        <v>0</v>
      </c>
      <c r="M392" s="261"/>
      <c r="N392" s="262">
        <f t="shared" si="5"/>
        <v>0</v>
      </c>
      <c r="O392" s="262"/>
      <c r="P392" s="262"/>
      <c r="Q392" s="262"/>
      <c r="R392" s="136"/>
      <c r="T392" s="166" t="s">
        <v>5</v>
      </c>
      <c r="U392" s="45" t="s">
        <v>47</v>
      </c>
      <c r="V392" s="37"/>
      <c r="W392" s="167">
        <f t="shared" si="6"/>
        <v>0</v>
      </c>
      <c r="X392" s="167">
        <v>1.2E-4</v>
      </c>
      <c r="Y392" s="167">
        <f t="shared" si="7"/>
        <v>4.8000000000000001E-4</v>
      </c>
      <c r="Z392" s="167">
        <v>0</v>
      </c>
      <c r="AA392" s="168">
        <f t="shared" si="8"/>
        <v>0</v>
      </c>
      <c r="AR392" s="19" t="s">
        <v>175</v>
      </c>
      <c r="AT392" s="19" t="s">
        <v>171</v>
      </c>
      <c r="AU392" s="19" t="s">
        <v>126</v>
      </c>
      <c r="AY392" s="19" t="s">
        <v>170</v>
      </c>
      <c r="BE392" s="107">
        <f t="shared" si="9"/>
        <v>0</v>
      </c>
      <c r="BF392" s="107">
        <f t="shared" si="10"/>
        <v>0</v>
      </c>
      <c r="BG392" s="107">
        <f t="shared" si="11"/>
        <v>0</v>
      </c>
      <c r="BH392" s="107">
        <f t="shared" si="12"/>
        <v>0</v>
      </c>
      <c r="BI392" s="107">
        <f t="shared" si="13"/>
        <v>0</v>
      </c>
      <c r="BJ392" s="19" t="s">
        <v>11</v>
      </c>
      <c r="BK392" s="107">
        <f t="shared" si="14"/>
        <v>0</v>
      </c>
      <c r="BL392" s="19" t="s">
        <v>175</v>
      </c>
      <c r="BM392" s="19" t="s">
        <v>1587</v>
      </c>
    </row>
    <row r="393" spans="2:65" s="1" customFormat="1" ht="31.5" customHeight="1">
      <c r="B393" s="133"/>
      <c r="C393" s="177" t="s">
        <v>1104</v>
      </c>
      <c r="D393" s="177" t="s">
        <v>234</v>
      </c>
      <c r="E393" s="178" t="s">
        <v>1588</v>
      </c>
      <c r="F393" s="272" t="s">
        <v>1589</v>
      </c>
      <c r="G393" s="272"/>
      <c r="H393" s="272"/>
      <c r="I393" s="272"/>
      <c r="J393" s="179" t="s">
        <v>230</v>
      </c>
      <c r="K393" s="180">
        <v>4</v>
      </c>
      <c r="L393" s="273">
        <v>0</v>
      </c>
      <c r="M393" s="273"/>
      <c r="N393" s="274">
        <f t="shared" si="5"/>
        <v>0</v>
      </c>
      <c r="O393" s="262"/>
      <c r="P393" s="262"/>
      <c r="Q393" s="262"/>
      <c r="R393" s="136"/>
      <c r="T393" s="166" t="s">
        <v>5</v>
      </c>
      <c r="U393" s="45" t="s">
        <v>47</v>
      </c>
      <c r="V393" s="37"/>
      <c r="W393" s="167">
        <f t="shared" si="6"/>
        <v>0</v>
      </c>
      <c r="X393" s="167">
        <v>1.6899999999999998E-2</v>
      </c>
      <c r="Y393" s="167">
        <f t="shared" si="7"/>
        <v>6.7599999999999993E-2</v>
      </c>
      <c r="Z393" s="167">
        <v>0</v>
      </c>
      <c r="AA393" s="168">
        <f t="shared" si="8"/>
        <v>0</v>
      </c>
      <c r="AR393" s="19" t="s">
        <v>213</v>
      </c>
      <c r="AT393" s="19" t="s">
        <v>234</v>
      </c>
      <c r="AU393" s="19" t="s">
        <v>126</v>
      </c>
      <c r="AY393" s="19" t="s">
        <v>170</v>
      </c>
      <c r="BE393" s="107">
        <f t="shared" si="9"/>
        <v>0</v>
      </c>
      <c r="BF393" s="107">
        <f t="shared" si="10"/>
        <v>0</v>
      </c>
      <c r="BG393" s="107">
        <f t="shared" si="11"/>
        <v>0</v>
      </c>
      <c r="BH393" s="107">
        <f t="shared" si="12"/>
        <v>0</v>
      </c>
      <c r="BI393" s="107">
        <f t="shared" si="13"/>
        <v>0</v>
      </c>
      <c r="BJ393" s="19" t="s">
        <v>11</v>
      </c>
      <c r="BK393" s="107">
        <f t="shared" si="14"/>
        <v>0</v>
      </c>
      <c r="BL393" s="19" t="s">
        <v>175</v>
      </c>
      <c r="BM393" s="19" t="s">
        <v>1590</v>
      </c>
    </row>
    <row r="394" spans="2:65" s="1" customFormat="1" ht="31.5" customHeight="1">
      <c r="B394" s="133"/>
      <c r="C394" s="162" t="s">
        <v>1108</v>
      </c>
      <c r="D394" s="162" t="s">
        <v>171</v>
      </c>
      <c r="E394" s="163" t="s">
        <v>1591</v>
      </c>
      <c r="F394" s="260" t="s">
        <v>1592</v>
      </c>
      <c r="G394" s="260"/>
      <c r="H394" s="260"/>
      <c r="I394" s="260"/>
      <c r="J394" s="164" t="s">
        <v>1593</v>
      </c>
      <c r="K394" s="165">
        <v>29</v>
      </c>
      <c r="L394" s="261">
        <v>0</v>
      </c>
      <c r="M394" s="261"/>
      <c r="N394" s="262">
        <f t="shared" si="5"/>
        <v>0</v>
      </c>
      <c r="O394" s="262"/>
      <c r="P394" s="262"/>
      <c r="Q394" s="262"/>
      <c r="R394" s="136"/>
      <c r="T394" s="166" t="s">
        <v>5</v>
      </c>
      <c r="U394" s="45" t="s">
        <v>47</v>
      </c>
      <c r="V394" s="37"/>
      <c r="W394" s="167">
        <f t="shared" si="6"/>
        <v>0</v>
      </c>
      <c r="X394" s="167">
        <v>1E-4</v>
      </c>
      <c r="Y394" s="167">
        <f t="shared" si="7"/>
        <v>2.9000000000000002E-3</v>
      </c>
      <c r="Z394" s="167">
        <v>0</v>
      </c>
      <c r="AA394" s="168">
        <f t="shared" si="8"/>
        <v>0</v>
      </c>
      <c r="AR394" s="19" t="s">
        <v>175</v>
      </c>
      <c r="AT394" s="19" t="s">
        <v>171</v>
      </c>
      <c r="AU394" s="19" t="s">
        <v>126</v>
      </c>
      <c r="AY394" s="19" t="s">
        <v>170</v>
      </c>
      <c r="BE394" s="107">
        <f t="shared" si="9"/>
        <v>0</v>
      </c>
      <c r="BF394" s="107">
        <f t="shared" si="10"/>
        <v>0</v>
      </c>
      <c r="BG394" s="107">
        <f t="shared" si="11"/>
        <v>0</v>
      </c>
      <c r="BH394" s="107">
        <f t="shared" si="12"/>
        <v>0</v>
      </c>
      <c r="BI394" s="107">
        <f t="shared" si="13"/>
        <v>0</v>
      </c>
      <c r="BJ394" s="19" t="s">
        <v>11</v>
      </c>
      <c r="BK394" s="107">
        <f t="shared" si="14"/>
        <v>0</v>
      </c>
      <c r="BL394" s="19" t="s">
        <v>175</v>
      </c>
      <c r="BM394" s="19" t="s">
        <v>1594</v>
      </c>
    </row>
    <row r="395" spans="2:65" s="1" customFormat="1" ht="31.5" customHeight="1">
      <c r="B395" s="133"/>
      <c r="C395" s="162" t="s">
        <v>1112</v>
      </c>
      <c r="D395" s="162" t="s">
        <v>171</v>
      </c>
      <c r="E395" s="163" t="s">
        <v>1595</v>
      </c>
      <c r="F395" s="260" t="s">
        <v>1596</v>
      </c>
      <c r="G395" s="260"/>
      <c r="H395" s="260"/>
      <c r="I395" s="260"/>
      <c r="J395" s="164" t="s">
        <v>1593</v>
      </c>
      <c r="K395" s="165">
        <v>7</v>
      </c>
      <c r="L395" s="261">
        <v>0</v>
      </c>
      <c r="M395" s="261"/>
      <c r="N395" s="262">
        <f t="shared" si="5"/>
        <v>0</v>
      </c>
      <c r="O395" s="262"/>
      <c r="P395" s="262"/>
      <c r="Q395" s="262"/>
      <c r="R395" s="136"/>
      <c r="T395" s="166" t="s">
        <v>5</v>
      </c>
      <c r="U395" s="45" t="s">
        <v>47</v>
      </c>
      <c r="V395" s="37"/>
      <c r="W395" s="167">
        <f t="shared" si="6"/>
        <v>0</v>
      </c>
      <c r="X395" s="167">
        <v>1.8000000000000001E-4</v>
      </c>
      <c r="Y395" s="167">
        <f t="shared" si="7"/>
        <v>1.2600000000000001E-3</v>
      </c>
      <c r="Z395" s="167">
        <v>0</v>
      </c>
      <c r="AA395" s="168">
        <f t="shared" si="8"/>
        <v>0</v>
      </c>
      <c r="AR395" s="19" t="s">
        <v>175</v>
      </c>
      <c r="AT395" s="19" t="s">
        <v>171</v>
      </c>
      <c r="AU395" s="19" t="s">
        <v>126</v>
      </c>
      <c r="AY395" s="19" t="s">
        <v>170</v>
      </c>
      <c r="BE395" s="107">
        <f t="shared" si="9"/>
        <v>0</v>
      </c>
      <c r="BF395" s="107">
        <f t="shared" si="10"/>
        <v>0</v>
      </c>
      <c r="BG395" s="107">
        <f t="shared" si="11"/>
        <v>0</v>
      </c>
      <c r="BH395" s="107">
        <f t="shared" si="12"/>
        <v>0</v>
      </c>
      <c r="BI395" s="107">
        <f t="shared" si="13"/>
        <v>0</v>
      </c>
      <c r="BJ395" s="19" t="s">
        <v>11</v>
      </c>
      <c r="BK395" s="107">
        <f t="shared" si="14"/>
        <v>0</v>
      </c>
      <c r="BL395" s="19" t="s">
        <v>175</v>
      </c>
      <c r="BM395" s="19" t="s">
        <v>1597</v>
      </c>
    </row>
    <row r="396" spans="2:65" s="1" customFormat="1" ht="31.5" customHeight="1">
      <c r="B396" s="133"/>
      <c r="C396" s="162" t="s">
        <v>1117</v>
      </c>
      <c r="D396" s="162" t="s">
        <v>171</v>
      </c>
      <c r="E396" s="163" t="s">
        <v>1598</v>
      </c>
      <c r="F396" s="260" t="s">
        <v>1599</v>
      </c>
      <c r="G396" s="260"/>
      <c r="H396" s="260"/>
      <c r="I396" s="260"/>
      <c r="J396" s="164" t="s">
        <v>1593</v>
      </c>
      <c r="K396" s="165">
        <v>5</v>
      </c>
      <c r="L396" s="261">
        <v>0</v>
      </c>
      <c r="M396" s="261"/>
      <c r="N396" s="262">
        <f t="shared" si="5"/>
        <v>0</v>
      </c>
      <c r="O396" s="262"/>
      <c r="P396" s="262"/>
      <c r="Q396" s="262"/>
      <c r="R396" s="136"/>
      <c r="T396" s="166" t="s">
        <v>5</v>
      </c>
      <c r="U396" s="45" t="s">
        <v>47</v>
      </c>
      <c r="V396" s="37"/>
      <c r="W396" s="167">
        <f t="shared" si="6"/>
        <v>0</v>
      </c>
      <c r="X396" s="167">
        <v>3.1E-4</v>
      </c>
      <c r="Y396" s="167">
        <f t="shared" si="7"/>
        <v>1.5499999999999999E-3</v>
      </c>
      <c r="Z396" s="167">
        <v>0</v>
      </c>
      <c r="AA396" s="168">
        <f t="shared" si="8"/>
        <v>0</v>
      </c>
      <c r="AR396" s="19" t="s">
        <v>175</v>
      </c>
      <c r="AT396" s="19" t="s">
        <v>171</v>
      </c>
      <c r="AU396" s="19" t="s">
        <v>126</v>
      </c>
      <c r="AY396" s="19" t="s">
        <v>170</v>
      </c>
      <c r="BE396" s="107">
        <f t="shared" si="9"/>
        <v>0</v>
      </c>
      <c r="BF396" s="107">
        <f t="shared" si="10"/>
        <v>0</v>
      </c>
      <c r="BG396" s="107">
        <f t="shared" si="11"/>
        <v>0</v>
      </c>
      <c r="BH396" s="107">
        <f t="shared" si="12"/>
        <v>0</v>
      </c>
      <c r="BI396" s="107">
        <f t="shared" si="13"/>
        <v>0</v>
      </c>
      <c r="BJ396" s="19" t="s">
        <v>11</v>
      </c>
      <c r="BK396" s="107">
        <f t="shared" si="14"/>
        <v>0</v>
      </c>
      <c r="BL396" s="19" t="s">
        <v>175</v>
      </c>
      <c r="BM396" s="19" t="s">
        <v>1600</v>
      </c>
    </row>
    <row r="397" spans="2:65" s="1" customFormat="1" ht="31.5" customHeight="1">
      <c r="B397" s="133"/>
      <c r="C397" s="162" t="s">
        <v>1121</v>
      </c>
      <c r="D397" s="162" t="s">
        <v>171</v>
      </c>
      <c r="E397" s="163" t="s">
        <v>1601</v>
      </c>
      <c r="F397" s="260" t="s">
        <v>1602</v>
      </c>
      <c r="G397" s="260"/>
      <c r="H397" s="260"/>
      <c r="I397" s="260"/>
      <c r="J397" s="164" t="s">
        <v>1593</v>
      </c>
      <c r="K397" s="165">
        <v>2</v>
      </c>
      <c r="L397" s="261">
        <v>0</v>
      </c>
      <c r="M397" s="261"/>
      <c r="N397" s="262">
        <f t="shared" si="5"/>
        <v>0</v>
      </c>
      <c r="O397" s="262"/>
      <c r="P397" s="262"/>
      <c r="Q397" s="262"/>
      <c r="R397" s="136"/>
      <c r="T397" s="166" t="s">
        <v>5</v>
      </c>
      <c r="U397" s="45" t="s">
        <v>47</v>
      </c>
      <c r="V397" s="37"/>
      <c r="W397" s="167">
        <f t="shared" si="6"/>
        <v>0</v>
      </c>
      <c r="X397" s="167">
        <v>3.1E-4</v>
      </c>
      <c r="Y397" s="167">
        <f t="shared" si="7"/>
        <v>6.2E-4</v>
      </c>
      <c r="Z397" s="167">
        <v>0</v>
      </c>
      <c r="AA397" s="168">
        <f t="shared" si="8"/>
        <v>0</v>
      </c>
      <c r="AR397" s="19" t="s">
        <v>175</v>
      </c>
      <c r="AT397" s="19" t="s">
        <v>171</v>
      </c>
      <c r="AU397" s="19" t="s">
        <v>126</v>
      </c>
      <c r="AY397" s="19" t="s">
        <v>170</v>
      </c>
      <c r="BE397" s="107">
        <f t="shared" si="9"/>
        <v>0</v>
      </c>
      <c r="BF397" s="107">
        <f t="shared" si="10"/>
        <v>0</v>
      </c>
      <c r="BG397" s="107">
        <f t="shared" si="11"/>
        <v>0</v>
      </c>
      <c r="BH397" s="107">
        <f t="shared" si="12"/>
        <v>0</v>
      </c>
      <c r="BI397" s="107">
        <f t="shared" si="13"/>
        <v>0</v>
      </c>
      <c r="BJ397" s="19" t="s">
        <v>11</v>
      </c>
      <c r="BK397" s="107">
        <f t="shared" si="14"/>
        <v>0</v>
      </c>
      <c r="BL397" s="19" t="s">
        <v>175</v>
      </c>
      <c r="BM397" s="19" t="s">
        <v>1603</v>
      </c>
    </row>
    <row r="398" spans="2:65" s="1" customFormat="1" ht="31.5" customHeight="1">
      <c r="B398" s="133"/>
      <c r="C398" s="162" t="s">
        <v>1123</v>
      </c>
      <c r="D398" s="162" t="s">
        <v>171</v>
      </c>
      <c r="E398" s="163" t="s">
        <v>1604</v>
      </c>
      <c r="F398" s="260" t="s">
        <v>1605</v>
      </c>
      <c r="G398" s="260"/>
      <c r="H398" s="260"/>
      <c r="I398" s="260"/>
      <c r="J398" s="164" t="s">
        <v>1593</v>
      </c>
      <c r="K398" s="165">
        <v>1</v>
      </c>
      <c r="L398" s="261">
        <v>0</v>
      </c>
      <c r="M398" s="261"/>
      <c r="N398" s="262">
        <f t="shared" si="5"/>
        <v>0</v>
      </c>
      <c r="O398" s="262"/>
      <c r="P398" s="262"/>
      <c r="Q398" s="262"/>
      <c r="R398" s="136"/>
      <c r="T398" s="166" t="s">
        <v>5</v>
      </c>
      <c r="U398" s="45" t="s">
        <v>47</v>
      </c>
      <c r="V398" s="37"/>
      <c r="W398" s="167">
        <f t="shared" si="6"/>
        <v>0</v>
      </c>
      <c r="X398" s="167">
        <v>2.5000000000000001E-4</v>
      </c>
      <c r="Y398" s="167">
        <f t="shared" si="7"/>
        <v>2.5000000000000001E-4</v>
      </c>
      <c r="Z398" s="167">
        <v>0</v>
      </c>
      <c r="AA398" s="168">
        <f t="shared" si="8"/>
        <v>0</v>
      </c>
      <c r="AR398" s="19" t="s">
        <v>175</v>
      </c>
      <c r="AT398" s="19" t="s">
        <v>171</v>
      </c>
      <c r="AU398" s="19" t="s">
        <v>126</v>
      </c>
      <c r="AY398" s="19" t="s">
        <v>170</v>
      </c>
      <c r="BE398" s="107">
        <f t="shared" si="9"/>
        <v>0</v>
      </c>
      <c r="BF398" s="107">
        <f t="shared" si="10"/>
        <v>0</v>
      </c>
      <c r="BG398" s="107">
        <f t="shared" si="11"/>
        <v>0</v>
      </c>
      <c r="BH398" s="107">
        <f t="shared" si="12"/>
        <v>0</v>
      </c>
      <c r="BI398" s="107">
        <f t="shared" si="13"/>
        <v>0</v>
      </c>
      <c r="BJ398" s="19" t="s">
        <v>11</v>
      </c>
      <c r="BK398" s="107">
        <f t="shared" si="14"/>
        <v>0</v>
      </c>
      <c r="BL398" s="19" t="s">
        <v>175</v>
      </c>
      <c r="BM398" s="19" t="s">
        <v>1606</v>
      </c>
    </row>
    <row r="399" spans="2:65" s="1" customFormat="1" ht="31.5" customHeight="1">
      <c r="B399" s="133"/>
      <c r="C399" s="162" t="s">
        <v>1124</v>
      </c>
      <c r="D399" s="162" t="s">
        <v>171</v>
      </c>
      <c r="E399" s="163" t="s">
        <v>1607</v>
      </c>
      <c r="F399" s="260" t="s">
        <v>1608</v>
      </c>
      <c r="G399" s="260"/>
      <c r="H399" s="260"/>
      <c r="I399" s="260"/>
      <c r="J399" s="164" t="s">
        <v>1593</v>
      </c>
      <c r="K399" s="165">
        <v>1</v>
      </c>
      <c r="L399" s="261">
        <v>0</v>
      </c>
      <c r="M399" s="261"/>
      <c r="N399" s="262">
        <f t="shared" si="5"/>
        <v>0</v>
      </c>
      <c r="O399" s="262"/>
      <c r="P399" s="262"/>
      <c r="Q399" s="262"/>
      <c r="R399" s="136"/>
      <c r="T399" s="166" t="s">
        <v>5</v>
      </c>
      <c r="U399" s="45" t="s">
        <v>47</v>
      </c>
      <c r="V399" s="37"/>
      <c r="W399" s="167">
        <f t="shared" si="6"/>
        <v>0</v>
      </c>
      <c r="X399" s="167">
        <v>4.2999999999999999E-4</v>
      </c>
      <c r="Y399" s="167">
        <f t="shared" si="7"/>
        <v>4.2999999999999999E-4</v>
      </c>
      <c r="Z399" s="167">
        <v>0</v>
      </c>
      <c r="AA399" s="168">
        <f t="shared" si="8"/>
        <v>0</v>
      </c>
      <c r="AR399" s="19" t="s">
        <v>175</v>
      </c>
      <c r="AT399" s="19" t="s">
        <v>171</v>
      </c>
      <c r="AU399" s="19" t="s">
        <v>126</v>
      </c>
      <c r="AY399" s="19" t="s">
        <v>170</v>
      </c>
      <c r="BE399" s="107">
        <f t="shared" si="9"/>
        <v>0</v>
      </c>
      <c r="BF399" s="107">
        <f t="shared" si="10"/>
        <v>0</v>
      </c>
      <c r="BG399" s="107">
        <f t="shared" si="11"/>
        <v>0</v>
      </c>
      <c r="BH399" s="107">
        <f t="shared" si="12"/>
        <v>0</v>
      </c>
      <c r="BI399" s="107">
        <f t="shared" si="13"/>
        <v>0</v>
      </c>
      <c r="BJ399" s="19" t="s">
        <v>11</v>
      </c>
      <c r="BK399" s="107">
        <f t="shared" si="14"/>
        <v>0</v>
      </c>
      <c r="BL399" s="19" t="s">
        <v>175</v>
      </c>
      <c r="BM399" s="19" t="s">
        <v>1609</v>
      </c>
    </row>
    <row r="400" spans="2:65" s="1" customFormat="1" ht="44.25" customHeight="1">
      <c r="B400" s="133"/>
      <c r="C400" s="162" t="s">
        <v>1125</v>
      </c>
      <c r="D400" s="162" t="s">
        <v>171</v>
      </c>
      <c r="E400" s="163" t="s">
        <v>1610</v>
      </c>
      <c r="F400" s="260" t="s">
        <v>1611</v>
      </c>
      <c r="G400" s="260"/>
      <c r="H400" s="260"/>
      <c r="I400" s="260"/>
      <c r="J400" s="164" t="s">
        <v>230</v>
      </c>
      <c r="K400" s="165">
        <v>14</v>
      </c>
      <c r="L400" s="261">
        <v>0</v>
      </c>
      <c r="M400" s="261"/>
      <c r="N400" s="262">
        <f t="shared" si="5"/>
        <v>0</v>
      </c>
      <c r="O400" s="262"/>
      <c r="P400" s="262"/>
      <c r="Q400" s="262"/>
      <c r="R400" s="136"/>
      <c r="T400" s="166" t="s">
        <v>5</v>
      </c>
      <c r="U400" s="45" t="s">
        <v>47</v>
      </c>
      <c r="V400" s="37"/>
      <c r="W400" s="167">
        <f t="shared" si="6"/>
        <v>0</v>
      </c>
      <c r="X400" s="167">
        <v>2.1167600000000002</v>
      </c>
      <c r="Y400" s="167">
        <f t="shared" si="7"/>
        <v>29.634640000000005</v>
      </c>
      <c r="Z400" s="167">
        <v>0</v>
      </c>
      <c r="AA400" s="168">
        <f t="shared" si="8"/>
        <v>0</v>
      </c>
      <c r="AR400" s="19" t="s">
        <v>175</v>
      </c>
      <c r="AT400" s="19" t="s">
        <v>171</v>
      </c>
      <c r="AU400" s="19" t="s">
        <v>126</v>
      </c>
      <c r="AY400" s="19" t="s">
        <v>170</v>
      </c>
      <c r="BE400" s="107">
        <f t="shared" si="9"/>
        <v>0</v>
      </c>
      <c r="BF400" s="107">
        <f t="shared" si="10"/>
        <v>0</v>
      </c>
      <c r="BG400" s="107">
        <f t="shared" si="11"/>
        <v>0</v>
      </c>
      <c r="BH400" s="107">
        <f t="shared" si="12"/>
        <v>0</v>
      </c>
      <c r="BI400" s="107">
        <f t="shared" si="13"/>
        <v>0</v>
      </c>
      <c r="BJ400" s="19" t="s">
        <v>11</v>
      </c>
      <c r="BK400" s="107">
        <f t="shared" si="14"/>
        <v>0</v>
      </c>
      <c r="BL400" s="19" t="s">
        <v>175</v>
      </c>
      <c r="BM400" s="19" t="s">
        <v>1612</v>
      </c>
    </row>
    <row r="401" spans="2:65" s="10" customFormat="1" ht="22.5" customHeight="1">
      <c r="B401" s="169"/>
      <c r="C401" s="170"/>
      <c r="D401" s="170"/>
      <c r="E401" s="171" t="s">
        <v>5</v>
      </c>
      <c r="F401" s="263" t="s">
        <v>1613</v>
      </c>
      <c r="G401" s="264"/>
      <c r="H401" s="264"/>
      <c r="I401" s="264"/>
      <c r="J401" s="170"/>
      <c r="K401" s="172">
        <v>5</v>
      </c>
      <c r="L401" s="170"/>
      <c r="M401" s="170"/>
      <c r="N401" s="170"/>
      <c r="O401" s="170"/>
      <c r="P401" s="170"/>
      <c r="Q401" s="170"/>
      <c r="R401" s="173"/>
      <c r="T401" s="174"/>
      <c r="U401" s="170"/>
      <c r="V401" s="170"/>
      <c r="W401" s="170"/>
      <c r="X401" s="170"/>
      <c r="Y401" s="170"/>
      <c r="Z401" s="170"/>
      <c r="AA401" s="175"/>
      <c r="AT401" s="176" t="s">
        <v>178</v>
      </c>
      <c r="AU401" s="176" t="s">
        <v>126</v>
      </c>
      <c r="AV401" s="10" t="s">
        <v>126</v>
      </c>
      <c r="AW401" s="10" t="s">
        <v>39</v>
      </c>
      <c r="AX401" s="10" t="s">
        <v>82</v>
      </c>
      <c r="AY401" s="176" t="s">
        <v>170</v>
      </c>
    </row>
    <row r="402" spans="2:65" s="10" customFormat="1" ht="22.5" customHeight="1">
      <c r="B402" s="169"/>
      <c r="C402" s="170"/>
      <c r="D402" s="170"/>
      <c r="E402" s="171" t="s">
        <v>5</v>
      </c>
      <c r="F402" s="265" t="s">
        <v>1614</v>
      </c>
      <c r="G402" s="266"/>
      <c r="H402" s="266"/>
      <c r="I402" s="266"/>
      <c r="J402" s="170"/>
      <c r="K402" s="172">
        <v>7</v>
      </c>
      <c r="L402" s="170"/>
      <c r="M402" s="170"/>
      <c r="N402" s="170"/>
      <c r="O402" s="170"/>
      <c r="P402" s="170"/>
      <c r="Q402" s="170"/>
      <c r="R402" s="173"/>
      <c r="T402" s="174"/>
      <c r="U402" s="170"/>
      <c r="V402" s="170"/>
      <c r="W402" s="170"/>
      <c r="X402" s="170"/>
      <c r="Y402" s="170"/>
      <c r="Z402" s="170"/>
      <c r="AA402" s="175"/>
      <c r="AT402" s="176" t="s">
        <v>178</v>
      </c>
      <c r="AU402" s="176" t="s">
        <v>126</v>
      </c>
      <c r="AV402" s="10" t="s">
        <v>126</v>
      </c>
      <c r="AW402" s="10" t="s">
        <v>39</v>
      </c>
      <c r="AX402" s="10" t="s">
        <v>82</v>
      </c>
      <c r="AY402" s="176" t="s">
        <v>170</v>
      </c>
    </row>
    <row r="403" spans="2:65" s="10" customFormat="1" ht="22.5" customHeight="1">
      <c r="B403" s="169"/>
      <c r="C403" s="170"/>
      <c r="D403" s="170"/>
      <c r="E403" s="171" t="s">
        <v>5</v>
      </c>
      <c r="F403" s="265" t="s">
        <v>1615</v>
      </c>
      <c r="G403" s="266"/>
      <c r="H403" s="266"/>
      <c r="I403" s="266"/>
      <c r="J403" s="170"/>
      <c r="K403" s="172">
        <v>1</v>
      </c>
      <c r="L403" s="170"/>
      <c r="M403" s="170"/>
      <c r="N403" s="170"/>
      <c r="O403" s="170"/>
      <c r="P403" s="170"/>
      <c r="Q403" s="170"/>
      <c r="R403" s="173"/>
      <c r="T403" s="174"/>
      <c r="U403" s="170"/>
      <c r="V403" s="170"/>
      <c r="W403" s="170"/>
      <c r="X403" s="170"/>
      <c r="Y403" s="170"/>
      <c r="Z403" s="170"/>
      <c r="AA403" s="175"/>
      <c r="AT403" s="176" t="s">
        <v>178</v>
      </c>
      <c r="AU403" s="176" t="s">
        <v>126</v>
      </c>
      <c r="AV403" s="10" t="s">
        <v>126</v>
      </c>
      <c r="AW403" s="10" t="s">
        <v>39</v>
      </c>
      <c r="AX403" s="10" t="s">
        <v>82</v>
      </c>
      <c r="AY403" s="176" t="s">
        <v>170</v>
      </c>
    </row>
    <row r="404" spans="2:65" s="10" customFormat="1" ht="22.5" customHeight="1">
      <c r="B404" s="169"/>
      <c r="C404" s="170"/>
      <c r="D404" s="170"/>
      <c r="E404" s="171" t="s">
        <v>5</v>
      </c>
      <c r="F404" s="265" t="s">
        <v>1616</v>
      </c>
      <c r="G404" s="266"/>
      <c r="H404" s="266"/>
      <c r="I404" s="266"/>
      <c r="J404" s="170"/>
      <c r="K404" s="172">
        <v>1</v>
      </c>
      <c r="L404" s="170"/>
      <c r="M404" s="170"/>
      <c r="N404" s="170"/>
      <c r="O404" s="170"/>
      <c r="P404" s="170"/>
      <c r="Q404" s="170"/>
      <c r="R404" s="173"/>
      <c r="T404" s="174"/>
      <c r="U404" s="170"/>
      <c r="V404" s="170"/>
      <c r="W404" s="170"/>
      <c r="X404" s="170"/>
      <c r="Y404" s="170"/>
      <c r="Z404" s="170"/>
      <c r="AA404" s="175"/>
      <c r="AT404" s="176" t="s">
        <v>178</v>
      </c>
      <c r="AU404" s="176" t="s">
        <v>126</v>
      </c>
      <c r="AV404" s="10" t="s">
        <v>126</v>
      </c>
      <c r="AW404" s="10" t="s">
        <v>39</v>
      </c>
      <c r="AX404" s="10" t="s">
        <v>82</v>
      </c>
      <c r="AY404" s="176" t="s">
        <v>170</v>
      </c>
    </row>
    <row r="405" spans="2:65" s="1" customFormat="1" ht="44.25" customHeight="1">
      <c r="B405" s="133"/>
      <c r="C405" s="162" t="s">
        <v>1126</v>
      </c>
      <c r="D405" s="162" t="s">
        <v>171</v>
      </c>
      <c r="E405" s="163" t="s">
        <v>1617</v>
      </c>
      <c r="F405" s="260" t="s">
        <v>1618</v>
      </c>
      <c r="G405" s="260"/>
      <c r="H405" s="260"/>
      <c r="I405" s="260"/>
      <c r="J405" s="164" t="s">
        <v>230</v>
      </c>
      <c r="K405" s="165">
        <v>4</v>
      </c>
      <c r="L405" s="261">
        <v>0</v>
      </c>
      <c r="M405" s="261"/>
      <c r="N405" s="262">
        <f>ROUND(L405*K405,0)</f>
        <v>0</v>
      </c>
      <c r="O405" s="262"/>
      <c r="P405" s="262"/>
      <c r="Q405" s="262"/>
      <c r="R405" s="136"/>
      <c r="T405" s="166" t="s">
        <v>5</v>
      </c>
      <c r="U405" s="45" t="s">
        <v>47</v>
      </c>
      <c r="V405" s="37"/>
      <c r="W405" s="167">
        <f>V405*K405</f>
        <v>0</v>
      </c>
      <c r="X405" s="167">
        <v>2.2568899999999998</v>
      </c>
      <c r="Y405" s="167">
        <f>X405*K405</f>
        <v>9.0275599999999994</v>
      </c>
      <c r="Z405" s="167">
        <v>0</v>
      </c>
      <c r="AA405" s="168">
        <f>Z405*K405</f>
        <v>0</v>
      </c>
      <c r="AR405" s="19" t="s">
        <v>175</v>
      </c>
      <c r="AT405" s="19" t="s">
        <v>171</v>
      </c>
      <c r="AU405" s="19" t="s">
        <v>126</v>
      </c>
      <c r="AY405" s="19" t="s">
        <v>170</v>
      </c>
      <c r="BE405" s="107">
        <f>IF(U405="základní",N405,0)</f>
        <v>0</v>
      </c>
      <c r="BF405" s="107">
        <f>IF(U405="snížená",N405,0)</f>
        <v>0</v>
      </c>
      <c r="BG405" s="107">
        <f>IF(U405="zákl. přenesená",N405,0)</f>
        <v>0</v>
      </c>
      <c r="BH405" s="107">
        <f>IF(U405="sníž. přenesená",N405,0)</f>
        <v>0</v>
      </c>
      <c r="BI405" s="107">
        <f>IF(U405="nulová",N405,0)</f>
        <v>0</v>
      </c>
      <c r="BJ405" s="19" t="s">
        <v>11</v>
      </c>
      <c r="BK405" s="107">
        <f>ROUND(L405*K405,0)</f>
        <v>0</v>
      </c>
      <c r="BL405" s="19" t="s">
        <v>175</v>
      </c>
      <c r="BM405" s="19" t="s">
        <v>1619</v>
      </c>
    </row>
    <row r="406" spans="2:65" s="10" customFormat="1" ht="22.5" customHeight="1">
      <c r="B406" s="169"/>
      <c r="C406" s="170"/>
      <c r="D406" s="170"/>
      <c r="E406" s="171" t="s">
        <v>5</v>
      </c>
      <c r="F406" s="263" t="s">
        <v>1620</v>
      </c>
      <c r="G406" s="264"/>
      <c r="H406" s="264"/>
      <c r="I406" s="264"/>
      <c r="J406" s="170"/>
      <c r="K406" s="172">
        <v>4</v>
      </c>
      <c r="L406" s="170"/>
      <c r="M406" s="170"/>
      <c r="N406" s="170"/>
      <c r="O406" s="170"/>
      <c r="P406" s="170"/>
      <c r="Q406" s="170"/>
      <c r="R406" s="173"/>
      <c r="T406" s="174"/>
      <c r="U406" s="170"/>
      <c r="V406" s="170"/>
      <c r="W406" s="170"/>
      <c r="X406" s="170"/>
      <c r="Y406" s="170"/>
      <c r="Z406" s="170"/>
      <c r="AA406" s="175"/>
      <c r="AT406" s="176" t="s">
        <v>178</v>
      </c>
      <c r="AU406" s="176" t="s">
        <v>126</v>
      </c>
      <c r="AV406" s="10" t="s">
        <v>126</v>
      </c>
      <c r="AW406" s="10" t="s">
        <v>39</v>
      </c>
      <c r="AX406" s="10" t="s">
        <v>82</v>
      </c>
      <c r="AY406" s="176" t="s">
        <v>170</v>
      </c>
    </row>
    <row r="407" spans="2:65" s="1" customFormat="1" ht="31.5" customHeight="1">
      <c r="B407" s="133"/>
      <c r="C407" s="162" t="s">
        <v>1127</v>
      </c>
      <c r="D407" s="162" t="s">
        <v>171</v>
      </c>
      <c r="E407" s="163" t="s">
        <v>1621</v>
      </c>
      <c r="F407" s="260" t="s">
        <v>1622</v>
      </c>
      <c r="G407" s="260"/>
      <c r="H407" s="260"/>
      <c r="I407" s="260"/>
      <c r="J407" s="164" t="s">
        <v>230</v>
      </c>
      <c r="K407" s="165">
        <v>5</v>
      </c>
      <c r="L407" s="261">
        <v>0</v>
      </c>
      <c r="M407" s="261"/>
      <c r="N407" s="262">
        <f>ROUND(L407*K407,0)</f>
        <v>0</v>
      </c>
      <c r="O407" s="262"/>
      <c r="P407" s="262"/>
      <c r="Q407" s="262"/>
      <c r="R407" s="136"/>
      <c r="T407" s="166" t="s">
        <v>5</v>
      </c>
      <c r="U407" s="45" t="s">
        <v>47</v>
      </c>
      <c r="V407" s="37"/>
      <c r="W407" s="167">
        <f>V407*K407</f>
        <v>0</v>
      </c>
      <c r="X407" s="167">
        <v>2.4209299999999998</v>
      </c>
      <c r="Y407" s="167">
        <f>X407*K407</f>
        <v>12.104649999999999</v>
      </c>
      <c r="Z407" s="167">
        <v>0</v>
      </c>
      <c r="AA407" s="168">
        <f>Z407*K407</f>
        <v>0</v>
      </c>
      <c r="AR407" s="19" t="s">
        <v>175</v>
      </c>
      <c r="AT407" s="19" t="s">
        <v>171</v>
      </c>
      <c r="AU407" s="19" t="s">
        <v>126</v>
      </c>
      <c r="AY407" s="19" t="s">
        <v>170</v>
      </c>
      <c r="BE407" s="107">
        <f>IF(U407="základní",N407,0)</f>
        <v>0</v>
      </c>
      <c r="BF407" s="107">
        <f>IF(U407="snížená",N407,0)</f>
        <v>0</v>
      </c>
      <c r="BG407" s="107">
        <f>IF(U407="zákl. přenesená",N407,0)</f>
        <v>0</v>
      </c>
      <c r="BH407" s="107">
        <f>IF(U407="sníž. přenesená",N407,0)</f>
        <v>0</v>
      </c>
      <c r="BI407" s="107">
        <f>IF(U407="nulová",N407,0)</f>
        <v>0</v>
      </c>
      <c r="BJ407" s="19" t="s">
        <v>11</v>
      </c>
      <c r="BK407" s="107">
        <f>ROUND(L407*K407,0)</f>
        <v>0</v>
      </c>
      <c r="BL407" s="19" t="s">
        <v>175</v>
      </c>
      <c r="BM407" s="19" t="s">
        <v>1623</v>
      </c>
    </row>
    <row r="408" spans="2:65" s="10" customFormat="1" ht="22.5" customHeight="1">
      <c r="B408" s="169"/>
      <c r="C408" s="170"/>
      <c r="D408" s="170"/>
      <c r="E408" s="171" t="s">
        <v>5</v>
      </c>
      <c r="F408" s="263" t="s">
        <v>1624</v>
      </c>
      <c r="G408" s="264"/>
      <c r="H408" s="264"/>
      <c r="I408" s="264"/>
      <c r="J408" s="170"/>
      <c r="K408" s="172">
        <v>5</v>
      </c>
      <c r="L408" s="170"/>
      <c r="M408" s="170"/>
      <c r="N408" s="170"/>
      <c r="O408" s="170"/>
      <c r="P408" s="170"/>
      <c r="Q408" s="170"/>
      <c r="R408" s="173"/>
      <c r="T408" s="174"/>
      <c r="U408" s="170"/>
      <c r="V408" s="170"/>
      <c r="W408" s="170"/>
      <c r="X408" s="170"/>
      <c r="Y408" s="170"/>
      <c r="Z408" s="170"/>
      <c r="AA408" s="175"/>
      <c r="AT408" s="176" t="s">
        <v>178</v>
      </c>
      <c r="AU408" s="176" t="s">
        <v>126</v>
      </c>
      <c r="AV408" s="10" t="s">
        <v>126</v>
      </c>
      <c r="AW408" s="10" t="s">
        <v>39</v>
      </c>
      <c r="AX408" s="10" t="s">
        <v>82</v>
      </c>
      <c r="AY408" s="176" t="s">
        <v>170</v>
      </c>
    </row>
    <row r="409" spans="2:65" s="1" customFormat="1" ht="22.5" customHeight="1">
      <c r="B409" s="133"/>
      <c r="C409" s="162" t="s">
        <v>30</v>
      </c>
      <c r="D409" s="162" t="s">
        <v>171</v>
      </c>
      <c r="E409" s="163" t="s">
        <v>1625</v>
      </c>
      <c r="F409" s="260" t="s">
        <v>1626</v>
      </c>
      <c r="G409" s="260"/>
      <c r="H409" s="260"/>
      <c r="I409" s="260"/>
      <c r="J409" s="164" t="s">
        <v>230</v>
      </c>
      <c r="K409" s="165">
        <v>43</v>
      </c>
      <c r="L409" s="261">
        <v>0</v>
      </c>
      <c r="M409" s="261"/>
      <c r="N409" s="262">
        <f t="shared" ref="N409:N424" si="15">ROUND(L409*K409,0)</f>
        <v>0</v>
      </c>
      <c r="O409" s="262"/>
      <c r="P409" s="262"/>
      <c r="Q409" s="262"/>
      <c r="R409" s="136"/>
      <c r="T409" s="166" t="s">
        <v>5</v>
      </c>
      <c r="U409" s="45" t="s">
        <v>47</v>
      </c>
      <c r="V409" s="37"/>
      <c r="W409" s="167">
        <f t="shared" ref="W409:W424" si="16">V409*K409</f>
        <v>0</v>
      </c>
      <c r="X409" s="167">
        <v>3.5729999999999998E-2</v>
      </c>
      <c r="Y409" s="167">
        <f t="shared" ref="Y409:Y424" si="17">X409*K409</f>
        <v>1.5363899999999999</v>
      </c>
      <c r="Z409" s="167">
        <v>0</v>
      </c>
      <c r="AA409" s="168">
        <f t="shared" ref="AA409:AA424" si="18">Z409*K409</f>
        <v>0</v>
      </c>
      <c r="AR409" s="19" t="s">
        <v>175</v>
      </c>
      <c r="AT409" s="19" t="s">
        <v>171</v>
      </c>
      <c r="AU409" s="19" t="s">
        <v>126</v>
      </c>
      <c r="AY409" s="19" t="s">
        <v>170</v>
      </c>
      <c r="BE409" s="107">
        <f t="shared" ref="BE409:BE424" si="19">IF(U409="základní",N409,0)</f>
        <v>0</v>
      </c>
      <c r="BF409" s="107">
        <f t="shared" ref="BF409:BF424" si="20">IF(U409="snížená",N409,0)</f>
        <v>0</v>
      </c>
      <c r="BG409" s="107">
        <f t="shared" ref="BG409:BG424" si="21">IF(U409="zákl. přenesená",N409,0)</f>
        <v>0</v>
      </c>
      <c r="BH409" s="107">
        <f t="shared" ref="BH409:BH424" si="22">IF(U409="sníž. přenesená",N409,0)</f>
        <v>0</v>
      </c>
      <c r="BI409" s="107">
        <f t="shared" ref="BI409:BI424" si="23">IF(U409="nulová",N409,0)</f>
        <v>0</v>
      </c>
      <c r="BJ409" s="19" t="s">
        <v>11</v>
      </c>
      <c r="BK409" s="107">
        <f t="shared" ref="BK409:BK424" si="24">ROUND(L409*K409,0)</f>
        <v>0</v>
      </c>
      <c r="BL409" s="19" t="s">
        <v>175</v>
      </c>
      <c r="BM409" s="19" t="s">
        <v>1627</v>
      </c>
    </row>
    <row r="410" spans="2:65" s="1" customFormat="1" ht="31.5" customHeight="1">
      <c r="B410" s="133"/>
      <c r="C410" s="177" t="s">
        <v>1628</v>
      </c>
      <c r="D410" s="177" t="s">
        <v>234</v>
      </c>
      <c r="E410" s="178" t="s">
        <v>1629</v>
      </c>
      <c r="F410" s="272" t="s">
        <v>1630</v>
      </c>
      <c r="G410" s="272"/>
      <c r="H410" s="272"/>
      <c r="I410" s="272"/>
      <c r="J410" s="179" t="s">
        <v>230</v>
      </c>
      <c r="K410" s="180">
        <v>9.09</v>
      </c>
      <c r="L410" s="273">
        <v>0</v>
      </c>
      <c r="M410" s="273"/>
      <c r="N410" s="274">
        <f t="shared" si="15"/>
        <v>0</v>
      </c>
      <c r="O410" s="262"/>
      <c r="P410" s="262"/>
      <c r="Q410" s="262"/>
      <c r="R410" s="136"/>
      <c r="T410" s="166" t="s">
        <v>5</v>
      </c>
      <c r="U410" s="45" t="s">
        <v>47</v>
      </c>
      <c r="V410" s="37"/>
      <c r="W410" s="167">
        <f t="shared" si="16"/>
        <v>0</v>
      </c>
      <c r="X410" s="167">
        <v>1.008</v>
      </c>
      <c r="Y410" s="167">
        <f t="shared" si="17"/>
        <v>9.1627200000000002</v>
      </c>
      <c r="Z410" s="167">
        <v>0</v>
      </c>
      <c r="AA410" s="168">
        <f t="shared" si="18"/>
        <v>0</v>
      </c>
      <c r="AR410" s="19" t="s">
        <v>650</v>
      </c>
      <c r="AT410" s="19" t="s">
        <v>234</v>
      </c>
      <c r="AU410" s="19" t="s">
        <v>126</v>
      </c>
      <c r="AY410" s="19" t="s">
        <v>170</v>
      </c>
      <c r="BE410" s="107">
        <f t="shared" si="19"/>
        <v>0</v>
      </c>
      <c r="BF410" s="107">
        <f t="shared" si="20"/>
        <v>0</v>
      </c>
      <c r="BG410" s="107">
        <f t="shared" si="21"/>
        <v>0</v>
      </c>
      <c r="BH410" s="107">
        <f t="shared" si="22"/>
        <v>0</v>
      </c>
      <c r="BI410" s="107">
        <f t="shared" si="23"/>
        <v>0</v>
      </c>
      <c r="BJ410" s="19" t="s">
        <v>11</v>
      </c>
      <c r="BK410" s="107">
        <f t="shared" si="24"/>
        <v>0</v>
      </c>
      <c r="BL410" s="19" t="s">
        <v>650</v>
      </c>
      <c r="BM410" s="19" t="s">
        <v>1631</v>
      </c>
    </row>
    <row r="411" spans="2:65" s="1" customFormat="1" ht="31.5" customHeight="1">
      <c r="B411" s="133"/>
      <c r="C411" s="177" t="s">
        <v>1632</v>
      </c>
      <c r="D411" s="177" t="s">
        <v>234</v>
      </c>
      <c r="E411" s="178" t="s">
        <v>1633</v>
      </c>
      <c r="F411" s="272" t="s">
        <v>1634</v>
      </c>
      <c r="G411" s="272"/>
      <c r="H411" s="272"/>
      <c r="I411" s="272"/>
      <c r="J411" s="179" t="s">
        <v>230</v>
      </c>
      <c r="K411" s="180">
        <v>15.15</v>
      </c>
      <c r="L411" s="273">
        <v>0</v>
      </c>
      <c r="M411" s="273"/>
      <c r="N411" s="274">
        <f t="shared" si="15"/>
        <v>0</v>
      </c>
      <c r="O411" s="262"/>
      <c r="P411" s="262"/>
      <c r="Q411" s="262"/>
      <c r="R411" s="136"/>
      <c r="T411" s="166" t="s">
        <v>5</v>
      </c>
      <c r="U411" s="45" t="s">
        <v>47</v>
      </c>
      <c r="V411" s="37"/>
      <c r="W411" s="167">
        <f t="shared" si="16"/>
        <v>0</v>
      </c>
      <c r="X411" s="167">
        <v>0.504</v>
      </c>
      <c r="Y411" s="167">
        <f t="shared" si="17"/>
        <v>7.6356000000000002</v>
      </c>
      <c r="Z411" s="167">
        <v>0</v>
      </c>
      <c r="AA411" s="168">
        <f t="shared" si="18"/>
        <v>0</v>
      </c>
      <c r="AR411" s="19" t="s">
        <v>650</v>
      </c>
      <c r="AT411" s="19" t="s">
        <v>234</v>
      </c>
      <c r="AU411" s="19" t="s">
        <v>126</v>
      </c>
      <c r="AY411" s="19" t="s">
        <v>170</v>
      </c>
      <c r="BE411" s="107">
        <f t="shared" si="19"/>
        <v>0</v>
      </c>
      <c r="BF411" s="107">
        <f t="shared" si="20"/>
        <v>0</v>
      </c>
      <c r="BG411" s="107">
        <f t="shared" si="21"/>
        <v>0</v>
      </c>
      <c r="BH411" s="107">
        <f t="shared" si="22"/>
        <v>0</v>
      </c>
      <c r="BI411" s="107">
        <f t="shared" si="23"/>
        <v>0</v>
      </c>
      <c r="BJ411" s="19" t="s">
        <v>11</v>
      </c>
      <c r="BK411" s="107">
        <f t="shared" si="24"/>
        <v>0</v>
      </c>
      <c r="BL411" s="19" t="s">
        <v>650</v>
      </c>
      <c r="BM411" s="19" t="s">
        <v>1635</v>
      </c>
    </row>
    <row r="412" spans="2:65" s="1" customFormat="1" ht="31.5" customHeight="1">
      <c r="B412" s="133"/>
      <c r="C412" s="177" t="s">
        <v>1636</v>
      </c>
      <c r="D412" s="177" t="s">
        <v>234</v>
      </c>
      <c r="E412" s="178" t="s">
        <v>1637</v>
      </c>
      <c r="F412" s="272" t="s">
        <v>1638</v>
      </c>
      <c r="G412" s="272"/>
      <c r="H412" s="272"/>
      <c r="I412" s="272"/>
      <c r="J412" s="179" t="s">
        <v>230</v>
      </c>
      <c r="K412" s="180">
        <v>14.14</v>
      </c>
      <c r="L412" s="273">
        <v>0</v>
      </c>
      <c r="M412" s="273"/>
      <c r="N412" s="274">
        <f t="shared" si="15"/>
        <v>0</v>
      </c>
      <c r="O412" s="262"/>
      <c r="P412" s="262"/>
      <c r="Q412" s="262"/>
      <c r="R412" s="136"/>
      <c r="T412" s="166" t="s">
        <v>5</v>
      </c>
      <c r="U412" s="45" t="s">
        <v>47</v>
      </c>
      <c r="V412" s="37"/>
      <c r="W412" s="167">
        <f t="shared" si="16"/>
        <v>0</v>
      </c>
      <c r="X412" s="167">
        <v>0.252</v>
      </c>
      <c r="Y412" s="167">
        <f t="shared" si="17"/>
        <v>3.5632800000000002</v>
      </c>
      <c r="Z412" s="167">
        <v>0</v>
      </c>
      <c r="AA412" s="168">
        <f t="shared" si="18"/>
        <v>0</v>
      </c>
      <c r="AR412" s="19" t="s">
        <v>650</v>
      </c>
      <c r="AT412" s="19" t="s">
        <v>234</v>
      </c>
      <c r="AU412" s="19" t="s">
        <v>126</v>
      </c>
      <c r="AY412" s="19" t="s">
        <v>170</v>
      </c>
      <c r="BE412" s="107">
        <f t="shared" si="19"/>
        <v>0</v>
      </c>
      <c r="BF412" s="107">
        <f t="shared" si="20"/>
        <v>0</v>
      </c>
      <c r="BG412" s="107">
        <f t="shared" si="21"/>
        <v>0</v>
      </c>
      <c r="BH412" s="107">
        <f t="shared" si="22"/>
        <v>0</v>
      </c>
      <c r="BI412" s="107">
        <f t="shared" si="23"/>
        <v>0</v>
      </c>
      <c r="BJ412" s="19" t="s">
        <v>11</v>
      </c>
      <c r="BK412" s="107">
        <f t="shared" si="24"/>
        <v>0</v>
      </c>
      <c r="BL412" s="19" t="s">
        <v>650</v>
      </c>
      <c r="BM412" s="19" t="s">
        <v>1639</v>
      </c>
    </row>
    <row r="413" spans="2:65" s="1" customFormat="1" ht="31.5" customHeight="1">
      <c r="B413" s="133"/>
      <c r="C413" s="177" t="s">
        <v>1640</v>
      </c>
      <c r="D413" s="177" t="s">
        <v>234</v>
      </c>
      <c r="E413" s="178" t="s">
        <v>1641</v>
      </c>
      <c r="F413" s="272" t="s">
        <v>1642</v>
      </c>
      <c r="G413" s="272"/>
      <c r="H413" s="272"/>
      <c r="I413" s="272"/>
      <c r="J413" s="179" t="s">
        <v>230</v>
      </c>
      <c r="K413" s="180">
        <v>20.2</v>
      </c>
      <c r="L413" s="273">
        <v>0</v>
      </c>
      <c r="M413" s="273"/>
      <c r="N413" s="274">
        <f t="shared" si="15"/>
        <v>0</v>
      </c>
      <c r="O413" s="262"/>
      <c r="P413" s="262"/>
      <c r="Q413" s="262"/>
      <c r="R413" s="136"/>
      <c r="T413" s="166" t="s">
        <v>5</v>
      </c>
      <c r="U413" s="45" t="s">
        <v>47</v>
      </c>
      <c r="V413" s="37"/>
      <c r="W413" s="167">
        <f t="shared" si="16"/>
        <v>0</v>
      </c>
      <c r="X413" s="167">
        <v>0.53</v>
      </c>
      <c r="Y413" s="167">
        <f t="shared" si="17"/>
        <v>10.706</v>
      </c>
      <c r="Z413" s="167">
        <v>0</v>
      </c>
      <c r="AA413" s="168">
        <f t="shared" si="18"/>
        <v>0</v>
      </c>
      <c r="AR413" s="19" t="s">
        <v>650</v>
      </c>
      <c r="AT413" s="19" t="s">
        <v>234</v>
      </c>
      <c r="AU413" s="19" t="s">
        <v>126</v>
      </c>
      <c r="AY413" s="19" t="s">
        <v>170</v>
      </c>
      <c r="BE413" s="107">
        <f t="shared" si="19"/>
        <v>0</v>
      </c>
      <c r="BF413" s="107">
        <f t="shared" si="20"/>
        <v>0</v>
      </c>
      <c r="BG413" s="107">
        <f t="shared" si="21"/>
        <v>0</v>
      </c>
      <c r="BH413" s="107">
        <f t="shared" si="22"/>
        <v>0</v>
      </c>
      <c r="BI413" s="107">
        <f t="shared" si="23"/>
        <v>0</v>
      </c>
      <c r="BJ413" s="19" t="s">
        <v>11</v>
      </c>
      <c r="BK413" s="107">
        <f t="shared" si="24"/>
        <v>0</v>
      </c>
      <c r="BL413" s="19" t="s">
        <v>650</v>
      </c>
      <c r="BM413" s="19" t="s">
        <v>1643</v>
      </c>
    </row>
    <row r="414" spans="2:65" s="1" customFormat="1" ht="31.5" customHeight="1">
      <c r="B414" s="133"/>
      <c r="C414" s="177" t="s">
        <v>1644</v>
      </c>
      <c r="D414" s="177" t="s">
        <v>234</v>
      </c>
      <c r="E414" s="178" t="s">
        <v>1645</v>
      </c>
      <c r="F414" s="272" t="s">
        <v>1646</v>
      </c>
      <c r="G414" s="272"/>
      <c r="H414" s="272"/>
      <c r="I414" s="272"/>
      <c r="J414" s="179" t="s">
        <v>230</v>
      </c>
      <c r="K414" s="180">
        <v>3.03</v>
      </c>
      <c r="L414" s="273">
        <v>0</v>
      </c>
      <c r="M414" s="273"/>
      <c r="N414" s="274">
        <f t="shared" si="15"/>
        <v>0</v>
      </c>
      <c r="O414" s="262"/>
      <c r="P414" s="262"/>
      <c r="Q414" s="262"/>
      <c r="R414" s="136"/>
      <c r="T414" s="166" t="s">
        <v>5</v>
      </c>
      <c r="U414" s="45" t="s">
        <v>47</v>
      </c>
      <c r="V414" s="37"/>
      <c r="W414" s="167">
        <f t="shared" si="16"/>
        <v>0</v>
      </c>
      <c r="X414" s="167">
        <v>0.52100000000000002</v>
      </c>
      <c r="Y414" s="167">
        <f t="shared" si="17"/>
        <v>1.57863</v>
      </c>
      <c r="Z414" s="167">
        <v>0</v>
      </c>
      <c r="AA414" s="168">
        <f t="shared" si="18"/>
        <v>0</v>
      </c>
      <c r="AR414" s="19" t="s">
        <v>213</v>
      </c>
      <c r="AT414" s="19" t="s">
        <v>234</v>
      </c>
      <c r="AU414" s="19" t="s">
        <v>126</v>
      </c>
      <c r="AY414" s="19" t="s">
        <v>170</v>
      </c>
      <c r="BE414" s="107">
        <f t="shared" si="19"/>
        <v>0</v>
      </c>
      <c r="BF414" s="107">
        <f t="shared" si="20"/>
        <v>0</v>
      </c>
      <c r="BG414" s="107">
        <f t="shared" si="21"/>
        <v>0</v>
      </c>
      <c r="BH414" s="107">
        <f t="shared" si="22"/>
        <v>0</v>
      </c>
      <c r="BI414" s="107">
        <f t="shared" si="23"/>
        <v>0</v>
      </c>
      <c r="BJ414" s="19" t="s">
        <v>11</v>
      </c>
      <c r="BK414" s="107">
        <f t="shared" si="24"/>
        <v>0</v>
      </c>
      <c r="BL414" s="19" t="s">
        <v>175</v>
      </c>
      <c r="BM414" s="19" t="s">
        <v>1647</v>
      </c>
    </row>
    <row r="415" spans="2:65" s="1" customFormat="1" ht="31.5" customHeight="1">
      <c r="B415" s="133"/>
      <c r="C415" s="177" t="s">
        <v>1648</v>
      </c>
      <c r="D415" s="177" t="s">
        <v>234</v>
      </c>
      <c r="E415" s="178" t="s">
        <v>1649</v>
      </c>
      <c r="F415" s="272" t="s">
        <v>1650</v>
      </c>
      <c r="G415" s="272"/>
      <c r="H415" s="272"/>
      <c r="I415" s="272"/>
      <c r="J415" s="179" t="s">
        <v>230</v>
      </c>
      <c r="K415" s="180">
        <v>10.1</v>
      </c>
      <c r="L415" s="273">
        <v>0</v>
      </c>
      <c r="M415" s="273"/>
      <c r="N415" s="274">
        <f t="shared" si="15"/>
        <v>0</v>
      </c>
      <c r="O415" s="262"/>
      <c r="P415" s="262"/>
      <c r="Q415" s="262"/>
      <c r="R415" s="136"/>
      <c r="T415" s="166" t="s">
        <v>5</v>
      </c>
      <c r="U415" s="45" t="s">
        <v>47</v>
      </c>
      <c r="V415" s="37"/>
      <c r="W415" s="167">
        <f t="shared" si="16"/>
        <v>0</v>
      </c>
      <c r="X415" s="167">
        <v>3.9E-2</v>
      </c>
      <c r="Y415" s="167">
        <f t="shared" si="17"/>
        <v>0.39389999999999997</v>
      </c>
      <c r="Z415" s="167">
        <v>0</v>
      </c>
      <c r="AA415" s="168">
        <f t="shared" si="18"/>
        <v>0</v>
      </c>
      <c r="AR415" s="19" t="s">
        <v>650</v>
      </c>
      <c r="AT415" s="19" t="s">
        <v>234</v>
      </c>
      <c r="AU415" s="19" t="s">
        <v>126</v>
      </c>
      <c r="AY415" s="19" t="s">
        <v>170</v>
      </c>
      <c r="BE415" s="107">
        <f t="shared" si="19"/>
        <v>0</v>
      </c>
      <c r="BF415" s="107">
        <f t="shared" si="20"/>
        <v>0</v>
      </c>
      <c r="BG415" s="107">
        <f t="shared" si="21"/>
        <v>0</v>
      </c>
      <c r="BH415" s="107">
        <f t="shared" si="22"/>
        <v>0</v>
      </c>
      <c r="BI415" s="107">
        <f t="shared" si="23"/>
        <v>0</v>
      </c>
      <c r="BJ415" s="19" t="s">
        <v>11</v>
      </c>
      <c r="BK415" s="107">
        <f t="shared" si="24"/>
        <v>0</v>
      </c>
      <c r="BL415" s="19" t="s">
        <v>650</v>
      </c>
      <c r="BM415" s="19" t="s">
        <v>1651</v>
      </c>
    </row>
    <row r="416" spans="2:65" s="1" customFormat="1" ht="31.5" customHeight="1">
      <c r="B416" s="133"/>
      <c r="C416" s="177" t="s">
        <v>1652</v>
      </c>
      <c r="D416" s="177" t="s">
        <v>234</v>
      </c>
      <c r="E416" s="178" t="s">
        <v>1653</v>
      </c>
      <c r="F416" s="272" t="s">
        <v>1654</v>
      </c>
      <c r="G416" s="272"/>
      <c r="H416" s="272"/>
      <c r="I416" s="272"/>
      <c r="J416" s="179" t="s">
        <v>230</v>
      </c>
      <c r="K416" s="180">
        <v>2.02</v>
      </c>
      <c r="L416" s="273">
        <v>0</v>
      </c>
      <c r="M416" s="273"/>
      <c r="N416" s="274">
        <f t="shared" si="15"/>
        <v>0</v>
      </c>
      <c r="O416" s="262"/>
      <c r="P416" s="262"/>
      <c r="Q416" s="262"/>
      <c r="R416" s="136"/>
      <c r="T416" s="166" t="s">
        <v>5</v>
      </c>
      <c r="U416" s="45" t="s">
        <v>47</v>
      </c>
      <c r="V416" s="37"/>
      <c r="W416" s="167">
        <f t="shared" si="16"/>
        <v>0</v>
      </c>
      <c r="X416" s="167">
        <v>3.9E-2</v>
      </c>
      <c r="Y416" s="167">
        <f t="shared" si="17"/>
        <v>7.8780000000000003E-2</v>
      </c>
      <c r="Z416" s="167">
        <v>0</v>
      </c>
      <c r="AA416" s="168">
        <f t="shared" si="18"/>
        <v>0</v>
      </c>
      <c r="AR416" s="19" t="s">
        <v>650</v>
      </c>
      <c r="AT416" s="19" t="s">
        <v>234</v>
      </c>
      <c r="AU416" s="19" t="s">
        <v>126</v>
      </c>
      <c r="AY416" s="19" t="s">
        <v>170</v>
      </c>
      <c r="BE416" s="107">
        <f t="shared" si="19"/>
        <v>0</v>
      </c>
      <c r="BF416" s="107">
        <f t="shared" si="20"/>
        <v>0</v>
      </c>
      <c r="BG416" s="107">
        <f t="shared" si="21"/>
        <v>0</v>
      </c>
      <c r="BH416" s="107">
        <f t="shared" si="22"/>
        <v>0</v>
      </c>
      <c r="BI416" s="107">
        <f t="shared" si="23"/>
        <v>0</v>
      </c>
      <c r="BJ416" s="19" t="s">
        <v>11</v>
      </c>
      <c r="BK416" s="107">
        <f t="shared" si="24"/>
        <v>0</v>
      </c>
      <c r="BL416" s="19" t="s">
        <v>650</v>
      </c>
      <c r="BM416" s="19" t="s">
        <v>1655</v>
      </c>
    </row>
    <row r="417" spans="2:65" s="1" customFormat="1" ht="31.5" customHeight="1">
      <c r="B417" s="133"/>
      <c r="C417" s="177" t="s">
        <v>1656</v>
      </c>
      <c r="D417" s="177" t="s">
        <v>234</v>
      </c>
      <c r="E417" s="178" t="s">
        <v>1657</v>
      </c>
      <c r="F417" s="272" t="s">
        <v>1658</v>
      </c>
      <c r="G417" s="272"/>
      <c r="H417" s="272"/>
      <c r="I417" s="272"/>
      <c r="J417" s="179" t="s">
        <v>230</v>
      </c>
      <c r="K417" s="180">
        <v>2.02</v>
      </c>
      <c r="L417" s="273">
        <v>0</v>
      </c>
      <c r="M417" s="273"/>
      <c r="N417" s="274">
        <f t="shared" si="15"/>
        <v>0</v>
      </c>
      <c r="O417" s="262"/>
      <c r="P417" s="262"/>
      <c r="Q417" s="262"/>
      <c r="R417" s="136"/>
      <c r="T417" s="166" t="s">
        <v>5</v>
      </c>
      <c r="U417" s="45" t="s">
        <v>47</v>
      </c>
      <c r="V417" s="37"/>
      <c r="W417" s="167">
        <f t="shared" si="16"/>
        <v>0</v>
      </c>
      <c r="X417" s="167">
        <v>5.3999999999999999E-2</v>
      </c>
      <c r="Y417" s="167">
        <f t="shared" si="17"/>
        <v>0.10908</v>
      </c>
      <c r="Z417" s="167">
        <v>0</v>
      </c>
      <c r="AA417" s="168">
        <f t="shared" si="18"/>
        <v>0</v>
      </c>
      <c r="AR417" s="19" t="s">
        <v>650</v>
      </c>
      <c r="AT417" s="19" t="s">
        <v>234</v>
      </c>
      <c r="AU417" s="19" t="s">
        <v>126</v>
      </c>
      <c r="AY417" s="19" t="s">
        <v>170</v>
      </c>
      <c r="BE417" s="107">
        <f t="shared" si="19"/>
        <v>0</v>
      </c>
      <c r="BF417" s="107">
        <f t="shared" si="20"/>
        <v>0</v>
      </c>
      <c r="BG417" s="107">
        <f t="shared" si="21"/>
        <v>0</v>
      </c>
      <c r="BH417" s="107">
        <f t="shared" si="22"/>
        <v>0</v>
      </c>
      <c r="BI417" s="107">
        <f t="shared" si="23"/>
        <v>0</v>
      </c>
      <c r="BJ417" s="19" t="s">
        <v>11</v>
      </c>
      <c r="BK417" s="107">
        <f t="shared" si="24"/>
        <v>0</v>
      </c>
      <c r="BL417" s="19" t="s">
        <v>650</v>
      </c>
      <c r="BM417" s="19" t="s">
        <v>1659</v>
      </c>
    </row>
    <row r="418" spans="2:65" s="1" customFormat="1" ht="31.5" customHeight="1">
      <c r="B418" s="133"/>
      <c r="C418" s="177" t="s">
        <v>1660</v>
      </c>
      <c r="D418" s="177" t="s">
        <v>234</v>
      </c>
      <c r="E418" s="178" t="s">
        <v>1661</v>
      </c>
      <c r="F418" s="272" t="s">
        <v>1662</v>
      </c>
      <c r="G418" s="272"/>
      <c r="H418" s="272"/>
      <c r="I418" s="272"/>
      <c r="J418" s="179" t="s">
        <v>230</v>
      </c>
      <c r="K418" s="180">
        <v>12.12</v>
      </c>
      <c r="L418" s="273">
        <v>0</v>
      </c>
      <c r="M418" s="273"/>
      <c r="N418" s="274">
        <f t="shared" si="15"/>
        <v>0</v>
      </c>
      <c r="O418" s="262"/>
      <c r="P418" s="262"/>
      <c r="Q418" s="262"/>
      <c r="R418" s="136"/>
      <c r="T418" s="166" t="s">
        <v>5</v>
      </c>
      <c r="U418" s="45" t="s">
        <v>47</v>
      </c>
      <c r="V418" s="37"/>
      <c r="W418" s="167">
        <f t="shared" si="16"/>
        <v>0</v>
      </c>
      <c r="X418" s="167">
        <v>6.8000000000000005E-2</v>
      </c>
      <c r="Y418" s="167">
        <f t="shared" si="17"/>
        <v>0.82416</v>
      </c>
      <c r="Z418" s="167">
        <v>0</v>
      </c>
      <c r="AA418" s="168">
        <f t="shared" si="18"/>
        <v>0</v>
      </c>
      <c r="AR418" s="19" t="s">
        <v>650</v>
      </c>
      <c r="AT418" s="19" t="s">
        <v>234</v>
      </c>
      <c r="AU418" s="19" t="s">
        <v>126</v>
      </c>
      <c r="AY418" s="19" t="s">
        <v>170</v>
      </c>
      <c r="BE418" s="107">
        <f t="shared" si="19"/>
        <v>0</v>
      </c>
      <c r="BF418" s="107">
        <f t="shared" si="20"/>
        <v>0</v>
      </c>
      <c r="BG418" s="107">
        <f t="shared" si="21"/>
        <v>0</v>
      </c>
      <c r="BH418" s="107">
        <f t="shared" si="22"/>
        <v>0</v>
      </c>
      <c r="BI418" s="107">
        <f t="shared" si="23"/>
        <v>0</v>
      </c>
      <c r="BJ418" s="19" t="s">
        <v>11</v>
      </c>
      <c r="BK418" s="107">
        <f t="shared" si="24"/>
        <v>0</v>
      </c>
      <c r="BL418" s="19" t="s">
        <v>650</v>
      </c>
      <c r="BM418" s="19" t="s">
        <v>1663</v>
      </c>
    </row>
    <row r="419" spans="2:65" s="1" customFormat="1" ht="31.5" customHeight="1">
      <c r="B419" s="133"/>
      <c r="C419" s="177" t="s">
        <v>1664</v>
      </c>
      <c r="D419" s="177" t="s">
        <v>234</v>
      </c>
      <c r="E419" s="178" t="s">
        <v>1665</v>
      </c>
      <c r="F419" s="272" t="s">
        <v>1666</v>
      </c>
      <c r="G419" s="272"/>
      <c r="H419" s="272"/>
      <c r="I419" s="272"/>
      <c r="J419" s="179" t="s">
        <v>230</v>
      </c>
      <c r="K419" s="180">
        <v>3.03</v>
      </c>
      <c r="L419" s="273">
        <v>0</v>
      </c>
      <c r="M419" s="273"/>
      <c r="N419" s="274">
        <f t="shared" si="15"/>
        <v>0</v>
      </c>
      <c r="O419" s="262"/>
      <c r="P419" s="262"/>
      <c r="Q419" s="262"/>
      <c r="R419" s="136"/>
      <c r="T419" s="166" t="s">
        <v>5</v>
      </c>
      <c r="U419" s="45" t="s">
        <v>47</v>
      </c>
      <c r="V419" s="37"/>
      <c r="W419" s="167">
        <f t="shared" si="16"/>
        <v>0</v>
      </c>
      <c r="X419" s="167">
        <v>6.8000000000000005E-2</v>
      </c>
      <c r="Y419" s="167">
        <f t="shared" si="17"/>
        <v>0.20604</v>
      </c>
      <c r="Z419" s="167">
        <v>0</v>
      </c>
      <c r="AA419" s="168">
        <f t="shared" si="18"/>
        <v>0</v>
      </c>
      <c r="AR419" s="19" t="s">
        <v>650</v>
      </c>
      <c r="AT419" s="19" t="s">
        <v>234</v>
      </c>
      <c r="AU419" s="19" t="s">
        <v>126</v>
      </c>
      <c r="AY419" s="19" t="s">
        <v>170</v>
      </c>
      <c r="BE419" s="107">
        <f t="shared" si="19"/>
        <v>0</v>
      </c>
      <c r="BF419" s="107">
        <f t="shared" si="20"/>
        <v>0</v>
      </c>
      <c r="BG419" s="107">
        <f t="shared" si="21"/>
        <v>0</v>
      </c>
      <c r="BH419" s="107">
        <f t="shared" si="22"/>
        <v>0</v>
      </c>
      <c r="BI419" s="107">
        <f t="shared" si="23"/>
        <v>0</v>
      </c>
      <c r="BJ419" s="19" t="s">
        <v>11</v>
      </c>
      <c r="BK419" s="107">
        <f t="shared" si="24"/>
        <v>0</v>
      </c>
      <c r="BL419" s="19" t="s">
        <v>650</v>
      </c>
      <c r="BM419" s="19" t="s">
        <v>1667</v>
      </c>
    </row>
    <row r="420" spans="2:65" s="1" customFormat="1" ht="31.5" customHeight="1">
      <c r="B420" s="133"/>
      <c r="C420" s="177" t="s">
        <v>1668</v>
      </c>
      <c r="D420" s="177" t="s">
        <v>234</v>
      </c>
      <c r="E420" s="178" t="s">
        <v>1669</v>
      </c>
      <c r="F420" s="272" t="s">
        <v>1670</v>
      </c>
      <c r="G420" s="272"/>
      <c r="H420" s="272"/>
      <c r="I420" s="272"/>
      <c r="J420" s="179" t="s">
        <v>230</v>
      </c>
      <c r="K420" s="180">
        <v>7.07</v>
      </c>
      <c r="L420" s="273">
        <v>0</v>
      </c>
      <c r="M420" s="273"/>
      <c r="N420" s="274">
        <f t="shared" si="15"/>
        <v>0</v>
      </c>
      <c r="O420" s="262"/>
      <c r="P420" s="262"/>
      <c r="Q420" s="262"/>
      <c r="R420" s="136"/>
      <c r="T420" s="166" t="s">
        <v>5</v>
      </c>
      <c r="U420" s="45" t="s">
        <v>47</v>
      </c>
      <c r="V420" s="37"/>
      <c r="W420" s="167">
        <f t="shared" si="16"/>
        <v>0</v>
      </c>
      <c r="X420" s="167">
        <v>1.87</v>
      </c>
      <c r="Y420" s="167">
        <f t="shared" si="17"/>
        <v>13.220900000000002</v>
      </c>
      <c r="Z420" s="167">
        <v>0</v>
      </c>
      <c r="AA420" s="168">
        <f t="shared" si="18"/>
        <v>0</v>
      </c>
      <c r="AR420" s="19" t="s">
        <v>650</v>
      </c>
      <c r="AT420" s="19" t="s">
        <v>234</v>
      </c>
      <c r="AU420" s="19" t="s">
        <v>126</v>
      </c>
      <c r="AY420" s="19" t="s">
        <v>170</v>
      </c>
      <c r="BE420" s="107">
        <f t="shared" si="19"/>
        <v>0</v>
      </c>
      <c r="BF420" s="107">
        <f t="shared" si="20"/>
        <v>0</v>
      </c>
      <c r="BG420" s="107">
        <f t="shared" si="21"/>
        <v>0</v>
      </c>
      <c r="BH420" s="107">
        <f t="shared" si="22"/>
        <v>0</v>
      </c>
      <c r="BI420" s="107">
        <f t="shared" si="23"/>
        <v>0</v>
      </c>
      <c r="BJ420" s="19" t="s">
        <v>11</v>
      </c>
      <c r="BK420" s="107">
        <f t="shared" si="24"/>
        <v>0</v>
      </c>
      <c r="BL420" s="19" t="s">
        <v>650</v>
      </c>
      <c r="BM420" s="19" t="s">
        <v>1671</v>
      </c>
    </row>
    <row r="421" spans="2:65" s="1" customFormat="1" ht="31.5" customHeight="1">
      <c r="B421" s="133"/>
      <c r="C421" s="177" t="s">
        <v>1672</v>
      </c>
      <c r="D421" s="177" t="s">
        <v>234</v>
      </c>
      <c r="E421" s="178" t="s">
        <v>1673</v>
      </c>
      <c r="F421" s="272" t="s">
        <v>1674</v>
      </c>
      <c r="G421" s="272"/>
      <c r="H421" s="272"/>
      <c r="I421" s="272"/>
      <c r="J421" s="179" t="s">
        <v>230</v>
      </c>
      <c r="K421" s="180">
        <v>7.07</v>
      </c>
      <c r="L421" s="273">
        <v>0</v>
      </c>
      <c r="M421" s="273"/>
      <c r="N421" s="274">
        <f t="shared" si="15"/>
        <v>0</v>
      </c>
      <c r="O421" s="262"/>
      <c r="P421" s="262"/>
      <c r="Q421" s="262"/>
      <c r="R421" s="136"/>
      <c r="T421" s="166" t="s">
        <v>5</v>
      </c>
      <c r="U421" s="45" t="s">
        <v>47</v>
      </c>
      <c r="V421" s="37"/>
      <c r="W421" s="167">
        <f t="shared" si="16"/>
        <v>0</v>
      </c>
      <c r="X421" s="167">
        <v>1.87</v>
      </c>
      <c r="Y421" s="167">
        <f t="shared" si="17"/>
        <v>13.220900000000002</v>
      </c>
      <c r="Z421" s="167">
        <v>0</v>
      </c>
      <c r="AA421" s="168">
        <f t="shared" si="18"/>
        <v>0</v>
      </c>
      <c r="AR421" s="19" t="s">
        <v>650</v>
      </c>
      <c r="AT421" s="19" t="s">
        <v>234</v>
      </c>
      <c r="AU421" s="19" t="s">
        <v>126</v>
      </c>
      <c r="AY421" s="19" t="s">
        <v>170</v>
      </c>
      <c r="BE421" s="107">
        <f t="shared" si="19"/>
        <v>0</v>
      </c>
      <c r="BF421" s="107">
        <f t="shared" si="20"/>
        <v>0</v>
      </c>
      <c r="BG421" s="107">
        <f t="shared" si="21"/>
        <v>0</v>
      </c>
      <c r="BH421" s="107">
        <f t="shared" si="22"/>
        <v>0</v>
      </c>
      <c r="BI421" s="107">
        <f t="shared" si="23"/>
        <v>0</v>
      </c>
      <c r="BJ421" s="19" t="s">
        <v>11</v>
      </c>
      <c r="BK421" s="107">
        <f t="shared" si="24"/>
        <v>0</v>
      </c>
      <c r="BL421" s="19" t="s">
        <v>650</v>
      </c>
      <c r="BM421" s="19" t="s">
        <v>1675</v>
      </c>
    </row>
    <row r="422" spans="2:65" s="1" customFormat="1" ht="31.5" customHeight="1">
      <c r="B422" s="133"/>
      <c r="C422" s="177" t="s">
        <v>1676</v>
      </c>
      <c r="D422" s="177" t="s">
        <v>234</v>
      </c>
      <c r="E422" s="178" t="s">
        <v>1677</v>
      </c>
      <c r="F422" s="272" t="s">
        <v>1678</v>
      </c>
      <c r="G422" s="272"/>
      <c r="H422" s="272"/>
      <c r="I422" s="272"/>
      <c r="J422" s="179" t="s">
        <v>230</v>
      </c>
      <c r="K422" s="180">
        <v>4.04</v>
      </c>
      <c r="L422" s="273">
        <v>0</v>
      </c>
      <c r="M422" s="273"/>
      <c r="N422" s="274">
        <f t="shared" si="15"/>
        <v>0</v>
      </c>
      <c r="O422" s="262"/>
      <c r="P422" s="262"/>
      <c r="Q422" s="262"/>
      <c r="R422" s="136"/>
      <c r="T422" s="166" t="s">
        <v>5</v>
      </c>
      <c r="U422" s="45" t="s">
        <v>47</v>
      </c>
      <c r="V422" s="37"/>
      <c r="W422" s="167">
        <f t="shared" si="16"/>
        <v>0</v>
      </c>
      <c r="X422" s="167">
        <v>1.87</v>
      </c>
      <c r="Y422" s="167">
        <f t="shared" si="17"/>
        <v>7.5548000000000002</v>
      </c>
      <c r="Z422" s="167">
        <v>0</v>
      </c>
      <c r="AA422" s="168">
        <f t="shared" si="18"/>
        <v>0</v>
      </c>
      <c r="AR422" s="19" t="s">
        <v>650</v>
      </c>
      <c r="AT422" s="19" t="s">
        <v>234</v>
      </c>
      <c r="AU422" s="19" t="s">
        <v>126</v>
      </c>
      <c r="AY422" s="19" t="s">
        <v>170</v>
      </c>
      <c r="BE422" s="107">
        <f t="shared" si="19"/>
        <v>0</v>
      </c>
      <c r="BF422" s="107">
        <f t="shared" si="20"/>
        <v>0</v>
      </c>
      <c r="BG422" s="107">
        <f t="shared" si="21"/>
        <v>0</v>
      </c>
      <c r="BH422" s="107">
        <f t="shared" si="22"/>
        <v>0</v>
      </c>
      <c r="BI422" s="107">
        <f t="shared" si="23"/>
        <v>0</v>
      </c>
      <c r="BJ422" s="19" t="s">
        <v>11</v>
      </c>
      <c r="BK422" s="107">
        <f t="shared" si="24"/>
        <v>0</v>
      </c>
      <c r="BL422" s="19" t="s">
        <v>650</v>
      </c>
      <c r="BM422" s="19" t="s">
        <v>1679</v>
      </c>
    </row>
    <row r="423" spans="2:65" s="1" customFormat="1" ht="31.5" customHeight="1">
      <c r="B423" s="133"/>
      <c r="C423" s="177" t="s">
        <v>1680</v>
      </c>
      <c r="D423" s="177" t="s">
        <v>234</v>
      </c>
      <c r="E423" s="178" t="s">
        <v>1681</v>
      </c>
      <c r="F423" s="272" t="s">
        <v>1682</v>
      </c>
      <c r="G423" s="272"/>
      <c r="H423" s="272"/>
      <c r="I423" s="272"/>
      <c r="J423" s="179" t="s">
        <v>230</v>
      </c>
      <c r="K423" s="180">
        <v>5.05</v>
      </c>
      <c r="L423" s="273">
        <v>0</v>
      </c>
      <c r="M423" s="273"/>
      <c r="N423" s="274">
        <f t="shared" si="15"/>
        <v>0</v>
      </c>
      <c r="O423" s="262"/>
      <c r="P423" s="262"/>
      <c r="Q423" s="262"/>
      <c r="R423" s="136"/>
      <c r="T423" s="166" t="s">
        <v>5</v>
      </c>
      <c r="U423" s="45" t="s">
        <v>47</v>
      </c>
      <c r="V423" s="37"/>
      <c r="W423" s="167">
        <f t="shared" si="16"/>
        <v>0</v>
      </c>
      <c r="X423" s="167">
        <v>2.1</v>
      </c>
      <c r="Y423" s="167">
        <f t="shared" si="17"/>
        <v>10.605</v>
      </c>
      <c r="Z423" s="167">
        <v>0</v>
      </c>
      <c r="AA423" s="168">
        <f t="shared" si="18"/>
        <v>0</v>
      </c>
      <c r="AR423" s="19" t="s">
        <v>650</v>
      </c>
      <c r="AT423" s="19" t="s">
        <v>234</v>
      </c>
      <c r="AU423" s="19" t="s">
        <v>126</v>
      </c>
      <c r="AY423" s="19" t="s">
        <v>170</v>
      </c>
      <c r="BE423" s="107">
        <f t="shared" si="19"/>
        <v>0</v>
      </c>
      <c r="BF423" s="107">
        <f t="shared" si="20"/>
        <v>0</v>
      </c>
      <c r="BG423" s="107">
        <f t="shared" si="21"/>
        <v>0</v>
      </c>
      <c r="BH423" s="107">
        <f t="shared" si="22"/>
        <v>0</v>
      </c>
      <c r="BI423" s="107">
        <f t="shared" si="23"/>
        <v>0</v>
      </c>
      <c r="BJ423" s="19" t="s">
        <v>11</v>
      </c>
      <c r="BK423" s="107">
        <f t="shared" si="24"/>
        <v>0</v>
      </c>
      <c r="BL423" s="19" t="s">
        <v>650</v>
      </c>
      <c r="BM423" s="19" t="s">
        <v>1683</v>
      </c>
    </row>
    <row r="424" spans="2:65" s="1" customFormat="1" ht="31.5" customHeight="1">
      <c r="B424" s="133"/>
      <c r="C424" s="177" t="s">
        <v>1684</v>
      </c>
      <c r="D424" s="177" t="s">
        <v>234</v>
      </c>
      <c r="E424" s="178" t="s">
        <v>1685</v>
      </c>
      <c r="F424" s="272" t="s">
        <v>1686</v>
      </c>
      <c r="G424" s="272"/>
      <c r="H424" s="272"/>
      <c r="I424" s="272"/>
      <c r="J424" s="179" t="s">
        <v>230</v>
      </c>
      <c r="K424" s="180">
        <v>61</v>
      </c>
      <c r="L424" s="273">
        <v>0</v>
      </c>
      <c r="M424" s="273"/>
      <c r="N424" s="274">
        <f t="shared" si="15"/>
        <v>0</v>
      </c>
      <c r="O424" s="262"/>
      <c r="P424" s="262"/>
      <c r="Q424" s="262"/>
      <c r="R424" s="136"/>
      <c r="T424" s="166" t="s">
        <v>5</v>
      </c>
      <c r="U424" s="45" t="s">
        <v>47</v>
      </c>
      <c r="V424" s="37"/>
      <c r="W424" s="167">
        <f t="shared" si="16"/>
        <v>0</v>
      </c>
      <c r="X424" s="167">
        <v>2E-3</v>
      </c>
      <c r="Y424" s="167">
        <f t="shared" si="17"/>
        <v>0.122</v>
      </c>
      <c r="Z424" s="167">
        <v>0</v>
      </c>
      <c r="AA424" s="168">
        <f t="shared" si="18"/>
        <v>0</v>
      </c>
      <c r="AR424" s="19" t="s">
        <v>213</v>
      </c>
      <c r="AT424" s="19" t="s">
        <v>234</v>
      </c>
      <c r="AU424" s="19" t="s">
        <v>126</v>
      </c>
      <c r="AY424" s="19" t="s">
        <v>170</v>
      </c>
      <c r="BE424" s="107">
        <f t="shared" si="19"/>
        <v>0</v>
      </c>
      <c r="BF424" s="107">
        <f t="shared" si="20"/>
        <v>0</v>
      </c>
      <c r="BG424" s="107">
        <f t="shared" si="21"/>
        <v>0</v>
      </c>
      <c r="BH424" s="107">
        <f t="shared" si="22"/>
        <v>0</v>
      </c>
      <c r="BI424" s="107">
        <f t="shared" si="23"/>
        <v>0</v>
      </c>
      <c r="BJ424" s="19" t="s">
        <v>11</v>
      </c>
      <c r="BK424" s="107">
        <f t="shared" si="24"/>
        <v>0</v>
      </c>
      <c r="BL424" s="19" t="s">
        <v>175</v>
      </c>
      <c r="BM424" s="19" t="s">
        <v>1687</v>
      </c>
    </row>
    <row r="425" spans="2:65" s="10" customFormat="1" ht="22.5" customHeight="1">
      <c r="B425" s="169"/>
      <c r="C425" s="170"/>
      <c r="D425" s="170"/>
      <c r="E425" s="171" t="s">
        <v>5</v>
      </c>
      <c r="F425" s="263" t="s">
        <v>1688</v>
      </c>
      <c r="G425" s="264"/>
      <c r="H425" s="264"/>
      <c r="I425" s="264"/>
      <c r="J425" s="170"/>
      <c r="K425" s="172">
        <v>61</v>
      </c>
      <c r="L425" s="170"/>
      <c r="M425" s="170"/>
      <c r="N425" s="170"/>
      <c r="O425" s="170"/>
      <c r="P425" s="170"/>
      <c r="Q425" s="170"/>
      <c r="R425" s="173"/>
      <c r="T425" s="174"/>
      <c r="U425" s="170"/>
      <c r="V425" s="170"/>
      <c r="W425" s="170"/>
      <c r="X425" s="170"/>
      <c r="Y425" s="170"/>
      <c r="Z425" s="170"/>
      <c r="AA425" s="175"/>
      <c r="AT425" s="176" t="s">
        <v>178</v>
      </c>
      <c r="AU425" s="176" t="s">
        <v>126</v>
      </c>
      <c r="AV425" s="10" t="s">
        <v>126</v>
      </c>
      <c r="AW425" s="10" t="s">
        <v>39</v>
      </c>
      <c r="AX425" s="10" t="s">
        <v>82</v>
      </c>
      <c r="AY425" s="176" t="s">
        <v>170</v>
      </c>
    </row>
    <row r="426" spans="2:65" s="1" customFormat="1" ht="31.5" customHeight="1">
      <c r="B426" s="133"/>
      <c r="C426" s="162" t="s">
        <v>1689</v>
      </c>
      <c r="D426" s="162" t="s">
        <v>171</v>
      </c>
      <c r="E426" s="163" t="s">
        <v>1690</v>
      </c>
      <c r="F426" s="260" t="s">
        <v>1691</v>
      </c>
      <c r="G426" s="260"/>
      <c r="H426" s="260"/>
      <c r="I426" s="260"/>
      <c r="J426" s="164" t="s">
        <v>230</v>
      </c>
      <c r="K426" s="165">
        <v>1</v>
      </c>
      <c r="L426" s="261">
        <v>0</v>
      </c>
      <c r="M426" s="261"/>
      <c r="N426" s="262">
        <f>ROUND(L426*K426,0)</f>
        <v>0</v>
      </c>
      <c r="O426" s="262"/>
      <c r="P426" s="262"/>
      <c r="Q426" s="262"/>
      <c r="R426" s="136"/>
      <c r="T426" s="166" t="s">
        <v>5</v>
      </c>
      <c r="U426" s="45" t="s">
        <v>47</v>
      </c>
      <c r="V426" s="37"/>
      <c r="W426" s="167">
        <f>V426*K426</f>
        <v>0</v>
      </c>
      <c r="X426" s="167">
        <v>4.6940000000000003E-2</v>
      </c>
      <c r="Y426" s="167">
        <f>X426*K426</f>
        <v>4.6940000000000003E-2</v>
      </c>
      <c r="Z426" s="167">
        <v>0</v>
      </c>
      <c r="AA426" s="168">
        <f>Z426*K426</f>
        <v>0</v>
      </c>
      <c r="AR426" s="19" t="s">
        <v>175</v>
      </c>
      <c r="AT426" s="19" t="s">
        <v>171</v>
      </c>
      <c r="AU426" s="19" t="s">
        <v>126</v>
      </c>
      <c r="AY426" s="19" t="s">
        <v>170</v>
      </c>
      <c r="BE426" s="107">
        <f>IF(U426="základní",N426,0)</f>
        <v>0</v>
      </c>
      <c r="BF426" s="107">
        <f>IF(U426="snížená",N426,0)</f>
        <v>0</v>
      </c>
      <c r="BG426" s="107">
        <f>IF(U426="zákl. přenesená",N426,0)</f>
        <v>0</v>
      </c>
      <c r="BH426" s="107">
        <f>IF(U426="sníž. přenesená",N426,0)</f>
        <v>0</v>
      </c>
      <c r="BI426" s="107">
        <f>IF(U426="nulová",N426,0)</f>
        <v>0</v>
      </c>
      <c r="BJ426" s="19" t="s">
        <v>11</v>
      </c>
      <c r="BK426" s="107">
        <f>ROUND(L426*K426,0)</f>
        <v>0</v>
      </c>
      <c r="BL426" s="19" t="s">
        <v>175</v>
      </c>
      <c r="BM426" s="19" t="s">
        <v>1692</v>
      </c>
    </row>
    <row r="427" spans="2:65" s="1" customFormat="1" ht="31.5" customHeight="1">
      <c r="B427" s="133"/>
      <c r="C427" s="162" t="s">
        <v>1693</v>
      </c>
      <c r="D427" s="162" t="s">
        <v>171</v>
      </c>
      <c r="E427" s="163" t="s">
        <v>1694</v>
      </c>
      <c r="F427" s="260" t="s">
        <v>1695</v>
      </c>
      <c r="G427" s="260"/>
      <c r="H427" s="260"/>
      <c r="I427" s="260"/>
      <c r="J427" s="164" t="s">
        <v>230</v>
      </c>
      <c r="K427" s="165">
        <v>5</v>
      </c>
      <c r="L427" s="261">
        <v>0</v>
      </c>
      <c r="M427" s="261"/>
      <c r="N427" s="262">
        <f>ROUND(L427*K427,0)</f>
        <v>0</v>
      </c>
      <c r="O427" s="262"/>
      <c r="P427" s="262"/>
      <c r="Q427" s="262"/>
      <c r="R427" s="136"/>
      <c r="T427" s="166" t="s">
        <v>5</v>
      </c>
      <c r="U427" s="45" t="s">
        <v>47</v>
      </c>
      <c r="V427" s="37"/>
      <c r="W427" s="167">
        <f>V427*K427</f>
        <v>0</v>
      </c>
      <c r="X427" s="167">
        <v>0.34089999999999998</v>
      </c>
      <c r="Y427" s="167">
        <f>X427*K427</f>
        <v>1.7044999999999999</v>
      </c>
      <c r="Z427" s="167">
        <v>0</v>
      </c>
      <c r="AA427" s="168">
        <f>Z427*K427</f>
        <v>0</v>
      </c>
      <c r="AR427" s="19" t="s">
        <v>175</v>
      </c>
      <c r="AT427" s="19" t="s">
        <v>171</v>
      </c>
      <c r="AU427" s="19" t="s">
        <v>126</v>
      </c>
      <c r="AY427" s="19" t="s">
        <v>170</v>
      </c>
      <c r="BE427" s="107">
        <f>IF(U427="základní",N427,0)</f>
        <v>0</v>
      </c>
      <c r="BF427" s="107">
        <f>IF(U427="snížená",N427,0)</f>
        <v>0</v>
      </c>
      <c r="BG427" s="107">
        <f>IF(U427="zákl. přenesená",N427,0)</f>
        <v>0</v>
      </c>
      <c r="BH427" s="107">
        <f>IF(U427="sníž. přenesená",N427,0)</f>
        <v>0</v>
      </c>
      <c r="BI427" s="107">
        <f>IF(U427="nulová",N427,0)</f>
        <v>0</v>
      </c>
      <c r="BJ427" s="19" t="s">
        <v>11</v>
      </c>
      <c r="BK427" s="107">
        <f>ROUND(L427*K427,0)</f>
        <v>0</v>
      </c>
      <c r="BL427" s="19" t="s">
        <v>175</v>
      </c>
      <c r="BM427" s="19" t="s">
        <v>1696</v>
      </c>
    </row>
    <row r="428" spans="2:65" s="10" customFormat="1" ht="22.5" customHeight="1">
      <c r="B428" s="169"/>
      <c r="C428" s="170"/>
      <c r="D428" s="170"/>
      <c r="E428" s="171" t="s">
        <v>5</v>
      </c>
      <c r="F428" s="263" t="s">
        <v>1697</v>
      </c>
      <c r="G428" s="264"/>
      <c r="H428" s="264"/>
      <c r="I428" s="264"/>
      <c r="J428" s="170"/>
      <c r="K428" s="172">
        <v>1</v>
      </c>
      <c r="L428" s="170"/>
      <c r="M428" s="170"/>
      <c r="N428" s="170"/>
      <c r="O428" s="170"/>
      <c r="P428" s="170"/>
      <c r="Q428" s="170"/>
      <c r="R428" s="173"/>
      <c r="T428" s="174"/>
      <c r="U428" s="170"/>
      <c r="V428" s="170"/>
      <c r="W428" s="170"/>
      <c r="X428" s="170"/>
      <c r="Y428" s="170"/>
      <c r="Z428" s="170"/>
      <c r="AA428" s="175"/>
      <c r="AT428" s="176" t="s">
        <v>178</v>
      </c>
      <c r="AU428" s="176" t="s">
        <v>126</v>
      </c>
      <c r="AV428" s="10" t="s">
        <v>126</v>
      </c>
      <c r="AW428" s="10" t="s">
        <v>39</v>
      </c>
      <c r="AX428" s="10" t="s">
        <v>82</v>
      </c>
      <c r="AY428" s="176" t="s">
        <v>170</v>
      </c>
    </row>
    <row r="429" spans="2:65" s="10" customFormat="1" ht="22.5" customHeight="1">
      <c r="B429" s="169"/>
      <c r="C429" s="170"/>
      <c r="D429" s="170"/>
      <c r="E429" s="171" t="s">
        <v>5</v>
      </c>
      <c r="F429" s="265" t="s">
        <v>1698</v>
      </c>
      <c r="G429" s="266"/>
      <c r="H429" s="266"/>
      <c r="I429" s="266"/>
      <c r="J429" s="170"/>
      <c r="K429" s="172">
        <v>2</v>
      </c>
      <c r="L429" s="170"/>
      <c r="M429" s="170"/>
      <c r="N429" s="170"/>
      <c r="O429" s="170"/>
      <c r="P429" s="170"/>
      <c r="Q429" s="170"/>
      <c r="R429" s="173"/>
      <c r="T429" s="174"/>
      <c r="U429" s="170"/>
      <c r="V429" s="170"/>
      <c r="W429" s="170"/>
      <c r="X429" s="170"/>
      <c r="Y429" s="170"/>
      <c r="Z429" s="170"/>
      <c r="AA429" s="175"/>
      <c r="AT429" s="176" t="s">
        <v>178</v>
      </c>
      <c r="AU429" s="176" t="s">
        <v>126</v>
      </c>
      <c r="AV429" s="10" t="s">
        <v>126</v>
      </c>
      <c r="AW429" s="10" t="s">
        <v>39</v>
      </c>
      <c r="AX429" s="10" t="s">
        <v>82</v>
      </c>
      <c r="AY429" s="176" t="s">
        <v>170</v>
      </c>
    </row>
    <row r="430" spans="2:65" s="10" customFormat="1" ht="22.5" customHeight="1">
      <c r="B430" s="169"/>
      <c r="C430" s="170"/>
      <c r="D430" s="170"/>
      <c r="E430" s="171" t="s">
        <v>5</v>
      </c>
      <c r="F430" s="265" t="s">
        <v>1699</v>
      </c>
      <c r="G430" s="266"/>
      <c r="H430" s="266"/>
      <c r="I430" s="266"/>
      <c r="J430" s="170"/>
      <c r="K430" s="172">
        <v>2</v>
      </c>
      <c r="L430" s="170"/>
      <c r="M430" s="170"/>
      <c r="N430" s="170"/>
      <c r="O430" s="170"/>
      <c r="P430" s="170"/>
      <c r="Q430" s="170"/>
      <c r="R430" s="173"/>
      <c r="T430" s="174"/>
      <c r="U430" s="170"/>
      <c r="V430" s="170"/>
      <c r="W430" s="170"/>
      <c r="X430" s="170"/>
      <c r="Y430" s="170"/>
      <c r="Z430" s="170"/>
      <c r="AA430" s="175"/>
      <c r="AT430" s="176" t="s">
        <v>178</v>
      </c>
      <c r="AU430" s="176" t="s">
        <v>126</v>
      </c>
      <c r="AV430" s="10" t="s">
        <v>126</v>
      </c>
      <c r="AW430" s="10" t="s">
        <v>39</v>
      </c>
      <c r="AX430" s="10" t="s">
        <v>82</v>
      </c>
      <c r="AY430" s="176" t="s">
        <v>170</v>
      </c>
    </row>
    <row r="431" spans="2:65" s="1" customFormat="1" ht="31.5" customHeight="1">
      <c r="B431" s="133"/>
      <c r="C431" s="177" t="s">
        <v>1129</v>
      </c>
      <c r="D431" s="177" t="s">
        <v>234</v>
      </c>
      <c r="E431" s="178" t="s">
        <v>1700</v>
      </c>
      <c r="F431" s="272" t="s">
        <v>1701</v>
      </c>
      <c r="G431" s="272"/>
      <c r="H431" s="272"/>
      <c r="I431" s="272"/>
      <c r="J431" s="179" t="s">
        <v>230</v>
      </c>
      <c r="K431" s="180">
        <v>5.05</v>
      </c>
      <c r="L431" s="273">
        <v>0</v>
      </c>
      <c r="M431" s="273"/>
      <c r="N431" s="274">
        <f t="shared" ref="N431:N440" si="25">ROUND(L431*K431,0)</f>
        <v>0</v>
      </c>
      <c r="O431" s="262"/>
      <c r="P431" s="262"/>
      <c r="Q431" s="262"/>
      <c r="R431" s="136"/>
      <c r="T431" s="166" t="s">
        <v>5</v>
      </c>
      <c r="U431" s="45" t="s">
        <v>47</v>
      </c>
      <c r="V431" s="37"/>
      <c r="W431" s="167">
        <f t="shared" ref="W431:W440" si="26">V431*K431</f>
        <v>0</v>
      </c>
      <c r="X431" s="167">
        <v>7.1999999999999995E-2</v>
      </c>
      <c r="Y431" s="167">
        <f t="shared" ref="Y431:Y440" si="27">X431*K431</f>
        <v>0.36359999999999998</v>
      </c>
      <c r="Z431" s="167">
        <v>0</v>
      </c>
      <c r="AA431" s="168">
        <f t="shared" ref="AA431:AA440" si="28">Z431*K431</f>
        <v>0</v>
      </c>
      <c r="AR431" s="19" t="s">
        <v>213</v>
      </c>
      <c r="AT431" s="19" t="s">
        <v>234</v>
      </c>
      <c r="AU431" s="19" t="s">
        <v>126</v>
      </c>
      <c r="AY431" s="19" t="s">
        <v>170</v>
      </c>
      <c r="BE431" s="107">
        <f t="shared" ref="BE431:BE440" si="29">IF(U431="základní",N431,0)</f>
        <v>0</v>
      </c>
      <c r="BF431" s="107">
        <f t="shared" ref="BF431:BF440" si="30">IF(U431="snížená",N431,0)</f>
        <v>0</v>
      </c>
      <c r="BG431" s="107">
        <f t="shared" ref="BG431:BG440" si="31">IF(U431="zákl. přenesená",N431,0)</f>
        <v>0</v>
      </c>
      <c r="BH431" s="107">
        <f t="shared" ref="BH431:BH440" si="32">IF(U431="sníž. přenesená",N431,0)</f>
        <v>0</v>
      </c>
      <c r="BI431" s="107">
        <f t="shared" ref="BI431:BI440" si="33">IF(U431="nulová",N431,0)</f>
        <v>0</v>
      </c>
      <c r="BJ431" s="19" t="s">
        <v>11</v>
      </c>
      <c r="BK431" s="107">
        <f t="shared" ref="BK431:BK440" si="34">ROUND(L431*K431,0)</f>
        <v>0</v>
      </c>
      <c r="BL431" s="19" t="s">
        <v>175</v>
      </c>
      <c r="BM431" s="19" t="s">
        <v>1702</v>
      </c>
    </row>
    <row r="432" spans="2:65" s="1" customFormat="1" ht="44.25" customHeight="1">
      <c r="B432" s="133"/>
      <c r="C432" s="177" t="s">
        <v>1703</v>
      </c>
      <c r="D432" s="177" t="s">
        <v>234</v>
      </c>
      <c r="E432" s="178" t="s">
        <v>1704</v>
      </c>
      <c r="F432" s="272" t="s">
        <v>1705</v>
      </c>
      <c r="G432" s="272"/>
      <c r="H432" s="272"/>
      <c r="I432" s="272"/>
      <c r="J432" s="179" t="s">
        <v>230</v>
      </c>
      <c r="K432" s="180">
        <v>5.05</v>
      </c>
      <c r="L432" s="273">
        <v>0</v>
      </c>
      <c r="M432" s="273"/>
      <c r="N432" s="274">
        <f t="shared" si="25"/>
        <v>0</v>
      </c>
      <c r="O432" s="262"/>
      <c r="P432" s="262"/>
      <c r="Q432" s="262"/>
      <c r="R432" s="136"/>
      <c r="T432" s="166" t="s">
        <v>5</v>
      </c>
      <c r="U432" s="45" t="s">
        <v>47</v>
      </c>
      <c r="V432" s="37"/>
      <c r="W432" s="167">
        <f t="shared" si="26"/>
        <v>0</v>
      </c>
      <c r="X432" s="167">
        <v>0.08</v>
      </c>
      <c r="Y432" s="167">
        <f t="shared" si="27"/>
        <v>0.40399999999999997</v>
      </c>
      <c r="Z432" s="167">
        <v>0</v>
      </c>
      <c r="AA432" s="168">
        <f t="shared" si="28"/>
        <v>0</v>
      </c>
      <c r="AR432" s="19" t="s">
        <v>213</v>
      </c>
      <c r="AT432" s="19" t="s">
        <v>234</v>
      </c>
      <c r="AU432" s="19" t="s">
        <v>126</v>
      </c>
      <c r="AY432" s="19" t="s">
        <v>170</v>
      </c>
      <c r="BE432" s="107">
        <f t="shared" si="29"/>
        <v>0</v>
      </c>
      <c r="BF432" s="107">
        <f t="shared" si="30"/>
        <v>0</v>
      </c>
      <c r="BG432" s="107">
        <f t="shared" si="31"/>
        <v>0</v>
      </c>
      <c r="BH432" s="107">
        <f t="shared" si="32"/>
        <v>0</v>
      </c>
      <c r="BI432" s="107">
        <f t="shared" si="33"/>
        <v>0</v>
      </c>
      <c r="BJ432" s="19" t="s">
        <v>11</v>
      </c>
      <c r="BK432" s="107">
        <f t="shared" si="34"/>
        <v>0</v>
      </c>
      <c r="BL432" s="19" t="s">
        <v>175</v>
      </c>
      <c r="BM432" s="19" t="s">
        <v>1706</v>
      </c>
    </row>
    <row r="433" spans="2:65" s="1" customFormat="1" ht="31.5" customHeight="1">
      <c r="B433" s="133"/>
      <c r="C433" s="177" t="s">
        <v>1707</v>
      </c>
      <c r="D433" s="177" t="s">
        <v>234</v>
      </c>
      <c r="E433" s="178" t="s">
        <v>1708</v>
      </c>
      <c r="F433" s="272" t="s">
        <v>1709</v>
      </c>
      <c r="G433" s="272"/>
      <c r="H433" s="272"/>
      <c r="I433" s="272"/>
      <c r="J433" s="179" t="s">
        <v>230</v>
      </c>
      <c r="K433" s="180">
        <v>5.05</v>
      </c>
      <c r="L433" s="273">
        <v>0</v>
      </c>
      <c r="M433" s="273"/>
      <c r="N433" s="274">
        <f t="shared" si="25"/>
        <v>0</v>
      </c>
      <c r="O433" s="262"/>
      <c r="P433" s="262"/>
      <c r="Q433" s="262"/>
      <c r="R433" s="136"/>
      <c r="T433" s="166" t="s">
        <v>5</v>
      </c>
      <c r="U433" s="45" t="s">
        <v>47</v>
      </c>
      <c r="V433" s="37"/>
      <c r="W433" s="167">
        <f t="shared" si="26"/>
        <v>0</v>
      </c>
      <c r="X433" s="167">
        <v>0.111</v>
      </c>
      <c r="Y433" s="167">
        <f t="shared" si="27"/>
        <v>0.56054999999999999</v>
      </c>
      <c r="Z433" s="167">
        <v>0</v>
      </c>
      <c r="AA433" s="168">
        <f t="shared" si="28"/>
        <v>0</v>
      </c>
      <c r="AR433" s="19" t="s">
        <v>213</v>
      </c>
      <c r="AT433" s="19" t="s">
        <v>234</v>
      </c>
      <c r="AU433" s="19" t="s">
        <v>126</v>
      </c>
      <c r="AY433" s="19" t="s">
        <v>170</v>
      </c>
      <c r="BE433" s="107">
        <f t="shared" si="29"/>
        <v>0</v>
      </c>
      <c r="BF433" s="107">
        <f t="shared" si="30"/>
        <v>0</v>
      </c>
      <c r="BG433" s="107">
        <f t="shared" si="31"/>
        <v>0</v>
      </c>
      <c r="BH433" s="107">
        <f t="shared" si="32"/>
        <v>0</v>
      </c>
      <c r="BI433" s="107">
        <f t="shared" si="33"/>
        <v>0</v>
      </c>
      <c r="BJ433" s="19" t="s">
        <v>11</v>
      </c>
      <c r="BK433" s="107">
        <f t="shared" si="34"/>
        <v>0</v>
      </c>
      <c r="BL433" s="19" t="s">
        <v>175</v>
      </c>
      <c r="BM433" s="19" t="s">
        <v>1710</v>
      </c>
    </row>
    <row r="434" spans="2:65" s="1" customFormat="1" ht="31.5" customHeight="1">
      <c r="B434" s="133"/>
      <c r="C434" s="177" t="s">
        <v>1711</v>
      </c>
      <c r="D434" s="177" t="s">
        <v>234</v>
      </c>
      <c r="E434" s="178" t="s">
        <v>1712</v>
      </c>
      <c r="F434" s="272" t="s">
        <v>1713</v>
      </c>
      <c r="G434" s="272"/>
      <c r="H434" s="272"/>
      <c r="I434" s="272"/>
      <c r="J434" s="179" t="s">
        <v>230</v>
      </c>
      <c r="K434" s="180">
        <v>2.02</v>
      </c>
      <c r="L434" s="273">
        <v>0</v>
      </c>
      <c r="M434" s="273"/>
      <c r="N434" s="274">
        <f t="shared" si="25"/>
        <v>0</v>
      </c>
      <c r="O434" s="262"/>
      <c r="P434" s="262"/>
      <c r="Q434" s="262"/>
      <c r="R434" s="136"/>
      <c r="T434" s="166" t="s">
        <v>5</v>
      </c>
      <c r="U434" s="45" t="s">
        <v>47</v>
      </c>
      <c r="V434" s="37"/>
      <c r="W434" s="167">
        <f t="shared" si="26"/>
        <v>0</v>
      </c>
      <c r="X434" s="167">
        <v>0.04</v>
      </c>
      <c r="Y434" s="167">
        <f t="shared" si="27"/>
        <v>8.0799999999999997E-2</v>
      </c>
      <c r="Z434" s="167">
        <v>0</v>
      </c>
      <c r="AA434" s="168">
        <f t="shared" si="28"/>
        <v>0</v>
      </c>
      <c r="AR434" s="19" t="s">
        <v>213</v>
      </c>
      <c r="AT434" s="19" t="s">
        <v>234</v>
      </c>
      <c r="AU434" s="19" t="s">
        <v>126</v>
      </c>
      <c r="AY434" s="19" t="s">
        <v>170</v>
      </c>
      <c r="BE434" s="107">
        <f t="shared" si="29"/>
        <v>0</v>
      </c>
      <c r="BF434" s="107">
        <f t="shared" si="30"/>
        <v>0</v>
      </c>
      <c r="BG434" s="107">
        <f t="shared" si="31"/>
        <v>0</v>
      </c>
      <c r="BH434" s="107">
        <f t="shared" si="32"/>
        <v>0</v>
      </c>
      <c r="BI434" s="107">
        <f t="shared" si="33"/>
        <v>0</v>
      </c>
      <c r="BJ434" s="19" t="s">
        <v>11</v>
      </c>
      <c r="BK434" s="107">
        <f t="shared" si="34"/>
        <v>0</v>
      </c>
      <c r="BL434" s="19" t="s">
        <v>175</v>
      </c>
      <c r="BM434" s="19" t="s">
        <v>1714</v>
      </c>
    </row>
    <row r="435" spans="2:65" s="1" customFormat="1" ht="31.5" customHeight="1">
      <c r="B435" s="133"/>
      <c r="C435" s="177" t="s">
        <v>1715</v>
      </c>
      <c r="D435" s="177" t="s">
        <v>234</v>
      </c>
      <c r="E435" s="178" t="s">
        <v>1716</v>
      </c>
      <c r="F435" s="272" t="s">
        <v>1717</v>
      </c>
      <c r="G435" s="272"/>
      <c r="H435" s="272"/>
      <c r="I435" s="272"/>
      <c r="J435" s="179" t="s">
        <v>230</v>
      </c>
      <c r="K435" s="180">
        <v>1.01</v>
      </c>
      <c r="L435" s="273">
        <v>0</v>
      </c>
      <c r="M435" s="273"/>
      <c r="N435" s="274">
        <f t="shared" si="25"/>
        <v>0</v>
      </c>
      <c r="O435" s="262"/>
      <c r="P435" s="262"/>
      <c r="Q435" s="262"/>
      <c r="R435" s="136"/>
      <c r="T435" s="166" t="s">
        <v>5</v>
      </c>
      <c r="U435" s="45" t="s">
        <v>47</v>
      </c>
      <c r="V435" s="37"/>
      <c r="W435" s="167">
        <f t="shared" si="26"/>
        <v>0</v>
      </c>
      <c r="X435" s="167">
        <v>5.7000000000000002E-2</v>
      </c>
      <c r="Y435" s="167">
        <f t="shared" si="27"/>
        <v>5.7570000000000003E-2</v>
      </c>
      <c r="Z435" s="167">
        <v>0</v>
      </c>
      <c r="AA435" s="168">
        <f t="shared" si="28"/>
        <v>0</v>
      </c>
      <c r="AR435" s="19" t="s">
        <v>213</v>
      </c>
      <c r="AT435" s="19" t="s">
        <v>234</v>
      </c>
      <c r="AU435" s="19" t="s">
        <v>126</v>
      </c>
      <c r="AY435" s="19" t="s">
        <v>170</v>
      </c>
      <c r="BE435" s="107">
        <f t="shared" si="29"/>
        <v>0</v>
      </c>
      <c r="BF435" s="107">
        <f t="shared" si="30"/>
        <v>0</v>
      </c>
      <c r="BG435" s="107">
        <f t="shared" si="31"/>
        <v>0</v>
      </c>
      <c r="BH435" s="107">
        <f t="shared" si="32"/>
        <v>0</v>
      </c>
      <c r="BI435" s="107">
        <f t="shared" si="33"/>
        <v>0</v>
      </c>
      <c r="BJ435" s="19" t="s">
        <v>11</v>
      </c>
      <c r="BK435" s="107">
        <f t="shared" si="34"/>
        <v>0</v>
      </c>
      <c r="BL435" s="19" t="s">
        <v>175</v>
      </c>
      <c r="BM435" s="19" t="s">
        <v>1718</v>
      </c>
    </row>
    <row r="436" spans="2:65" s="1" customFormat="1" ht="31.5" customHeight="1">
      <c r="B436" s="133"/>
      <c r="C436" s="177" t="s">
        <v>1719</v>
      </c>
      <c r="D436" s="177" t="s">
        <v>234</v>
      </c>
      <c r="E436" s="178" t="s">
        <v>1720</v>
      </c>
      <c r="F436" s="272" t="s">
        <v>1721</v>
      </c>
      <c r="G436" s="272"/>
      <c r="H436" s="272"/>
      <c r="I436" s="272"/>
      <c r="J436" s="179" t="s">
        <v>230</v>
      </c>
      <c r="K436" s="180">
        <v>4.04</v>
      </c>
      <c r="L436" s="273">
        <v>0</v>
      </c>
      <c r="M436" s="273"/>
      <c r="N436" s="274">
        <f t="shared" si="25"/>
        <v>0</v>
      </c>
      <c r="O436" s="262"/>
      <c r="P436" s="262"/>
      <c r="Q436" s="262"/>
      <c r="R436" s="136"/>
      <c r="T436" s="166" t="s">
        <v>5</v>
      </c>
      <c r="U436" s="45" t="s">
        <v>47</v>
      </c>
      <c r="V436" s="37"/>
      <c r="W436" s="167">
        <f t="shared" si="26"/>
        <v>0</v>
      </c>
      <c r="X436" s="167">
        <v>5.7000000000000002E-2</v>
      </c>
      <c r="Y436" s="167">
        <f t="shared" si="27"/>
        <v>0.23028000000000001</v>
      </c>
      <c r="Z436" s="167">
        <v>0</v>
      </c>
      <c r="AA436" s="168">
        <f t="shared" si="28"/>
        <v>0</v>
      </c>
      <c r="AR436" s="19" t="s">
        <v>213</v>
      </c>
      <c r="AT436" s="19" t="s">
        <v>234</v>
      </c>
      <c r="AU436" s="19" t="s">
        <v>126</v>
      </c>
      <c r="AY436" s="19" t="s">
        <v>170</v>
      </c>
      <c r="BE436" s="107">
        <f t="shared" si="29"/>
        <v>0</v>
      </c>
      <c r="BF436" s="107">
        <f t="shared" si="30"/>
        <v>0</v>
      </c>
      <c r="BG436" s="107">
        <f t="shared" si="31"/>
        <v>0</v>
      </c>
      <c r="BH436" s="107">
        <f t="shared" si="32"/>
        <v>0</v>
      </c>
      <c r="BI436" s="107">
        <f t="shared" si="33"/>
        <v>0</v>
      </c>
      <c r="BJ436" s="19" t="s">
        <v>11</v>
      </c>
      <c r="BK436" s="107">
        <f t="shared" si="34"/>
        <v>0</v>
      </c>
      <c r="BL436" s="19" t="s">
        <v>175</v>
      </c>
      <c r="BM436" s="19" t="s">
        <v>1722</v>
      </c>
    </row>
    <row r="437" spans="2:65" s="1" customFormat="1" ht="31.5" customHeight="1">
      <c r="B437" s="133"/>
      <c r="C437" s="177" t="s">
        <v>1723</v>
      </c>
      <c r="D437" s="177" t="s">
        <v>234</v>
      </c>
      <c r="E437" s="178" t="s">
        <v>1724</v>
      </c>
      <c r="F437" s="272" t="s">
        <v>1725</v>
      </c>
      <c r="G437" s="272"/>
      <c r="H437" s="272"/>
      <c r="I437" s="272"/>
      <c r="J437" s="179" t="s">
        <v>230</v>
      </c>
      <c r="K437" s="180">
        <v>5.05</v>
      </c>
      <c r="L437" s="273">
        <v>0</v>
      </c>
      <c r="M437" s="273"/>
      <c r="N437" s="274">
        <f t="shared" si="25"/>
        <v>0</v>
      </c>
      <c r="O437" s="262"/>
      <c r="P437" s="262"/>
      <c r="Q437" s="262"/>
      <c r="R437" s="136"/>
      <c r="T437" s="166" t="s">
        <v>5</v>
      </c>
      <c r="U437" s="45" t="s">
        <v>47</v>
      </c>
      <c r="V437" s="37"/>
      <c r="W437" s="167">
        <f t="shared" si="26"/>
        <v>0</v>
      </c>
      <c r="X437" s="167">
        <v>2.7E-2</v>
      </c>
      <c r="Y437" s="167">
        <f t="shared" si="27"/>
        <v>0.13635</v>
      </c>
      <c r="Z437" s="167">
        <v>0</v>
      </c>
      <c r="AA437" s="168">
        <f t="shared" si="28"/>
        <v>0</v>
      </c>
      <c r="AR437" s="19" t="s">
        <v>213</v>
      </c>
      <c r="AT437" s="19" t="s">
        <v>234</v>
      </c>
      <c r="AU437" s="19" t="s">
        <v>126</v>
      </c>
      <c r="AY437" s="19" t="s">
        <v>170</v>
      </c>
      <c r="BE437" s="107">
        <f t="shared" si="29"/>
        <v>0</v>
      </c>
      <c r="BF437" s="107">
        <f t="shared" si="30"/>
        <v>0</v>
      </c>
      <c r="BG437" s="107">
        <f t="shared" si="31"/>
        <v>0</v>
      </c>
      <c r="BH437" s="107">
        <f t="shared" si="32"/>
        <v>0</v>
      </c>
      <c r="BI437" s="107">
        <f t="shared" si="33"/>
        <v>0</v>
      </c>
      <c r="BJ437" s="19" t="s">
        <v>11</v>
      </c>
      <c r="BK437" s="107">
        <f t="shared" si="34"/>
        <v>0</v>
      </c>
      <c r="BL437" s="19" t="s">
        <v>175</v>
      </c>
      <c r="BM437" s="19" t="s">
        <v>1726</v>
      </c>
    </row>
    <row r="438" spans="2:65" s="1" customFormat="1" ht="31.5" customHeight="1">
      <c r="B438" s="133"/>
      <c r="C438" s="162" t="s">
        <v>1727</v>
      </c>
      <c r="D438" s="162" t="s">
        <v>171</v>
      </c>
      <c r="E438" s="163" t="s">
        <v>1728</v>
      </c>
      <c r="F438" s="260" t="s">
        <v>1729</v>
      </c>
      <c r="G438" s="260"/>
      <c r="H438" s="260"/>
      <c r="I438" s="260"/>
      <c r="J438" s="164" t="s">
        <v>230</v>
      </c>
      <c r="K438" s="165">
        <v>16</v>
      </c>
      <c r="L438" s="261">
        <v>0</v>
      </c>
      <c r="M438" s="261"/>
      <c r="N438" s="262">
        <f t="shared" si="25"/>
        <v>0</v>
      </c>
      <c r="O438" s="262"/>
      <c r="P438" s="262"/>
      <c r="Q438" s="262"/>
      <c r="R438" s="136"/>
      <c r="T438" s="166" t="s">
        <v>5</v>
      </c>
      <c r="U438" s="45" t="s">
        <v>47</v>
      </c>
      <c r="V438" s="37"/>
      <c r="W438" s="167">
        <f t="shared" si="26"/>
        <v>0</v>
      </c>
      <c r="X438" s="167">
        <v>7.0200000000000002E-3</v>
      </c>
      <c r="Y438" s="167">
        <f t="shared" si="27"/>
        <v>0.11232</v>
      </c>
      <c r="Z438" s="167">
        <v>0</v>
      </c>
      <c r="AA438" s="168">
        <f t="shared" si="28"/>
        <v>0</v>
      </c>
      <c r="AR438" s="19" t="s">
        <v>175</v>
      </c>
      <c r="AT438" s="19" t="s">
        <v>171</v>
      </c>
      <c r="AU438" s="19" t="s">
        <v>126</v>
      </c>
      <c r="AY438" s="19" t="s">
        <v>170</v>
      </c>
      <c r="BE438" s="107">
        <f t="shared" si="29"/>
        <v>0</v>
      </c>
      <c r="BF438" s="107">
        <f t="shared" si="30"/>
        <v>0</v>
      </c>
      <c r="BG438" s="107">
        <f t="shared" si="31"/>
        <v>0</v>
      </c>
      <c r="BH438" s="107">
        <f t="shared" si="32"/>
        <v>0</v>
      </c>
      <c r="BI438" s="107">
        <f t="shared" si="33"/>
        <v>0</v>
      </c>
      <c r="BJ438" s="19" t="s">
        <v>11</v>
      </c>
      <c r="BK438" s="107">
        <f t="shared" si="34"/>
        <v>0</v>
      </c>
      <c r="BL438" s="19" t="s">
        <v>175</v>
      </c>
      <c r="BM438" s="19" t="s">
        <v>1730</v>
      </c>
    </row>
    <row r="439" spans="2:65" s="1" customFormat="1" ht="22.5" customHeight="1">
      <c r="B439" s="133"/>
      <c r="C439" s="177" t="s">
        <v>1731</v>
      </c>
      <c r="D439" s="177" t="s">
        <v>234</v>
      </c>
      <c r="E439" s="178" t="s">
        <v>1732</v>
      </c>
      <c r="F439" s="272" t="s">
        <v>1733</v>
      </c>
      <c r="G439" s="272"/>
      <c r="H439" s="272"/>
      <c r="I439" s="272"/>
      <c r="J439" s="179" t="s">
        <v>230</v>
      </c>
      <c r="K439" s="180">
        <v>16</v>
      </c>
      <c r="L439" s="273">
        <v>0</v>
      </c>
      <c r="M439" s="273"/>
      <c r="N439" s="274">
        <f t="shared" si="25"/>
        <v>0</v>
      </c>
      <c r="O439" s="262"/>
      <c r="P439" s="262"/>
      <c r="Q439" s="262"/>
      <c r="R439" s="136"/>
      <c r="T439" s="166" t="s">
        <v>5</v>
      </c>
      <c r="U439" s="45" t="s">
        <v>47</v>
      </c>
      <c r="V439" s="37"/>
      <c r="W439" s="167">
        <f t="shared" si="26"/>
        <v>0</v>
      </c>
      <c r="X439" s="167">
        <v>9.1999999999999998E-2</v>
      </c>
      <c r="Y439" s="167">
        <f t="shared" si="27"/>
        <v>1.472</v>
      </c>
      <c r="Z439" s="167">
        <v>0</v>
      </c>
      <c r="AA439" s="168">
        <f t="shared" si="28"/>
        <v>0</v>
      </c>
      <c r="AR439" s="19" t="s">
        <v>213</v>
      </c>
      <c r="AT439" s="19" t="s">
        <v>234</v>
      </c>
      <c r="AU439" s="19" t="s">
        <v>126</v>
      </c>
      <c r="AY439" s="19" t="s">
        <v>170</v>
      </c>
      <c r="BE439" s="107">
        <f t="shared" si="29"/>
        <v>0</v>
      </c>
      <c r="BF439" s="107">
        <f t="shared" si="30"/>
        <v>0</v>
      </c>
      <c r="BG439" s="107">
        <f t="shared" si="31"/>
        <v>0</v>
      </c>
      <c r="BH439" s="107">
        <f t="shared" si="32"/>
        <v>0</v>
      </c>
      <c r="BI439" s="107">
        <f t="shared" si="33"/>
        <v>0</v>
      </c>
      <c r="BJ439" s="19" t="s">
        <v>11</v>
      </c>
      <c r="BK439" s="107">
        <f t="shared" si="34"/>
        <v>0</v>
      </c>
      <c r="BL439" s="19" t="s">
        <v>175</v>
      </c>
      <c r="BM439" s="19" t="s">
        <v>1734</v>
      </c>
    </row>
    <row r="440" spans="2:65" s="1" customFormat="1" ht="31.5" customHeight="1">
      <c r="B440" s="133"/>
      <c r="C440" s="162" t="s">
        <v>1735</v>
      </c>
      <c r="D440" s="162" t="s">
        <v>171</v>
      </c>
      <c r="E440" s="163" t="s">
        <v>1736</v>
      </c>
      <c r="F440" s="260" t="s">
        <v>1737</v>
      </c>
      <c r="G440" s="260"/>
      <c r="H440" s="260"/>
      <c r="I440" s="260"/>
      <c r="J440" s="164" t="s">
        <v>230</v>
      </c>
      <c r="K440" s="165">
        <v>24</v>
      </c>
      <c r="L440" s="261">
        <v>0</v>
      </c>
      <c r="M440" s="261"/>
      <c r="N440" s="262">
        <f t="shared" si="25"/>
        <v>0</v>
      </c>
      <c r="O440" s="262"/>
      <c r="P440" s="262"/>
      <c r="Q440" s="262"/>
      <c r="R440" s="136"/>
      <c r="T440" s="166" t="s">
        <v>5</v>
      </c>
      <c r="U440" s="45" t="s">
        <v>47</v>
      </c>
      <c r="V440" s="37"/>
      <c r="W440" s="167">
        <f t="shared" si="26"/>
        <v>0</v>
      </c>
      <c r="X440" s="167">
        <v>0</v>
      </c>
      <c r="Y440" s="167">
        <f t="shared" si="27"/>
        <v>0</v>
      </c>
      <c r="Z440" s="167">
        <v>0.15</v>
      </c>
      <c r="AA440" s="168">
        <f t="shared" si="28"/>
        <v>3.5999999999999996</v>
      </c>
      <c r="AR440" s="19" t="s">
        <v>175</v>
      </c>
      <c r="AT440" s="19" t="s">
        <v>171</v>
      </c>
      <c r="AU440" s="19" t="s">
        <v>126</v>
      </c>
      <c r="AY440" s="19" t="s">
        <v>170</v>
      </c>
      <c r="BE440" s="107">
        <f t="shared" si="29"/>
        <v>0</v>
      </c>
      <c r="BF440" s="107">
        <f t="shared" si="30"/>
        <v>0</v>
      </c>
      <c r="BG440" s="107">
        <f t="shared" si="31"/>
        <v>0</v>
      </c>
      <c r="BH440" s="107">
        <f t="shared" si="32"/>
        <v>0</v>
      </c>
      <c r="BI440" s="107">
        <f t="shared" si="33"/>
        <v>0</v>
      </c>
      <c r="BJ440" s="19" t="s">
        <v>11</v>
      </c>
      <c r="BK440" s="107">
        <f t="shared" si="34"/>
        <v>0</v>
      </c>
      <c r="BL440" s="19" t="s">
        <v>175</v>
      </c>
      <c r="BM440" s="19" t="s">
        <v>1738</v>
      </c>
    </row>
    <row r="441" spans="2:65" s="10" customFormat="1" ht="22.5" customHeight="1">
      <c r="B441" s="169"/>
      <c r="C441" s="170"/>
      <c r="D441" s="170"/>
      <c r="E441" s="171" t="s">
        <v>5</v>
      </c>
      <c r="F441" s="263" t="s">
        <v>1739</v>
      </c>
      <c r="G441" s="264"/>
      <c r="H441" s="264"/>
      <c r="I441" s="264"/>
      <c r="J441" s="170"/>
      <c r="K441" s="172">
        <v>20</v>
      </c>
      <c r="L441" s="170"/>
      <c r="M441" s="170"/>
      <c r="N441" s="170"/>
      <c r="O441" s="170"/>
      <c r="P441" s="170"/>
      <c r="Q441" s="170"/>
      <c r="R441" s="173"/>
      <c r="T441" s="174"/>
      <c r="U441" s="170"/>
      <c r="V441" s="170"/>
      <c r="W441" s="170"/>
      <c r="X441" s="170"/>
      <c r="Y441" s="170"/>
      <c r="Z441" s="170"/>
      <c r="AA441" s="175"/>
      <c r="AT441" s="176" t="s">
        <v>178</v>
      </c>
      <c r="AU441" s="176" t="s">
        <v>126</v>
      </c>
      <c r="AV441" s="10" t="s">
        <v>126</v>
      </c>
      <c r="AW441" s="10" t="s">
        <v>39</v>
      </c>
      <c r="AX441" s="10" t="s">
        <v>82</v>
      </c>
      <c r="AY441" s="176" t="s">
        <v>170</v>
      </c>
    </row>
    <row r="442" spans="2:65" s="10" customFormat="1" ht="22.5" customHeight="1">
      <c r="B442" s="169"/>
      <c r="C442" s="170"/>
      <c r="D442" s="170"/>
      <c r="E442" s="171" t="s">
        <v>5</v>
      </c>
      <c r="F442" s="265" t="s">
        <v>1740</v>
      </c>
      <c r="G442" s="266"/>
      <c r="H442" s="266"/>
      <c r="I442" s="266"/>
      <c r="J442" s="170"/>
      <c r="K442" s="172">
        <v>4</v>
      </c>
      <c r="L442" s="170"/>
      <c r="M442" s="170"/>
      <c r="N442" s="170"/>
      <c r="O442" s="170"/>
      <c r="P442" s="170"/>
      <c r="Q442" s="170"/>
      <c r="R442" s="173"/>
      <c r="T442" s="174"/>
      <c r="U442" s="170"/>
      <c r="V442" s="170"/>
      <c r="W442" s="170"/>
      <c r="X442" s="170"/>
      <c r="Y442" s="170"/>
      <c r="Z442" s="170"/>
      <c r="AA442" s="175"/>
      <c r="AT442" s="176" t="s">
        <v>178</v>
      </c>
      <c r="AU442" s="176" t="s">
        <v>126</v>
      </c>
      <c r="AV442" s="10" t="s">
        <v>126</v>
      </c>
      <c r="AW442" s="10" t="s">
        <v>39</v>
      </c>
      <c r="AX442" s="10" t="s">
        <v>82</v>
      </c>
      <c r="AY442" s="176" t="s">
        <v>170</v>
      </c>
    </row>
    <row r="443" spans="2:65" s="1" customFormat="1" ht="31.5" customHeight="1">
      <c r="B443" s="133"/>
      <c r="C443" s="162" t="s">
        <v>650</v>
      </c>
      <c r="D443" s="162" t="s">
        <v>171</v>
      </c>
      <c r="E443" s="163" t="s">
        <v>1741</v>
      </c>
      <c r="F443" s="260" t="s">
        <v>1742</v>
      </c>
      <c r="G443" s="260"/>
      <c r="H443" s="260"/>
      <c r="I443" s="260"/>
      <c r="J443" s="164" t="s">
        <v>230</v>
      </c>
      <c r="K443" s="165">
        <v>7</v>
      </c>
      <c r="L443" s="261">
        <v>0</v>
      </c>
      <c r="M443" s="261"/>
      <c r="N443" s="262">
        <f>ROUND(L443*K443,0)</f>
        <v>0</v>
      </c>
      <c r="O443" s="262"/>
      <c r="P443" s="262"/>
      <c r="Q443" s="262"/>
      <c r="R443" s="136"/>
      <c r="T443" s="166" t="s">
        <v>5</v>
      </c>
      <c r="U443" s="45" t="s">
        <v>47</v>
      </c>
      <c r="V443" s="37"/>
      <c r="W443" s="167">
        <f>V443*K443</f>
        <v>0</v>
      </c>
      <c r="X443" s="167">
        <v>7.0200000000000002E-3</v>
      </c>
      <c r="Y443" s="167">
        <f>X443*K443</f>
        <v>4.9140000000000003E-2</v>
      </c>
      <c r="Z443" s="167">
        <v>0</v>
      </c>
      <c r="AA443" s="168">
        <f>Z443*K443</f>
        <v>0</v>
      </c>
      <c r="AR443" s="19" t="s">
        <v>175</v>
      </c>
      <c r="AT443" s="19" t="s">
        <v>171</v>
      </c>
      <c r="AU443" s="19" t="s">
        <v>126</v>
      </c>
      <c r="AY443" s="19" t="s">
        <v>170</v>
      </c>
      <c r="BE443" s="107">
        <f>IF(U443="základní",N443,0)</f>
        <v>0</v>
      </c>
      <c r="BF443" s="107">
        <f>IF(U443="snížená",N443,0)</f>
        <v>0</v>
      </c>
      <c r="BG443" s="107">
        <f>IF(U443="zákl. přenesená",N443,0)</f>
        <v>0</v>
      </c>
      <c r="BH443" s="107">
        <f>IF(U443="sníž. přenesená",N443,0)</f>
        <v>0</v>
      </c>
      <c r="BI443" s="107">
        <f>IF(U443="nulová",N443,0)</f>
        <v>0</v>
      </c>
      <c r="BJ443" s="19" t="s">
        <v>11</v>
      </c>
      <c r="BK443" s="107">
        <f>ROUND(L443*K443,0)</f>
        <v>0</v>
      </c>
      <c r="BL443" s="19" t="s">
        <v>175</v>
      </c>
      <c r="BM443" s="19" t="s">
        <v>1743</v>
      </c>
    </row>
    <row r="444" spans="2:65" s="1" customFormat="1" ht="31.5" customHeight="1">
      <c r="B444" s="133"/>
      <c r="C444" s="177" t="s">
        <v>1744</v>
      </c>
      <c r="D444" s="177" t="s">
        <v>234</v>
      </c>
      <c r="E444" s="178" t="s">
        <v>1745</v>
      </c>
      <c r="F444" s="272" t="s">
        <v>1746</v>
      </c>
      <c r="G444" s="272"/>
      <c r="H444" s="272"/>
      <c r="I444" s="272"/>
      <c r="J444" s="179" t="s">
        <v>230</v>
      </c>
      <c r="K444" s="180">
        <v>7</v>
      </c>
      <c r="L444" s="273">
        <v>0</v>
      </c>
      <c r="M444" s="273"/>
      <c r="N444" s="274">
        <f>ROUND(L444*K444,0)</f>
        <v>0</v>
      </c>
      <c r="O444" s="262"/>
      <c r="P444" s="262"/>
      <c r="Q444" s="262"/>
      <c r="R444" s="136"/>
      <c r="T444" s="166" t="s">
        <v>5</v>
      </c>
      <c r="U444" s="45" t="s">
        <v>47</v>
      </c>
      <c r="V444" s="37"/>
      <c r="W444" s="167">
        <f>V444*K444</f>
        <v>0</v>
      </c>
      <c r="X444" s="167">
        <v>0.16500000000000001</v>
      </c>
      <c r="Y444" s="167">
        <f>X444*K444</f>
        <v>1.155</v>
      </c>
      <c r="Z444" s="167">
        <v>0</v>
      </c>
      <c r="AA444" s="168">
        <f>Z444*K444</f>
        <v>0</v>
      </c>
      <c r="AR444" s="19" t="s">
        <v>213</v>
      </c>
      <c r="AT444" s="19" t="s">
        <v>234</v>
      </c>
      <c r="AU444" s="19" t="s">
        <v>126</v>
      </c>
      <c r="AY444" s="19" t="s">
        <v>170</v>
      </c>
      <c r="BE444" s="107">
        <f>IF(U444="základní",N444,0)</f>
        <v>0</v>
      </c>
      <c r="BF444" s="107">
        <f>IF(U444="snížená",N444,0)</f>
        <v>0</v>
      </c>
      <c r="BG444" s="107">
        <f>IF(U444="zákl. přenesená",N444,0)</f>
        <v>0</v>
      </c>
      <c r="BH444" s="107">
        <f>IF(U444="sníž. přenesená",N444,0)</f>
        <v>0</v>
      </c>
      <c r="BI444" s="107">
        <f>IF(U444="nulová",N444,0)</f>
        <v>0</v>
      </c>
      <c r="BJ444" s="19" t="s">
        <v>11</v>
      </c>
      <c r="BK444" s="107">
        <f>ROUND(L444*K444,0)</f>
        <v>0</v>
      </c>
      <c r="BL444" s="19" t="s">
        <v>175</v>
      </c>
      <c r="BM444" s="19" t="s">
        <v>1747</v>
      </c>
    </row>
    <row r="445" spans="2:65" s="1" customFormat="1" ht="31.5" customHeight="1">
      <c r="B445" s="133"/>
      <c r="C445" s="162" t="s">
        <v>1748</v>
      </c>
      <c r="D445" s="162" t="s">
        <v>171</v>
      </c>
      <c r="E445" s="163" t="s">
        <v>1749</v>
      </c>
      <c r="F445" s="260" t="s">
        <v>1750</v>
      </c>
      <c r="G445" s="260"/>
      <c r="H445" s="260"/>
      <c r="I445" s="260"/>
      <c r="J445" s="164" t="s">
        <v>230</v>
      </c>
      <c r="K445" s="165">
        <v>10</v>
      </c>
      <c r="L445" s="261">
        <v>0</v>
      </c>
      <c r="M445" s="261"/>
      <c r="N445" s="262">
        <f>ROUND(L445*K445,0)</f>
        <v>0</v>
      </c>
      <c r="O445" s="262"/>
      <c r="P445" s="262"/>
      <c r="Q445" s="262"/>
      <c r="R445" s="136"/>
      <c r="T445" s="166" t="s">
        <v>5</v>
      </c>
      <c r="U445" s="45" t="s">
        <v>47</v>
      </c>
      <c r="V445" s="37"/>
      <c r="W445" s="167">
        <f>V445*K445</f>
        <v>0</v>
      </c>
      <c r="X445" s="167">
        <v>0</v>
      </c>
      <c r="Y445" s="167">
        <f>X445*K445</f>
        <v>0</v>
      </c>
      <c r="Z445" s="167">
        <v>0.1</v>
      </c>
      <c r="AA445" s="168">
        <f>Z445*K445</f>
        <v>1</v>
      </c>
      <c r="AR445" s="19" t="s">
        <v>175</v>
      </c>
      <c r="AT445" s="19" t="s">
        <v>171</v>
      </c>
      <c r="AU445" s="19" t="s">
        <v>126</v>
      </c>
      <c r="AY445" s="19" t="s">
        <v>170</v>
      </c>
      <c r="BE445" s="107">
        <f>IF(U445="základní",N445,0)</f>
        <v>0</v>
      </c>
      <c r="BF445" s="107">
        <f>IF(U445="snížená",N445,0)</f>
        <v>0</v>
      </c>
      <c r="BG445" s="107">
        <f>IF(U445="zákl. přenesená",N445,0)</f>
        <v>0</v>
      </c>
      <c r="BH445" s="107">
        <f>IF(U445="sníž. přenesená",N445,0)</f>
        <v>0</v>
      </c>
      <c r="BI445" s="107">
        <f>IF(U445="nulová",N445,0)</f>
        <v>0</v>
      </c>
      <c r="BJ445" s="19" t="s">
        <v>11</v>
      </c>
      <c r="BK445" s="107">
        <f>ROUND(L445*K445,0)</f>
        <v>0</v>
      </c>
      <c r="BL445" s="19" t="s">
        <v>175</v>
      </c>
      <c r="BM445" s="19" t="s">
        <v>1751</v>
      </c>
    </row>
    <row r="446" spans="2:65" s="10" customFormat="1" ht="22.5" customHeight="1">
      <c r="B446" s="169"/>
      <c r="C446" s="170"/>
      <c r="D446" s="170"/>
      <c r="E446" s="171" t="s">
        <v>5</v>
      </c>
      <c r="F446" s="263" t="s">
        <v>1752</v>
      </c>
      <c r="G446" s="264"/>
      <c r="H446" s="264"/>
      <c r="I446" s="264"/>
      <c r="J446" s="170"/>
      <c r="K446" s="172">
        <v>10</v>
      </c>
      <c r="L446" s="170"/>
      <c r="M446" s="170"/>
      <c r="N446" s="170"/>
      <c r="O446" s="170"/>
      <c r="P446" s="170"/>
      <c r="Q446" s="170"/>
      <c r="R446" s="173"/>
      <c r="T446" s="174"/>
      <c r="U446" s="170"/>
      <c r="V446" s="170"/>
      <c r="W446" s="170"/>
      <c r="X446" s="170"/>
      <c r="Y446" s="170"/>
      <c r="Z446" s="170"/>
      <c r="AA446" s="175"/>
      <c r="AT446" s="176" t="s">
        <v>178</v>
      </c>
      <c r="AU446" s="176" t="s">
        <v>126</v>
      </c>
      <c r="AV446" s="10" t="s">
        <v>126</v>
      </c>
      <c r="AW446" s="10" t="s">
        <v>39</v>
      </c>
      <c r="AX446" s="10" t="s">
        <v>82</v>
      </c>
      <c r="AY446" s="176" t="s">
        <v>170</v>
      </c>
    </row>
    <row r="447" spans="2:65" s="1" customFormat="1" ht="31.5" customHeight="1">
      <c r="B447" s="133"/>
      <c r="C447" s="162" t="s">
        <v>1753</v>
      </c>
      <c r="D447" s="162" t="s">
        <v>171</v>
      </c>
      <c r="E447" s="163" t="s">
        <v>1754</v>
      </c>
      <c r="F447" s="260" t="s">
        <v>1755</v>
      </c>
      <c r="G447" s="260"/>
      <c r="H447" s="260"/>
      <c r="I447" s="260"/>
      <c r="J447" s="164" t="s">
        <v>230</v>
      </c>
      <c r="K447" s="165">
        <v>5</v>
      </c>
      <c r="L447" s="261">
        <v>0</v>
      </c>
      <c r="M447" s="261"/>
      <c r="N447" s="262">
        <f>ROUND(L447*K447,0)</f>
        <v>0</v>
      </c>
      <c r="O447" s="262"/>
      <c r="P447" s="262"/>
      <c r="Q447" s="262"/>
      <c r="R447" s="136"/>
      <c r="T447" s="166" t="s">
        <v>5</v>
      </c>
      <c r="U447" s="45" t="s">
        <v>47</v>
      </c>
      <c r="V447" s="37"/>
      <c r="W447" s="167">
        <f>V447*K447</f>
        <v>0</v>
      </c>
      <c r="X447" s="167">
        <v>9.3600000000000003E-3</v>
      </c>
      <c r="Y447" s="167">
        <f>X447*K447</f>
        <v>4.6800000000000001E-2</v>
      </c>
      <c r="Z447" s="167">
        <v>0</v>
      </c>
      <c r="AA447" s="168">
        <f>Z447*K447</f>
        <v>0</v>
      </c>
      <c r="AR447" s="19" t="s">
        <v>175</v>
      </c>
      <c r="AT447" s="19" t="s">
        <v>171</v>
      </c>
      <c r="AU447" s="19" t="s">
        <v>126</v>
      </c>
      <c r="AY447" s="19" t="s">
        <v>170</v>
      </c>
      <c r="BE447" s="107">
        <f>IF(U447="základní",N447,0)</f>
        <v>0</v>
      </c>
      <c r="BF447" s="107">
        <f>IF(U447="snížená",N447,0)</f>
        <v>0</v>
      </c>
      <c r="BG447" s="107">
        <f>IF(U447="zákl. přenesená",N447,0)</f>
        <v>0</v>
      </c>
      <c r="BH447" s="107">
        <f>IF(U447="sníž. přenesená",N447,0)</f>
        <v>0</v>
      </c>
      <c r="BI447" s="107">
        <f>IF(U447="nulová",N447,0)</f>
        <v>0</v>
      </c>
      <c r="BJ447" s="19" t="s">
        <v>11</v>
      </c>
      <c r="BK447" s="107">
        <f>ROUND(L447*K447,0)</f>
        <v>0</v>
      </c>
      <c r="BL447" s="19" t="s">
        <v>175</v>
      </c>
      <c r="BM447" s="19" t="s">
        <v>1756</v>
      </c>
    </row>
    <row r="448" spans="2:65" s="10" customFormat="1" ht="22.5" customHeight="1">
      <c r="B448" s="169"/>
      <c r="C448" s="170"/>
      <c r="D448" s="170"/>
      <c r="E448" s="171" t="s">
        <v>5</v>
      </c>
      <c r="F448" s="263" t="s">
        <v>1697</v>
      </c>
      <c r="G448" s="264"/>
      <c r="H448" s="264"/>
      <c r="I448" s="264"/>
      <c r="J448" s="170"/>
      <c r="K448" s="172">
        <v>1</v>
      </c>
      <c r="L448" s="170"/>
      <c r="M448" s="170"/>
      <c r="N448" s="170"/>
      <c r="O448" s="170"/>
      <c r="P448" s="170"/>
      <c r="Q448" s="170"/>
      <c r="R448" s="173"/>
      <c r="T448" s="174"/>
      <c r="U448" s="170"/>
      <c r="V448" s="170"/>
      <c r="W448" s="170"/>
      <c r="X448" s="170"/>
      <c r="Y448" s="170"/>
      <c r="Z448" s="170"/>
      <c r="AA448" s="175"/>
      <c r="AT448" s="176" t="s">
        <v>178</v>
      </c>
      <c r="AU448" s="176" t="s">
        <v>126</v>
      </c>
      <c r="AV448" s="10" t="s">
        <v>126</v>
      </c>
      <c r="AW448" s="10" t="s">
        <v>39</v>
      </c>
      <c r="AX448" s="10" t="s">
        <v>82</v>
      </c>
      <c r="AY448" s="176" t="s">
        <v>170</v>
      </c>
    </row>
    <row r="449" spans="2:65" s="10" customFormat="1" ht="22.5" customHeight="1">
      <c r="B449" s="169"/>
      <c r="C449" s="170"/>
      <c r="D449" s="170"/>
      <c r="E449" s="171" t="s">
        <v>5</v>
      </c>
      <c r="F449" s="265" t="s">
        <v>1698</v>
      </c>
      <c r="G449" s="266"/>
      <c r="H449" s="266"/>
      <c r="I449" s="266"/>
      <c r="J449" s="170"/>
      <c r="K449" s="172">
        <v>2</v>
      </c>
      <c r="L449" s="170"/>
      <c r="M449" s="170"/>
      <c r="N449" s="170"/>
      <c r="O449" s="170"/>
      <c r="P449" s="170"/>
      <c r="Q449" s="170"/>
      <c r="R449" s="173"/>
      <c r="T449" s="174"/>
      <c r="U449" s="170"/>
      <c r="V449" s="170"/>
      <c r="W449" s="170"/>
      <c r="X449" s="170"/>
      <c r="Y449" s="170"/>
      <c r="Z449" s="170"/>
      <c r="AA449" s="175"/>
      <c r="AT449" s="176" t="s">
        <v>178</v>
      </c>
      <c r="AU449" s="176" t="s">
        <v>126</v>
      </c>
      <c r="AV449" s="10" t="s">
        <v>126</v>
      </c>
      <c r="AW449" s="10" t="s">
        <v>39</v>
      </c>
      <c r="AX449" s="10" t="s">
        <v>82</v>
      </c>
      <c r="AY449" s="176" t="s">
        <v>170</v>
      </c>
    </row>
    <row r="450" spans="2:65" s="10" customFormat="1" ht="22.5" customHeight="1">
      <c r="B450" s="169"/>
      <c r="C450" s="170"/>
      <c r="D450" s="170"/>
      <c r="E450" s="171" t="s">
        <v>5</v>
      </c>
      <c r="F450" s="265" t="s">
        <v>1699</v>
      </c>
      <c r="G450" s="266"/>
      <c r="H450" s="266"/>
      <c r="I450" s="266"/>
      <c r="J450" s="170"/>
      <c r="K450" s="172">
        <v>2</v>
      </c>
      <c r="L450" s="170"/>
      <c r="M450" s="170"/>
      <c r="N450" s="170"/>
      <c r="O450" s="170"/>
      <c r="P450" s="170"/>
      <c r="Q450" s="170"/>
      <c r="R450" s="173"/>
      <c r="T450" s="174"/>
      <c r="U450" s="170"/>
      <c r="V450" s="170"/>
      <c r="W450" s="170"/>
      <c r="X450" s="170"/>
      <c r="Y450" s="170"/>
      <c r="Z450" s="170"/>
      <c r="AA450" s="175"/>
      <c r="AT450" s="176" t="s">
        <v>178</v>
      </c>
      <c r="AU450" s="176" t="s">
        <v>126</v>
      </c>
      <c r="AV450" s="10" t="s">
        <v>126</v>
      </c>
      <c r="AW450" s="10" t="s">
        <v>39</v>
      </c>
      <c r="AX450" s="10" t="s">
        <v>82</v>
      </c>
      <c r="AY450" s="176" t="s">
        <v>170</v>
      </c>
    </row>
    <row r="451" spans="2:65" s="1" customFormat="1" ht="22.5" customHeight="1">
      <c r="B451" s="133"/>
      <c r="C451" s="177" t="s">
        <v>1757</v>
      </c>
      <c r="D451" s="177" t="s">
        <v>234</v>
      </c>
      <c r="E451" s="178" t="s">
        <v>1758</v>
      </c>
      <c r="F451" s="272" t="s">
        <v>1759</v>
      </c>
      <c r="G451" s="272"/>
      <c r="H451" s="272"/>
      <c r="I451" s="272"/>
      <c r="J451" s="179" t="s">
        <v>230</v>
      </c>
      <c r="K451" s="180">
        <v>5</v>
      </c>
      <c r="L451" s="273">
        <v>0</v>
      </c>
      <c r="M451" s="273"/>
      <c r="N451" s="274">
        <f>ROUND(L451*K451,0)</f>
        <v>0</v>
      </c>
      <c r="O451" s="262"/>
      <c r="P451" s="262"/>
      <c r="Q451" s="262"/>
      <c r="R451" s="136"/>
      <c r="T451" s="166" t="s">
        <v>5</v>
      </c>
      <c r="U451" s="45" t="s">
        <v>47</v>
      </c>
      <c r="V451" s="37"/>
      <c r="W451" s="167">
        <f>V451*K451</f>
        <v>0</v>
      </c>
      <c r="X451" s="167">
        <v>6.0000000000000001E-3</v>
      </c>
      <c r="Y451" s="167">
        <f>X451*K451</f>
        <v>0.03</v>
      </c>
      <c r="Z451" s="167">
        <v>0</v>
      </c>
      <c r="AA451" s="168">
        <f>Z451*K451</f>
        <v>0</v>
      </c>
      <c r="AR451" s="19" t="s">
        <v>213</v>
      </c>
      <c r="AT451" s="19" t="s">
        <v>234</v>
      </c>
      <c r="AU451" s="19" t="s">
        <v>126</v>
      </c>
      <c r="AY451" s="19" t="s">
        <v>170</v>
      </c>
      <c r="BE451" s="107">
        <f>IF(U451="základní",N451,0)</f>
        <v>0</v>
      </c>
      <c r="BF451" s="107">
        <f>IF(U451="snížená",N451,0)</f>
        <v>0</v>
      </c>
      <c r="BG451" s="107">
        <f>IF(U451="zákl. přenesená",N451,0)</f>
        <v>0</v>
      </c>
      <c r="BH451" s="107">
        <f>IF(U451="sníž. přenesená",N451,0)</f>
        <v>0</v>
      </c>
      <c r="BI451" s="107">
        <f>IF(U451="nulová",N451,0)</f>
        <v>0</v>
      </c>
      <c r="BJ451" s="19" t="s">
        <v>11</v>
      </c>
      <c r="BK451" s="107">
        <f>ROUND(L451*K451,0)</f>
        <v>0</v>
      </c>
      <c r="BL451" s="19" t="s">
        <v>175</v>
      </c>
      <c r="BM451" s="19" t="s">
        <v>1760</v>
      </c>
    </row>
    <row r="452" spans="2:65" s="1" customFormat="1" ht="22.5" customHeight="1">
      <c r="B452" s="133"/>
      <c r="C452" s="177" t="s">
        <v>1761</v>
      </c>
      <c r="D452" s="177" t="s">
        <v>234</v>
      </c>
      <c r="E452" s="178" t="s">
        <v>1762</v>
      </c>
      <c r="F452" s="272" t="s">
        <v>1763</v>
      </c>
      <c r="G452" s="272"/>
      <c r="H452" s="272"/>
      <c r="I452" s="272"/>
      <c r="J452" s="179" t="s">
        <v>230</v>
      </c>
      <c r="K452" s="180">
        <v>5</v>
      </c>
      <c r="L452" s="273">
        <v>0</v>
      </c>
      <c r="M452" s="273"/>
      <c r="N452" s="274">
        <f>ROUND(L452*K452,0)</f>
        <v>0</v>
      </c>
      <c r="O452" s="262"/>
      <c r="P452" s="262"/>
      <c r="Q452" s="262"/>
      <c r="R452" s="136"/>
      <c r="T452" s="166" t="s">
        <v>5</v>
      </c>
      <c r="U452" s="45" t="s">
        <v>47</v>
      </c>
      <c r="V452" s="37"/>
      <c r="W452" s="167">
        <f>V452*K452</f>
        <v>0</v>
      </c>
      <c r="X452" s="167">
        <v>0.06</v>
      </c>
      <c r="Y452" s="167">
        <f>X452*K452</f>
        <v>0.3</v>
      </c>
      <c r="Z452" s="167">
        <v>0</v>
      </c>
      <c r="AA452" s="168">
        <f>Z452*K452</f>
        <v>0</v>
      </c>
      <c r="AR452" s="19" t="s">
        <v>213</v>
      </c>
      <c r="AT452" s="19" t="s">
        <v>234</v>
      </c>
      <c r="AU452" s="19" t="s">
        <v>126</v>
      </c>
      <c r="AY452" s="19" t="s">
        <v>170</v>
      </c>
      <c r="BE452" s="107">
        <f>IF(U452="základní",N452,0)</f>
        <v>0</v>
      </c>
      <c r="BF452" s="107">
        <f>IF(U452="snížená",N452,0)</f>
        <v>0</v>
      </c>
      <c r="BG452" s="107">
        <f>IF(U452="zákl. přenesená",N452,0)</f>
        <v>0</v>
      </c>
      <c r="BH452" s="107">
        <f>IF(U452="sníž. přenesená",N452,0)</f>
        <v>0</v>
      </c>
      <c r="BI452" s="107">
        <f>IF(U452="nulová",N452,0)</f>
        <v>0</v>
      </c>
      <c r="BJ452" s="19" t="s">
        <v>11</v>
      </c>
      <c r="BK452" s="107">
        <f>ROUND(L452*K452,0)</f>
        <v>0</v>
      </c>
      <c r="BL452" s="19" t="s">
        <v>175</v>
      </c>
      <c r="BM452" s="19" t="s">
        <v>1764</v>
      </c>
    </row>
    <row r="453" spans="2:65" s="1" customFormat="1" ht="22.5" customHeight="1">
      <c r="B453" s="133"/>
      <c r="C453" s="177" t="s">
        <v>1765</v>
      </c>
      <c r="D453" s="177" t="s">
        <v>234</v>
      </c>
      <c r="E453" s="178" t="s">
        <v>1766</v>
      </c>
      <c r="F453" s="272" t="s">
        <v>1767</v>
      </c>
      <c r="G453" s="272"/>
      <c r="H453" s="272"/>
      <c r="I453" s="272"/>
      <c r="J453" s="179" t="s">
        <v>230</v>
      </c>
      <c r="K453" s="180">
        <v>5</v>
      </c>
      <c r="L453" s="273">
        <v>0</v>
      </c>
      <c r="M453" s="273"/>
      <c r="N453" s="274">
        <f>ROUND(L453*K453,0)</f>
        <v>0</v>
      </c>
      <c r="O453" s="262"/>
      <c r="P453" s="262"/>
      <c r="Q453" s="262"/>
      <c r="R453" s="136"/>
      <c r="T453" s="166" t="s">
        <v>5</v>
      </c>
      <c r="U453" s="45" t="s">
        <v>47</v>
      </c>
      <c r="V453" s="37"/>
      <c r="W453" s="167">
        <f>V453*K453</f>
        <v>0</v>
      </c>
      <c r="X453" s="167">
        <v>5.8000000000000003E-2</v>
      </c>
      <c r="Y453" s="167">
        <f>X453*K453</f>
        <v>0.29000000000000004</v>
      </c>
      <c r="Z453" s="167">
        <v>0</v>
      </c>
      <c r="AA453" s="168">
        <f>Z453*K453</f>
        <v>0</v>
      </c>
      <c r="AR453" s="19" t="s">
        <v>213</v>
      </c>
      <c r="AT453" s="19" t="s">
        <v>234</v>
      </c>
      <c r="AU453" s="19" t="s">
        <v>126</v>
      </c>
      <c r="AY453" s="19" t="s">
        <v>170</v>
      </c>
      <c r="BE453" s="107">
        <f>IF(U453="základní",N453,0)</f>
        <v>0</v>
      </c>
      <c r="BF453" s="107">
        <f>IF(U453="snížená",N453,0)</f>
        <v>0</v>
      </c>
      <c r="BG453" s="107">
        <f>IF(U453="zákl. přenesená",N453,0)</f>
        <v>0</v>
      </c>
      <c r="BH453" s="107">
        <f>IF(U453="sníž. přenesená",N453,0)</f>
        <v>0</v>
      </c>
      <c r="BI453" s="107">
        <f>IF(U453="nulová",N453,0)</f>
        <v>0</v>
      </c>
      <c r="BJ453" s="19" t="s">
        <v>11</v>
      </c>
      <c r="BK453" s="107">
        <f>ROUND(L453*K453,0)</f>
        <v>0</v>
      </c>
      <c r="BL453" s="19" t="s">
        <v>175</v>
      </c>
      <c r="BM453" s="19" t="s">
        <v>1768</v>
      </c>
    </row>
    <row r="454" spans="2:65" s="1" customFormat="1" ht="31.5" customHeight="1">
      <c r="B454" s="133"/>
      <c r="C454" s="162" t="s">
        <v>1769</v>
      </c>
      <c r="D454" s="162" t="s">
        <v>171</v>
      </c>
      <c r="E454" s="163" t="s">
        <v>1770</v>
      </c>
      <c r="F454" s="260" t="s">
        <v>1771</v>
      </c>
      <c r="G454" s="260"/>
      <c r="H454" s="260"/>
      <c r="I454" s="260"/>
      <c r="J454" s="164" t="s">
        <v>267</v>
      </c>
      <c r="K454" s="165">
        <v>694.78</v>
      </c>
      <c r="L454" s="261">
        <v>0</v>
      </c>
      <c r="M454" s="261"/>
      <c r="N454" s="262">
        <f>ROUND(L454*K454,0)</f>
        <v>0</v>
      </c>
      <c r="O454" s="262"/>
      <c r="P454" s="262"/>
      <c r="Q454" s="262"/>
      <c r="R454" s="136"/>
      <c r="T454" s="166" t="s">
        <v>5</v>
      </c>
      <c r="U454" s="45" t="s">
        <v>47</v>
      </c>
      <c r="V454" s="37"/>
      <c r="W454" s="167">
        <f>V454*K454</f>
        <v>0</v>
      </c>
      <c r="X454" s="167">
        <v>6.0000000000000002E-5</v>
      </c>
      <c r="Y454" s="167">
        <f>X454*K454</f>
        <v>4.1686799999999996E-2</v>
      </c>
      <c r="Z454" s="167">
        <v>0</v>
      </c>
      <c r="AA454" s="168">
        <f>Z454*K454</f>
        <v>0</v>
      </c>
      <c r="AR454" s="19" t="s">
        <v>175</v>
      </c>
      <c r="AT454" s="19" t="s">
        <v>171</v>
      </c>
      <c r="AU454" s="19" t="s">
        <v>126</v>
      </c>
      <c r="AY454" s="19" t="s">
        <v>170</v>
      </c>
      <c r="BE454" s="107">
        <f>IF(U454="základní",N454,0)</f>
        <v>0</v>
      </c>
      <c r="BF454" s="107">
        <f>IF(U454="snížená",N454,0)</f>
        <v>0</v>
      </c>
      <c r="BG454" s="107">
        <f>IF(U454="zákl. přenesená",N454,0)</f>
        <v>0</v>
      </c>
      <c r="BH454" s="107">
        <f>IF(U454="sníž. přenesená",N454,0)</f>
        <v>0</v>
      </c>
      <c r="BI454" s="107">
        <f>IF(U454="nulová",N454,0)</f>
        <v>0</v>
      </c>
      <c r="BJ454" s="19" t="s">
        <v>11</v>
      </c>
      <c r="BK454" s="107">
        <f>ROUND(L454*K454,0)</f>
        <v>0</v>
      </c>
      <c r="BL454" s="19" t="s">
        <v>175</v>
      </c>
      <c r="BM454" s="19" t="s">
        <v>1772</v>
      </c>
    </row>
    <row r="455" spans="2:65" s="10" customFormat="1" ht="22.5" customHeight="1">
      <c r="B455" s="169"/>
      <c r="C455" s="170"/>
      <c r="D455" s="170"/>
      <c r="E455" s="171" t="s">
        <v>5</v>
      </c>
      <c r="F455" s="263" t="s">
        <v>1420</v>
      </c>
      <c r="G455" s="264"/>
      <c r="H455" s="264"/>
      <c r="I455" s="264"/>
      <c r="J455" s="170"/>
      <c r="K455" s="172">
        <v>694.78</v>
      </c>
      <c r="L455" s="170"/>
      <c r="M455" s="170"/>
      <c r="N455" s="170"/>
      <c r="O455" s="170"/>
      <c r="P455" s="170"/>
      <c r="Q455" s="170"/>
      <c r="R455" s="173"/>
      <c r="T455" s="174"/>
      <c r="U455" s="170"/>
      <c r="V455" s="170"/>
      <c r="W455" s="170"/>
      <c r="X455" s="170"/>
      <c r="Y455" s="170"/>
      <c r="Z455" s="170"/>
      <c r="AA455" s="175"/>
      <c r="AT455" s="176" t="s">
        <v>178</v>
      </c>
      <c r="AU455" s="176" t="s">
        <v>126</v>
      </c>
      <c r="AV455" s="10" t="s">
        <v>126</v>
      </c>
      <c r="AW455" s="10" t="s">
        <v>39</v>
      </c>
      <c r="AX455" s="10" t="s">
        <v>82</v>
      </c>
      <c r="AY455" s="176" t="s">
        <v>170</v>
      </c>
    </row>
    <row r="456" spans="2:65" s="1" customFormat="1" ht="22.5" customHeight="1">
      <c r="B456" s="133"/>
      <c r="C456" s="162" t="s">
        <v>1773</v>
      </c>
      <c r="D456" s="162" t="s">
        <v>171</v>
      </c>
      <c r="E456" s="163" t="s">
        <v>1774</v>
      </c>
      <c r="F456" s="260" t="s">
        <v>1775</v>
      </c>
      <c r="G456" s="260"/>
      <c r="H456" s="260"/>
      <c r="I456" s="260"/>
      <c r="J456" s="164" t="s">
        <v>267</v>
      </c>
      <c r="K456" s="165">
        <v>694.78</v>
      </c>
      <c r="L456" s="261">
        <v>0</v>
      </c>
      <c r="M456" s="261"/>
      <c r="N456" s="262">
        <f>ROUND(L456*K456,0)</f>
        <v>0</v>
      </c>
      <c r="O456" s="262"/>
      <c r="P456" s="262"/>
      <c r="Q456" s="262"/>
      <c r="R456" s="136"/>
      <c r="T456" s="166" t="s">
        <v>5</v>
      </c>
      <c r="U456" s="45" t="s">
        <v>47</v>
      </c>
      <c r="V456" s="37"/>
      <c r="W456" s="167">
        <f>V456*K456</f>
        <v>0</v>
      </c>
      <c r="X456" s="167">
        <v>0</v>
      </c>
      <c r="Y456" s="167">
        <f>X456*K456</f>
        <v>0</v>
      </c>
      <c r="Z456" s="167">
        <v>0</v>
      </c>
      <c r="AA456" s="168">
        <f>Z456*K456</f>
        <v>0</v>
      </c>
      <c r="AR456" s="19" t="s">
        <v>175</v>
      </c>
      <c r="AT456" s="19" t="s">
        <v>171</v>
      </c>
      <c r="AU456" s="19" t="s">
        <v>126</v>
      </c>
      <c r="AY456" s="19" t="s">
        <v>170</v>
      </c>
      <c r="BE456" s="107">
        <f>IF(U456="základní",N456,0)</f>
        <v>0</v>
      </c>
      <c r="BF456" s="107">
        <f>IF(U456="snížená",N456,0)</f>
        <v>0</v>
      </c>
      <c r="BG456" s="107">
        <f>IF(U456="zákl. přenesená",N456,0)</f>
        <v>0</v>
      </c>
      <c r="BH456" s="107">
        <f>IF(U456="sníž. přenesená",N456,0)</f>
        <v>0</v>
      </c>
      <c r="BI456" s="107">
        <f>IF(U456="nulová",N456,0)</f>
        <v>0</v>
      </c>
      <c r="BJ456" s="19" t="s">
        <v>11</v>
      </c>
      <c r="BK456" s="107">
        <f>ROUND(L456*K456,0)</f>
        <v>0</v>
      </c>
      <c r="BL456" s="19" t="s">
        <v>175</v>
      </c>
      <c r="BM456" s="19" t="s">
        <v>1776</v>
      </c>
    </row>
    <row r="457" spans="2:65" s="10" customFormat="1" ht="22.5" customHeight="1">
      <c r="B457" s="169"/>
      <c r="C457" s="170"/>
      <c r="D457" s="170"/>
      <c r="E457" s="171" t="s">
        <v>5</v>
      </c>
      <c r="F457" s="263" t="s">
        <v>1420</v>
      </c>
      <c r="G457" s="264"/>
      <c r="H457" s="264"/>
      <c r="I457" s="264"/>
      <c r="J457" s="170"/>
      <c r="K457" s="172">
        <v>694.78</v>
      </c>
      <c r="L457" s="170"/>
      <c r="M457" s="170"/>
      <c r="N457" s="170"/>
      <c r="O457" s="170"/>
      <c r="P457" s="170"/>
      <c r="Q457" s="170"/>
      <c r="R457" s="173"/>
      <c r="T457" s="174"/>
      <c r="U457" s="170"/>
      <c r="V457" s="170"/>
      <c r="W457" s="170"/>
      <c r="X457" s="170"/>
      <c r="Y457" s="170"/>
      <c r="Z457" s="170"/>
      <c r="AA457" s="175"/>
      <c r="AT457" s="176" t="s">
        <v>178</v>
      </c>
      <c r="AU457" s="176" t="s">
        <v>126</v>
      </c>
      <c r="AV457" s="10" t="s">
        <v>126</v>
      </c>
      <c r="AW457" s="10" t="s">
        <v>39</v>
      </c>
      <c r="AX457" s="10" t="s">
        <v>82</v>
      </c>
      <c r="AY457" s="176" t="s">
        <v>170</v>
      </c>
    </row>
    <row r="458" spans="2:65" s="1" customFormat="1" ht="22.5" customHeight="1">
      <c r="B458" s="133"/>
      <c r="C458" s="162" t="s">
        <v>1777</v>
      </c>
      <c r="D458" s="162" t="s">
        <v>171</v>
      </c>
      <c r="E458" s="163" t="s">
        <v>1778</v>
      </c>
      <c r="F458" s="260" t="s">
        <v>1779</v>
      </c>
      <c r="G458" s="260"/>
      <c r="H458" s="260"/>
      <c r="I458" s="260"/>
      <c r="J458" s="164" t="s">
        <v>237</v>
      </c>
      <c r="K458" s="165">
        <v>2</v>
      </c>
      <c r="L458" s="261">
        <v>0</v>
      </c>
      <c r="M458" s="261"/>
      <c r="N458" s="262">
        <f>ROUND(L458*K458,0)</f>
        <v>0</v>
      </c>
      <c r="O458" s="262"/>
      <c r="P458" s="262"/>
      <c r="Q458" s="262"/>
      <c r="R458" s="136"/>
      <c r="T458" s="166" t="s">
        <v>5</v>
      </c>
      <c r="U458" s="45" t="s">
        <v>47</v>
      </c>
      <c r="V458" s="37"/>
      <c r="W458" s="167">
        <f>V458*K458</f>
        <v>0</v>
      </c>
      <c r="X458" s="167">
        <v>0</v>
      </c>
      <c r="Y458" s="167">
        <f>X458*K458</f>
        <v>0</v>
      </c>
      <c r="Z458" s="167">
        <v>0</v>
      </c>
      <c r="AA458" s="168">
        <f>Z458*K458</f>
        <v>0</v>
      </c>
      <c r="AR458" s="19" t="s">
        <v>175</v>
      </c>
      <c r="AT458" s="19" t="s">
        <v>171</v>
      </c>
      <c r="AU458" s="19" t="s">
        <v>126</v>
      </c>
      <c r="AY458" s="19" t="s">
        <v>170</v>
      </c>
      <c r="BE458" s="107">
        <f>IF(U458="základní",N458,0)</f>
        <v>0</v>
      </c>
      <c r="BF458" s="107">
        <f>IF(U458="snížená",N458,0)</f>
        <v>0</v>
      </c>
      <c r="BG458" s="107">
        <f>IF(U458="zákl. přenesená",N458,0)</f>
        <v>0</v>
      </c>
      <c r="BH458" s="107">
        <f>IF(U458="sníž. přenesená",N458,0)</f>
        <v>0</v>
      </c>
      <c r="BI458" s="107">
        <f>IF(U458="nulová",N458,0)</f>
        <v>0</v>
      </c>
      <c r="BJ458" s="19" t="s">
        <v>11</v>
      </c>
      <c r="BK458" s="107">
        <f>ROUND(L458*K458,0)</f>
        <v>0</v>
      </c>
      <c r="BL458" s="19" t="s">
        <v>175</v>
      </c>
      <c r="BM458" s="19" t="s">
        <v>1780</v>
      </c>
    </row>
    <row r="459" spans="2:65" s="1" customFormat="1" ht="22.5" customHeight="1">
      <c r="B459" s="133"/>
      <c r="C459" s="162" t="s">
        <v>1781</v>
      </c>
      <c r="D459" s="162" t="s">
        <v>171</v>
      </c>
      <c r="E459" s="163" t="s">
        <v>1782</v>
      </c>
      <c r="F459" s="260" t="s">
        <v>1783</v>
      </c>
      <c r="G459" s="260"/>
      <c r="H459" s="260"/>
      <c r="I459" s="260"/>
      <c r="J459" s="164" t="s">
        <v>237</v>
      </c>
      <c r="K459" s="165">
        <v>2</v>
      </c>
      <c r="L459" s="261">
        <v>0</v>
      </c>
      <c r="M459" s="261"/>
      <c r="N459" s="262">
        <f>ROUND(L459*K459,0)</f>
        <v>0</v>
      </c>
      <c r="O459" s="262"/>
      <c r="P459" s="262"/>
      <c r="Q459" s="262"/>
      <c r="R459" s="136"/>
      <c r="T459" s="166" t="s">
        <v>5</v>
      </c>
      <c r="U459" s="45" t="s">
        <v>47</v>
      </c>
      <c r="V459" s="37"/>
      <c r="W459" s="167">
        <f>V459*K459</f>
        <v>0</v>
      </c>
      <c r="X459" s="167">
        <v>0</v>
      </c>
      <c r="Y459" s="167">
        <f>X459*K459</f>
        <v>0</v>
      </c>
      <c r="Z459" s="167">
        <v>0</v>
      </c>
      <c r="AA459" s="168">
        <f>Z459*K459</f>
        <v>0</v>
      </c>
      <c r="AR459" s="19" t="s">
        <v>175</v>
      </c>
      <c r="AT459" s="19" t="s">
        <v>171</v>
      </c>
      <c r="AU459" s="19" t="s">
        <v>126</v>
      </c>
      <c r="AY459" s="19" t="s">
        <v>170</v>
      </c>
      <c r="BE459" s="107">
        <f>IF(U459="základní",N459,0)</f>
        <v>0</v>
      </c>
      <c r="BF459" s="107">
        <f>IF(U459="snížená",N459,0)</f>
        <v>0</v>
      </c>
      <c r="BG459" s="107">
        <f>IF(U459="zákl. přenesená",N459,0)</f>
        <v>0</v>
      </c>
      <c r="BH459" s="107">
        <f>IF(U459="sníž. přenesená",N459,0)</f>
        <v>0</v>
      </c>
      <c r="BI459" s="107">
        <f>IF(U459="nulová",N459,0)</f>
        <v>0</v>
      </c>
      <c r="BJ459" s="19" t="s">
        <v>11</v>
      </c>
      <c r="BK459" s="107">
        <f>ROUND(L459*K459,0)</f>
        <v>0</v>
      </c>
      <c r="BL459" s="19" t="s">
        <v>175</v>
      </c>
      <c r="BM459" s="19" t="s">
        <v>1784</v>
      </c>
    </row>
    <row r="460" spans="2:65" s="1" customFormat="1" ht="31.5" customHeight="1">
      <c r="B460" s="133"/>
      <c r="C460" s="162" t="s">
        <v>1785</v>
      </c>
      <c r="D460" s="162" t="s">
        <v>171</v>
      </c>
      <c r="E460" s="163" t="s">
        <v>1786</v>
      </c>
      <c r="F460" s="260" t="s">
        <v>1787</v>
      </c>
      <c r="G460" s="260"/>
      <c r="H460" s="260"/>
      <c r="I460" s="260"/>
      <c r="J460" s="164" t="s">
        <v>237</v>
      </c>
      <c r="K460" s="165">
        <v>681</v>
      </c>
      <c r="L460" s="261">
        <v>0</v>
      </c>
      <c r="M460" s="261"/>
      <c r="N460" s="262">
        <f>ROUND(L460*K460,0)</f>
        <v>0</v>
      </c>
      <c r="O460" s="262"/>
      <c r="P460" s="262"/>
      <c r="Q460" s="262"/>
      <c r="R460" s="136"/>
      <c r="T460" s="166" t="s">
        <v>5</v>
      </c>
      <c r="U460" s="45" t="s">
        <v>47</v>
      </c>
      <c r="V460" s="37"/>
      <c r="W460" s="167">
        <f>V460*K460</f>
        <v>0</v>
      </c>
      <c r="X460" s="167">
        <v>0</v>
      </c>
      <c r="Y460" s="167">
        <f>X460*K460</f>
        <v>0</v>
      </c>
      <c r="Z460" s="167">
        <v>0</v>
      </c>
      <c r="AA460" s="168">
        <f>Z460*K460</f>
        <v>0</v>
      </c>
      <c r="AR460" s="19" t="s">
        <v>175</v>
      </c>
      <c r="AT460" s="19" t="s">
        <v>171</v>
      </c>
      <c r="AU460" s="19" t="s">
        <v>126</v>
      </c>
      <c r="AY460" s="19" t="s">
        <v>170</v>
      </c>
      <c r="BE460" s="107">
        <f>IF(U460="základní",N460,0)</f>
        <v>0</v>
      </c>
      <c r="BF460" s="107">
        <f>IF(U460="snížená",N460,0)</f>
        <v>0</v>
      </c>
      <c r="BG460" s="107">
        <f>IF(U460="zákl. přenesená",N460,0)</f>
        <v>0</v>
      </c>
      <c r="BH460" s="107">
        <f>IF(U460="sníž. přenesená",N460,0)</f>
        <v>0</v>
      </c>
      <c r="BI460" s="107">
        <f>IF(U460="nulová",N460,0)</f>
        <v>0</v>
      </c>
      <c r="BJ460" s="19" t="s">
        <v>11</v>
      </c>
      <c r="BK460" s="107">
        <f>ROUND(L460*K460,0)</f>
        <v>0</v>
      </c>
      <c r="BL460" s="19" t="s">
        <v>175</v>
      </c>
      <c r="BM460" s="19" t="s">
        <v>1788</v>
      </c>
    </row>
    <row r="461" spans="2:65" s="10" customFormat="1" ht="31.5" customHeight="1">
      <c r="B461" s="169"/>
      <c r="C461" s="170"/>
      <c r="D461" s="170"/>
      <c r="E461" s="171" t="s">
        <v>5</v>
      </c>
      <c r="F461" s="263" t="s">
        <v>1789</v>
      </c>
      <c r="G461" s="264"/>
      <c r="H461" s="264"/>
      <c r="I461" s="264"/>
      <c r="J461" s="170"/>
      <c r="K461" s="172">
        <v>681</v>
      </c>
      <c r="L461" s="170"/>
      <c r="M461" s="170"/>
      <c r="N461" s="170"/>
      <c r="O461" s="170"/>
      <c r="P461" s="170"/>
      <c r="Q461" s="170"/>
      <c r="R461" s="173"/>
      <c r="T461" s="174"/>
      <c r="U461" s="170"/>
      <c r="V461" s="170"/>
      <c r="W461" s="170"/>
      <c r="X461" s="170"/>
      <c r="Y461" s="170"/>
      <c r="Z461" s="170"/>
      <c r="AA461" s="175"/>
      <c r="AT461" s="176" t="s">
        <v>178</v>
      </c>
      <c r="AU461" s="176" t="s">
        <v>126</v>
      </c>
      <c r="AV461" s="10" t="s">
        <v>126</v>
      </c>
      <c r="AW461" s="10" t="s">
        <v>39</v>
      </c>
      <c r="AX461" s="10" t="s">
        <v>82</v>
      </c>
      <c r="AY461" s="176" t="s">
        <v>170</v>
      </c>
    </row>
    <row r="462" spans="2:65" s="9" customFormat="1" ht="29.85" customHeight="1">
      <c r="B462" s="151"/>
      <c r="C462" s="152"/>
      <c r="D462" s="161" t="s">
        <v>143</v>
      </c>
      <c r="E462" s="161"/>
      <c r="F462" s="161"/>
      <c r="G462" s="161"/>
      <c r="H462" s="161"/>
      <c r="I462" s="161"/>
      <c r="J462" s="161"/>
      <c r="K462" s="161"/>
      <c r="L462" s="161"/>
      <c r="M462" s="161"/>
      <c r="N462" s="270">
        <f>BK462</f>
        <v>0</v>
      </c>
      <c r="O462" s="271"/>
      <c r="P462" s="271"/>
      <c r="Q462" s="271"/>
      <c r="R462" s="154"/>
      <c r="T462" s="155"/>
      <c r="U462" s="152"/>
      <c r="V462" s="152"/>
      <c r="W462" s="156">
        <f>SUM(W463:W470)</f>
        <v>0</v>
      </c>
      <c r="X462" s="152"/>
      <c r="Y462" s="156">
        <f>SUM(Y463:Y470)</f>
        <v>0</v>
      </c>
      <c r="Z462" s="152"/>
      <c r="AA462" s="157">
        <f>SUM(AA463:AA470)</f>
        <v>41.118000000000002</v>
      </c>
      <c r="AR462" s="158" t="s">
        <v>11</v>
      </c>
      <c r="AT462" s="159" t="s">
        <v>81</v>
      </c>
      <c r="AU462" s="159" t="s">
        <v>11</v>
      </c>
      <c r="AY462" s="158" t="s">
        <v>170</v>
      </c>
      <c r="BK462" s="160">
        <f>SUM(BK463:BK470)</f>
        <v>0</v>
      </c>
    </row>
    <row r="463" spans="2:65" s="1" customFormat="1" ht="22.5" customHeight="1">
      <c r="B463" s="133"/>
      <c r="C463" s="162" t="s">
        <v>1790</v>
      </c>
      <c r="D463" s="162" t="s">
        <v>171</v>
      </c>
      <c r="E463" s="163" t="s">
        <v>1791</v>
      </c>
      <c r="F463" s="260" t="s">
        <v>1792</v>
      </c>
      <c r="G463" s="260"/>
      <c r="H463" s="260"/>
      <c r="I463" s="260"/>
      <c r="J463" s="164" t="s">
        <v>267</v>
      </c>
      <c r="K463" s="165">
        <v>45</v>
      </c>
      <c r="L463" s="261">
        <v>0</v>
      </c>
      <c r="M463" s="261"/>
      <c r="N463" s="262">
        <f>ROUND(L463*K463,0)</f>
        <v>0</v>
      </c>
      <c r="O463" s="262"/>
      <c r="P463" s="262"/>
      <c r="Q463" s="262"/>
      <c r="R463" s="136"/>
      <c r="T463" s="166" t="s">
        <v>5</v>
      </c>
      <c r="U463" s="45" t="s">
        <v>47</v>
      </c>
      <c r="V463" s="37"/>
      <c r="W463" s="167">
        <f>V463*K463</f>
        <v>0</v>
      </c>
      <c r="X463" s="167">
        <v>0</v>
      </c>
      <c r="Y463" s="167">
        <f>X463*K463</f>
        <v>0</v>
      </c>
      <c r="Z463" s="167">
        <v>0</v>
      </c>
      <c r="AA463" s="168">
        <f>Z463*K463</f>
        <v>0</v>
      </c>
      <c r="AR463" s="19" t="s">
        <v>175</v>
      </c>
      <c r="AT463" s="19" t="s">
        <v>171</v>
      </c>
      <c r="AU463" s="19" t="s">
        <v>126</v>
      </c>
      <c r="AY463" s="19" t="s">
        <v>170</v>
      </c>
      <c r="BE463" s="107">
        <f>IF(U463="základní",N463,0)</f>
        <v>0</v>
      </c>
      <c r="BF463" s="107">
        <f>IF(U463="snížená",N463,0)</f>
        <v>0</v>
      </c>
      <c r="BG463" s="107">
        <f>IF(U463="zákl. přenesená",N463,0)</f>
        <v>0</v>
      </c>
      <c r="BH463" s="107">
        <f>IF(U463="sníž. přenesená",N463,0)</f>
        <v>0</v>
      </c>
      <c r="BI463" s="107">
        <f>IF(U463="nulová",N463,0)</f>
        <v>0</v>
      </c>
      <c r="BJ463" s="19" t="s">
        <v>11</v>
      </c>
      <c r="BK463" s="107">
        <f>ROUND(L463*K463,0)</f>
        <v>0</v>
      </c>
      <c r="BL463" s="19" t="s">
        <v>175</v>
      </c>
      <c r="BM463" s="19" t="s">
        <v>1793</v>
      </c>
    </row>
    <row r="464" spans="2:65" s="11" customFormat="1" ht="22.5" customHeight="1">
      <c r="B464" s="183"/>
      <c r="C464" s="184"/>
      <c r="D464" s="184"/>
      <c r="E464" s="185" t="s">
        <v>5</v>
      </c>
      <c r="F464" s="280" t="s">
        <v>1196</v>
      </c>
      <c r="G464" s="281"/>
      <c r="H464" s="281"/>
      <c r="I464" s="281"/>
      <c r="J464" s="184"/>
      <c r="K464" s="186" t="s">
        <v>5</v>
      </c>
      <c r="L464" s="184"/>
      <c r="M464" s="184"/>
      <c r="N464" s="184"/>
      <c r="O464" s="184"/>
      <c r="P464" s="184"/>
      <c r="Q464" s="184"/>
      <c r="R464" s="187"/>
      <c r="T464" s="188"/>
      <c r="U464" s="184"/>
      <c r="V464" s="184"/>
      <c r="W464" s="184"/>
      <c r="X464" s="184"/>
      <c r="Y464" s="184"/>
      <c r="Z464" s="184"/>
      <c r="AA464" s="189"/>
      <c r="AT464" s="190" t="s">
        <v>178</v>
      </c>
      <c r="AU464" s="190" t="s">
        <v>126</v>
      </c>
      <c r="AV464" s="11" t="s">
        <v>11</v>
      </c>
      <c r="AW464" s="11" t="s">
        <v>39</v>
      </c>
      <c r="AX464" s="11" t="s">
        <v>82</v>
      </c>
      <c r="AY464" s="190" t="s">
        <v>170</v>
      </c>
    </row>
    <row r="465" spans="2:65" s="10" customFormat="1" ht="22.5" customHeight="1">
      <c r="B465" s="169"/>
      <c r="C465" s="170"/>
      <c r="D465" s="170"/>
      <c r="E465" s="171" t="s">
        <v>5</v>
      </c>
      <c r="F465" s="265" t="s">
        <v>1794</v>
      </c>
      <c r="G465" s="266"/>
      <c r="H465" s="266"/>
      <c r="I465" s="266"/>
      <c r="J465" s="170"/>
      <c r="K465" s="172">
        <v>30.2</v>
      </c>
      <c r="L465" s="170"/>
      <c r="M465" s="170"/>
      <c r="N465" s="170"/>
      <c r="O465" s="170"/>
      <c r="P465" s="170"/>
      <c r="Q465" s="170"/>
      <c r="R465" s="173"/>
      <c r="T465" s="174"/>
      <c r="U465" s="170"/>
      <c r="V465" s="170"/>
      <c r="W465" s="170"/>
      <c r="X465" s="170"/>
      <c r="Y465" s="170"/>
      <c r="Z465" s="170"/>
      <c r="AA465" s="175"/>
      <c r="AT465" s="176" t="s">
        <v>178</v>
      </c>
      <c r="AU465" s="176" t="s">
        <v>126</v>
      </c>
      <c r="AV465" s="10" t="s">
        <v>126</v>
      </c>
      <c r="AW465" s="10" t="s">
        <v>39</v>
      </c>
      <c r="AX465" s="10" t="s">
        <v>82</v>
      </c>
      <c r="AY465" s="176" t="s">
        <v>170</v>
      </c>
    </row>
    <row r="466" spans="2:65" s="10" customFormat="1" ht="22.5" customHeight="1">
      <c r="B466" s="169"/>
      <c r="C466" s="170"/>
      <c r="D466" s="170"/>
      <c r="E466" s="171" t="s">
        <v>5</v>
      </c>
      <c r="F466" s="265" t="s">
        <v>1795</v>
      </c>
      <c r="G466" s="266"/>
      <c r="H466" s="266"/>
      <c r="I466" s="266"/>
      <c r="J466" s="170"/>
      <c r="K466" s="172">
        <v>14.8</v>
      </c>
      <c r="L466" s="170"/>
      <c r="M466" s="170"/>
      <c r="N466" s="170"/>
      <c r="O466" s="170"/>
      <c r="P466" s="170"/>
      <c r="Q466" s="170"/>
      <c r="R466" s="173"/>
      <c r="T466" s="174"/>
      <c r="U466" s="170"/>
      <c r="V466" s="170"/>
      <c r="W466" s="170"/>
      <c r="X466" s="170"/>
      <c r="Y466" s="170"/>
      <c r="Z466" s="170"/>
      <c r="AA466" s="175"/>
      <c r="AT466" s="176" t="s">
        <v>178</v>
      </c>
      <c r="AU466" s="176" t="s">
        <v>126</v>
      </c>
      <c r="AV466" s="10" t="s">
        <v>126</v>
      </c>
      <c r="AW466" s="10" t="s">
        <v>39</v>
      </c>
      <c r="AX466" s="10" t="s">
        <v>82</v>
      </c>
      <c r="AY466" s="176" t="s">
        <v>170</v>
      </c>
    </row>
    <row r="467" spans="2:65" s="1" customFormat="1" ht="31.5" customHeight="1">
      <c r="B467" s="133"/>
      <c r="C467" s="162" t="s">
        <v>1796</v>
      </c>
      <c r="D467" s="162" t="s">
        <v>171</v>
      </c>
      <c r="E467" s="163" t="s">
        <v>1797</v>
      </c>
      <c r="F467" s="260" t="s">
        <v>1798</v>
      </c>
      <c r="G467" s="260"/>
      <c r="H467" s="260"/>
      <c r="I467" s="260"/>
      <c r="J467" s="164" t="s">
        <v>174</v>
      </c>
      <c r="K467" s="165">
        <v>14.85</v>
      </c>
      <c r="L467" s="261">
        <v>0</v>
      </c>
      <c r="M467" s="261"/>
      <c r="N467" s="262">
        <f>ROUND(L467*K467,0)</f>
        <v>0</v>
      </c>
      <c r="O467" s="262"/>
      <c r="P467" s="262"/>
      <c r="Q467" s="262"/>
      <c r="R467" s="136"/>
      <c r="T467" s="166" t="s">
        <v>5</v>
      </c>
      <c r="U467" s="45" t="s">
        <v>47</v>
      </c>
      <c r="V467" s="37"/>
      <c r="W467" s="167">
        <f>V467*K467</f>
        <v>0</v>
      </c>
      <c r="X467" s="167">
        <v>0</v>
      </c>
      <c r="Y467" s="167">
        <f>X467*K467</f>
        <v>0</v>
      </c>
      <c r="Z467" s="167">
        <v>2.2000000000000002</v>
      </c>
      <c r="AA467" s="168">
        <f>Z467*K467</f>
        <v>32.67</v>
      </c>
      <c r="AR467" s="19" t="s">
        <v>175</v>
      </c>
      <c r="AT467" s="19" t="s">
        <v>171</v>
      </c>
      <c r="AU467" s="19" t="s">
        <v>126</v>
      </c>
      <c r="AY467" s="19" t="s">
        <v>170</v>
      </c>
      <c r="BE467" s="107">
        <f>IF(U467="základní",N467,0)</f>
        <v>0</v>
      </c>
      <c r="BF467" s="107">
        <f>IF(U467="snížená",N467,0)</f>
        <v>0</v>
      </c>
      <c r="BG467" s="107">
        <f>IF(U467="zákl. přenesená",N467,0)</f>
        <v>0</v>
      </c>
      <c r="BH467" s="107">
        <f>IF(U467="sníž. přenesená",N467,0)</f>
        <v>0</v>
      </c>
      <c r="BI467" s="107">
        <f>IF(U467="nulová",N467,0)</f>
        <v>0</v>
      </c>
      <c r="BJ467" s="19" t="s">
        <v>11</v>
      </c>
      <c r="BK467" s="107">
        <f>ROUND(L467*K467,0)</f>
        <v>0</v>
      </c>
      <c r="BL467" s="19" t="s">
        <v>175</v>
      </c>
      <c r="BM467" s="19" t="s">
        <v>1799</v>
      </c>
    </row>
    <row r="468" spans="2:65" s="10" customFormat="1" ht="22.5" customHeight="1">
      <c r="B468" s="169"/>
      <c r="C468" s="170"/>
      <c r="D468" s="170"/>
      <c r="E468" s="171" t="s">
        <v>5</v>
      </c>
      <c r="F468" s="263" t="s">
        <v>1800</v>
      </c>
      <c r="G468" s="264"/>
      <c r="H468" s="264"/>
      <c r="I468" s="264"/>
      <c r="J468" s="170"/>
      <c r="K468" s="172">
        <v>14.85</v>
      </c>
      <c r="L468" s="170"/>
      <c r="M468" s="170"/>
      <c r="N468" s="170"/>
      <c r="O468" s="170"/>
      <c r="P468" s="170"/>
      <c r="Q468" s="170"/>
      <c r="R468" s="173"/>
      <c r="T468" s="174"/>
      <c r="U468" s="170"/>
      <c r="V468" s="170"/>
      <c r="W468" s="170"/>
      <c r="X468" s="170"/>
      <c r="Y468" s="170"/>
      <c r="Z468" s="170"/>
      <c r="AA468" s="175"/>
      <c r="AT468" s="176" t="s">
        <v>178</v>
      </c>
      <c r="AU468" s="176" t="s">
        <v>126</v>
      </c>
      <c r="AV468" s="10" t="s">
        <v>126</v>
      </c>
      <c r="AW468" s="10" t="s">
        <v>39</v>
      </c>
      <c r="AX468" s="10" t="s">
        <v>82</v>
      </c>
      <c r="AY468" s="176" t="s">
        <v>170</v>
      </c>
    </row>
    <row r="469" spans="2:65" s="1" customFormat="1" ht="31.5" customHeight="1">
      <c r="B469" s="133"/>
      <c r="C469" s="162" t="s">
        <v>1801</v>
      </c>
      <c r="D469" s="162" t="s">
        <v>171</v>
      </c>
      <c r="E469" s="163" t="s">
        <v>1802</v>
      </c>
      <c r="F469" s="260" t="s">
        <v>1803</v>
      </c>
      <c r="G469" s="260"/>
      <c r="H469" s="260"/>
      <c r="I469" s="260"/>
      <c r="J469" s="164" t="s">
        <v>174</v>
      </c>
      <c r="K469" s="165">
        <v>5.28</v>
      </c>
      <c r="L469" s="261">
        <v>0</v>
      </c>
      <c r="M469" s="261"/>
      <c r="N469" s="262">
        <f>ROUND(L469*K469,0)</f>
        <v>0</v>
      </c>
      <c r="O469" s="262"/>
      <c r="P469" s="262"/>
      <c r="Q469" s="262"/>
      <c r="R469" s="136"/>
      <c r="T469" s="166" t="s">
        <v>5</v>
      </c>
      <c r="U469" s="45" t="s">
        <v>47</v>
      </c>
      <c r="V469" s="37"/>
      <c r="W469" s="167">
        <f>V469*K469</f>
        <v>0</v>
      </c>
      <c r="X469" s="167">
        <v>0</v>
      </c>
      <c r="Y469" s="167">
        <f>X469*K469</f>
        <v>0</v>
      </c>
      <c r="Z469" s="167">
        <v>1.6</v>
      </c>
      <c r="AA469" s="168">
        <f>Z469*K469</f>
        <v>8.4480000000000004</v>
      </c>
      <c r="AR469" s="19" t="s">
        <v>175</v>
      </c>
      <c r="AT469" s="19" t="s">
        <v>171</v>
      </c>
      <c r="AU469" s="19" t="s">
        <v>126</v>
      </c>
      <c r="AY469" s="19" t="s">
        <v>170</v>
      </c>
      <c r="BE469" s="107">
        <f>IF(U469="základní",N469,0)</f>
        <v>0</v>
      </c>
      <c r="BF469" s="107">
        <f>IF(U469="snížená",N469,0)</f>
        <v>0</v>
      </c>
      <c r="BG469" s="107">
        <f>IF(U469="zákl. přenesená",N469,0)</f>
        <v>0</v>
      </c>
      <c r="BH469" s="107">
        <f>IF(U469="sníž. přenesená",N469,0)</f>
        <v>0</v>
      </c>
      <c r="BI469" s="107">
        <f>IF(U469="nulová",N469,0)</f>
        <v>0</v>
      </c>
      <c r="BJ469" s="19" t="s">
        <v>11</v>
      </c>
      <c r="BK469" s="107">
        <f>ROUND(L469*K469,0)</f>
        <v>0</v>
      </c>
      <c r="BL469" s="19" t="s">
        <v>175</v>
      </c>
      <c r="BM469" s="19" t="s">
        <v>1804</v>
      </c>
    </row>
    <row r="470" spans="2:65" s="10" customFormat="1" ht="22.5" customHeight="1">
      <c r="B470" s="169"/>
      <c r="C470" s="170"/>
      <c r="D470" s="170"/>
      <c r="E470" s="171" t="s">
        <v>5</v>
      </c>
      <c r="F470" s="263" t="s">
        <v>1805</v>
      </c>
      <c r="G470" s="264"/>
      <c r="H470" s="264"/>
      <c r="I470" s="264"/>
      <c r="J470" s="170"/>
      <c r="K470" s="172">
        <v>5.28</v>
      </c>
      <c r="L470" s="170"/>
      <c r="M470" s="170"/>
      <c r="N470" s="170"/>
      <c r="O470" s="170"/>
      <c r="P470" s="170"/>
      <c r="Q470" s="170"/>
      <c r="R470" s="173"/>
      <c r="T470" s="174"/>
      <c r="U470" s="170"/>
      <c r="V470" s="170"/>
      <c r="W470" s="170"/>
      <c r="X470" s="170"/>
      <c r="Y470" s="170"/>
      <c r="Z470" s="170"/>
      <c r="AA470" s="175"/>
      <c r="AT470" s="176" t="s">
        <v>178</v>
      </c>
      <c r="AU470" s="176" t="s">
        <v>126</v>
      </c>
      <c r="AV470" s="10" t="s">
        <v>126</v>
      </c>
      <c r="AW470" s="10" t="s">
        <v>39</v>
      </c>
      <c r="AX470" s="10" t="s">
        <v>82</v>
      </c>
      <c r="AY470" s="176" t="s">
        <v>170</v>
      </c>
    </row>
    <row r="471" spans="2:65" s="9" customFormat="1" ht="29.85" customHeight="1">
      <c r="B471" s="151"/>
      <c r="C471" s="152"/>
      <c r="D471" s="161" t="s">
        <v>338</v>
      </c>
      <c r="E471" s="161"/>
      <c r="F471" s="161"/>
      <c r="G471" s="161"/>
      <c r="H471" s="161"/>
      <c r="I471" s="161"/>
      <c r="J471" s="161"/>
      <c r="K471" s="161"/>
      <c r="L471" s="161"/>
      <c r="M471" s="161"/>
      <c r="N471" s="270">
        <f>BK471</f>
        <v>0</v>
      </c>
      <c r="O471" s="271"/>
      <c r="P471" s="271"/>
      <c r="Q471" s="271"/>
      <c r="R471" s="154"/>
      <c r="T471" s="155"/>
      <c r="U471" s="152"/>
      <c r="V471" s="152"/>
      <c r="W471" s="156">
        <f>SUM(W472:W477)</f>
        <v>0</v>
      </c>
      <c r="X471" s="152"/>
      <c r="Y471" s="156">
        <f>SUM(Y472:Y477)</f>
        <v>0</v>
      </c>
      <c r="Z471" s="152"/>
      <c r="AA471" s="157">
        <f>SUM(AA472:AA477)</f>
        <v>0</v>
      </c>
      <c r="AR471" s="158" t="s">
        <v>11</v>
      </c>
      <c r="AT471" s="159" t="s">
        <v>81</v>
      </c>
      <c r="AU471" s="159" t="s">
        <v>11</v>
      </c>
      <c r="AY471" s="158" t="s">
        <v>170</v>
      </c>
      <c r="BK471" s="160">
        <f>SUM(BK472:BK477)</f>
        <v>0</v>
      </c>
    </row>
    <row r="472" spans="2:65" s="1" customFormat="1" ht="31.5" customHeight="1">
      <c r="B472" s="133"/>
      <c r="C472" s="162" t="s">
        <v>1806</v>
      </c>
      <c r="D472" s="162" t="s">
        <v>171</v>
      </c>
      <c r="E472" s="163" t="s">
        <v>577</v>
      </c>
      <c r="F472" s="260" t="s">
        <v>578</v>
      </c>
      <c r="G472" s="260"/>
      <c r="H472" s="260"/>
      <c r="I472" s="260"/>
      <c r="J472" s="164" t="s">
        <v>203</v>
      </c>
      <c r="K472" s="165">
        <v>164.68100000000001</v>
      </c>
      <c r="L472" s="261">
        <v>0</v>
      </c>
      <c r="M472" s="261"/>
      <c r="N472" s="262">
        <f>ROUND(L472*K472,0)</f>
        <v>0</v>
      </c>
      <c r="O472" s="262"/>
      <c r="P472" s="262"/>
      <c r="Q472" s="262"/>
      <c r="R472" s="136"/>
      <c r="T472" s="166" t="s">
        <v>5</v>
      </c>
      <c r="U472" s="45" t="s">
        <v>47</v>
      </c>
      <c r="V472" s="37"/>
      <c r="W472" s="167">
        <f>V472*K472</f>
        <v>0</v>
      </c>
      <c r="X472" s="167">
        <v>0</v>
      </c>
      <c r="Y472" s="167">
        <f>X472*K472</f>
        <v>0</v>
      </c>
      <c r="Z472" s="167">
        <v>0</v>
      </c>
      <c r="AA472" s="168">
        <f>Z472*K472</f>
        <v>0</v>
      </c>
      <c r="AR472" s="19" t="s">
        <v>175</v>
      </c>
      <c r="AT472" s="19" t="s">
        <v>171</v>
      </c>
      <c r="AU472" s="19" t="s">
        <v>126</v>
      </c>
      <c r="AY472" s="19" t="s">
        <v>170</v>
      </c>
      <c r="BE472" s="107">
        <f>IF(U472="základní",N472,0)</f>
        <v>0</v>
      </c>
      <c r="BF472" s="107">
        <f>IF(U472="snížená",N472,0)</f>
        <v>0</v>
      </c>
      <c r="BG472" s="107">
        <f>IF(U472="zákl. přenesená",N472,0)</f>
        <v>0</v>
      </c>
      <c r="BH472" s="107">
        <f>IF(U472="sníž. přenesená",N472,0)</f>
        <v>0</v>
      </c>
      <c r="BI472" s="107">
        <f>IF(U472="nulová",N472,0)</f>
        <v>0</v>
      </c>
      <c r="BJ472" s="19" t="s">
        <v>11</v>
      </c>
      <c r="BK472" s="107">
        <f>ROUND(L472*K472,0)</f>
        <v>0</v>
      </c>
      <c r="BL472" s="19" t="s">
        <v>175</v>
      </c>
      <c r="BM472" s="19" t="s">
        <v>1807</v>
      </c>
    </row>
    <row r="473" spans="2:65" s="1" customFormat="1" ht="31.5" customHeight="1">
      <c r="B473" s="133"/>
      <c r="C473" s="162" t="s">
        <v>1808</v>
      </c>
      <c r="D473" s="162" t="s">
        <v>171</v>
      </c>
      <c r="E473" s="163" t="s">
        <v>581</v>
      </c>
      <c r="F473" s="260" t="s">
        <v>582</v>
      </c>
      <c r="G473" s="260"/>
      <c r="H473" s="260"/>
      <c r="I473" s="260"/>
      <c r="J473" s="164" t="s">
        <v>203</v>
      </c>
      <c r="K473" s="165">
        <v>2799.5770000000002</v>
      </c>
      <c r="L473" s="261">
        <v>0</v>
      </c>
      <c r="M473" s="261"/>
      <c r="N473" s="262">
        <f>ROUND(L473*K473,0)</f>
        <v>0</v>
      </c>
      <c r="O473" s="262"/>
      <c r="P473" s="262"/>
      <c r="Q473" s="262"/>
      <c r="R473" s="136"/>
      <c r="T473" s="166" t="s">
        <v>5</v>
      </c>
      <c r="U473" s="45" t="s">
        <v>47</v>
      </c>
      <c r="V473" s="37"/>
      <c r="W473" s="167">
        <f>V473*K473</f>
        <v>0</v>
      </c>
      <c r="X473" s="167">
        <v>0</v>
      </c>
      <c r="Y473" s="167">
        <f>X473*K473</f>
        <v>0</v>
      </c>
      <c r="Z473" s="167">
        <v>0</v>
      </c>
      <c r="AA473" s="168">
        <f>Z473*K473</f>
        <v>0</v>
      </c>
      <c r="AR473" s="19" t="s">
        <v>175</v>
      </c>
      <c r="AT473" s="19" t="s">
        <v>171</v>
      </c>
      <c r="AU473" s="19" t="s">
        <v>126</v>
      </c>
      <c r="AY473" s="19" t="s">
        <v>170</v>
      </c>
      <c r="BE473" s="107">
        <f>IF(U473="základní",N473,0)</f>
        <v>0</v>
      </c>
      <c r="BF473" s="107">
        <f>IF(U473="snížená",N473,0)</f>
        <v>0</v>
      </c>
      <c r="BG473" s="107">
        <f>IF(U473="zákl. přenesená",N473,0)</f>
        <v>0</v>
      </c>
      <c r="BH473" s="107">
        <f>IF(U473="sníž. přenesená",N473,0)</f>
        <v>0</v>
      </c>
      <c r="BI473" s="107">
        <f>IF(U473="nulová",N473,0)</f>
        <v>0</v>
      </c>
      <c r="BJ473" s="19" t="s">
        <v>11</v>
      </c>
      <c r="BK473" s="107">
        <f>ROUND(L473*K473,0)</f>
        <v>0</v>
      </c>
      <c r="BL473" s="19" t="s">
        <v>175</v>
      </c>
      <c r="BM473" s="19" t="s">
        <v>1809</v>
      </c>
    </row>
    <row r="474" spans="2:65" s="1" customFormat="1" ht="31.5" customHeight="1">
      <c r="B474" s="133"/>
      <c r="C474" s="162" t="s">
        <v>1810</v>
      </c>
      <c r="D474" s="162" t="s">
        <v>171</v>
      </c>
      <c r="E474" s="163" t="s">
        <v>1811</v>
      </c>
      <c r="F474" s="260" t="s">
        <v>1812</v>
      </c>
      <c r="G474" s="260"/>
      <c r="H474" s="260"/>
      <c r="I474" s="260"/>
      <c r="J474" s="164" t="s">
        <v>203</v>
      </c>
      <c r="K474" s="165">
        <v>134.70599999999999</v>
      </c>
      <c r="L474" s="261">
        <v>0</v>
      </c>
      <c r="M474" s="261"/>
      <c r="N474" s="262">
        <f>ROUND(L474*K474,0)</f>
        <v>0</v>
      </c>
      <c r="O474" s="262"/>
      <c r="P474" s="262"/>
      <c r="Q474" s="262"/>
      <c r="R474" s="136"/>
      <c r="T474" s="166" t="s">
        <v>5</v>
      </c>
      <c r="U474" s="45" t="s">
        <v>47</v>
      </c>
      <c r="V474" s="37"/>
      <c r="W474" s="167">
        <f>V474*K474</f>
        <v>0</v>
      </c>
      <c r="X474" s="167">
        <v>0</v>
      </c>
      <c r="Y474" s="167">
        <f>X474*K474</f>
        <v>0</v>
      </c>
      <c r="Z474" s="167">
        <v>0</v>
      </c>
      <c r="AA474" s="168">
        <f>Z474*K474</f>
        <v>0</v>
      </c>
      <c r="AR474" s="19" t="s">
        <v>175</v>
      </c>
      <c r="AT474" s="19" t="s">
        <v>171</v>
      </c>
      <c r="AU474" s="19" t="s">
        <v>126</v>
      </c>
      <c r="AY474" s="19" t="s">
        <v>170</v>
      </c>
      <c r="BE474" s="107">
        <f>IF(U474="základní",N474,0)</f>
        <v>0</v>
      </c>
      <c r="BF474" s="107">
        <f>IF(U474="snížená",N474,0)</f>
        <v>0</v>
      </c>
      <c r="BG474" s="107">
        <f>IF(U474="zákl. přenesená",N474,0)</f>
        <v>0</v>
      </c>
      <c r="BH474" s="107">
        <f>IF(U474="sníž. přenesená",N474,0)</f>
        <v>0</v>
      </c>
      <c r="BI474" s="107">
        <f>IF(U474="nulová",N474,0)</f>
        <v>0</v>
      </c>
      <c r="BJ474" s="19" t="s">
        <v>11</v>
      </c>
      <c r="BK474" s="107">
        <f>ROUND(L474*K474,0)</f>
        <v>0</v>
      </c>
      <c r="BL474" s="19" t="s">
        <v>175</v>
      </c>
      <c r="BM474" s="19" t="s">
        <v>1813</v>
      </c>
    </row>
    <row r="475" spans="2:65" s="10" customFormat="1" ht="22.5" customHeight="1">
      <c r="B475" s="169"/>
      <c r="C475" s="170"/>
      <c r="D475" s="170"/>
      <c r="E475" s="171" t="s">
        <v>5</v>
      </c>
      <c r="F475" s="263" t="s">
        <v>1814</v>
      </c>
      <c r="G475" s="264"/>
      <c r="H475" s="264"/>
      <c r="I475" s="264"/>
      <c r="J475" s="170"/>
      <c r="K475" s="172">
        <v>134.70599999999999</v>
      </c>
      <c r="L475" s="170"/>
      <c r="M475" s="170"/>
      <c r="N475" s="170"/>
      <c r="O475" s="170"/>
      <c r="P475" s="170"/>
      <c r="Q475" s="170"/>
      <c r="R475" s="173"/>
      <c r="T475" s="174"/>
      <c r="U475" s="170"/>
      <c r="V475" s="170"/>
      <c r="W475" s="170"/>
      <c r="X475" s="170"/>
      <c r="Y475" s="170"/>
      <c r="Z475" s="170"/>
      <c r="AA475" s="175"/>
      <c r="AT475" s="176" t="s">
        <v>178</v>
      </c>
      <c r="AU475" s="176" t="s">
        <v>126</v>
      </c>
      <c r="AV475" s="10" t="s">
        <v>126</v>
      </c>
      <c r="AW475" s="10" t="s">
        <v>39</v>
      </c>
      <c r="AX475" s="10" t="s">
        <v>82</v>
      </c>
      <c r="AY475" s="176" t="s">
        <v>170</v>
      </c>
    </row>
    <row r="476" spans="2:65" s="1" customFormat="1" ht="31.5" customHeight="1">
      <c r="B476" s="133"/>
      <c r="C476" s="162" t="s">
        <v>1815</v>
      </c>
      <c r="D476" s="162" t="s">
        <v>171</v>
      </c>
      <c r="E476" s="163" t="s">
        <v>585</v>
      </c>
      <c r="F476" s="260" t="s">
        <v>586</v>
      </c>
      <c r="G476" s="260"/>
      <c r="H476" s="260"/>
      <c r="I476" s="260"/>
      <c r="J476" s="164" t="s">
        <v>203</v>
      </c>
      <c r="K476" s="165">
        <v>15.156000000000001</v>
      </c>
      <c r="L476" s="261">
        <v>0</v>
      </c>
      <c r="M476" s="261"/>
      <c r="N476" s="262">
        <f>ROUND(L476*K476,0)</f>
        <v>0</v>
      </c>
      <c r="O476" s="262"/>
      <c r="P476" s="262"/>
      <c r="Q476" s="262"/>
      <c r="R476" s="136"/>
      <c r="T476" s="166" t="s">
        <v>5</v>
      </c>
      <c r="U476" s="45" t="s">
        <v>47</v>
      </c>
      <c r="V476" s="37"/>
      <c r="W476" s="167">
        <f>V476*K476</f>
        <v>0</v>
      </c>
      <c r="X476" s="167">
        <v>0</v>
      </c>
      <c r="Y476" s="167">
        <f>X476*K476</f>
        <v>0</v>
      </c>
      <c r="Z476" s="167">
        <v>0</v>
      </c>
      <c r="AA476" s="168">
        <f>Z476*K476</f>
        <v>0</v>
      </c>
      <c r="AR476" s="19" t="s">
        <v>175</v>
      </c>
      <c r="AT476" s="19" t="s">
        <v>171</v>
      </c>
      <c r="AU476" s="19" t="s">
        <v>126</v>
      </c>
      <c r="AY476" s="19" t="s">
        <v>170</v>
      </c>
      <c r="BE476" s="107">
        <f>IF(U476="základní",N476,0)</f>
        <v>0</v>
      </c>
      <c r="BF476" s="107">
        <f>IF(U476="snížená",N476,0)</f>
        <v>0</v>
      </c>
      <c r="BG476" s="107">
        <f>IF(U476="zákl. přenesená",N476,0)</f>
        <v>0</v>
      </c>
      <c r="BH476" s="107">
        <f>IF(U476="sníž. přenesená",N476,0)</f>
        <v>0</v>
      </c>
      <c r="BI476" s="107">
        <f>IF(U476="nulová",N476,0)</f>
        <v>0</v>
      </c>
      <c r="BJ476" s="19" t="s">
        <v>11</v>
      </c>
      <c r="BK476" s="107">
        <f>ROUND(L476*K476,0)</f>
        <v>0</v>
      </c>
      <c r="BL476" s="19" t="s">
        <v>175</v>
      </c>
      <c r="BM476" s="19" t="s">
        <v>1816</v>
      </c>
    </row>
    <row r="477" spans="2:65" s="1" customFormat="1" ht="31.5" customHeight="1">
      <c r="B477" s="133"/>
      <c r="C477" s="162" t="s">
        <v>1817</v>
      </c>
      <c r="D477" s="162" t="s">
        <v>171</v>
      </c>
      <c r="E477" s="163" t="s">
        <v>590</v>
      </c>
      <c r="F477" s="260" t="s">
        <v>591</v>
      </c>
      <c r="G477" s="260"/>
      <c r="H477" s="260"/>
      <c r="I477" s="260"/>
      <c r="J477" s="164" t="s">
        <v>203</v>
      </c>
      <c r="K477" s="165">
        <v>13.472</v>
      </c>
      <c r="L477" s="261">
        <v>0</v>
      </c>
      <c r="M477" s="261"/>
      <c r="N477" s="262">
        <f>ROUND(L477*K477,0)</f>
        <v>0</v>
      </c>
      <c r="O477" s="262"/>
      <c r="P477" s="262"/>
      <c r="Q477" s="262"/>
      <c r="R477" s="136"/>
      <c r="T477" s="166" t="s">
        <v>5</v>
      </c>
      <c r="U477" s="45" t="s">
        <v>47</v>
      </c>
      <c r="V477" s="37"/>
      <c r="W477" s="167">
        <f>V477*K477</f>
        <v>0</v>
      </c>
      <c r="X477" s="167">
        <v>0</v>
      </c>
      <c r="Y477" s="167">
        <f>X477*K477</f>
        <v>0</v>
      </c>
      <c r="Z477" s="167">
        <v>0</v>
      </c>
      <c r="AA477" s="168">
        <f>Z477*K477</f>
        <v>0</v>
      </c>
      <c r="AR477" s="19" t="s">
        <v>175</v>
      </c>
      <c r="AT477" s="19" t="s">
        <v>171</v>
      </c>
      <c r="AU477" s="19" t="s">
        <v>126</v>
      </c>
      <c r="AY477" s="19" t="s">
        <v>170</v>
      </c>
      <c r="BE477" s="107">
        <f>IF(U477="základní",N477,0)</f>
        <v>0</v>
      </c>
      <c r="BF477" s="107">
        <f>IF(U477="snížená",N477,0)</f>
        <v>0</v>
      </c>
      <c r="BG477" s="107">
        <f>IF(U477="zákl. přenesená",N477,0)</f>
        <v>0</v>
      </c>
      <c r="BH477" s="107">
        <f>IF(U477="sníž. přenesená",N477,0)</f>
        <v>0</v>
      </c>
      <c r="BI477" s="107">
        <f>IF(U477="nulová",N477,0)</f>
        <v>0</v>
      </c>
      <c r="BJ477" s="19" t="s">
        <v>11</v>
      </c>
      <c r="BK477" s="107">
        <f>ROUND(L477*K477,0)</f>
        <v>0</v>
      </c>
      <c r="BL477" s="19" t="s">
        <v>175</v>
      </c>
      <c r="BM477" s="19" t="s">
        <v>1818</v>
      </c>
    </row>
    <row r="478" spans="2:65" s="9" customFormat="1" ht="29.85" customHeight="1">
      <c r="B478" s="151"/>
      <c r="C478" s="152"/>
      <c r="D478" s="161" t="s">
        <v>144</v>
      </c>
      <c r="E478" s="161"/>
      <c r="F478" s="161"/>
      <c r="G478" s="161"/>
      <c r="H478" s="161"/>
      <c r="I478" s="161"/>
      <c r="J478" s="161"/>
      <c r="K478" s="161"/>
      <c r="L478" s="161"/>
      <c r="M478" s="161"/>
      <c r="N478" s="275">
        <f>BK478</f>
        <v>0</v>
      </c>
      <c r="O478" s="276"/>
      <c r="P478" s="276"/>
      <c r="Q478" s="276"/>
      <c r="R478" s="154"/>
      <c r="T478" s="155"/>
      <c r="U478" s="152"/>
      <c r="V478" s="152"/>
      <c r="W478" s="156">
        <f>W479</f>
        <v>0</v>
      </c>
      <c r="X478" s="152"/>
      <c r="Y478" s="156">
        <f>Y479</f>
        <v>0</v>
      </c>
      <c r="Z478" s="152"/>
      <c r="AA478" s="157">
        <f>AA479</f>
        <v>0</v>
      </c>
      <c r="AR478" s="158" t="s">
        <v>11</v>
      </c>
      <c r="AT478" s="159" t="s">
        <v>81</v>
      </c>
      <c r="AU478" s="159" t="s">
        <v>11</v>
      </c>
      <c r="AY478" s="158" t="s">
        <v>170</v>
      </c>
      <c r="BK478" s="160">
        <f>BK479</f>
        <v>0</v>
      </c>
    </row>
    <row r="479" spans="2:65" s="1" customFormat="1" ht="31.5" customHeight="1">
      <c r="B479" s="133"/>
      <c r="C479" s="162" t="s">
        <v>1819</v>
      </c>
      <c r="D479" s="162" t="s">
        <v>171</v>
      </c>
      <c r="E479" s="163" t="s">
        <v>1820</v>
      </c>
      <c r="F479" s="260" t="s">
        <v>1821</v>
      </c>
      <c r="G479" s="260"/>
      <c r="H479" s="260"/>
      <c r="I479" s="260"/>
      <c r="J479" s="164" t="s">
        <v>203</v>
      </c>
      <c r="K479" s="165">
        <v>135.02199999999999</v>
      </c>
      <c r="L479" s="261">
        <v>0</v>
      </c>
      <c r="M479" s="261"/>
      <c r="N479" s="262">
        <f>ROUND(L479*K479,0)</f>
        <v>0</v>
      </c>
      <c r="O479" s="262"/>
      <c r="P479" s="262"/>
      <c r="Q479" s="262"/>
      <c r="R479" s="136"/>
      <c r="T479" s="166" t="s">
        <v>5</v>
      </c>
      <c r="U479" s="45" t="s">
        <v>47</v>
      </c>
      <c r="V479" s="37"/>
      <c r="W479" s="167">
        <f>V479*K479</f>
        <v>0</v>
      </c>
      <c r="X479" s="167">
        <v>0</v>
      </c>
      <c r="Y479" s="167">
        <f>X479*K479</f>
        <v>0</v>
      </c>
      <c r="Z479" s="167">
        <v>0</v>
      </c>
      <c r="AA479" s="168">
        <f>Z479*K479</f>
        <v>0</v>
      </c>
      <c r="AR479" s="19" t="s">
        <v>175</v>
      </c>
      <c r="AT479" s="19" t="s">
        <v>171</v>
      </c>
      <c r="AU479" s="19" t="s">
        <v>126</v>
      </c>
      <c r="AY479" s="19" t="s">
        <v>170</v>
      </c>
      <c r="BE479" s="107">
        <f>IF(U479="základní",N479,0)</f>
        <v>0</v>
      </c>
      <c r="BF479" s="107">
        <f>IF(U479="snížená",N479,0)</f>
        <v>0</v>
      </c>
      <c r="BG479" s="107">
        <f>IF(U479="zákl. přenesená",N479,0)</f>
        <v>0</v>
      </c>
      <c r="BH479" s="107">
        <f>IF(U479="sníž. přenesená",N479,0)</f>
        <v>0</v>
      </c>
      <c r="BI479" s="107">
        <f>IF(U479="nulová",N479,0)</f>
        <v>0</v>
      </c>
      <c r="BJ479" s="19" t="s">
        <v>11</v>
      </c>
      <c r="BK479" s="107">
        <f>ROUND(L479*K479,0)</f>
        <v>0</v>
      </c>
      <c r="BL479" s="19" t="s">
        <v>175</v>
      </c>
      <c r="BM479" s="19" t="s">
        <v>1822</v>
      </c>
    </row>
    <row r="480" spans="2:65" s="9" customFormat="1" ht="37.35" customHeight="1">
      <c r="B480" s="151"/>
      <c r="C480" s="152"/>
      <c r="D480" s="153" t="s">
        <v>605</v>
      </c>
      <c r="E480" s="153"/>
      <c r="F480" s="153"/>
      <c r="G480" s="153"/>
      <c r="H480" s="153"/>
      <c r="I480" s="153"/>
      <c r="J480" s="153"/>
      <c r="K480" s="153"/>
      <c r="L480" s="153"/>
      <c r="M480" s="153"/>
      <c r="N480" s="277">
        <f>BK480</f>
        <v>0</v>
      </c>
      <c r="O480" s="278"/>
      <c r="P480" s="278"/>
      <c r="Q480" s="278"/>
      <c r="R480" s="154"/>
      <c r="T480" s="155"/>
      <c r="U480" s="152"/>
      <c r="V480" s="152"/>
      <c r="W480" s="156">
        <f>W481</f>
        <v>0</v>
      </c>
      <c r="X480" s="152"/>
      <c r="Y480" s="156">
        <f>Y481</f>
        <v>2.62297</v>
      </c>
      <c r="Z480" s="152"/>
      <c r="AA480" s="157">
        <f>AA481</f>
        <v>0</v>
      </c>
      <c r="AR480" s="158" t="s">
        <v>187</v>
      </c>
      <c r="AT480" s="159" t="s">
        <v>81</v>
      </c>
      <c r="AU480" s="159" t="s">
        <v>82</v>
      </c>
      <c r="AY480" s="158" t="s">
        <v>170</v>
      </c>
      <c r="BK480" s="160">
        <f>BK481</f>
        <v>0</v>
      </c>
    </row>
    <row r="481" spans="2:65" s="9" customFormat="1" ht="19.899999999999999" customHeight="1">
      <c r="B481" s="151"/>
      <c r="C481" s="152"/>
      <c r="D481" s="161" t="s">
        <v>606</v>
      </c>
      <c r="E481" s="161"/>
      <c r="F481" s="161"/>
      <c r="G481" s="161"/>
      <c r="H481" s="161"/>
      <c r="I481" s="161"/>
      <c r="J481" s="161"/>
      <c r="K481" s="161"/>
      <c r="L481" s="161"/>
      <c r="M481" s="161"/>
      <c r="N481" s="270">
        <f>BK481</f>
        <v>0</v>
      </c>
      <c r="O481" s="271"/>
      <c r="P481" s="271"/>
      <c r="Q481" s="271"/>
      <c r="R481" s="154"/>
      <c r="T481" s="155"/>
      <c r="U481" s="152"/>
      <c r="V481" s="152"/>
      <c r="W481" s="156">
        <f>SUM(W482:W487)</f>
        <v>0</v>
      </c>
      <c r="X481" s="152"/>
      <c r="Y481" s="156">
        <f>SUM(Y482:Y487)</f>
        <v>2.62297</v>
      </c>
      <c r="Z481" s="152"/>
      <c r="AA481" s="157">
        <f>SUM(AA482:AA487)</f>
        <v>0</v>
      </c>
      <c r="AR481" s="158" t="s">
        <v>187</v>
      </c>
      <c r="AT481" s="159" t="s">
        <v>81</v>
      </c>
      <c r="AU481" s="159" t="s">
        <v>11</v>
      </c>
      <c r="AY481" s="158" t="s">
        <v>170</v>
      </c>
      <c r="BK481" s="160">
        <f>SUM(BK482:BK487)</f>
        <v>0</v>
      </c>
    </row>
    <row r="482" spans="2:65" s="1" customFormat="1" ht="31.5" customHeight="1">
      <c r="B482" s="133"/>
      <c r="C482" s="162" t="s">
        <v>1823</v>
      </c>
      <c r="D482" s="162" t="s">
        <v>171</v>
      </c>
      <c r="E482" s="163" t="s">
        <v>1824</v>
      </c>
      <c r="F482" s="260" t="s">
        <v>1825</v>
      </c>
      <c r="G482" s="260"/>
      <c r="H482" s="260"/>
      <c r="I482" s="260"/>
      <c r="J482" s="164" t="s">
        <v>267</v>
      </c>
      <c r="K482" s="165">
        <v>53</v>
      </c>
      <c r="L482" s="261">
        <v>0</v>
      </c>
      <c r="M482" s="261"/>
      <c r="N482" s="262">
        <f>ROUND(L482*K482,0)</f>
        <v>0</v>
      </c>
      <c r="O482" s="262"/>
      <c r="P482" s="262"/>
      <c r="Q482" s="262"/>
      <c r="R482" s="136"/>
      <c r="T482" s="166" t="s">
        <v>5</v>
      </c>
      <c r="U482" s="45" t="s">
        <v>47</v>
      </c>
      <c r="V482" s="37"/>
      <c r="W482" s="167">
        <f>V482*K482</f>
        <v>0</v>
      </c>
      <c r="X482" s="167">
        <v>0</v>
      </c>
      <c r="Y482" s="167">
        <f>X482*K482</f>
        <v>0</v>
      </c>
      <c r="Z482" s="167">
        <v>0</v>
      </c>
      <c r="AA482" s="168">
        <f>Z482*K482</f>
        <v>0</v>
      </c>
      <c r="AR482" s="19" t="s">
        <v>646</v>
      </c>
      <c r="AT482" s="19" t="s">
        <v>171</v>
      </c>
      <c r="AU482" s="19" t="s">
        <v>126</v>
      </c>
      <c r="AY482" s="19" t="s">
        <v>170</v>
      </c>
      <c r="BE482" s="107">
        <f>IF(U482="základní",N482,0)</f>
        <v>0</v>
      </c>
      <c r="BF482" s="107">
        <f>IF(U482="snížená",N482,0)</f>
        <v>0</v>
      </c>
      <c r="BG482" s="107">
        <f>IF(U482="zákl. přenesená",N482,0)</f>
        <v>0</v>
      </c>
      <c r="BH482" s="107">
        <f>IF(U482="sníž. přenesená",N482,0)</f>
        <v>0</v>
      </c>
      <c r="BI482" s="107">
        <f>IF(U482="nulová",N482,0)</f>
        <v>0</v>
      </c>
      <c r="BJ482" s="19" t="s">
        <v>11</v>
      </c>
      <c r="BK482" s="107">
        <f>ROUND(L482*K482,0)</f>
        <v>0</v>
      </c>
      <c r="BL482" s="19" t="s">
        <v>646</v>
      </c>
      <c r="BM482" s="19" t="s">
        <v>1826</v>
      </c>
    </row>
    <row r="483" spans="2:65" s="10" customFormat="1" ht="22.5" customHeight="1">
      <c r="B483" s="169"/>
      <c r="C483" s="170"/>
      <c r="D483" s="170"/>
      <c r="E483" s="171" t="s">
        <v>5</v>
      </c>
      <c r="F483" s="263" t="s">
        <v>1827</v>
      </c>
      <c r="G483" s="264"/>
      <c r="H483" s="264"/>
      <c r="I483" s="264"/>
      <c r="J483" s="170"/>
      <c r="K483" s="172">
        <v>53</v>
      </c>
      <c r="L483" s="170"/>
      <c r="M483" s="170"/>
      <c r="N483" s="170"/>
      <c r="O483" s="170"/>
      <c r="P483" s="170"/>
      <c r="Q483" s="170"/>
      <c r="R483" s="173"/>
      <c r="T483" s="174"/>
      <c r="U483" s="170"/>
      <c r="V483" s="170"/>
      <c r="W483" s="170"/>
      <c r="X483" s="170"/>
      <c r="Y483" s="170"/>
      <c r="Z483" s="170"/>
      <c r="AA483" s="175"/>
      <c r="AT483" s="176" t="s">
        <v>178</v>
      </c>
      <c r="AU483" s="176" t="s">
        <v>126</v>
      </c>
      <c r="AV483" s="10" t="s">
        <v>126</v>
      </c>
      <c r="AW483" s="10" t="s">
        <v>39</v>
      </c>
      <c r="AX483" s="10" t="s">
        <v>82</v>
      </c>
      <c r="AY483" s="176" t="s">
        <v>170</v>
      </c>
    </row>
    <row r="484" spans="2:65" s="1" customFormat="1" ht="31.5" customHeight="1">
      <c r="B484" s="133"/>
      <c r="C484" s="177" t="s">
        <v>1828</v>
      </c>
      <c r="D484" s="177" t="s">
        <v>234</v>
      </c>
      <c r="E484" s="178" t="s">
        <v>1829</v>
      </c>
      <c r="F484" s="272" t="s">
        <v>1830</v>
      </c>
      <c r="G484" s="272"/>
      <c r="H484" s="272"/>
      <c r="I484" s="272"/>
      <c r="J484" s="179" t="s">
        <v>230</v>
      </c>
      <c r="K484" s="180">
        <v>53.53</v>
      </c>
      <c r="L484" s="273">
        <v>0</v>
      </c>
      <c r="M484" s="273"/>
      <c r="N484" s="274">
        <f>ROUND(L484*K484,0)</f>
        <v>0</v>
      </c>
      <c r="O484" s="262"/>
      <c r="P484" s="262"/>
      <c r="Q484" s="262"/>
      <c r="R484" s="136"/>
      <c r="T484" s="166" t="s">
        <v>5</v>
      </c>
      <c r="U484" s="45" t="s">
        <v>47</v>
      </c>
      <c r="V484" s="37"/>
      <c r="W484" s="167">
        <f>V484*K484</f>
        <v>0</v>
      </c>
      <c r="X484" s="167">
        <v>3.1E-2</v>
      </c>
      <c r="Y484" s="167">
        <f>X484*K484</f>
        <v>1.65943</v>
      </c>
      <c r="Z484" s="167">
        <v>0</v>
      </c>
      <c r="AA484" s="168">
        <f>Z484*K484</f>
        <v>0</v>
      </c>
      <c r="AR484" s="19" t="s">
        <v>660</v>
      </c>
      <c r="AT484" s="19" t="s">
        <v>234</v>
      </c>
      <c r="AU484" s="19" t="s">
        <v>126</v>
      </c>
      <c r="AY484" s="19" t="s">
        <v>170</v>
      </c>
      <c r="BE484" s="107">
        <f>IF(U484="základní",N484,0)</f>
        <v>0</v>
      </c>
      <c r="BF484" s="107">
        <f>IF(U484="snížená",N484,0)</f>
        <v>0</v>
      </c>
      <c r="BG484" s="107">
        <f>IF(U484="zákl. přenesená",N484,0)</f>
        <v>0</v>
      </c>
      <c r="BH484" s="107">
        <f>IF(U484="sníž. přenesená",N484,0)</f>
        <v>0</v>
      </c>
      <c r="BI484" s="107">
        <f>IF(U484="nulová",N484,0)</f>
        <v>0</v>
      </c>
      <c r="BJ484" s="19" t="s">
        <v>11</v>
      </c>
      <c r="BK484" s="107">
        <f>ROUND(L484*K484,0)</f>
        <v>0</v>
      </c>
      <c r="BL484" s="19" t="s">
        <v>646</v>
      </c>
      <c r="BM484" s="19" t="s">
        <v>1831</v>
      </c>
    </row>
    <row r="485" spans="2:65" s="10" customFormat="1" ht="22.5" customHeight="1">
      <c r="B485" s="169"/>
      <c r="C485" s="170"/>
      <c r="D485" s="170"/>
      <c r="E485" s="171" t="s">
        <v>5</v>
      </c>
      <c r="F485" s="263" t="s">
        <v>1832</v>
      </c>
      <c r="G485" s="264"/>
      <c r="H485" s="264"/>
      <c r="I485" s="264"/>
      <c r="J485" s="170"/>
      <c r="K485" s="172">
        <v>53.53</v>
      </c>
      <c r="L485" s="170"/>
      <c r="M485" s="170"/>
      <c r="N485" s="170"/>
      <c r="O485" s="170"/>
      <c r="P485" s="170"/>
      <c r="Q485" s="170"/>
      <c r="R485" s="173"/>
      <c r="T485" s="174"/>
      <c r="U485" s="170"/>
      <c r="V485" s="170"/>
      <c r="W485" s="170"/>
      <c r="X485" s="170"/>
      <c r="Y485" s="170"/>
      <c r="Z485" s="170"/>
      <c r="AA485" s="175"/>
      <c r="AT485" s="176" t="s">
        <v>178</v>
      </c>
      <c r="AU485" s="176" t="s">
        <v>126</v>
      </c>
      <c r="AV485" s="10" t="s">
        <v>126</v>
      </c>
      <c r="AW485" s="10" t="s">
        <v>39</v>
      </c>
      <c r="AX485" s="10" t="s">
        <v>82</v>
      </c>
      <c r="AY485" s="176" t="s">
        <v>170</v>
      </c>
    </row>
    <row r="486" spans="2:65" s="1" customFormat="1" ht="22.5" customHeight="1">
      <c r="B486" s="133"/>
      <c r="C486" s="177" t="s">
        <v>1833</v>
      </c>
      <c r="D486" s="177" t="s">
        <v>234</v>
      </c>
      <c r="E486" s="178" t="s">
        <v>1834</v>
      </c>
      <c r="F486" s="272" t="s">
        <v>1835</v>
      </c>
      <c r="G486" s="272"/>
      <c r="H486" s="272"/>
      <c r="I486" s="272"/>
      <c r="J486" s="179" t="s">
        <v>230</v>
      </c>
      <c r="K486" s="180">
        <v>107.06</v>
      </c>
      <c r="L486" s="273">
        <v>0</v>
      </c>
      <c r="M486" s="273"/>
      <c r="N486" s="274">
        <f>ROUND(L486*K486,0)</f>
        <v>0</v>
      </c>
      <c r="O486" s="262"/>
      <c r="P486" s="262"/>
      <c r="Q486" s="262"/>
      <c r="R486" s="136"/>
      <c r="T486" s="166" t="s">
        <v>5</v>
      </c>
      <c r="U486" s="45" t="s">
        <v>47</v>
      </c>
      <c r="V486" s="37"/>
      <c r="W486" s="167">
        <f>V486*K486</f>
        <v>0</v>
      </c>
      <c r="X486" s="167">
        <v>8.9999999999999993E-3</v>
      </c>
      <c r="Y486" s="167">
        <f>X486*K486</f>
        <v>0.96353999999999995</v>
      </c>
      <c r="Z486" s="167">
        <v>0</v>
      </c>
      <c r="AA486" s="168">
        <f>Z486*K486</f>
        <v>0</v>
      </c>
      <c r="AR486" s="19" t="s">
        <v>660</v>
      </c>
      <c r="AT486" s="19" t="s">
        <v>234</v>
      </c>
      <c r="AU486" s="19" t="s">
        <v>126</v>
      </c>
      <c r="AY486" s="19" t="s">
        <v>170</v>
      </c>
      <c r="BE486" s="107">
        <f>IF(U486="základní",N486,0)</f>
        <v>0</v>
      </c>
      <c r="BF486" s="107">
        <f>IF(U486="snížená",N486,0)</f>
        <v>0</v>
      </c>
      <c r="BG486" s="107">
        <f>IF(U486="zákl. přenesená",N486,0)</f>
        <v>0</v>
      </c>
      <c r="BH486" s="107">
        <f>IF(U486="sníž. přenesená",N486,0)</f>
        <v>0</v>
      </c>
      <c r="BI486" s="107">
        <f>IF(U486="nulová",N486,0)</f>
        <v>0</v>
      </c>
      <c r="BJ486" s="19" t="s">
        <v>11</v>
      </c>
      <c r="BK486" s="107">
        <f>ROUND(L486*K486,0)</f>
        <v>0</v>
      </c>
      <c r="BL486" s="19" t="s">
        <v>646</v>
      </c>
      <c r="BM486" s="19" t="s">
        <v>1836</v>
      </c>
    </row>
    <row r="487" spans="2:65" s="10" customFormat="1" ht="22.5" customHeight="1">
      <c r="B487" s="169"/>
      <c r="C487" s="170"/>
      <c r="D487" s="170"/>
      <c r="E487" s="171" t="s">
        <v>5</v>
      </c>
      <c r="F487" s="263" t="s">
        <v>1837</v>
      </c>
      <c r="G487" s="264"/>
      <c r="H487" s="264"/>
      <c r="I487" s="264"/>
      <c r="J487" s="170"/>
      <c r="K487" s="172">
        <v>107.06</v>
      </c>
      <c r="L487" s="170"/>
      <c r="M487" s="170"/>
      <c r="N487" s="170"/>
      <c r="O487" s="170"/>
      <c r="P487" s="170"/>
      <c r="Q487" s="170"/>
      <c r="R487" s="173"/>
      <c r="T487" s="174"/>
      <c r="U487" s="170"/>
      <c r="V487" s="170"/>
      <c r="W487" s="170"/>
      <c r="X487" s="170"/>
      <c r="Y487" s="170"/>
      <c r="Z487" s="170"/>
      <c r="AA487" s="175"/>
      <c r="AT487" s="176" t="s">
        <v>178</v>
      </c>
      <c r="AU487" s="176" t="s">
        <v>126</v>
      </c>
      <c r="AV487" s="10" t="s">
        <v>126</v>
      </c>
      <c r="AW487" s="10" t="s">
        <v>39</v>
      </c>
      <c r="AX487" s="10" t="s">
        <v>82</v>
      </c>
      <c r="AY487" s="176" t="s">
        <v>170</v>
      </c>
    </row>
    <row r="488" spans="2:65" s="1" customFormat="1" ht="49.9" customHeight="1">
      <c r="B488" s="36"/>
      <c r="C488" s="37"/>
      <c r="D488" s="153" t="s">
        <v>335</v>
      </c>
      <c r="E488" s="37"/>
      <c r="F488" s="37"/>
      <c r="G488" s="37"/>
      <c r="H488" s="37"/>
      <c r="I488" s="37"/>
      <c r="J488" s="37"/>
      <c r="K488" s="37"/>
      <c r="L488" s="37"/>
      <c r="M488" s="37"/>
      <c r="N488" s="269">
        <f>BK488</f>
        <v>0</v>
      </c>
      <c r="O488" s="251"/>
      <c r="P488" s="251"/>
      <c r="Q488" s="251"/>
      <c r="R488" s="38"/>
      <c r="T488" s="182"/>
      <c r="U488" s="57"/>
      <c r="V488" s="57"/>
      <c r="W488" s="57"/>
      <c r="X488" s="57"/>
      <c r="Y488" s="57"/>
      <c r="Z488" s="57"/>
      <c r="AA488" s="59"/>
      <c r="AT488" s="19" t="s">
        <v>81</v>
      </c>
      <c r="AU488" s="19" t="s">
        <v>82</v>
      </c>
      <c r="AY488" s="19" t="s">
        <v>336</v>
      </c>
      <c r="BK488" s="107">
        <v>0</v>
      </c>
    </row>
    <row r="489" spans="2:65" s="1" customFormat="1" ht="6.95" customHeight="1">
      <c r="B489" s="60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2"/>
    </row>
  </sheetData>
  <mergeCells count="738">
    <mergeCell ref="N488:Q488"/>
    <mergeCell ref="H1:K1"/>
    <mergeCell ref="S2:AC2"/>
    <mergeCell ref="F487:I487"/>
    <mergeCell ref="N128:Q128"/>
    <mergeCell ref="N129:Q129"/>
    <mergeCell ref="N130:Q130"/>
    <mergeCell ref="N293:Q293"/>
    <mergeCell ref="N302:Q302"/>
    <mergeCell ref="N306:Q306"/>
    <mergeCell ref="N313:Q313"/>
    <mergeCell ref="N326:Q326"/>
    <mergeCell ref="N331:Q331"/>
    <mergeCell ref="N462:Q462"/>
    <mergeCell ref="N471:Q471"/>
    <mergeCell ref="N478:Q478"/>
    <mergeCell ref="N480:Q480"/>
    <mergeCell ref="N481:Q481"/>
    <mergeCell ref="F482:I482"/>
    <mergeCell ref="L482:M482"/>
    <mergeCell ref="N482:Q482"/>
    <mergeCell ref="F483:I483"/>
    <mergeCell ref="F484:I484"/>
    <mergeCell ref="L484:M484"/>
    <mergeCell ref="N484:Q484"/>
    <mergeCell ref="F485:I485"/>
    <mergeCell ref="F486:I486"/>
    <mergeCell ref="L486:M486"/>
    <mergeCell ref="N486:Q486"/>
    <mergeCell ref="F475:I475"/>
    <mergeCell ref="F476:I476"/>
    <mergeCell ref="L476:M476"/>
    <mergeCell ref="N476:Q476"/>
    <mergeCell ref="F477:I477"/>
    <mergeCell ref="L477:M477"/>
    <mergeCell ref="N477:Q477"/>
    <mergeCell ref="F479:I479"/>
    <mergeCell ref="L479:M479"/>
    <mergeCell ref="N479:Q479"/>
    <mergeCell ref="F472:I472"/>
    <mergeCell ref="L472:M472"/>
    <mergeCell ref="N472:Q472"/>
    <mergeCell ref="F473:I473"/>
    <mergeCell ref="L473:M473"/>
    <mergeCell ref="N473:Q473"/>
    <mergeCell ref="F474:I474"/>
    <mergeCell ref="L474:M474"/>
    <mergeCell ref="N474:Q474"/>
    <mergeCell ref="F466:I466"/>
    <mergeCell ref="F467:I467"/>
    <mergeCell ref="L467:M467"/>
    <mergeCell ref="N467:Q467"/>
    <mergeCell ref="F468:I468"/>
    <mergeCell ref="F469:I469"/>
    <mergeCell ref="L469:M469"/>
    <mergeCell ref="N469:Q469"/>
    <mergeCell ref="F470:I470"/>
    <mergeCell ref="F460:I460"/>
    <mergeCell ref="L460:M460"/>
    <mergeCell ref="N460:Q460"/>
    <mergeCell ref="F461:I461"/>
    <mergeCell ref="F463:I463"/>
    <mergeCell ref="L463:M463"/>
    <mergeCell ref="N463:Q463"/>
    <mergeCell ref="F464:I464"/>
    <mergeCell ref="F465:I465"/>
    <mergeCell ref="F455:I455"/>
    <mergeCell ref="F456:I456"/>
    <mergeCell ref="L456:M456"/>
    <mergeCell ref="N456:Q456"/>
    <mergeCell ref="F457:I457"/>
    <mergeCell ref="F458:I458"/>
    <mergeCell ref="L458:M458"/>
    <mergeCell ref="N458:Q458"/>
    <mergeCell ref="F459:I459"/>
    <mergeCell ref="L459:M459"/>
    <mergeCell ref="N459:Q459"/>
    <mergeCell ref="F452:I452"/>
    <mergeCell ref="L452:M452"/>
    <mergeCell ref="N452:Q452"/>
    <mergeCell ref="F453:I453"/>
    <mergeCell ref="L453:M453"/>
    <mergeCell ref="N453:Q453"/>
    <mergeCell ref="F454:I454"/>
    <mergeCell ref="L454:M454"/>
    <mergeCell ref="N454:Q454"/>
    <mergeCell ref="F446:I446"/>
    <mergeCell ref="F447:I447"/>
    <mergeCell ref="L447:M447"/>
    <mergeCell ref="N447:Q447"/>
    <mergeCell ref="F448:I448"/>
    <mergeCell ref="F449:I449"/>
    <mergeCell ref="F450:I450"/>
    <mergeCell ref="F451:I451"/>
    <mergeCell ref="L451:M451"/>
    <mergeCell ref="N451:Q451"/>
    <mergeCell ref="F441:I441"/>
    <mergeCell ref="F442:I442"/>
    <mergeCell ref="F443:I443"/>
    <mergeCell ref="L443:M443"/>
    <mergeCell ref="N443:Q443"/>
    <mergeCell ref="F444:I444"/>
    <mergeCell ref="L444:M444"/>
    <mergeCell ref="N444:Q444"/>
    <mergeCell ref="F445:I445"/>
    <mergeCell ref="L445:M445"/>
    <mergeCell ref="N445:Q445"/>
    <mergeCell ref="F438:I438"/>
    <mergeCell ref="L438:M438"/>
    <mergeCell ref="N438:Q438"/>
    <mergeCell ref="F439:I439"/>
    <mergeCell ref="L439:M439"/>
    <mergeCell ref="N439:Q439"/>
    <mergeCell ref="F440:I440"/>
    <mergeCell ref="L440:M440"/>
    <mergeCell ref="N440:Q440"/>
    <mergeCell ref="F435:I435"/>
    <mergeCell ref="L435:M435"/>
    <mergeCell ref="N435:Q435"/>
    <mergeCell ref="F436:I436"/>
    <mergeCell ref="L436:M436"/>
    <mergeCell ref="N436:Q436"/>
    <mergeCell ref="F437:I437"/>
    <mergeCell ref="L437:M437"/>
    <mergeCell ref="N437:Q437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27:I427"/>
    <mergeCell ref="L427:M427"/>
    <mergeCell ref="N427:Q427"/>
    <mergeCell ref="F428:I428"/>
    <mergeCell ref="F429:I429"/>
    <mergeCell ref="F430:I430"/>
    <mergeCell ref="F431:I431"/>
    <mergeCell ref="L431:M431"/>
    <mergeCell ref="N431:Q431"/>
    <mergeCell ref="F423:I423"/>
    <mergeCell ref="L423:M423"/>
    <mergeCell ref="N423:Q423"/>
    <mergeCell ref="F424:I424"/>
    <mergeCell ref="L424:M424"/>
    <mergeCell ref="N424:Q424"/>
    <mergeCell ref="F425:I425"/>
    <mergeCell ref="F426:I426"/>
    <mergeCell ref="L426:M426"/>
    <mergeCell ref="N426:Q426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F417:I417"/>
    <mergeCell ref="L417:M417"/>
    <mergeCell ref="N417:Q417"/>
    <mergeCell ref="F418:I418"/>
    <mergeCell ref="L418:M418"/>
    <mergeCell ref="N418:Q418"/>
    <mergeCell ref="F419:I419"/>
    <mergeCell ref="L419:M419"/>
    <mergeCell ref="N419:Q419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06:I406"/>
    <mergeCell ref="F407:I407"/>
    <mergeCell ref="L407:M407"/>
    <mergeCell ref="N407:Q407"/>
    <mergeCell ref="F408:I408"/>
    <mergeCell ref="F409:I409"/>
    <mergeCell ref="L409:M409"/>
    <mergeCell ref="N409:Q409"/>
    <mergeCell ref="F410:I410"/>
    <mergeCell ref="L410:M410"/>
    <mergeCell ref="N410:Q410"/>
    <mergeCell ref="F400:I400"/>
    <mergeCell ref="L400:M400"/>
    <mergeCell ref="N400:Q400"/>
    <mergeCell ref="F401:I401"/>
    <mergeCell ref="F402:I402"/>
    <mergeCell ref="F403:I403"/>
    <mergeCell ref="F404:I404"/>
    <mergeCell ref="F405:I405"/>
    <mergeCell ref="L405:M405"/>
    <mergeCell ref="N405:Q405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1:I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72:I372"/>
    <mergeCell ref="L372:M372"/>
    <mergeCell ref="N372:Q372"/>
    <mergeCell ref="F373:I373"/>
    <mergeCell ref="F374:I374"/>
    <mergeCell ref="F375:I375"/>
    <mergeCell ref="F376:I376"/>
    <mergeCell ref="F377:I377"/>
    <mergeCell ref="L377:M377"/>
    <mergeCell ref="N377:Q377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64:I364"/>
    <mergeCell ref="F365:I365"/>
    <mergeCell ref="L365:M365"/>
    <mergeCell ref="N365:Q365"/>
    <mergeCell ref="F366:I366"/>
    <mergeCell ref="L366:M366"/>
    <mergeCell ref="N366:Q366"/>
    <mergeCell ref="F367:I367"/>
    <mergeCell ref="F368:I368"/>
    <mergeCell ref="L368:M368"/>
    <mergeCell ref="N368:Q368"/>
    <mergeCell ref="F360:I360"/>
    <mergeCell ref="L360:M360"/>
    <mergeCell ref="N360:Q360"/>
    <mergeCell ref="F361:I361"/>
    <mergeCell ref="F362:I362"/>
    <mergeCell ref="L362:M362"/>
    <mergeCell ref="N362:Q362"/>
    <mergeCell ref="F363:I363"/>
    <mergeCell ref="L363:M363"/>
    <mergeCell ref="N363:Q363"/>
    <mergeCell ref="F355:I355"/>
    <mergeCell ref="F356:I356"/>
    <mergeCell ref="L356:M356"/>
    <mergeCell ref="N356:Q356"/>
    <mergeCell ref="F357:I357"/>
    <mergeCell ref="L357:M357"/>
    <mergeCell ref="N357:Q357"/>
    <mergeCell ref="F358:I358"/>
    <mergeCell ref="F359:I359"/>
    <mergeCell ref="F348:I348"/>
    <mergeCell ref="F349:I349"/>
    <mergeCell ref="F350:I350"/>
    <mergeCell ref="F351:I351"/>
    <mergeCell ref="F352:I352"/>
    <mergeCell ref="F353:I353"/>
    <mergeCell ref="L353:M353"/>
    <mergeCell ref="N353:Q353"/>
    <mergeCell ref="F354:I354"/>
    <mergeCell ref="F343:I343"/>
    <mergeCell ref="F344:I344"/>
    <mergeCell ref="F345:I345"/>
    <mergeCell ref="F346:I346"/>
    <mergeCell ref="L346:M346"/>
    <mergeCell ref="N346:Q346"/>
    <mergeCell ref="F347:I347"/>
    <mergeCell ref="L347:M347"/>
    <mergeCell ref="N347:Q347"/>
    <mergeCell ref="F338:I338"/>
    <mergeCell ref="L338:M338"/>
    <mergeCell ref="N338:Q338"/>
    <mergeCell ref="F339:I339"/>
    <mergeCell ref="F340:I340"/>
    <mergeCell ref="L340:M340"/>
    <mergeCell ref="N340:Q340"/>
    <mergeCell ref="F341:I341"/>
    <mergeCell ref="F342:I342"/>
    <mergeCell ref="F333:I333"/>
    <mergeCell ref="F334:I334"/>
    <mergeCell ref="L334:M334"/>
    <mergeCell ref="N334:Q334"/>
    <mergeCell ref="F335:I335"/>
    <mergeCell ref="F336:I336"/>
    <mergeCell ref="L336:M336"/>
    <mergeCell ref="N336:Q336"/>
    <mergeCell ref="F337:I337"/>
    <mergeCell ref="F327:I327"/>
    <mergeCell ref="L327:M327"/>
    <mergeCell ref="N327:Q327"/>
    <mergeCell ref="F328:I328"/>
    <mergeCell ref="F329:I329"/>
    <mergeCell ref="L329:M329"/>
    <mergeCell ref="N329:Q329"/>
    <mergeCell ref="F330:I330"/>
    <mergeCell ref="F332:I332"/>
    <mergeCell ref="L332:M332"/>
    <mergeCell ref="N332:Q332"/>
    <mergeCell ref="F319:I319"/>
    <mergeCell ref="F320:I320"/>
    <mergeCell ref="F321:I321"/>
    <mergeCell ref="F322:I322"/>
    <mergeCell ref="L322:M322"/>
    <mergeCell ref="N322:Q322"/>
    <mergeCell ref="F323:I323"/>
    <mergeCell ref="F324:I324"/>
    <mergeCell ref="F325:I325"/>
    <mergeCell ref="F312:I312"/>
    <mergeCell ref="F314:I314"/>
    <mergeCell ref="L314:M314"/>
    <mergeCell ref="N314:Q314"/>
    <mergeCell ref="F315:I315"/>
    <mergeCell ref="F316:I316"/>
    <mergeCell ref="F317:I317"/>
    <mergeCell ref="F318:I318"/>
    <mergeCell ref="L318:M318"/>
    <mergeCell ref="N318:Q318"/>
    <mergeCell ref="F307:I307"/>
    <mergeCell ref="L307:M307"/>
    <mergeCell ref="N307:Q307"/>
    <mergeCell ref="F308:I308"/>
    <mergeCell ref="F309:I309"/>
    <mergeCell ref="L309:M309"/>
    <mergeCell ref="N309:Q309"/>
    <mergeCell ref="F310:I310"/>
    <mergeCell ref="F311:I311"/>
    <mergeCell ref="L311:M311"/>
    <mergeCell ref="N311:Q311"/>
    <mergeCell ref="F300:I300"/>
    <mergeCell ref="L300:M300"/>
    <mergeCell ref="N300:Q300"/>
    <mergeCell ref="F301:I301"/>
    <mergeCell ref="F303:I303"/>
    <mergeCell ref="L303:M303"/>
    <mergeCell ref="N303:Q303"/>
    <mergeCell ref="F304:I304"/>
    <mergeCell ref="F305:I305"/>
    <mergeCell ref="F295:I295"/>
    <mergeCell ref="F296:I296"/>
    <mergeCell ref="L296:M296"/>
    <mergeCell ref="N296:Q296"/>
    <mergeCell ref="F297:I297"/>
    <mergeCell ref="F298:I298"/>
    <mergeCell ref="L298:M298"/>
    <mergeCell ref="N298:Q298"/>
    <mergeCell ref="F299:I299"/>
    <mergeCell ref="F289:I289"/>
    <mergeCell ref="F290:I290"/>
    <mergeCell ref="L290:M290"/>
    <mergeCell ref="N290:Q290"/>
    <mergeCell ref="F291:I291"/>
    <mergeCell ref="L291:M291"/>
    <mergeCell ref="N291:Q291"/>
    <mergeCell ref="F292:I292"/>
    <mergeCell ref="F294:I294"/>
    <mergeCell ref="L294:M294"/>
    <mergeCell ref="N294:Q294"/>
    <mergeCell ref="F284:I284"/>
    <mergeCell ref="F285:I285"/>
    <mergeCell ref="L285:M285"/>
    <mergeCell ref="N285:Q285"/>
    <mergeCell ref="F286:I286"/>
    <mergeCell ref="F287:I287"/>
    <mergeCell ref="L287:M287"/>
    <mergeCell ref="N287:Q287"/>
    <mergeCell ref="F288:I288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L283:M283"/>
    <mergeCell ref="N283:Q283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62:I262"/>
    <mergeCell ref="F263:I263"/>
    <mergeCell ref="F264:I264"/>
    <mergeCell ref="F265:I265"/>
    <mergeCell ref="L265:M265"/>
    <mergeCell ref="N265:Q265"/>
    <mergeCell ref="F266:I266"/>
    <mergeCell ref="F267:I267"/>
    <mergeCell ref="L267:M267"/>
    <mergeCell ref="N267:Q267"/>
    <mergeCell ref="F256:I256"/>
    <mergeCell ref="F257:I257"/>
    <mergeCell ref="F258:I258"/>
    <mergeCell ref="F259:I259"/>
    <mergeCell ref="L259:M259"/>
    <mergeCell ref="N259:Q259"/>
    <mergeCell ref="F260:I260"/>
    <mergeCell ref="F261:I261"/>
    <mergeCell ref="L261:M261"/>
    <mergeCell ref="N261:Q261"/>
    <mergeCell ref="F251:I251"/>
    <mergeCell ref="F252:I252"/>
    <mergeCell ref="L252:M252"/>
    <mergeCell ref="N252:Q252"/>
    <mergeCell ref="F253:I253"/>
    <mergeCell ref="F254:I254"/>
    <mergeCell ref="L254:M254"/>
    <mergeCell ref="N254:Q254"/>
    <mergeCell ref="F255:I255"/>
    <mergeCell ref="F246:I246"/>
    <mergeCell ref="F247:I247"/>
    <mergeCell ref="F248:I248"/>
    <mergeCell ref="L248:M248"/>
    <mergeCell ref="N248:Q248"/>
    <mergeCell ref="F249:I249"/>
    <mergeCell ref="F250:I250"/>
    <mergeCell ref="L250:M250"/>
    <mergeCell ref="N250:Q250"/>
    <mergeCell ref="F240:I240"/>
    <mergeCell ref="F241:I241"/>
    <mergeCell ref="F242:I242"/>
    <mergeCell ref="F243:I243"/>
    <mergeCell ref="L243:M243"/>
    <mergeCell ref="N243:Q243"/>
    <mergeCell ref="F244:I244"/>
    <mergeCell ref="F245:I245"/>
    <mergeCell ref="L245:M245"/>
    <mergeCell ref="N245:Q245"/>
    <mergeCell ref="F235:I235"/>
    <mergeCell ref="F236:I236"/>
    <mergeCell ref="L236:M236"/>
    <mergeCell ref="N236:Q236"/>
    <mergeCell ref="F237:I237"/>
    <mergeCell ref="F238:I238"/>
    <mergeCell ref="L238:M238"/>
    <mergeCell ref="N238:Q238"/>
    <mergeCell ref="F239:I239"/>
    <mergeCell ref="F228:I228"/>
    <mergeCell ref="F229:I229"/>
    <mergeCell ref="F230:I230"/>
    <mergeCell ref="F231:I231"/>
    <mergeCell ref="F232:I232"/>
    <mergeCell ref="F233:I233"/>
    <mergeCell ref="F234:I234"/>
    <mergeCell ref="L234:M234"/>
    <mergeCell ref="N234:Q234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12:I212"/>
    <mergeCell ref="F213:I213"/>
    <mergeCell ref="F214:I214"/>
    <mergeCell ref="F215:I215"/>
    <mergeCell ref="F216:I216"/>
    <mergeCell ref="F217:I217"/>
    <mergeCell ref="F218:I218"/>
    <mergeCell ref="L218:M218"/>
    <mergeCell ref="N218:Q218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F211:I211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L207:M207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F199:I199"/>
    <mergeCell ref="F191:I191"/>
    <mergeCell ref="L191:M191"/>
    <mergeCell ref="N191:Q191"/>
    <mergeCell ref="F192:I192"/>
    <mergeCell ref="L192:M192"/>
    <mergeCell ref="N192:Q192"/>
    <mergeCell ref="F193:I193"/>
    <mergeCell ref="F194:I194"/>
    <mergeCell ref="L194:M194"/>
    <mergeCell ref="N194:Q194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L145:M145"/>
    <mergeCell ref="N145:Q145"/>
    <mergeCell ref="F146:I146"/>
    <mergeCell ref="F147:I147"/>
    <mergeCell ref="F148:I148"/>
    <mergeCell ref="F149:I149"/>
    <mergeCell ref="F150:I150"/>
    <mergeCell ref="F151:I151"/>
    <mergeCell ref="F152:I152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F132:I132"/>
    <mergeCell ref="F133:I133"/>
    <mergeCell ref="F134:I134"/>
    <mergeCell ref="F135:I135"/>
    <mergeCell ref="L135:M135"/>
    <mergeCell ref="N135:Q135"/>
    <mergeCell ref="F136:I136"/>
    <mergeCell ref="L136:M136"/>
    <mergeCell ref="N136:Q136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9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121</v>
      </c>
      <c r="G1" s="15"/>
      <c r="H1" s="279" t="s">
        <v>122</v>
      </c>
      <c r="I1" s="279"/>
      <c r="J1" s="279"/>
      <c r="K1" s="279"/>
      <c r="L1" s="15" t="s">
        <v>123</v>
      </c>
      <c r="M1" s="13"/>
      <c r="N1" s="13"/>
      <c r="O1" s="14" t="s">
        <v>124</v>
      </c>
      <c r="P1" s="13"/>
      <c r="Q1" s="13"/>
      <c r="R1" s="13"/>
      <c r="S1" s="15" t="s">
        <v>125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19" t="s">
        <v>108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126</v>
      </c>
    </row>
    <row r="4" spans="1:66" ht="36.950000000000003" customHeight="1">
      <c r="B4" s="23"/>
      <c r="C4" s="194" t="s">
        <v>127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4"/>
      <c r="T4" s="25" t="s">
        <v>14</v>
      </c>
      <c r="AT4" s="19" t="s">
        <v>6</v>
      </c>
    </row>
    <row r="5" spans="1:6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1:66" ht="25.35" customHeight="1">
      <c r="B6" s="23"/>
      <c r="C6" s="27"/>
      <c r="D6" s="31" t="s">
        <v>20</v>
      </c>
      <c r="E6" s="27"/>
      <c r="F6" s="237" t="str">
        <f>'Rekapitulace stavby'!K6</f>
        <v>Revitalizace sídliště Šumavská, Pod Vodojemem, Horažďovice - I. etapa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4"/>
    </row>
    <row r="7" spans="1:66" s="1" customFormat="1" ht="32.85" customHeight="1">
      <c r="B7" s="36"/>
      <c r="C7" s="37"/>
      <c r="D7" s="30" t="s">
        <v>128</v>
      </c>
      <c r="E7" s="37"/>
      <c r="F7" s="200" t="s">
        <v>1838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37"/>
      <c r="R7" s="38"/>
    </row>
    <row r="8" spans="1:66" s="1" customFormat="1" ht="14.45" customHeight="1">
      <c r="B8" s="36"/>
      <c r="C8" s="37"/>
      <c r="D8" s="31" t="s">
        <v>23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5</v>
      </c>
      <c r="P8" s="37"/>
      <c r="Q8" s="37"/>
      <c r="R8" s="38"/>
    </row>
    <row r="9" spans="1:66" s="1" customFormat="1" ht="14.45" customHeight="1">
      <c r="B9" s="36"/>
      <c r="C9" s="37"/>
      <c r="D9" s="31" t="s">
        <v>25</v>
      </c>
      <c r="E9" s="37"/>
      <c r="F9" s="29" t="s">
        <v>26</v>
      </c>
      <c r="G9" s="37"/>
      <c r="H9" s="37"/>
      <c r="I9" s="37"/>
      <c r="J9" s="37"/>
      <c r="K9" s="37"/>
      <c r="L9" s="37"/>
      <c r="M9" s="31" t="s">
        <v>27</v>
      </c>
      <c r="N9" s="37"/>
      <c r="O9" s="240" t="str">
        <f>'Rekapitulace stavby'!AN8</f>
        <v>17.7.2017</v>
      </c>
      <c r="P9" s="241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1" t="s">
        <v>31</v>
      </c>
      <c r="E11" s="37"/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198" t="s">
        <v>5</v>
      </c>
      <c r="P11" s="198"/>
      <c r="Q11" s="37"/>
      <c r="R11" s="38"/>
    </row>
    <row r="12" spans="1:66" s="1" customFormat="1" ht="18" customHeight="1">
      <c r="B12" s="36"/>
      <c r="C12" s="37"/>
      <c r="D12" s="37"/>
      <c r="E12" s="29" t="s">
        <v>33</v>
      </c>
      <c r="F12" s="37"/>
      <c r="G12" s="37"/>
      <c r="H12" s="37"/>
      <c r="I12" s="37"/>
      <c r="J12" s="37"/>
      <c r="K12" s="37"/>
      <c r="L12" s="37"/>
      <c r="M12" s="31" t="s">
        <v>34</v>
      </c>
      <c r="N12" s="37"/>
      <c r="O12" s="198" t="s">
        <v>5</v>
      </c>
      <c r="P12" s="198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1" t="s">
        <v>35</v>
      </c>
      <c r="E14" s="37"/>
      <c r="F14" s="37"/>
      <c r="G14" s="37"/>
      <c r="H14" s="37"/>
      <c r="I14" s="37"/>
      <c r="J14" s="37"/>
      <c r="K14" s="37"/>
      <c r="L14" s="37"/>
      <c r="M14" s="31" t="s">
        <v>32</v>
      </c>
      <c r="N14" s="37"/>
      <c r="O14" s="242" t="s">
        <v>5</v>
      </c>
      <c r="P14" s="198"/>
      <c r="Q14" s="37"/>
      <c r="R14" s="38"/>
    </row>
    <row r="15" spans="1:66" s="1" customFormat="1" ht="18" customHeight="1">
      <c r="B15" s="36"/>
      <c r="C15" s="37"/>
      <c r="D15" s="37"/>
      <c r="E15" s="242" t="s">
        <v>130</v>
      </c>
      <c r="F15" s="243"/>
      <c r="G15" s="243"/>
      <c r="H15" s="243"/>
      <c r="I15" s="243"/>
      <c r="J15" s="243"/>
      <c r="K15" s="243"/>
      <c r="L15" s="243"/>
      <c r="M15" s="31" t="s">
        <v>34</v>
      </c>
      <c r="N15" s="37"/>
      <c r="O15" s="242" t="s">
        <v>5</v>
      </c>
      <c r="P15" s="198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37</v>
      </c>
      <c r="E17" s="37"/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198" t="s">
        <v>5</v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">
        <v>38</v>
      </c>
      <c r="F18" s="37"/>
      <c r="G18" s="37"/>
      <c r="H18" s="37"/>
      <c r="I18" s="37"/>
      <c r="J18" s="37"/>
      <c r="K18" s="37"/>
      <c r="L18" s="37"/>
      <c r="M18" s="31" t="s">
        <v>34</v>
      </c>
      <c r="N18" s="37"/>
      <c r="O18" s="198" t="s">
        <v>5</v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40</v>
      </c>
      <c r="E20" s="37"/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198" t="s">
        <v>5</v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">
        <v>41</v>
      </c>
      <c r="F21" s="37"/>
      <c r="G21" s="37"/>
      <c r="H21" s="37"/>
      <c r="I21" s="37"/>
      <c r="J21" s="37"/>
      <c r="K21" s="37"/>
      <c r="L21" s="37"/>
      <c r="M21" s="31" t="s">
        <v>34</v>
      </c>
      <c r="N21" s="37"/>
      <c r="O21" s="198" t="s">
        <v>5</v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3" t="s">
        <v>5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131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115</v>
      </c>
      <c r="E28" s="37"/>
      <c r="F28" s="37"/>
      <c r="G28" s="37"/>
      <c r="H28" s="37"/>
      <c r="I28" s="37"/>
      <c r="J28" s="37"/>
      <c r="K28" s="37"/>
      <c r="L28" s="37"/>
      <c r="M28" s="204">
        <f>N98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45</v>
      </c>
      <c r="E30" s="37"/>
      <c r="F30" s="37"/>
      <c r="G30" s="37"/>
      <c r="H30" s="37"/>
      <c r="I30" s="37"/>
      <c r="J30" s="37"/>
      <c r="K30" s="37"/>
      <c r="L30" s="37"/>
      <c r="M30" s="244">
        <f>ROUND(M27+M28,2)</f>
        <v>0</v>
      </c>
      <c r="N30" s="239"/>
      <c r="O30" s="239"/>
      <c r="P30" s="23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46</v>
      </c>
      <c r="E32" s="43" t="s">
        <v>47</v>
      </c>
      <c r="F32" s="44">
        <v>0.21</v>
      </c>
      <c r="G32" s="119" t="s">
        <v>48</v>
      </c>
      <c r="H32" s="245">
        <f>(SUM(BE98:BE105)+SUM(BE123:BE290))</f>
        <v>0</v>
      </c>
      <c r="I32" s="239"/>
      <c r="J32" s="239"/>
      <c r="K32" s="37"/>
      <c r="L32" s="37"/>
      <c r="M32" s="245">
        <f>ROUND((SUM(BE98:BE105)+SUM(BE123:BE290)), 2)*F32</f>
        <v>0</v>
      </c>
      <c r="N32" s="239"/>
      <c r="O32" s="239"/>
      <c r="P32" s="239"/>
      <c r="Q32" s="37"/>
      <c r="R32" s="38"/>
    </row>
    <row r="33" spans="2:18" s="1" customFormat="1" ht="14.45" customHeight="1">
      <c r="B33" s="36"/>
      <c r="C33" s="37"/>
      <c r="D33" s="37"/>
      <c r="E33" s="43" t="s">
        <v>49</v>
      </c>
      <c r="F33" s="44">
        <v>0.15</v>
      </c>
      <c r="G33" s="119" t="s">
        <v>48</v>
      </c>
      <c r="H33" s="245">
        <f>(SUM(BF98:BF105)+SUM(BF123:BF290))</f>
        <v>0</v>
      </c>
      <c r="I33" s="239"/>
      <c r="J33" s="239"/>
      <c r="K33" s="37"/>
      <c r="L33" s="37"/>
      <c r="M33" s="245">
        <f>ROUND((SUM(BF98:BF105)+SUM(BF123:BF290)), 2)*F33</f>
        <v>0</v>
      </c>
      <c r="N33" s="239"/>
      <c r="O33" s="239"/>
      <c r="P33" s="239"/>
      <c r="Q33" s="37"/>
      <c r="R33" s="38"/>
    </row>
    <row r="34" spans="2:18" s="1" customFormat="1" ht="14.45" hidden="1" customHeight="1">
      <c r="B34" s="36"/>
      <c r="C34" s="37"/>
      <c r="D34" s="37"/>
      <c r="E34" s="43" t="s">
        <v>50</v>
      </c>
      <c r="F34" s="44">
        <v>0.21</v>
      </c>
      <c r="G34" s="119" t="s">
        <v>48</v>
      </c>
      <c r="H34" s="245">
        <f>(SUM(BG98:BG105)+SUM(BG123:BG290))</f>
        <v>0</v>
      </c>
      <c r="I34" s="239"/>
      <c r="J34" s="239"/>
      <c r="K34" s="37"/>
      <c r="L34" s="37"/>
      <c r="M34" s="245">
        <v>0</v>
      </c>
      <c r="N34" s="239"/>
      <c r="O34" s="239"/>
      <c r="P34" s="239"/>
      <c r="Q34" s="37"/>
      <c r="R34" s="38"/>
    </row>
    <row r="35" spans="2:18" s="1" customFormat="1" ht="14.45" hidden="1" customHeight="1">
      <c r="B35" s="36"/>
      <c r="C35" s="37"/>
      <c r="D35" s="37"/>
      <c r="E35" s="43" t="s">
        <v>51</v>
      </c>
      <c r="F35" s="44">
        <v>0.15</v>
      </c>
      <c r="G35" s="119" t="s">
        <v>48</v>
      </c>
      <c r="H35" s="245">
        <f>(SUM(BH98:BH105)+SUM(BH123:BH290))</f>
        <v>0</v>
      </c>
      <c r="I35" s="239"/>
      <c r="J35" s="239"/>
      <c r="K35" s="37"/>
      <c r="L35" s="37"/>
      <c r="M35" s="245">
        <v>0</v>
      </c>
      <c r="N35" s="239"/>
      <c r="O35" s="239"/>
      <c r="P35" s="239"/>
      <c r="Q35" s="37"/>
      <c r="R35" s="38"/>
    </row>
    <row r="36" spans="2:18" s="1" customFormat="1" ht="14.45" hidden="1" customHeight="1">
      <c r="B36" s="36"/>
      <c r="C36" s="37"/>
      <c r="D36" s="37"/>
      <c r="E36" s="43" t="s">
        <v>52</v>
      </c>
      <c r="F36" s="44">
        <v>0</v>
      </c>
      <c r="G36" s="119" t="s">
        <v>48</v>
      </c>
      <c r="H36" s="245">
        <f>(SUM(BI98:BI105)+SUM(BI123:BI290))</f>
        <v>0</v>
      </c>
      <c r="I36" s="239"/>
      <c r="J36" s="239"/>
      <c r="K36" s="37"/>
      <c r="L36" s="37"/>
      <c r="M36" s="245">
        <v>0</v>
      </c>
      <c r="N36" s="239"/>
      <c r="O36" s="239"/>
      <c r="P36" s="23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53</v>
      </c>
      <c r="E38" s="76"/>
      <c r="F38" s="76"/>
      <c r="G38" s="121" t="s">
        <v>54</v>
      </c>
      <c r="H38" s="122" t="s">
        <v>55</v>
      </c>
      <c r="I38" s="76"/>
      <c r="J38" s="76"/>
      <c r="K38" s="76"/>
      <c r="L38" s="246">
        <f>SUM(M30:M36)</f>
        <v>0</v>
      </c>
      <c r="M38" s="246"/>
      <c r="N38" s="246"/>
      <c r="O38" s="246"/>
      <c r="P38" s="247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56</v>
      </c>
      <c r="E50" s="52"/>
      <c r="F50" s="52"/>
      <c r="G50" s="52"/>
      <c r="H50" s="53"/>
      <c r="I50" s="37"/>
      <c r="J50" s="51" t="s">
        <v>57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58</v>
      </c>
      <c r="E59" s="57"/>
      <c r="F59" s="57"/>
      <c r="G59" s="58" t="s">
        <v>59</v>
      </c>
      <c r="H59" s="59"/>
      <c r="I59" s="37"/>
      <c r="J59" s="56" t="s">
        <v>58</v>
      </c>
      <c r="K59" s="57"/>
      <c r="L59" s="57"/>
      <c r="M59" s="57"/>
      <c r="N59" s="58" t="s">
        <v>59</v>
      </c>
      <c r="O59" s="57"/>
      <c r="P59" s="59"/>
      <c r="Q59" s="37"/>
      <c r="R59" s="38"/>
    </row>
    <row r="60" spans="2:18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60</v>
      </c>
      <c r="E61" s="52"/>
      <c r="F61" s="52"/>
      <c r="G61" s="52"/>
      <c r="H61" s="53"/>
      <c r="I61" s="37"/>
      <c r="J61" s="51" t="s">
        <v>61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58</v>
      </c>
      <c r="E70" s="57"/>
      <c r="F70" s="57"/>
      <c r="G70" s="58" t="s">
        <v>59</v>
      </c>
      <c r="H70" s="59"/>
      <c r="I70" s="37"/>
      <c r="J70" s="56" t="s">
        <v>58</v>
      </c>
      <c r="K70" s="57"/>
      <c r="L70" s="57"/>
      <c r="M70" s="57"/>
      <c r="N70" s="58" t="s">
        <v>59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194" t="s">
        <v>132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20</v>
      </c>
      <c r="D78" s="37"/>
      <c r="E78" s="37"/>
      <c r="F78" s="237" t="str">
        <f>F6</f>
        <v>Revitalizace sídliště Šumavská, Pod Vodojemem, Horažďovice - I. etapa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7"/>
      <c r="R78" s="38"/>
    </row>
    <row r="79" spans="2:18" s="1" customFormat="1" ht="36.950000000000003" customHeight="1">
      <c r="B79" s="36"/>
      <c r="C79" s="70" t="s">
        <v>128</v>
      </c>
      <c r="D79" s="37"/>
      <c r="E79" s="37"/>
      <c r="F79" s="214" t="str">
        <f>F7</f>
        <v>060 - SO 07  Vodovod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47" s="1" customFormat="1" ht="18" customHeight="1">
      <c r="B81" s="36"/>
      <c r="C81" s="31" t="s">
        <v>25</v>
      </c>
      <c r="D81" s="37"/>
      <c r="E81" s="37"/>
      <c r="F81" s="29" t="str">
        <f>F9</f>
        <v>Horažďovice</v>
      </c>
      <c r="G81" s="37"/>
      <c r="H81" s="37"/>
      <c r="I81" s="37"/>
      <c r="J81" s="37"/>
      <c r="K81" s="31" t="s">
        <v>27</v>
      </c>
      <c r="L81" s="37"/>
      <c r="M81" s="241" t="str">
        <f>IF(O9="","",O9)</f>
        <v>17.7.2017</v>
      </c>
      <c r="N81" s="241"/>
      <c r="O81" s="241"/>
      <c r="P81" s="241"/>
      <c r="Q81" s="37"/>
      <c r="R81" s="38"/>
    </row>
    <row r="82" spans="2:47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47" s="1" customFormat="1" ht="15">
      <c r="B83" s="36"/>
      <c r="C83" s="31" t="s">
        <v>31</v>
      </c>
      <c r="D83" s="37"/>
      <c r="E83" s="37"/>
      <c r="F83" s="29" t="str">
        <f>E12</f>
        <v>Město Horažďovice</v>
      </c>
      <c r="G83" s="37"/>
      <c r="H83" s="37"/>
      <c r="I83" s="37"/>
      <c r="J83" s="37"/>
      <c r="K83" s="31" t="s">
        <v>37</v>
      </c>
      <c r="L83" s="37"/>
      <c r="M83" s="198" t="str">
        <f>E18</f>
        <v>Ing. Oldřich Slováček</v>
      </c>
      <c r="N83" s="198"/>
      <c r="O83" s="198"/>
      <c r="P83" s="198"/>
      <c r="Q83" s="198"/>
      <c r="R83" s="38"/>
    </row>
    <row r="84" spans="2:47" s="1" customFormat="1" ht="14.45" customHeight="1">
      <c r="B84" s="36"/>
      <c r="C84" s="31" t="s">
        <v>35</v>
      </c>
      <c r="D84" s="37"/>
      <c r="E84" s="37"/>
      <c r="F84" s="29" t="str">
        <f>IF(E15="","",E15)</f>
        <v>bude určen výběrovým řízením</v>
      </c>
      <c r="G84" s="37"/>
      <c r="H84" s="37"/>
      <c r="I84" s="37"/>
      <c r="J84" s="37"/>
      <c r="K84" s="31" t="s">
        <v>40</v>
      </c>
      <c r="L84" s="37"/>
      <c r="M84" s="198" t="str">
        <f>E21</f>
        <v>Pavel Hrba</v>
      </c>
      <c r="N84" s="198"/>
      <c r="O84" s="198"/>
      <c r="P84" s="198"/>
      <c r="Q84" s="198"/>
      <c r="R84" s="38"/>
    </row>
    <row r="85" spans="2:47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47" s="1" customFormat="1" ht="29.25" customHeight="1">
      <c r="B86" s="36"/>
      <c r="C86" s="248" t="s">
        <v>133</v>
      </c>
      <c r="D86" s="249"/>
      <c r="E86" s="249"/>
      <c r="F86" s="249"/>
      <c r="G86" s="249"/>
      <c r="H86" s="115"/>
      <c r="I86" s="115"/>
      <c r="J86" s="115"/>
      <c r="K86" s="115"/>
      <c r="L86" s="115"/>
      <c r="M86" s="115"/>
      <c r="N86" s="248" t="s">
        <v>134</v>
      </c>
      <c r="O86" s="249"/>
      <c r="P86" s="249"/>
      <c r="Q86" s="249"/>
      <c r="R86" s="38"/>
    </row>
    <row r="87" spans="2:47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135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6">
        <f>N123</f>
        <v>0</v>
      </c>
      <c r="O88" s="250"/>
      <c r="P88" s="250"/>
      <c r="Q88" s="250"/>
      <c r="R88" s="38"/>
      <c r="AU88" s="19" t="s">
        <v>136</v>
      </c>
    </row>
    <row r="89" spans="2:47" s="6" customFormat="1" ht="24.95" customHeight="1">
      <c r="B89" s="124"/>
      <c r="C89" s="125"/>
      <c r="D89" s="126" t="s">
        <v>137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51">
        <f>N124</f>
        <v>0</v>
      </c>
      <c r="O89" s="252"/>
      <c r="P89" s="252"/>
      <c r="Q89" s="252"/>
      <c r="R89" s="127"/>
    </row>
    <row r="90" spans="2:47" s="7" customFormat="1" ht="19.899999999999999" customHeight="1">
      <c r="B90" s="128"/>
      <c r="C90" s="129"/>
      <c r="D90" s="103" t="s">
        <v>138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29">
        <f>N125</f>
        <v>0</v>
      </c>
      <c r="O90" s="253"/>
      <c r="P90" s="253"/>
      <c r="Q90" s="253"/>
      <c r="R90" s="130"/>
    </row>
    <row r="91" spans="2:47" s="7" customFormat="1" ht="19.899999999999999" customHeight="1">
      <c r="B91" s="128"/>
      <c r="C91" s="129"/>
      <c r="D91" s="103" t="s">
        <v>139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29">
        <f>N184</f>
        <v>0</v>
      </c>
      <c r="O91" s="253"/>
      <c r="P91" s="253"/>
      <c r="Q91" s="253"/>
      <c r="R91" s="130"/>
    </row>
    <row r="92" spans="2:47" s="7" customFormat="1" ht="19.899999999999999" customHeight="1">
      <c r="B92" s="128"/>
      <c r="C92" s="129"/>
      <c r="D92" s="103" t="s">
        <v>1192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29">
        <f>N197</f>
        <v>0</v>
      </c>
      <c r="O92" s="253"/>
      <c r="P92" s="253"/>
      <c r="Q92" s="253"/>
      <c r="R92" s="130"/>
    </row>
    <row r="93" spans="2:47" s="7" customFormat="1" ht="19.899999999999999" customHeight="1">
      <c r="B93" s="128"/>
      <c r="C93" s="129"/>
      <c r="D93" s="103" t="s">
        <v>604</v>
      </c>
      <c r="E93" s="129"/>
      <c r="F93" s="129"/>
      <c r="G93" s="129"/>
      <c r="H93" s="129"/>
      <c r="I93" s="129"/>
      <c r="J93" s="129"/>
      <c r="K93" s="129"/>
      <c r="L93" s="129"/>
      <c r="M93" s="129"/>
      <c r="N93" s="229">
        <f>N206</f>
        <v>0</v>
      </c>
      <c r="O93" s="253"/>
      <c r="P93" s="253"/>
      <c r="Q93" s="253"/>
      <c r="R93" s="130"/>
    </row>
    <row r="94" spans="2:47" s="7" customFormat="1" ht="19.899999999999999" customHeight="1">
      <c r="B94" s="128"/>
      <c r="C94" s="129"/>
      <c r="D94" s="103" t="s">
        <v>144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29">
        <f>N281</f>
        <v>0</v>
      </c>
      <c r="O94" s="253"/>
      <c r="P94" s="253"/>
      <c r="Q94" s="253"/>
      <c r="R94" s="130"/>
    </row>
    <row r="95" spans="2:47" s="6" customFormat="1" ht="24.95" customHeight="1">
      <c r="B95" s="124"/>
      <c r="C95" s="125"/>
      <c r="D95" s="126" t="s">
        <v>605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51">
        <f>N283</f>
        <v>0</v>
      </c>
      <c r="O95" s="252"/>
      <c r="P95" s="252"/>
      <c r="Q95" s="252"/>
      <c r="R95" s="127"/>
    </row>
    <row r="96" spans="2:47" s="7" customFormat="1" ht="19.899999999999999" customHeight="1">
      <c r="B96" s="128"/>
      <c r="C96" s="129"/>
      <c r="D96" s="103" t="s">
        <v>606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29">
        <f>N284</f>
        <v>0</v>
      </c>
      <c r="O96" s="253"/>
      <c r="P96" s="253"/>
      <c r="Q96" s="253"/>
      <c r="R96" s="130"/>
    </row>
    <row r="97" spans="2:65" s="1" customFormat="1" ht="21.75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8"/>
    </row>
    <row r="98" spans="2:65" s="1" customFormat="1" ht="29.25" customHeight="1">
      <c r="B98" s="36"/>
      <c r="C98" s="123" t="s">
        <v>147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250">
        <f>ROUND(N99+N100+N101+N102+N103+N104,2)</f>
        <v>0</v>
      </c>
      <c r="O98" s="254"/>
      <c r="P98" s="254"/>
      <c r="Q98" s="254"/>
      <c r="R98" s="38"/>
      <c r="T98" s="131"/>
      <c r="U98" s="132" t="s">
        <v>46</v>
      </c>
    </row>
    <row r="99" spans="2:65" s="1" customFormat="1" ht="18" customHeight="1">
      <c r="B99" s="133"/>
      <c r="C99" s="134"/>
      <c r="D99" s="233" t="s">
        <v>148</v>
      </c>
      <c r="E99" s="255"/>
      <c r="F99" s="255"/>
      <c r="G99" s="255"/>
      <c r="H99" s="255"/>
      <c r="I99" s="134"/>
      <c r="J99" s="134"/>
      <c r="K99" s="134"/>
      <c r="L99" s="134"/>
      <c r="M99" s="134"/>
      <c r="N99" s="228">
        <f>ROUND(N88*T99,2)</f>
        <v>0</v>
      </c>
      <c r="O99" s="256"/>
      <c r="P99" s="256"/>
      <c r="Q99" s="256"/>
      <c r="R99" s="136"/>
      <c r="S99" s="134"/>
      <c r="T99" s="137"/>
      <c r="U99" s="138" t="s">
        <v>47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149</v>
      </c>
      <c r="AZ99" s="139"/>
      <c r="BA99" s="139"/>
      <c r="BB99" s="139"/>
      <c r="BC99" s="139"/>
      <c r="BD99" s="139"/>
      <c r="BE99" s="141">
        <f t="shared" ref="BE99:BE104" si="0">IF(U99="základní",N99,0)</f>
        <v>0</v>
      </c>
      <c r="BF99" s="141">
        <f t="shared" ref="BF99:BF104" si="1">IF(U99="snížená",N99,0)</f>
        <v>0</v>
      </c>
      <c r="BG99" s="141">
        <f t="shared" ref="BG99:BG104" si="2">IF(U99="zákl. přenesená",N99,0)</f>
        <v>0</v>
      </c>
      <c r="BH99" s="141">
        <f t="shared" ref="BH99:BH104" si="3">IF(U99="sníž. přenesená",N99,0)</f>
        <v>0</v>
      </c>
      <c r="BI99" s="141">
        <f t="shared" ref="BI99:BI104" si="4">IF(U99="nulová",N99,0)</f>
        <v>0</v>
      </c>
      <c r="BJ99" s="140" t="s">
        <v>11</v>
      </c>
      <c r="BK99" s="139"/>
      <c r="BL99" s="139"/>
      <c r="BM99" s="139"/>
    </row>
    <row r="100" spans="2:65" s="1" customFormat="1" ht="18" customHeight="1">
      <c r="B100" s="133"/>
      <c r="C100" s="134"/>
      <c r="D100" s="233" t="s">
        <v>150</v>
      </c>
      <c r="E100" s="255"/>
      <c r="F100" s="255"/>
      <c r="G100" s="255"/>
      <c r="H100" s="255"/>
      <c r="I100" s="134"/>
      <c r="J100" s="134"/>
      <c r="K100" s="134"/>
      <c r="L100" s="134"/>
      <c r="M100" s="134"/>
      <c r="N100" s="228">
        <f>ROUND(N88*T100,2)</f>
        <v>0</v>
      </c>
      <c r="O100" s="256"/>
      <c r="P100" s="256"/>
      <c r="Q100" s="256"/>
      <c r="R100" s="136"/>
      <c r="S100" s="134"/>
      <c r="T100" s="137"/>
      <c r="U100" s="138" t="s">
        <v>47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0" t="s">
        <v>149</v>
      </c>
      <c r="AZ100" s="139"/>
      <c r="BA100" s="139"/>
      <c r="BB100" s="139"/>
      <c r="BC100" s="139"/>
      <c r="BD100" s="139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11</v>
      </c>
      <c r="BK100" s="139"/>
      <c r="BL100" s="139"/>
      <c r="BM100" s="139"/>
    </row>
    <row r="101" spans="2:65" s="1" customFormat="1" ht="18" customHeight="1">
      <c r="B101" s="133"/>
      <c r="C101" s="134"/>
      <c r="D101" s="233" t="s">
        <v>151</v>
      </c>
      <c r="E101" s="255"/>
      <c r="F101" s="255"/>
      <c r="G101" s="255"/>
      <c r="H101" s="255"/>
      <c r="I101" s="134"/>
      <c r="J101" s="134"/>
      <c r="K101" s="134"/>
      <c r="L101" s="134"/>
      <c r="M101" s="134"/>
      <c r="N101" s="228">
        <f>ROUND(N88*T101,2)</f>
        <v>0</v>
      </c>
      <c r="O101" s="256"/>
      <c r="P101" s="256"/>
      <c r="Q101" s="256"/>
      <c r="R101" s="136"/>
      <c r="S101" s="134"/>
      <c r="T101" s="137"/>
      <c r="U101" s="138" t="s">
        <v>47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0" t="s">
        <v>149</v>
      </c>
      <c r="AZ101" s="139"/>
      <c r="BA101" s="139"/>
      <c r="BB101" s="139"/>
      <c r="BC101" s="139"/>
      <c r="BD101" s="139"/>
      <c r="BE101" s="141">
        <f t="shared" si="0"/>
        <v>0</v>
      </c>
      <c r="BF101" s="141">
        <f t="shared" si="1"/>
        <v>0</v>
      </c>
      <c r="BG101" s="141">
        <f t="shared" si="2"/>
        <v>0</v>
      </c>
      <c r="BH101" s="141">
        <f t="shared" si="3"/>
        <v>0</v>
      </c>
      <c r="BI101" s="141">
        <f t="shared" si="4"/>
        <v>0</v>
      </c>
      <c r="BJ101" s="140" t="s">
        <v>11</v>
      </c>
      <c r="BK101" s="139"/>
      <c r="BL101" s="139"/>
      <c r="BM101" s="139"/>
    </row>
    <row r="102" spans="2:65" s="1" customFormat="1" ht="18" customHeight="1">
      <c r="B102" s="133"/>
      <c r="C102" s="134"/>
      <c r="D102" s="233" t="s">
        <v>152</v>
      </c>
      <c r="E102" s="255"/>
      <c r="F102" s="255"/>
      <c r="G102" s="255"/>
      <c r="H102" s="255"/>
      <c r="I102" s="134"/>
      <c r="J102" s="134"/>
      <c r="K102" s="134"/>
      <c r="L102" s="134"/>
      <c r="M102" s="134"/>
      <c r="N102" s="228">
        <f>ROUND(N88*T102,2)</f>
        <v>0</v>
      </c>
      <c r="O102" s="256"/>
      <c r="P102" s="256"/>
      <c r="Q102" s="256"/>
      <c r="R102" s="136"/>
      <c r="S102" s="134"/>
      <c r="T102" s="137"/>
      <c r="U102" s="138" t="s">
        <v>47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0" t="s">
        <v>149</v>
      </c>
      <c r="AZ102" s="139"/>
      <c r="BA102" s="139"/>
      <c r="BB102" s="139"/>
      <c r="BC102" s="139"/>
      <c r="BD102" s="139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11</v>
      </c>
      <c r="BK102" s="139"/>
      <c r="BL102" s="139"/>
      <c r="BM102" s="139"/>
    </row>
    <row r="103" spans="2:65" s="1" customFormat="1" ht="18" customHeight="1">
      <c r="B103" s="133"/>
      <c r="C103" s="134"/>
      <c r="D103" s="233" t="s">
        <v>153</v>
      </c>
      <c r="E103" s="255"/>
      <c r="F103" s="255"/>
      <c r="G103" s="255"/>
      <c r="H103" s="255"/>
      <c r="I103" s="134"/>
      <c r="J103" s="134"/>
      <c r="K103" s="134"/>
      <c r="L103" s="134"/>
      <c r="M103" s="134"/>
      <c r="N103" s="228">
        <f>ROUND(N88*T103,2)</f>
        <v>0</v>
      </c>
      <c r="O103" s="256"/>
      <c r="P103" s="256"/>
      <c r="Q103" s="256"/>
      <c r="R103" s="136"/>
      <c r="S103" s="134"/>
      <c r="T103" s="137"/>
      <c r="U103" s="138" t="s">
        <v>47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0" t="s">
        <v>149</v>
      </c>
      <c r="AZ103" s="139"/>
      <c r="BA103" s="139"/>
      <c r="BB103" s="139"/>
      <c r="BC103" s="139"/>
      <c r="BD103" s="139"/>
      <c r="BE103" s="141">
        <f t="shared" si="0"/>
        <v>0</v>
      </c>
      <c r="BF103" s="141">
        <f t="shared" si="1"/>
        <v>0</v>
      </c>
      <c r="BG103" s="141">
        <f t="shared" si="2"/>
        <v>0</v>
      </c>
      <c r="BH103" s="141">
        <f t="shared" si="3"/>
        <v>0</v>
      </c>
      <c r="BI103" s="141">
        <f t="shared" si="4"/>
        <v>0</v>
      </c>
      <c r="BJ103" s="140" t="s">
        <v>11</v>
      </c>
      <c r="BK103" s="139"/>
      <c r="BL103" s="139"/>
      <c r="BM103" s="139"/>
    </row>
    <row r="104" spans="2:65" s="1" customFormat="1" ht="18" customHeight="1">
      <c r="B104" s="133"/>
      <c r="C104" s="134"/>
      <c r="D104" s="135" t="s">
        <v>154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228">
        <f>ROUND(N88*T104,2)</f>
        <v>0</v>
      </c>
      <c r="O104" s="256"/>
      <c r="P104" s="256"/>
      <c r="Q104" s="256"/>
      <c r="R104" s="136"/>
      <c r="S104" s="134"/>
      <c r="T104" s="142"/>
      <c r="U104" s="143" t="s">
        <v>47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0" t="s">
        <v>155</v>
      </c>
      <c r="AZ104" s="139"/>
      <c r="BA104" s="139"/>
      <c r="BB104" s="139"/>
      <c r="BC104" s="139"/>
      <c r="BD104" s="139"/>
      <c r="BE104" s="141">
        <f t="shared" si="0"/>
        <v>0</v>
      </c>
      <c r="BF104" s="141">
        <f t="shared" si="1"/>
        <v>0</v>
      </c>
      <c r="BG104" s="141">
        <f t="shared" si="2"/>
        <v>0</v>
      </c>
      <c r="BH104" s="141">
        <f t="shared" si="3"/>
        <v>0</v>
      </c>
      <c r="BI104" s="141">
        <f t="shared" si="4"/>
        <v>0</v>
      </c>
      <c r="BJ104" s="140" t="s">
        <v>11</v>
      </c>
      <c r="BK104" s="139"/>
      <c r="BL104" s="139"/>
      <c r="BM104" s="139"/>
    </row>
    <row r="105" spans="2:65" s="1" customFormat="1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8"/>
    </row>
    <row r="106" spans="2:65" s="1" customFormat="1" ht="29.25" customHeight="1">
      <c r="B106" s="36"/>
      <c r="C106" s="114" t="s">
        <v>120</v>
      </c>
      <c r="D106" s="115"/>
      <c r="E106" s="115"/>
      <c r="F106" s="115"/>
      <c r="G106" s="115"/>
      <c r="H106" s="115"/>
      <c r="I106" s="115"/>
      <c r="J106" s="115"/>
      <c r="K106" s="115"/>
      <c r="L106" s="230">
        <f>ROUND(SUM(N88+N98),2)</f>
        <v>0</v>
      </c>
      <c r="M106" s="230"/>
      <c r="N106" s="230"/>
      <c r="O106" s="230"/>
      <c r="P106" s="230"/>
      <c r="Q106" s="230"/>
      <c r="R106" s="38"/>
    </row>
    <row r="107" spans="2:65" s="1" customFormat="1" ht="6.95" customHeight="1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2"/>
    </row>
    <row r="111" spans="2:65" s="1" customFormat="1" ht="6.95" customHeight="1"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5"/>
    </row>
    <row r="112" spans="2:65" s="1" customFormat="1" ht="36.950000000000003" customHeight="1">
      <c r="B112" s="36"/>
      <c r="C112" s="194" t="s">
        <v>156</v>
      </c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38"/>
    </row>
    <row r="113" spans="2:65" s="1" customFormat="1" ht="6.95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65" s="1" customFormat="1" ht="30" customHeight="1">
      <c r="B114" s="36"/>
      <c r="C114" s="31" t="s">
        <v>20</v>
      </c>
      <c r="D114" s="37"/>
      <c r="E114" s="37"/>
      <c r="F114" s="237" t="str">
        <f>F6</f>
        <v>Revitalizace sídliště Šumavská, Pod Vodojemem, Horažďovice - I. etapa</v>
      </c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37"/>
      <c r="R114" s="38"/>
    </row>
    <row r="115" spans="2:65" s="1" customFormat="1" ht="36.950000000000003" customHeight="1">
      <c r="B115" s="36"/>
      <c r="C115" s="70" t="s">
        <v>128</v>
      </c>
      <c r="D115" s="37"/>
      <c r="E115" s="37"/>
      <c r="F115" s="214" t="str">
        <f>F7</f>
        <v>060 - SO 07  Vodovod</v>
      </c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37"/>
      <c r="R115" s="38"/>
    </row>
    <row r="116" spans="2:65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65" s="1" customFormat="1" ht="18" customHeight="1">
      <c r="B117" s="36"/>
      <c r="C117" s="31" t="s">
        <v>25</v>
      </c>
      <c r="D117" s="37"/>
      <c r="E117" s="37"/>
      <c r="F117" s="29" t="str">
        <f>F9</f>
        <v>Horažďovice</v>
      </c>
      <c r="G117" s="37"/>
      <c r="H117" s="37"/>
      <c r="I117" s="37"/>
      <c r="J117" s="37"/>
      <c r="K117" s="31" t="s">
        <v>27</v>
      </c>
      <c r="L117" s="37"/>
      <c r="M117" s="241" t="str">
        <f>IF(O9="","",O9)</f>
        <v>17.7.2017</v>
      </c>
      <c r="N117" s="241"/>
      <c r="O117" s="241"/>
      <c r="P117" s="241"/>
      <c r="Q117" s="37"/>
      <c r="R117" s="38"/>
    </row>
    <row r="118" spans="2:65" s="1" customFormat="1" ht="6.95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65" s="1" customFormat="1" ht="15">
      <c r="B119" s="36"/>
      <c r="C119" s="31" t="s">
        <v>31</v>
      </c>
      <c r="D119" s="37"/>
      <c r="E119" s="37"/>
      <c r="F119" s="29" t="str">
        <f>E12</f>
        <v>Město Horažďovice</v>
      </c>
      <c r="G119" s="37"/>
      <c r="H119" s="37"/>
      <c r="I119" s="37"/>
      <c r="J119" s="37"/>
      <c r="K119" s="31" t="s">
        <v>37</v>
      </c>
      <c r="L119" s="37"/>
      <c r="M119" s="198" t="str">
        <f>E18</f>
        <v>Ing. Oldřich Slováček</v>
      </c>
      <c r="N119" s="198"/>
      <c r="O119" s="198"/>
      <c r="P119" s="198"/>
      <c r="Q119" s="198"/>
      <c r="R119" s="38"/>
    </row>
    <row r="120" spans="2:65" s="1" customFormat="1" ht="14.45" customHeight="1">
      <c r="B120" s="36"/>
      <c r="C120" s="31" t="s">
        <v>35</v>
      </c>
      <c r="D120" s="37"/>
      <c r="E120" s="37"/>
      <c r="F120" s="29" t="str">
        <f>IF(E15="","",E15)</f>
        <v>bude určen výběrovým řízením</v>
      </c>
      <c r="G120" s="37"/>
      <c r="H120" s="37"/>
      <c r="I120" s="37"/>
      <c r="J120" s="37"/>
      <c r="K120" s="31" t="s">
        <v>40</v>
      </c>
      <c r="L120" s="37"/>
      <c r="M120" s="198" t="str">
        <f>E21</f>
        <v>Pavel Hrba</v>
      </c>
      <c r="N120" s="198"/>
      <c r="O120" s="198"/>
      <c r="P120" s="198"/>
      <c r="Q120" s="198"/>
      <c r="R120" s="38"/>
    </row>
    <row r="121" spans="2:65" s="1" customFormat="1" ht="10.35" customHeight="1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</row>
    <row r="122" spans="2:65" s="8" customFormat="1" ht="29.25" customHeight="1">
      <c r="B122" s="144"/>
      <c r="C122" s="145" t="s">
        <v>157</v>
      </c>
      <c r="D122" s="146" t="s">
        <v>158</v>
      </c>
      <c r="E122" s="146" t="s">
        <v>64</v>
      </c>
      <c r="F122" s="257" t="s">
        <v>159</v>
      </c>
      <c r="G122" s="257"/>
      <c r="H122" s="257"/>
      <c r="I122" s="257"/>
      <c r="J122" s="146" t="s">
        <v>160</v>
      </c>
      <c r="K122" s="146" t="s">
        <v>161</v>
      </c>
      <c r="L122" s="258" t="s">
        <v>162</v>
      </c>
      <c r="M122" s="258"/>
      <c r="N122" s="257" t="s">
        <v>134</v>
      </c>
      <c r="O122" s="257"/>
      <c r="P122" s="257"/>
      <c r="Q122" s="259"/>
      <c r="R122" s="147"/>
      <c r="T122" s="77" t="s">
        <v>163</v>
      </c>
      <c r="U122" s="78" t="s">
        <v>46</v>
      </c>
      <c r="V122" s="78" t="s">
        <v>164</v>
      </c>
      <c r="W122" s="78" t="s">
        <v>165</v>
      </c>
      <c r="X122" s="78" t="s">
        <v>166</v>
      </c>
      <c r="Y122" s="78" t="s">
        <v>167</v>
      </c>
      <c r="Z122" s="78" t="s">
        <v>168</v>
      </c>
      <c r="AA122" s="79" t="s">
        <v>169</v>
      </c>
    </row>
    <row r="123" spans="2:65" s="1" customFormat="1" ht="29.25" customHeight="1">
      <c r="B123" s="36"/>
      <c r="C123" s="81" t="s">
        <v>131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267">
        <f>BK123</f>
        <v>0</v>
      </c>
      <c r="O123" s="268"/>
      <c r="P123" s="268"/>
      <c r="Q123" s="268"/>
      <c r="R123" s="38"/>
      <c r="T123" s="80"/>
      <c r="U123" s="52"/>
      <c r="V123" s="52"/>
      <c r="W123" s="148">
        <f>W124+W283+W291</f>
        <v>0</v>
      </c>
      <c r="X123" s="52"/>
      <c r="Y123" s="148">
        <f>Y124+Y283+Y291</f>
        <v>6.3112146300000012</v>
      </c>
      <c r="Z123" s="52"/>
      <c r="AA123" s="149">
        <f>AA124+AA283+AA291</f>
        <v>0</v>
      </c>
      <c r="AT123" s="19" t="s">
        <v>81</v>
      </c>
      <c r="AU123" s="19" t="s">
        <v>136</v>
      </c>
      <c r="BK123" s="150">
        <f>BK124+BK283+BK291</f>
        <v>0</v>
      </c>
    </row>
    <row r="124" spans="2:65" s="9" customFormat="1" ht="37.35" customHeight="1">
      <c r="B124" s="151"/>
      <c r="C124" s="152"/>
      <c r="D124" s="153" t="s">
        <v>137</v>
      </c>
      <c r="E124" s="153"/>
      <c r="F124" s="153"/>
      <c r="G124" s="153"/>
      <c r="H124" s="153"/>
      <c r="I124" s="153"/>
      <c r="J124" s="153"/>
      <c r="K124" s="153"/>
      <c r="L124" s="153"/>
      <c r="M124" s="153"/>
      <c r="N124" s="269">
        <f>BK124</f>
        <v>0</v>
      </c>
      <c r="O124" s="251"/>
      <c r="P124" s="251"/>
      <c r="Q124" s="251"/>
      <c r="R124" s="154"/>
      <c r="T124" s="155"/>
      <c r="U124" s="152"/>
      <c r="V124" s="152"/>
      <c r="W124" s="156">
        <f>W125+W184+W197+W206+W281</f>
        <v>0</v>
      </c>
      <c r="X124" s="152"/>
      <c r="Y124" s="156">
        <f>Y125+Y184+Y197+Y206+Y281</f>
        <v>5.9152946300000009</v>
      </c>
      <c r="Z124" s="152"/>
      <c r="AA124" s="157">
        <f>AA125+AA184+AA197+AA206+AA281</f>
        <v>0</v>
      </c>
      <c r="AR124" s="158" t="s">
        <v>11</v>
      </c>
      <c r="AT124" s="159" t="s">
        <v>81</v>
      </c>
      <c r="AU124" s="159" t="s">
        <v>82</v>
      </c>
      <c r="AY124" s="158" t="s">
        <v>170</v>
      </c>
      <c r="BK124" s="160">
        <f>BK125+BK184+BK197+BK206+BK281</f>
        <v>0</v>
      </c>
    </row>
    <row r="125" spans="2:65" s="9" customFormat="1" ht="19.899999999999999" customHeight="1">
      <c r="B125" s="151"/>
      <c r="C125" s="152"/>
      <c r="D125" s="161" t="s">
        <v>138</v>
      </c>
      <c r="E125" s="161"/>
      <c r="F125" s="161"/>
      <c r="G125" s="161"/>
      <c r="H125" s="161"/>
      <c r="I125" s="161"/>
      <c r="J125" s="161"/>
      <c r="K125" s="161"/>
      <c r="L125" s="161"/>
      <c r="M125" s="161"/>
      <c r="N125" s="270">
        <f>BK125</f>
        <v>0</v>
      </c>
      <c r="O125" s="271"/>
      <c r="P125" s="271"/>
      <c r="Q125" s="271"/>
      <c r="R125" s="154"/>
      <c r="T125" s="155"/>
      <c r="U125" s="152"/>
      <c r="V125" s="152"/>
      <c r="W125" s="156">
        <f>SUM(W126:W183)</f>
        <v>0</v>
      </c>
      <c r="X125" s="152"/>
      <c r="Y125" s="156">
        <f>SUM(Y126:Y183)</f>
        <v>2.0732122800000004</v>
      </c>
      <c r="Z125" s="152"/>
      <c r="AA125" s="157">
        <f>SUM(AA126:AA183)</f>
        <v>0</v>
      </c>
      <c r="AR125" s="158" t="s">
        <v>11</v>
      </c>
      <c r="AT125" s="159" t="s">
        <v>81</v>
      </c>
      <c r="AU125" s="159" t="s">
        <v>11</v>
      </c>
      <c r="AY125" s="158" t="s">
        <v>170</v>
      </c>
      <c r="BK125" s="160">
        <f>SUM(BK126:BK183)</f>
        <v>0</v>
      </c>
    </row>
    <row r="126" spans="2:65" s="1" customFormat="1" ht="31.5" customHeight="1">
      <c r="B126" s="133"/>
      <c r="C126" s="162" t="s">
        <v>11</v>
      </c>
      <c r="D126" s="162" t="s">
        <v>171</v>
      </c>
      <c r="E126" s="163" t="s">
        <v>1227</v>
      </c>
      <c r="F126" s="260" t="s">
        <v>1228</v>
      </c>
      <c r="G126" s="260"/>
      <c r="H126" s="260"/>
      <c r="I126" s="260"/>
      <c r="J126" s="164" t="s">
        <v>174</v>
      </c>
      <c r="K126" s="165">
        <v>47.286000000000001</v>
      </c>
      <c r="L126" s="261">
        <v>0</v>
      </c>
      <c r="M126" s="261"/>
      <c r="N126" s="262">
        <f>ROUND(L126*K126,0)</f>
        <v>0</v>
      </c>
      <c r="O126" s="262"/>
      <c r="P126" s="262"/>
      <c r="Q126" s="262"/>
      <c r="R126" s="136"/>
      <c r="T126" s="166" t="s">
        <v>5</v>
      </c>
      <c r="U126" s="45" t="s">
        <v>47</v>
      </c>
      <c r="V126" s="37"/>
      <c r="W126" s="167">
        <f>V126*K126</f>
        <v>0</v>
      </c>
      <c r="X126" s="167">
        <v>0</v>
      </c>
      <c r="Y126" s="167">
        <f>X126*K126</f>
        <v>0</v>
      </c>
      <c r="Z126" s="167">
        <v>0</v>
      </c>
      <c r="AA126" s="168">
        <f>Z126*K126</f>
        <v>0</v>
      </c>
      <c r="AR126" s="19" t="s">
        <v>175</v>
      </c>
      <c r="AT126" s="19" t="s">
        <v>171</v>
      </c>
      <c r="AU126" s="19" t="s">
        <v>126</v>
      </c>
      <c r="AY126" s="19" t="s">
        <v>170</v>
      </c>
      <c r="BE126" s="107">
        <f>IF(U126="základní",N126,0)</f>
        <v>0</v>
      </c>
      <c r="BF126" s="107">
        <f>IF(U126="snížená",N126,0)</f>
        <v>0</v>
      </c>
      <c r="BG126" s="107">
        <f>IF(U126="zákl. přenesená",N126,0)</f>
        <v>0</v>
      </c>
      <c r="BH126" s="107">
        <f>IF(U126="sníž. přenesená",N126,0)</f>
        <v>0</v>
      </c>
      <c r="BI126" s="107">
        <f>IF(U126="nulová",N126,0)</f>
        <v>0</v>
      </c>
      <c r="BJ126" s="19" t="s">
        <v>11</v>
      </c>
      <c r="BK126" s="107">
        <f>ROUND(L126*K126,0)</f>
        <v>0</v>
      </c>
      <c r="BL126" s="19" t="s">
        <v>175</v>
      </c>
      <c r="BM126" s="19" t="s">
        <v>1839</v>
      </c>
    </row>
    <row r="127" spans="2:65" s="10" customFormat="1" ht="22.5" customHeight="1">
      <c r="B127" s="169"/>
      <c r="C127" s="170"/>
      <c r="D127" s="170"/>
      <c r="E127" s="171" t="s">
        <v>5</v>
      </c>
      <c r="F127" s="263" t="s">
        <v>1840</v>
      </c>
      <c r="G127" s="264"/>
      <c r="H127" s="264"/>
      <c r="I127" s="264"/>
      <c r="J127" s="170"/>
      <c r="K127" s="172">
        <v>47.286000000000001</v>
      </c>
      <c r="L127" s="170"/>
      <c r="M127" s="170"/>
      <c r="N127" s="170"/>
      <c r="O127" s="170"/>
      <c r="P127" s="170"/>
      <c r="Q127" s="170"/>
      <c r="R127" s="173"/>
      <c r="T127" s="174"/>
      <c r="U127" s="170"/>
      <c r="V127" s="170"/>
      <c r="W127" s="170"/>
      <c r="X127" s="170"/>
      <c r="Y127" s="170"/>
      <c r="Z127" s="170"/>
      <c r="AA127" s="175"/>
      <c r="AT127" s="176" t="s">
        <v>178</v>
      </c>
      <c r="AU127" s="176" t="s">
        <v>126</v>
      </c>
      <c r="AV127" s="10" t="s">
        <v>126</v>
      </c>
      <c r="AW127" s="10" t="s">
        <v>39</v>
      </c>
      <c r="AX127" s="10" t="s">
        <v>82</v>
      </c>
      <c r="AY127" s="176" t="s">
        <v>170</v>
      </c>
    </row>
    <row r="128" spans="2:65" s="1" customFormat="1" ht="31.5" customHeight="1">
      <c r="B128" s="133"/>
      <c r="C128" s="162" t="s">
        <v>126</v>
      </c>
      <c r="D128" s="162" t="s">
        <v>171</v>
      </c>
      <c r="E128" s="163" t="s">
        <v>1231</v>
      </c>
      <c r="F128" s="260" t="s">
        <v>1232</v>
      </c>
      <c r="G128" s="260"/>
      <c r="H128" s="260"/>
      <c r="I128" s="260"/>
      <c r="J128" s="164" t="s">
        <v>174</v>
      </c>
      <c r="K128" s="165">
        <v>141.858</v>
      </c>
      <c r="L128" s="261">
        <v>0</v>
      </c>
      <c r="M128" s="261"/>
      <c r="N128" s="262">
        <f>ROUND(L128*K128,0)</f>
        <v>0</v>
      </c>
      <c r="O128" s="262"/>
      <c r="P128" s="262"/>
      <c r="Q128" s="262"/>
      <c r="R128" s="136"/>
      <c r="T128" s="166" t="s">
        <v>5</v>
      </c>
      <c r="U128" s="45" t="s">
        <v>47</v>
      </c>
      <c r="V128" s="37"/>
      <c r="W128" s="167">
        <f>V128*K128</f>
        <v>0</v>
      </c>
      <c r="X128" s="167">
        <v>0</v>
      </c>
      <c r="Y128" s="167">
        <f>X128*K128</f>
        <v>0</v>
      </c>
      <c r="Z128" s="167">
        <v>0</v>
      </c>
      <c r="AA128" s="168">
        <f>Z128*K128</f>
        <v>0</v>
      </c>
      <c r="AR128" s="19" t="s">
        <v>175</v>
      </c>
      <c r="AT128" s="19" t="s">
        <v>171</v>
      </c>
      <c r="AU128" s="19" t="s">
        <v>126</v>
      </c>
      <c r="AY128" s="19" t="s">
        <v>170</v>
      </c>
      <c r="BE128" s="107">
        <f>IF(U128="základní",N128,0)</f>
        <v>0</v>
      </c>
      <c r="BF128" s="107">
        <f>IF(U128="snížená",N128,0)</f>
        <v>0</v>
      </c>
      <c r="BG128" s="107">
        <f>IF(U128="zákl. přenesená",N128,0)</f>
        <v>0</v>
      </c>
      <c r="BH128" s="107">
        <f>IF(U128="sníž. přenesená",N128,0)</f>
        <v>0</v>
      </c>
      <c r="BI128" s="107">
        <f>IF(U128="nulová",N128,0)</f>
        <v>0</v>
      </c>
      <c r="BJ128" s="19" t="s">
        <v>11</v>
      </c>
      <c r="BK128" s="107">
        <f>ROUND(L128*K128,0)</f>
        <v>0</v>
      </c>
      <c r="BL128" s="19" t="s">
        <v>175</v>
      </c>
      <c r="BM128" s="19" t="s">
        <v>1841</v>
      </c>
    </row>
    <row r="129" spans="2:65" s="10" customFormat="1" ht="22.5" customHeight="1">
      <c r="B129" s="169"/>
      <c r="C129" s="170"/>
      <c r="D129" s="170"/>
      <c r="E129" s="171" t="s">
        <v>5</v>
      </c>
      <c r="F129" s="263" t="s">
        <v>1842</v>
      </c>
      <c r="G129" s="264"/>
      <c r="H129" s="264"/>
      <c r="I129" s="264"/>
      <c r="J129" s="170"/>
      <c r="K129" s="172">
        <v>244.08</v>
      </c>
      <c r="L129" s="170"/>
      <c r="M129" s="170"/>
      <c r="N129" s="170"/>
      <c r="O129" s="170"/>
      <c r="P129" s="170"/>
      <c r="Q129" s="170"/>
      <c r="R129" s="173"/>
      <c r="T129" s="174"/>
      <c r="U129" s="170"/>
      <c r="V129" s="170"/>
      <c r="W129" s="170"/>
      <c r="X129" s="170"/>
      <c r="Y129" s="170"/>
      <c r="Z129" s="170"/>
      <c r="AA129" s="175"/>
      <c r="AT129" s="176" t="s">
        <v>178</v>
      </c>
      <c r="AU129" s="176" t="s">
        <v>126</v>
      </c>
      <c r="AV129" s="10" t="s">
        <v>126</v>
      </c>
      <c r="AW129" s="10" t="s">
        <v>39</v>
      </c>
      <c r="AX129" s="10" t="s">
        <v>82</v>
      </c>
      <c r="AY129" s="176" t="s">
        <v>170</v>
      </c>
    </row>
    <row r="130" spans="2:65" s="10" customFormat="1" ht="22.5" customHeight="1">
      <c r="B130" s="169"/>
      <c r="C130" s="170"/>
      <c r="D130" s="170"/>
      <c r="E130" s="171" t="s">
        <v>5</v>
      </c>
      <c r="F130" s="265" t="s">
        <v>1843</v>
      </c>
      <c r="G130" s="266"/>
      <c r="H130" s="266"/>
      <c r="I130" s="266"/>
      <c r="J130" s="170"/>
      <c r="K130" s="172">
        <v>92.34</v>
      </c>
      <c r="L130" s="170"/>
      <c r="M130" s="170"/>
      <c r="N130" s="170"/>
      <c r="O130" s="170"/>
      <c r="P130" s="170"/>
      <c r="Q130" s="170"/>
      <c r="R130" s="173"/>
      <c r="T130" s="174"/>
      <c r="U130" s="170"/>
      <c r="V130" s="170"/>
      <c r="W130" s="170"/>
      <c r="X130" s="170"/>
      <c r="Y130" s="170"/>
      <c r="Z130" s="170"/>
      <c r="AA130" s="175"/>
      <c r="AT130" s="176" t="s">
        <v>178</v>
      </c>
      <c r="AU130" s="176" t="s">
        <v>126</v>
      </c>
      <c r="AV130" s="10" t="s">
        <v>126</v>
      </c>
      <c r="AW130" s="10" t="s">
        <v>39</v>
      </c>
      <c r="AX130" s="10" t="s">
        <v>82</v>
      </c>
      <c r="AY130" s="176" t="s">
        <v>170</v>
      </c>
    </row>
    <row r="131" spans="2:65" s="10" customFormat="1" ht="22.5" customHeight="1">
      <c r="B131" s="169"/>
      <c r="C131" s="170"/>
      <c r="D131" s="170"/>
      <c r="E131" s="171" t="s">
        <v>5</v>
      </c>
      <c r="F131" s="265" t="s">
        <v>1844</v>
      </c>
      <c r="G131" s="266"/>
      <c r="H131" s="266"/>
      <c r="I131" s="266"/>
      <c r="J131" s="170"/>
      <c r="K131" s="172">
        <v>136.44</v>
      </c>
      <c r="L131" s="170"/>
      <c r="M131" s="170"/>
      <c r="N131" s="170"/>
      <c r="O131" s="170"/>
      <c r="P131" s="170"/>
      <c r="Q131" s="170"/>
      <c r="R131" s="173"/>
      <c r="T131" s="174"/>
      <c r="U131" s="170"/>
      <c r="V131" s="170"/>
      <c r="W131" s="170"/>
      <c r="X131" s="170"/>
      <c r="Y131" s="170"/>
      <c r="Z131" s="170"/>
      <c r="AA131" s="175"/>
      <c r="AT131" s="176" t="s">
        <v>178</v>
      </c>
      <c r="AU131" s="176" t="s">
        <v>126</v>
      </c>
      <c r="AV131" s="10" t="s">
        <v>126</v>
      </c>
      <c r="AW131" s="10" t="s">
        <v>39</v>
      </c>
      <c r="AX131" s="10" t="s">
        <v>82</v>
      </c>
      <c r="AY131" s="176" t="s">
        <v>170</v>
      </c>
    </row>
    <row r="132" spans="2:65" s="10" customFormat="1" ht="22.5" customHeight="1">
      <c r="B132" s="169"/>
      <c r="C132" s="170"/>
      <c r="D132" s="170"/>
      <c r="E132" s="171" t="s">
        <v>5</v>
      </c>
      <c r="F132" s="265" t="s">
        <v>1845</v>
      </c>
      <c r="G132" s="266"/>
      <c r="H132" s="266"/>
      <c r="I132" s="266"/>
      <c r="J132" s="170"/>
      <c r="K132" s="172">
        <v>-331.00200000000001</v>
      </c>
      <c r="L132" s="170"/>
      <c r="M132" s="170"/>
      <c r="N132" s="170"/>
      <c r="O132" s="170"/>
      <c r="P132" s="170"/>
      <c r="Q132" s="170"/>
      <c r="R132" s="173"/>
      <c r="T132" s="174"/>
      <c r="U132" s="170"/>
      <c r="V132" s="170"/>
      <c r="W132" s="170"/>
      <c r="X132" s="170"/>
      <c r="Y132" s="170"/>
      <c r="Z132" s="170"/>
      <c r="AA132" s="175"/>
      <c r="AT132" s="176" t="s">
        <v>178</v>
      </c>
      <c r="AU132" s="176" t="s">
        <v>126</v>
      </c>
      <c r="AV132" s="10" t="s">
        <v>126</v>
      </c>
      <c r="AW132" s="10" t="s">
        <v>39</v>
      </c>
      <c r="AX132" s="10" t="s">
        <v>82</v>
      </c>
      <c r="AY132" s="176" t="s">
        <v>170</v>
      </c>
    </row>
    <row r="133" spans="2:65" s="1" customFormat="1" ht="31.5" customHeight="1">
      <c r="B133" s="133"/>
      <c r="C133" s="162" t="s">
        <v>187</v>
      </c>
      <c r="D133" s="162" t="s">
        <v>171</v>
      </c>
      <c r="E133" s="163" t="s">
        <v>1253</v>
      </c>
      <c r="F133" s="260" t="s">
        <v>1254</v>
      </c>
      <c r="G133" s="260"/>
      <c r="H133" s="260"/>
      <c r="I133" s="260"/>
      <c r="J133" s="164" t="s">
        <v>174</v>
      </c>
      <c r="K133" s="165">
        <v>70.929000000000002</v>
      </c>
      <c r="L133" s="261">
        <v>0</v>
      </c>
      <c r="M133" s="261"/>
      <c r="N133" s="262">
        <f>ROUND(L133*K133,0)</f>
        <v>0</v>
      </c>
      <c r="O133" s="262"/>
      <c r="P133" s="262"/>
      <c r="Q133" s="262"/>
      <c r="R133" s="136"/>
      <c r="T133" s="166" t="s">
        <v>5</v>
      </c>
      <c r="U133" s="45" t="s">
        <v>47</v>
      </c>
      <c r="V133" s="37"/>
      <c r="W133" s="167">
        <f>V133*K133</f>
        <v>0</v>
      </c>
      <c r="X133" s="167">
        <v>0</v>
      </c>
      <c r="Y133" s="167">
        <f>X133*K133</f>
        <v>0</v>
      </c>
      <c r="Z133" s="167">
        <v>0</v>
      </c>
      <c r="AA133" s="168">
        <f>Z133*K133</f>
        <v>0</v>
      </c>
      <c r="AR133" s="19" t="s">
        <v>175</v>
      </c>
      <c r="AT133" s="19" t="s">
        <v>171</v>
      </c>
      <c r="AU133" s="19" t="s">
        <v>126</v>
      </c>
      <c r="AY133" s="19" t="s">
        <v>170</v>
      </c>
      <c r="BE133" s="107">
        <f>IF(U133="základní",N133,0)</f>
        <v>0</v>
      </c>
      <c r="BF133" s="107">
        <f>IF(U133="snížená",N133,0)</f>
        <v>0</v>
      </c>
      <c r="BG133" s="107">
        <f>IF(U133="zákl. přenesená",N133,0)</f>
        <v>0</v>
      </c>
      <c r="BH133" s="107">
        <f>IF(U133="sníž. přenesená",N133,0)</f>
        <v>0</v>
      </c>
      <c r="BI133" s="107">
        <f>IF(U133="nulová",N133,0)</f>
        <v>0</v>
      </c>
      <c r="BJ133" s="19" t="s">
        <v>11</v>
      </c>
      <c r="BK133" s="107">
        <f>ROUND(L133*K133,0)</f>
        <v>0</v>
      </c>
      <c r="BL133" s="19" t="s">
        <v>175</v>
      </c>
      <c r="BM133" s="19" t="s">
        <v>1846</v>
      </c>
    </row>
    <row r="134" spans="2:65" s="10" customFormat="1" ht="22.5" customHeight="1">
      <c r="B134" s="169"/>
      <c r="C134" s="170"/>
      <c r="D134" s="170"/>
      <c r="E134" s="171" t="s">
        <v>5</v>
      </c>
      <c r="F134" s="263" t="s">
        <v>1847</v>
      </c>
      <c r="G134" s="264"/>
      <c r="H134" s="264"/>
      <c r="I134" s="264"/>
      <c r="J134" s="170"/>
      <c r="K134" s="172">
        <v>70.929000000000002</v>
      </c>
      <c r="L134" s="170"/>
      <c r="M134" s="170"/>
      <c r="N134" s="170"/>
      <c r="O134" s="170"/>
      <c r="P134" s="170"/>
      <c r="Q134" s="170"/>
      <c r="R134" s="173"/>
      <c r="T134" s="174"/>
      <c r="U134" s="170"/>
      <c r="V134" s="170"/>
      <c r="W134" s="170"/>
      <c r="X134" s="170"/>
      <c r="Y134" s="170"/>
      <c r="Z134" s="170"/>
      <c r="AA134" s="175"/>
      <c r="AT134" s="176" t="s">
        <v>178</v>
      </c>
      <c r="AU134" s="176" t="s">
        <v>126</v>
      </c>
      <c r="AV134" s="10" t="s">
        <v>126</v>
      </c>
      <c r="AW134" s="10" t="s">
        <v>39</v>
      </c>
      <c r="AX134" s="10" t="s">
        <v>82</v>
      </c>
      <c r="AY134" s="176" t="s">
        <v>170</v>
      </c>
    </row>
    <row r="135" spans="2:65" s="1" customFormat="1" ht="31.5" customHeight="1">
      <c r="B135" s="133"/>
      <c r="C135" s="162" t="s">
        <v>175</v>
      </c>
      <c r="D135" s="162" t="s">
        <v>171</v>
      </c>
      <c r="E135" s="163" t="s">
        <v>1257</v>
      </c>
      <c r="F135" s="260" t="s">
        <v>1258</v>
      </c>
      <c r="G135" s="260"/>
      <c r="H135" s="260"/>
      <c r="I135" s="260"/>
      <c r="J135" s="164" t="s">
        <v>174</v>
      </c>
      <c r="K135" s="165">
        <v>212.78700000000001</v>
      </c>
      <c r="L135" s="261">
        <v>0</v>
      </c>
      <c r="M135" s="261"/>
      <c r="N135" s="262">
        <f>ROUND(L135*K135,0)</f>
        <v>0</v>
      </c>
      <c r="O135" s="262"/>
      <c r="P135" s="262"/>
      <c r="Q135" s="262"/>
      <c r="R135" s="136"/>
      <c r="T135" s="166" t="s">
        <v>5</v>
      </c>
      <c r="U135" s="45" t="s">
        <v>47</v>
      </c>
      <c r="V135" s="37"/>
      <c r="W135" s="167">
        <f>V135*K135</f>
        <v>0</v>
      </c>
      <c r="X135" s="167">
        <v>0</v>
      </c>
      <c r="Y135" s="167">
        <f>X135*K135</f>
        <v>0</v>
      </c>
      <c r="Z135" s="167">
        <v>0</v>
      </c>
      <c r="AA135" s="168">
        <f>Z135*K135</f>
        <v>0</v>
      </c>
      <c r="AR135" s="19" t="s">
        <v>175</v>
      </c>
      <c r="AT135" s="19" t="s">
        <v>171</v>
      </c>
      <c r="AU135" s="19" t="s">
        <v>126</v>
      </c>
      <c r="AY135" s="19" t="s">
        <v>170</v>
      </c>
      <c r="BE135" s="107">
        <f>IF(U135="základní",N135,0)</f>
        <v>0</v>
      </c>
      <c r="BF135" s="107">
        <f>IF(U135="snížená",N135,0)</f>
        <v>0</v>
      </c>
      <c r="BG135" s="107">
        <f>IF(U135="zákl. přenesená",N135,0)</f>
        <v>0</v>
      </c>
      <c r="BH135" s="107">
        <f>IF(U135="sníž. přenesená",N135,0)</f>
        <v>0</v>
      </c>
      <c r="BI135" s="107">
        <f>IF(U135="nulová",N135,0)</f>
        <v>0</v>
      </c>
      <c r="BJ135" s="19" t="s">
        <v>11</v>
      </c>
      <c r="BK135" s="107">
        <f>ROUND(L135*K135,0)</f>
        <v>0</v>
      </c>
      <c r="BL135" s="19" t="s">
        <v>175</v>
      </c>
      <c r="BM135" s="19" t="s">
        <v>1848</v>
      </c>
    </row>
    <row r="136" spans="2:65" s="10" customFormat="1" ht="22.5" customHeight="1">
      <c r="B136" s="169"/>
      <c r="C136" s="170"/>
      <c r="D136" s="170"/>
      <c r="E136" s="171" t="s">
        <v>5</v>
      </c>
      <c r="F136" s="263" t="s">
        <v>1849</v>
      </c>
      <c r="G136" s="264"/>
      <c r="H136" s="264"/>
      <c r="I136" s="264"/>
      <c r="J136" s="170"/>
      <c r="K136" s="172">
        <v>212.78700000000001</v>
      </c>
      <c r="L136" s="170"/>
      <c r="M136" s="170"/>
      <c r="N136" s="170"/>
      <c r="O136" s="170"/>
      <c r="P136" s="170"/>
      <c r="Q136" s="170"/>
      <c r="R136" s="173"/>
      <c r="T136" s="174"/>
      <c r="U136" s="170"/>
      <c r="V136" s="170"/>
      <c r="W136" s="170"/>
      <c r="X136" s="170"/>
      <c r="Y136" s="170"/>
      <c r="Z136" s="170"/>
      <c r="AA136" s="175"/>
      <c r="AT136" s="176" t="s">
        <v>178</v>
      </c>
      <c r="AU136" s="176" t="s">
        <v>126</v>
      </c>
      <c r="AV136" s="10" t="s">
        <v>126</v>
      </c>
      <c r="AW136" s="10" t="s">
        <v>39</v>
      </c>
      <c r="AX136" s="10" t="s">
        <v>82</v>
      </c>
      <c r="AY136" s="176" t="s">
        <v>170</v>
      </c>
    </row>
    <row r="137" spans="2:65" s="1" customFormat="1" ht="31.5" customHeight="1">
      <c r="B137" s="133"/>
      <c r="C137" s="162" t="s">
        <v>196</v>
      </c>
      <c r="D137" s="162" t="s">
        <v>171</v>
      </c>
      <c r="E137" s="163" t="s">
        <v>1261</v>
      </c>
      <c r="F137" s="260" t="s">
        <v>1262</v>
      </c>
      <c r="G137" s="260"/>
      <c r="H137" s="260"/>
      <c r="I137" s="260"/>
      <c r="J137" s="164" t="s">
        <v>174</v>
      </c>
      <c r="K137" s="165">
        <v>106.39400000000001</v>
      </c>
      <c r="L137" s="261">
        <v>0</v>
      </c>
      <c r="M137" s="261"/>
      <c r="N137" s="262">
        <f>ROUND(L137*K137,0)</f>
        <v>0</v>
      </c>
      <c r="O137" s="262"/>
      <c r="P137" s="262"/>
      <c r="Q137" s="262"/>
      <c r="R137" s="136"/>
      <c r="T137" s="166" t="s">
        <v>5</v>
      </c>
      <c r="U137" s="45" t="s">
        <v>47</v>
      </c>
      <c r="V137" s="37"/>
      <c r="W137" s="167">
        <f>V137*K137</f>
        <v>0</v>
      </c>
      <c r="X137" s="167">
        <v>0</v>
      </c>
      <c r="Y137" s="167">
        <f>X137*K137</f>
        <v>0</v>
      </c>
      <c r="Z137" s="167">
        <v>0</v>
      </c>
      <c r="AA137" s="168">
        <f>Z137*K137</f>
        <v>0</v>
      </c>
      <c r="AR137" s="19" t="s">
        <v>175</v>
      </c>
      <c r="AT137" s="19" t="s">
        <v>171</v>
      </c>
      <c r="AU137" s="19" t="s">
        <v>126</v>
      </c>
      <c r="AY137" s="19" t="s">
        <v>170</v>
      </c>
      <c r="BE137" s="107">
        <f>IF(U137="základní",N137,0)</f>
        <v>0</v>
      </c>
      <c r="BF137" s="107">
        <f>IF(U137="snížená",N137,0)</f>
        <v>0</v>
      </c>
      <c r="BG137" s="107">
        <f>IF(U137="zákl. přenesená",N137,0)</f>
        <v>0</v>
      </c>
      <c r="BH137" s="107">
        <f>IF(U137="sníž. přenesená",N137,0)</f>
        <v>0</v>
      </c>
      <c r="BI137" s="107">
        <f>IF(U137="nulová",N137,0)</f>
        <v>0</v>
      </c>
      <c r="BJ137" s="19" t="s">
        <v>11</v>
      </c>
      <c r="BK137" s="107">
        <f>ROUND(L137*K137,0)</f>
        <v>0</v>
      </c>
      <c r="BL137" s="19" t="s">
        <v>175</v>
      </c>
      <c r="BM137" s="19" t="s">
        <v>1850</v>
      </c>
    </row>
    <row r="138" spans="2:65" s="10" customFormat="1" ht="22.5" customHeight="1">
      <c r="B138" s="169"/>
      <c r="C138" s="170"/>
      <c r="D138" s="170"/>
      <c r="E138" s="171" t="s">
        <v>5</v>
      </c>
      <c r="F138" s="263" t="s">
        <v>1851</v>
      </c>
      <c r="G138" s="264"/>
      <c r="H138" s="264"/>
      <c r="I138" s="264"/>
      <c r="J138" s="170"/>
      <c r="K138" s="172">
        <v>106.39400000000001</v>
      </c>
      <c r="L138" s="170"/>
      <c r="M138" s="170"/>
      <c r="N138" s="170"/>
      <c r="O138" s="170"/>
      <c r="P138" s="170"/>
      <c r="Q138" s="170"/>
      <c r="R138" s="173"/>
      <c r="T138" s="174"/>
      <c r="U138" s="170"/>
      <c r="V138" s="170"/>
      <c r="W138" s="170"/>
      <c r="X138" s="170"/>
      <c r="Y138" s="170"/>
      <c r="Z138" s="170"/>
      <c r="AA138" s="175"/>
      <c r="AT138" s="176" t="s">
        <v>178</v>
      </c>
      <c r="AU138" s="176" t="s">
        <v>126</v>
      </c>
      <c r="AV138" s="10" t="s">
        <v>126</v>
      </c>
      <c r="AW138" s="10" t="s">
        <v>39</v>
      </c>
      <c r="AX138" s="10" t="s">
        <v>82</v>
      </c>
      <c r="AY138" s="176" t="s">
        <v>170</v>
      </c>
    </row>
    <row r="139" spans="2:65" s="1" customFormat="1" ht="22.5" customHeight="1">
      <c r="B139" s="133"/>
      <c r="C139" s="162" t="s">
        <v>200</v>
      </c>
      <c r="D139" s="162" t="s">
        <v>171</v>
      </c>
      <c r="E139" s="163" t="s">
        <v>1265</v>
      </c>
      <c r="F139" s="260" t="s">
        <v>1266</v>
      </c>
      <c r="G139" s="260"/>
      <c r="H139" s="260"/>
      <c r="I139" s="260"/>
      <c r="J139" s="164" t="s">
        <v>174</v>
      </c>
      <c r="K139" s="165">
        <v>141.858</v>
      </c>
      <c r="L139" s="261">
        <v>0</v>
      </c>
      <c r="M139" s="261"/>
      <c r="N139" s="262">
        <f>ROUND(L139*K139,0)</f>
        <v>0</v>
      </c>
      <c r="O139" s="262"/>
      <c r="P139" s="262"/>
      <c r="Q139" s="262"/>
      <c r="R139" s="136"/>
      <c r="T139" s="166" t="s">
        <v>5</v>
      </c>
      <c r="U139" s="45" t="s">
        <v>47</v>
      </c>
      <c r="V139" s="37"/>
      <c r="W139" s="167">
        <f>V139*K139</f>
        <v>0</v>
      </c>
      <c r="X139" s="167">
        <v>1.0460000000000001E-2</v>
      </c>
      <c r="Y139" s="167">
        <f>X139*K139</f>
        <v>1.4838346800000002</v>
      </c>
      <c r="Z139" s="167">
        <v>0</v>
      </c>
      <c r="AA139" s="168">
        <f>Z139*K139</f>
        <v>0</v>
      </c>
      <c r="AR139" s="19" t="s">
        <v>175</v>
      </c>
      <c r="AT139" s="19" t="s">
        <v>171</v>
      </c>
      <c r="AU139" s="19" t="s">
        <v>126</v>
      </c>
      <c r="AY139" s="19" t="s">
        <v>170</v>
      </c>
      <c r="BE139" s="107">
        <f>IF(U139="základní",N139,0)</f>
        <v>0</v>
      </c>
      <c r="BF139" s="107">
        <f>IF(U139="snížená",N139,0)</f>
        <v>0</v>
      </c>
      <c r="BG139" s="107">
        <f>IF(U139="zákl. přenesená",N139,0)</f>
        <v>0</v>
      </c>
      <c r="BH139" s="107">
        <f>IF(U139="sníž. přenesená",N139,0)</f>
        <v>0</v>
      </c>
      <c r="BI139" s="107">
        <f>IF(U139="nulová",N139,0)</f>
        <v>0</v>
      </c>
      <c r="BJ139" s="19" t="s">
        <v>11</v>
      </c>
      <c r="BK139" s="107">
        <f>ROUND(L139*K139,0)</f>
        <v>0</v>
      </c>
      <c r="BL139" s="19" t="s">
        <v>175</v>
      </c>
      <c r="BM139" s="19" t="s">
        <v>1852</v>
      </c>
    </row>
    <row r="140" spans="2:65" s="10" customFormat="1" ht="22.5" customHeight="1">
      <c r="B140" s="169"/>
      <c r="C140" s="170"/>
      <c r="D140" s="170"/>
      <c r="E140" s="171" t="s">
        <v>5</v>
      </c>
      <c r="F140" s="263" t="s">
        <v>1853</v>
      </c>
      <c r="G140" s="264"/>
      <c r="H140" s="264"/>
      <c r="I140" s="264"/>
      <c r="J140" s="170"/>
      <c r="K140" s="172">
        <v>141.858</v>
      </c>
      <c r="L140" s="170"/>
      <c r="M140" s="170"/>
      <c r="N140" s="170"/>
      <c r="O140" s="170"/>
      <c r="P140" s="170"/>
      <c r="Q140" s="170"/>
      <c r="R140" s="173"/>
      <c r="T140" s="174"/>
      <c r="U140" s="170"/>
      <c r="V140" s="170"/>
      <c r="W140" s="170"/>
      <c r="X140" s="170"/>
      <c r="Y140" s="170"/>
      <c r="Z140" s="170"/>
      <c r="AA140" s="175"/>
      <c r="AT140" s="176" t="s">
        <v>178</v>
      </c>
      <c r="AU140" s="176" t="s">
        <v>126</v>
      </c>
      <c r="AV140" s="10" t="s">
        <v>126</v>
      </c>
      <c r="AW140" s="10" t="s">
        <v>39</v>
      </c>
      <c r="AX140" s="10" t="s">
        <v>82</v>
      </c>
      <c r="AY140" s="176" t="s">
        <v>170</v>
      </c>
    </row>
    <row r="141" spans="2:65" s="1" customFormat="1" ht="31.5" customHeight="1">
      <c r="B141" s="133"/>
      <c r="C141" s="162" t="s">
        <v>206</v>
      </c>
      <c r="D141" s="162" t="s">
        <v>171</v>
      </c>
      <c r="E141" s="163" t="s">
        <v>1283</v>
      </c>
      <c r="F141" s="260" t="s">
        <v>1284</v>
      </c>
      <c r="G141" s="260"/>
      <c r="H141" s="260"/>
      <c r="I141" s="260"/>
      <c r="J141" s="164" t="s">
        <v>209</v>
      </c>
      <c r="K141" s="165">
        <v>701.64</v>
      </c>
      <c r="L141" s="261">
        <v>0</v>
      </c>
      <c r="M141" s="261"/>
      <c r="N141" s="262">
        <f>ROUND(L141*K141,0)</f>
        <v>0</v>
      </c>
      <c r="O141" s="262"/>
      <c r="P141" s="262"/>
      <c r="Q141" s="262"/>
      <c r="R141" s="136"/>
      <c r="T141" s="166" t="s">
        <v>5</v>
      </c>
      <c r="U141" s="45" t="s">
        <v>47</v>
      </c>
      <c r="V141" s="37"/>
      <c r="W141" s="167">
        <f>V141*K141</f>
        <v>0</v>
      </c>
      <c r="X141" s="167">
        <v>8.4000000000000003E-4</v>
      </c>
      <c r="Y141" s="167">
        <f>X141*K141</f>
        <v>0.58937760000000006</v>
      </c>
      <c r="Z141" s="167">
        <v>0</v>
      </c>
      <c r="AA141" s="168">
        <f>Z141*K141</f>
        <v>0</v>
      </c>
      <c r="AR141" s="19" t="s">
        <v>175</v>
      </c>
      <c r="AT141" s="19" t="s">
        <v>171</v>
      </c>
      <c r="AU141" s="19" t="s">
        <v>126</v>
      </c>
      <c r="AY141" s="19" t="s">
        <v>170</v>
      </c>
      <c r="BE141" s="107">
        <f>IF(U141="základní",N141,0)</f>
        <v>0</v>
      </c>
      <c r="BF141" s="107">
        <f>IF(U141="snížená",N141,0)</f>
        <v>0</v>
      </c>
      <c r="BG141" s="107">
        <f>IF(U141="zákl. přenesená",N141,0)</f>
        <v>0</v>
      </c>
      <c r="BH141" s="107">
        <f>IF(U141="sníž. přenesená",N141,0)</f>
        <v>0</v>
      </c>
      <c r="BI141" s="107">
        <f>IF(U141="nulová",N141,0)</f>
        <v>0</v>
      </c>
      <c r="BJ141" s="19" t="s">
        <v>11</v>
      </c>
      <c r="BK141" s="107">
        <f>ROUND(L141*K141,0)</f>
        <v>0</v>
      </c>
      <c r="BL141" s="19" t="s">
        <v>175</v>
      </c>
      <c r="BM141" s="19" t="s">
        <v>1854</v>
      </c>
    </row>
    <row r="142" spans="2:65" s="10" customFormat="1" ht="22.5" customHeight="1">
      <c r="B142" s="169"/>
      <c r="C142" s="170"/>
      <c r="D142" s="170"/>
      <c r="E142" s="171" t="s">
        <v>5</v>
      </c>
      <c r="F142" s="263" t="s">
        <v>1842</v>
      </c>
      <c r="G142" s="264"/>
      <c r="H142" s="264"/>
      <c r="I142" s="264"/>
      <c r="J142" s="170"/>
      <c r="K142" s="172">
        <v>244.08</v>
      </c>
      <c r="L142" s="170"/>
      <c r="M142" s="170"/>
      <c r="N142" s="170"/>
      <c r="O142" s="170"/>
      <c r="P142" s="170"/>
      <c r="Q142" s="170"/>
      <c r="R142" s="173"/>
      <c r="T142" s="174"/>
      <c r="U142" s="170"/>
      <c r="V142" s="170"/>
      <c r="W142" s="170"/>
      <c r="X142" s="170"/>
      <c r="Y142" s="170"/>
      <c r="Z142" s="170"/>
      <c r="AA142" s="175"/>
      <c r="AT142" s="176" t="s">
        <v>178</v>
      </c>
      <c r="AU142" s="176" t="s">
        <v>126</v>
      </c>
      <c r="AV142" s="10" t="s">
        <v>126</v>
      </c>
      <c r="AW142" s="10" t="s">
        <v>39</v>
      </c>
      <c r="AX142" s="10" t="s">
        <v>82</v>
      </c>
      <c r="AY142" s="176" t="s">
        <v>170</v>
      </c>
    </row>
    <row r="143" spans="2:65" s="10" customFormat="1" ht="22.5" customHeight="1">
      <c r="B143" s="169"/>
      <c r="C143" s="170"/>
      <c r="D143" s="170"/>
      <c r="E143" s="171" t="s">
        <v>5</v>
      </c>
      <c r="F143" s="265" t="s">
        <v>1855</v>
      </c>
      <c r="G143" s="266"/>
      <c r="H143" s="266"/>
      <c r="I143" s="266"/>
      <c r="J143" s="170"/>
      <c r="K143" s="172">
        <v>184.68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178</v>
      </c>
      <c r="AU143" s="176" t="s">
        <v>126</v>
      </c>
      <c r="AV143" s="10" t="s">
        <v>126</v>
      </c>
      <c r="AW143" s="10" t="s">
        <v>39</v>
      </c>
      <c r="AX143" s="10" t="s">
        <v>82</v>
      </c>
      <c r="AY143" s="176" t="s">
        <v>170</v>
      </c>
    </row>
    <row r="144" spans="2:65" s="10" customFormat="1" ht="22.5" customHeight="1">
      <c r="B144" s="169"/>
      <c r="C144" s="170"/>
      <c r="D144" s="170"/>
      <c r="E144" s="171" t="s">
        <v>5</v>
      </c>
      <c r="F144" s="265" t="s">
        <v>1856</v>
      </c>
      <c r="G144" s="266"/>
      <c r="H144" s="266"/>
      <c r="I144" s="266"/>
      <c r="J144" s="170"/>
      <c r="K144" s="172">
        <v>272.88</v>
      </c>
      <c r="L144" s="170"/>
      <c r="M144" s="170"/>
      <c r="N144" s="170"/>
      <c r="O144" s="170"/>
      <c r="P144" s="170"/>
      <c r="Q144" s="170"/>
      <c r="R144" s="173"/>
      <c r="T144" s="174"/>
      <c r="U144" s="170"/>
      <c r="V144" s="170"/>
      <c r="W144" s="170"/>
      <c r="X144" s="170"/>
      <c r="Y144" s="170"/>
      <c r="Z144" s="170"/>
      <c r="AA144" s="175"/>
      <c r="AT144" s="176" t="s">
        <v>178</v>
      </c>
      <c r="AU144" s="176" t="s">
        <v>126</v>
      </c>
      <c r="AV144" s="10" t="s">
        <v>126</v>
      </c>
      <c r="AW144" s="10" t="s">
        <v>39</v>
      </c>
      <c r="AX144" s="10" t="s">
        <v>82</v>
      </c>
      <c r="AY144" s="176" t="s">
        <v>170</v>
      </c>
    </row>
    <row r="145" spans="2:65" s="1" customFormat="1" ht="31.5" customHeight="1">
      <c r="B145" s="133"/>
      <c r="C145" s="162" t="s">
        <v>213</v>
      </c>
      <c r="D145" s="162" t="s">
        <v>171</v>
      </c>
      <c r="E145" s="163" t="s">
        <v>1299</v>
      </c>
      <c r="F145" s="260" t="s">
        <v>1300</v>
      </c>
      <c r="G145" s="260"/>
      <c r="H145" s="260"/>
      <c r="I145" s="260"/>
      <c r="J145" s="164" t="s">
        <v>209</v>
      </c>
      <c r="K145" s="165">
        <v>701.64</v>
      </c>
      <c r="L145" s="261">
        <v>0</v>
      </c>
      <c r="M145" s="261"/>
      <c r="N145" s="262">
        <f>ROUND(L145*K145,0)</f>
        <v>0</v>
      </c>
      <c r="O145" s="262"/>
      <c r="P145" s="262"/>
      <c r="Q145" s="262"/>
      <c r="R145" s="136"/>
      <c r="T145" s="166" t="s">
        <v>5</v>
      </c>
      <c r="U145" s="45" t="s">
        <v>47</v>
      </c>
      <c r="V145" s="37"/>
      <c r="W145" s="167">
        <f>V145*K145</f>
        <v>0</v>
      </c>
      <c r="X145" s="167">
        <v>0</v>
      </c>
      <c r="Y145" s="167">
        <f>X145*K145</f>
        <v>0</v>
      </c>
      <c r="Z145" s="167">
        <v>0</v>
      </c>
      <c r="AA145" s="168">
        <f>Z145*K145</f>
        <v>0</v>
      </c>
      <c r="AR145" s="19" t="s">
        <v>175</v>
      </c>
      <c r="AT145" s="19" t="s">
        <v>171</v>
      </c>
      <c r="AU145" s="19" t="s">
        <v>126</v>
      </c>
      <c r="AY145" s="19" t="s">
        <v>170</v>
      </c>
      <c r="BE145" s="107">
        <f>IF(U145="základní",N145,0)</f>
        <v>0</v>
      </c>
      <c r="BF145" s="107">
        <f>IF(U145="snížená",N145,0)</f>
        <v>0</v>
      </c>
      <c r="BG145" s="107">
        <f>IF(U145="zákl. přenesená",N145,0)</f>
        <v>0</v>
      </c>
      <c r="BH145" s="107">
        <f>IF(U145="sníž. přenesená",N145,0)</f>
        <v>0</v>
      </c>
      <c r="BI145" s="107">
        <f>IF(U145="nulová",N145,0)</f>
        <v>0</v>
      </c>
      <c r="BJ145" s="19" t="s">
        <v>11</v>
      </c>
      <c r="BK145" s="107">
        <f>ROUND(L145*K145,0)</f>
        <v>0</v>
      </c>
      <c r="BL145" s="19" t="s">
        <v>175</v>
      </c>
      <c r="BM145" s="19" t="s">
        <v>1857</v>
      </c>
    </row>
    <row r="146" spans="2:65" s="1" customFormat="1" ht="31.5" customHeight="1">
      <c r="B146" s="133"/>
      <c r="C146" s="162" t="s">
        <v>217</v>
      </c>
      <c r="D146" s="162" t="s">
        <v>171</v>
      </c>
      <c r="E146" s="163" t="s">
        <v>1305</v>
      </c>
      <c r="F146" s="260" t="s">
        <v>1306</v>
      </c>
      <c r="G146" s="260"/>
      <c r="H146" s="260"/>
      <c r="I146" s="260"/>
      <c r="J146" s="164" t="s">
        <v>174</v>
      </c>
      <c r="K146" s="165">
        <v>177.32300000000001</v>
      </c>
      <c r="L146" s="261">
        <v>0</v>
      </c>
      <c r="M146" s="261"/>
      <c r="N146" s="262">
        <f>ROUND(L146*K146,0)</f>
        <v>0</v>
      </c>
      <c r="O146" s="262"/>
      <c r="P146" s="262"/>
      <c r="Q146" s="262"/>
      <c r="R146" s="136"/>
      <c r="T146" s="166" t="s">
        <v>5</v>
      </c>
      <c r="U146" s="45" t="s">
        <v>47</v>
      </c>
      <c r="V146" s="37"/>
      <c r="W146" s="167">
        <f>V146*K146</f>
        <v>0</v>
      </c>
      <c r="X146" s="167">
        <v>0</v>
      </c>
      <c r="Y146" s="167">
        <f>X146*K146</f>
        <v>0</v>
      </c>
      <c r="Z146" s="167">
        <v>0</v>
      </c>
      <c r="AA146" s="168">
        <f>Z146*K146</f>
        <v>0</v>
      </c>
      <c r="AR146" s="19" t="s">
        <v>175</v>
      </c>
      <c r="AT146" s="19" t="s">
        <v>171</v>
      </c>
      <c r="AU146" s="19" t="s">
        <v>126</v>
      </c>
      <c r="AY146" s="19" t="s">
        <v>170</v>
      </c>
      <c r="BE146" s="107">
        <f>IF(U146="základní",N146,0)</f>
        <v>0</v>
      </c>
      <c r="BF146" s="107">
        <f>IF(U146="snížená",N146,0)</f>
        <v>0</v>
      </c>
      <c r="BG146" s="107">
        <f>IF(U146="zákl. přenesená",N146,0)</f>
        <v>0</v>
      </c>
      <c r="BH146" s="107">
        <f>IF(U146="sníž. přenesená",N146,0)</f>
        <v>0</v>
      </c>
      <c r="BI146" s="107">
        <f>IF(U146="nulová",N146,0)</f>
        <v>0</v>
      </c>
      <c r="BJ146" s="19" t="s">
        <v>11</v>
      </c>
      <c r="BK146" s="107">
        <f>ROUND(L146*K146,0)</f>
        <v>0</v>
      </c>
      <c r="BL146" s="19" t="s">
        <v>175</v>
      </c>
      <c r="BM146" s="19" t="s">
        <v>1858</v>
      </c>
    </row>
    <row r="147" spans="2:65" s="10" customFormat="1" ht="22.5" customHeight="1">
      <c r="B147" s="169"/>
      <c r="C147" s="170"/>
      <c r="D147" s="170"/>
      <c r="E147" s="171" t="s">
        <v>5</v>
      </c>
      <c r="F147" s="263" t="s">
        <v>1859</v>
      </c>
      <c r="G147" s="264"/>
      <c r="H147" s="264"/>
      <c r="I147" s="264"/>
      <c r="J147" s="170"/>
      <c r="K147" s="172">
        <v>177.32300000000001</v>
      </c>
      <c r="L147" s="170"/>
      <c r="M147" s="170"/>
      <c r="N147" s="170"/>
      <c r="O147" s="170"/>
      <c r="P147" s="170"/>
      <c r="Q147" s="170"/>
      <c r="R147" s="173"/>
      <c r="T147" s="174"/>
      <c r="U147" s="170"/>
      <c r="V147" s="170"/>
      <c r="W147" s="170"/>
      <c r="X147" s="170"/>
      <c r="Y147" s="170"/>
      <c r="Z147" s="170"/>
      <c r="AA147" s="175"/>
      <c r="AT147" s="176" t="s">
        <v>178</v>
      </c>
      <c r="AU147" s="176" t="s">
        <v>126</v>
      </c>
      <c r="AV147" s="10" t="s">
        <v>126</v>
      </c>
      <c r="AW147" s="10" t="s">
        <v>39</v>
      </c>
      <c r="AX147" s="10" t="s">
        <v>82</v>
      </c>
      <c r="AY147" s="176" t="s">
        <v>170</v>
      </c>
    </row>
    <row r="148" spans="2:65" s="1" customFormat="1" ht="31.5" customHeight="1">
      <c r="B148" s="133"/>
      <c r="C148" s="162" t="s">
        <v>29</v>
      </c>
      <c r="D148" s="162" t="s">
        <v>171</v>
      </c>
      <c r="E148" s="163" t="s">
        <v>1318</v>
      </c>
      <c r="F148" s="260" t="s">
        <v>1319</v>
      </c>
      <c r="G148" s="260"/>
      <c r="H148" s="260"/>
      <c r="I148" s="260"/>
      <c r="J148" s="164" t="s">
        <v>174</v>
      </c>
      <c r="K148" s="165">
        <v>70.929000000000002</v>
      </c>
      <c r="L148" s="261">
        <v>0</v>
      </c>
      <c r="M148" s="261"/>
      <c r="N148" s="262">
        <f>ROUND(L148*K148,0)</f>
        <v>0</v>
      </c>
      <c r="O148" s="262"/>
      <c r="P148" s="262"/>
      <c r="Q148" s="262"/>
      <c r="R148" s="136"/>
      <c r="T148" s="166" t="s">
        <v>5</v>
      </c>
      <c r="U148" s="45" t="s">
        <v>47</v>
      </c>
      <c r="V148" s="37"/>
      <c r="W148" s="167">
        <f>V148*K148</f>
        <v>0</v>
      </c>
      <c r="X148" s="167">
        <v>0</v>
      </c>
      <c r="Y148" s="167">
        <f>X148*K148</f>
        <v>0</v>
      </c>
      <c r="Z148" s="167">
        <v>0</v>
      </c>
      <c r="AA148" s="168">
        <f>Z148*K148</f>
        <v>0</v>
      </c>
      <c r="AR148" s="19" t="s">
        <v>175</v>
      </c>
      <c r="AT148" s="19" t="s">
        <v>171</v>
      </c>
      <c r="AU148" s="19" t="s">
        <v>126</v>
      </c>
      <c r="AY148" s="19" t="s">
        <v>170</v>
      </c>
      <c r="BE148" s="107">
        <f>IF(U148="základní",N148,0)</f>
        <v>0</v>
      </c>
      <c r="BF148" s="107">
        <f>IF(U148="snížená",N148,0)</f>
        <v>0</v>
      </c>
      <c r="BG148" s="107">
        <f>IF(U148="zákl. přenesená",N148,0)</f>
        <v>0</v>
      </c>
      <c r="BH148" s="107">
        <f>IF(U148="sníž. přenesená",N148,0)</f>
        <v>0</v>
      </c>
      <c r="BI148" s="107">
        <f>IF(U148="nulová",N148,0)</f>
        <v>0</v>
      </c>
      <c r="BJ148" s="19" t="s">
        <v>11</v>
      </c>
      <c r="BK148" s="107">
        <f>ROUND(L148*K148,0)</f>
        <v>0</v>
      </c>
      <c r="BL148" s="19" t="s">
        <v>175</v>
      </c>
      <c r="BM148" s="19" t="s">
        <v>1860</v>
      </c>
    </row>
    <row r="149" spans="2:65" s="10" customFormat="1" ht="22.5" customHeight="1">
      <c r="B149" s="169"/>
      <c r="C149" s="170"/>
      <c r="D149" s="170"/>
      <c r="E149" s="171" t="s">
        <v>5</v>
      </c>
      <c r="F149" s="263" t="s">
        <v>1861</v>
      </c>
      <c r="G149" s="264"/>
      <c r="H149" s="264"/>
      <c r="I149" s="264"/>
      <c r="J149" s="170"/>
      <c r="K149" s="172">
        <v>70.929000000000002</v>
      </c>
      <c r="L149" s="170"/>
      <c r="M149" s="170"/>
      <c r="N149" s="170"/>
      <c r="O149" s="170"/>
      <c r="P149" s="170"/>
      <c r="Q149" s="170"/>
      <c r="R149" s="173"/>
      <c r="T149" s="174"/>
      <c r="U149" s="170"/>
      <c r="V149" s="170"/>
      <c r="W149" s="170"/>
      <c r="X149" s="170"/>
      <c r="Y149" s="170"/>
      <c r="Z149" s="170"/>
      <c r="AA149" s="175"/>
      <c r="AT149" s="176" t="s">
        <v>178</v>
      </c>
      <c r="AU149" s="176" t="s">
        <v>126</v>
      </c>
      <c r="AV149" s="10" t="s">
        <v>126</v>
      </c>
      <c r="AW149" s="10" t="s">
        <v>39</v>
      </c>
      <c r="AX149" s="10" t="s">
        <v>82</v>
      </c>
      <c r="AY149" s="176" t="s">
        <v>170</v>
      </c>
    </row>
    <row r="150" spans="2:65" s="1" customFormat="1" ht="31.5" customHeight="1">
      <c r="B150" s="133"/>
      <c r="C150" s="162" t="s">
        <v>227</v>
      </c>
      <c r="D150" s="162" t="s">
        <v>171</v>
      </c>
      <c r="E150" s="163" t="s">
        <v>1326</v>
      </c>
      <c r="F150" s="260" t="s">
        <v>1327</v>
      </c>
      <c r="G150" s="260"/>
      <c r="H150" s="260"/>
      <c r="I150" s="260"/>
      <c r="J150" s="164" t="s">
        <v>174</v>
      </c>
      <c r="K150" s="165">
        <v>481.827</v>
      </c>
      <c r="L150" s="261">
        <v>0</v>
      </c>
      <c r="M150" s="261"/>
      <c r="N150" s="262">
        <f>ROUND(L150*K150,0)</f>
        <v>0</v>
      </c>
      <c r="O150" s="262"/>
      <c r="P150" s="262"/>
      <c r="Q150" s="262"/>
      <c r="R150" s="136"/>
      <c r="T150" s="166" t="s">
        <v>5</v>
      </c>
      <c r="U150" s="45" t="s">
        <v>47</v>
      </c>
      <c r="V150" s="37"/>
      <c r="W150" s="167">
        <f>V150*K150</f>
        <v>0</v>
      </c>
      <c r="X150" s="167">
        <v>0</v>
      </c>
      <c r="Y150" s="167">
        <f>X150*K150</f>
        <v>0</v>
      </c>
      <c r="Z150" s="167">
        <v>0</v>
      </c>
      <c r="AA150" s="168">
        <f>Z150*K150</f>
        <v>0</v>
      </c>
      <c r="AR150" s="19" t="s">
        <v>175</v>
      </c>
      <c r="AT150" s="19" t="s">
        <v>171</v>
      </c>
      <c r="AU150" s="19" t="s">
        <v>126</v>
      </c>
      <c r="AY150" s="19" t="s">
        <v>170</v>
      </c>
      <c r="BE150" s="107">
        <f>IF(U150="základní",N150,0)</f>
        <v>0</v>
      </c>
      <c r="BF150" s="107">
        <f>IF(U150="snížená",N150,0)</f>
        <v>0</v>
      </c>
      <c r="BG150" s="107">
        <f>IF(U150="zákl. přenesená",N150,0)</f>
        <v>0</v>
      </c>
      <c r="BH150" s="107">
        <f>IF(U150="sníž. přenesená",N150,0)</f>
        <v>0</v>
      </c>
      <c r="BI150" s="107">
        <f>IF(U150="nulová",N150,0)</f>
        <v>0</v>
      </c>
      <c r="BJ150" s="19" t="s">
        <v>11</v>
      </c>
      <c r="BK150" s="107">
        <f>ROUND(L150*K150,0)</f>
        <v>0</v>
      </c>
      <c r="BL150" s="19" t="s">
        <v>175</v>
      </c>
      <c r="BM150" s="19" t="s">
        <v>1862</v>
      </c>
    </row>
    <row r="151" spans="2:65" s="10" customFormat="1" ht="22.5" customHeight="1">
      <c r="B151" s="169"/>
      <c r="C151" s="170"/>
      <c r="D151" s="170"/>
      <c r="E151" s="171" t="s">
        <v>5</v>
      </c>
      <c r="F151" s="263" t="s">
        <v>1863</v>
      </c>
      <c r="G151" s="264"/>
      <c r="H151" s="264"/>
      <c r="I151" s="264"/>
      <c r="J151" s="170"/>
      <c r="K151" s="172">
        <v>331.00200000000001</v>
      </c>
      <c r="L151" s="170"/>
      <c r="M151" s="170"/>
      <c r="N151" s="170"/>
      <c r="O151" s="170"/>
      <c r="P151" s="170"/>
      <c r="Q151" s="170"/>
      <c r="R151" s="173"/>
      <c r="T151" s="174"/>
      <c r="U151" s="170"/>
      <c r="V151" s="170"/>
      <c r="W151" s="170"/>
      <c r="X151" s="170"/>
      <c r="Y151" s="170"/>
      <c r="Z151" s="170"/>
      <c r="AA151" s="175"/>
      <c r="AT151" s="176" t="s">
        <v>178</v>
      </c>
      <c r="AU151" s="176" t="s">
        <v>126</v>
      </c>
      <c r="AV151" s="10" t="s">
        <v>126</v>
      </c>
      <c r="AW151" s="10" t="s">
        <v>39</v>
      </c>
      <c r="AX151" s="10" t="s">
        <v>82</v>
      </c>
      <c r="AY151" s="176" t="s">
        <v>170</v>
      </c>
    </row>
    <row r="152" spans="2:65" s="10" customFormat="1" ht="22.5" customHeight="1">
      <c r="B152" s="169"/>
      <c r="C152" s="170"/>
      <c r="D152" s="170"/>
      <c r="E152" s="171" t="s">
        <v>5</v>
      </c>
      <c r="F152" s="265" t="s">
        <v>1864</v>
      </c>
      <c r="G152" s="266"/>
      <c r="H152" s="266"/>
      <c r="I152" s="266"/>
      <c r="J152" s="170"/>
      <c r="K152" s="172">
        <v>150.82499999999999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178</v>
      </c>
      <c r="AU152" s="176" t="s">
        <v>126</v>
      </c>
      <c r="AV152" s="10" t="s">
        <v>126</v>
      </c>
      <c r="AW152" s="10" t="s">
        <v>39</v>
      </c>
      <c r="AX152" s="10" t="s">
        <v>82</v>
      </c>
      <c r="AY152" s="176" t="s">
        <v>170</v>
      </c>
    </row>
    <row r="153" spans="2:65" s="1" customFormat="1" ht="31.5" customHeight="1">
      <c r="B153" s="133"/>
      <c r="C153" s="162" t="s">
        <v>233</v>
      </c>
      <c r="D153" s="162" t="s">
        <v>171</v>
      </c>
      <c r="E153" s="163" t="s">
        <v>1333</v>
      </c>
      <c r="F153" s="260" t="s">
        <v>1334</v>
      </c>
      <c r="G153" s="260"/>
      <c r="H153" s="260"/>
      <c r="I153" s="260"/>
      <c r="J153" s="164" t="s">
        <v>174</v>
      </c>
      <c r="K153" s="165">
        <v>141.858</v>
      </c>
      <c r="L153" s="261">
        <v>0</v>
      </c>
      <c r="M153" s="261"/>
      <c r="N153" s="262">
        <f>ROUND(L153*K153,0)</f>
        <v>0</v>
      </c>
      <c r="O153" s="262"/>
      <c r="P153" s="262"/>
      <c r="Q153" s="262"/>
      <c r="R153" s="136"/>
      <c r="T153" s="166" t="s">
        <v>5</v>
      </c>
      <c r="U153" s="45" t="s">
        <v>47</v>
      </c>
      <c r="V153" s="37"/>
      <c r="W153" s="167">
        <f>V153*K153</f>
        <v>0</v>
      </c>
      <c r="X153" s="167">
        <v>0</v>
      </c>
      <c r="Y153" s="167">
        <f>X153*K153</f>
        <v>0</v>
      </c>
      <c r="Z153" s="167">
        <v>0</v>
      </c>
      <c r="AA153" s="168">
        <f>Z153*K153</f>
        <v>0</v>
      </c>
      <c r="AR153" s="19" t="s">
        <v>175</v>
      </c>
      <c r="AT153" s="19" t="s">
        <v>171</v>
      </c>
      <c r="AU153" s="19" t="s">
        <v>126</v>
      </c>
      <c r="AY153" s="19" t="s">
        <v>170</v>
      </c>
      <c r="BE153" s="107">
        <f>IF(U153="základní",N153,0)</f>
        <v>0</v>
      </c>
      <c r="BF153" s="107">
        <f>IF(U153="snížená",N153,0)</f>
        <v>0</v>
      </c>
      <c r="BG153" s="107">
        <f>IF(U153="zákl. přenesená",N153,0)</f>
        <v>0</v>
      </c>
      <c r="BH153" s="107">
        <f>IF(U153="sníž. přenesená",N153,0)</f>
        <v>0</v>
      </c>
      <c r="BI153" s="107">
        <f>IF(U153="nulová",N153,0)</f>
        <v>0</v>
      </c>
      <c r="BJ153" s="19" t="s">
        <v>11</v>
      </c>
      <c r="BK153" s="107">
        <f>ROUND(L153*K153,0)</f>
        <v>0</v>
      </c>
      <c r="BL153" s="19" t="s">
        <v>175</v>
      </c>
      <c r="BM153" s="19" t="s">
        <v>1865</v>
      </c>
    </row>
    <row r="154" spans="2:65" s="10" customFormat="1" ht="22.5" customHeight="1">
      <c r="B154" s="169"/>
      <c r="C154" s="170"/>
      <c r="D154" s="170"/>
      <c r="E154" s="171" t="s">
        <v>5</v>
      </c>
      <c r="F154" s="263" t="s">
        <v>1866</v>
      </c>
      <c r="G154" s="264"/>
      <c r="H154" s="264"/>
      <c r="I154" s="264"/>
      <c r="J154" s="170"/>
      <c r="K154" s="172">
        <v>141.858</v>
      </c>
      <c r="L154" s="170"/>
      <c r="M154" s="170"/>
      <c r="N154" s="170"/>
      <c r="O154" s="170"/>
      <c r="P154" s="170"/>
      <c r="Q154" s="170"/>
      <c r="R154" s="173"/>
      <c r="T154" s="174"/>
      <c r="U154" s="170"/>
      <c r="V154" s="170"/>
      <c r="W154" s="170"/>
      <c r="X154" s="170"/>
      <c r="Y154" s="170"/>
      <c r="Z154" s="170"/>
      <c r="AA154" s="175"/>
      <c r="AT154" s="176" t="s">
        <v>178</v>
      </c>
      <c r="AU154" s="176" t="s">
        <v>126</v>
      </c>
      <c r="AV154" s="10" t="s">
        <v>126</v>
      </c>
      <c r="AW154" s="10" t="s">
        <v>39</v>
      </c>
      <c r="AX154" s="10" t="s">
        <v>82</v>
      </c>
      <c r="AY154" s="176" t="s">
        <v>170</v>
      </c>
    </row>
    <row r="155" spans="2:65" s="1" customFormat="1" ht="31.5" customHeight="1">
      <c r="B155" s="133"/>
      <c r="C155" s="162" t="s">
        <v>240</v>
      </c>
      <c r="D155" s="162" t="s">
        <v>171</v>
      </c>
      <c r="E155" s="163" t="s">
        <v>188</v>
      </c>
      <c r="F155" s="260" t="s">
        <v>189</v>
      </c>
      <c r="G155" s="260"/>
      <c r="H155" s="260"/>
      <c r="I155" s="260"/>
      <c r="J155" s="164" t="s">
        <v>174</v>
      </c>
      <c r="K155" s="165">
        <v>331.00200000000001</v>
      </c>
      <c r="L155" s="261">
        <v>0</v>
      </c>
      <c r="M155" s="261"/>
      <c r="N155" s="262">
        <f>ROUND(L155*K155,0)</f>
        <v>0</v>
      </c>
      <c r="O155" s="262"/>
      <c r="P155" s="262"/>
      <c r="Q155" s="262"/>
      <c r="R155" s="136"/>
      <c r="T155" s="166" t="s">
        <v>5</v>
      </c>
      <c r="U155" s="45" t="s">
        <v>47</v>
      </c>
      <c r="V155" s="37"/>
      <c r="W155" s="167">
        <f>V155*K155</f>
        <v>0</v>
      </c>
      <c r="X155" s="167">
        <v>0</v>
      </c>
      <c r="Y155" s="167">
        <f>X155*K155</f>
        <v>0</v>
      </c>
      <c r="Z155" s="167">
        <v>0</v>
      </c>
      <c r="AA155" s="168">
        <f>Z155*K155</f>
        <v>0</v>
      </c>
      <c r="AR155" s="19" t="s">
        <v>175</v>
      </c>
      <c r="AT155" s="19" t="s">
        <v>171</v>
      </c>
      <c r="AU155" s="19" t="s">
        <v>126</v>
      </c>
      <c r="AY155" s="19" t="s">
        <v>170</v>
      </c>
      <c r="BE155" s="107">
        <f>IF(U155="základní",N155,0)</f>
        <v>0</v>
      </c>
      <c r="BF155" s="107">
        <f>IF(U155="snížená",N155,0)</f>
        <v>0</v>
      </c>
      <c r="BG155" s="107">
        <f>IF(U155="zákl. přenesená",N155,0)</f>
        <v>0</v>
      </c>
      <c r="BH155" s="107">
        <f>IF(U155="sníž. přenesená",N155,0)</f>
        <v>0</v>
      </c>
      <c r="BI155" s="107">
        <f>IF(U155="nulová",N155,0)</f>
        <v>0</v>
      </c>
      <c r="BJ155" s="19" t="s">
        <v>11</v>
      </c>
      <c r="BK155" s="107">
        <f>ROUND(L155*K155,0)</f>
        <v>0</v>
      </c>
      <c r="BL155" s="19" t="s">
        <v>175</v>
      </c>
      <c r="BM155" s="19" t="s">
        <v>1867</v>
      </c>
    </row>
    <row r="156" spans="2:65" s="10" customFormat="1" ht="31.5" customHeight="1">
      <c r="B156" s="169"/>
      <c r="C156" s="170"/>
      <c r="D156" s="170"/>
      <c r="E156" s="171" t="s">
        <v>5</v>
      </c>
      <c r="F156" s="263" t="s">
        <v>1868</v>
      </c>
      <c r="G156" s="264"/>
      <c r="H156" s="264"/>
      <c r="I156" s="264"/>
      <c r="J156" s="170"/>
      <c r="K156" s="172">
        <v>180.17699999999999</v>
      </c>
      <c r="L156" s="170"/>
      <c r="M156" s="170"/>
      <c r="N156" s="170"/>
      <c r="O156" s="170"/>
      <c r="P156" s="170"/>
      <c r="Q156" s="170"/>
      <c r="R156" s="173"/>
      <c r="T156" s="174"/>
      <c r="U156" s="170"/>
      <c r="V156" s="170"/>
      <c r="W156" s="170"/>
      <c r="X156" s="170"/>
      <c r="Y156" s="170"/>
      <c r="Z156" s="170"/>
      <c r="AA156" s="175"/>
      <c r="AT156" s="176" t="s">
        <v>178</v>
      </c>
      <c r="AU156" s="176" t="s">
        <v>126</v>
      </c>
      <c r="AV156" s="10" t="s">
        <v>126</v>
      </c>
      <c r="AW156" s="10" t="s">
        <v>39</v>
      </c>
      <c r="AX156" s="10" t="s">
        <v>82</v>
      </c>
      <c r="AY156" s="176" t="s">
        <v>170</v>
      </c>
    </row>
    <row r="157" spans="2:65" s="10" customFormat="1" ht="22.5" customHeight="1">
      <c r="B157" s="169"/>
      <c r="C157" s="170"/>
      <c r="D157" s="170"/>
      <c r="E157" s="171" t="s">
        <v>5</v>
      </c>
      <c r="F157" s="265" t="s">
        <v>1869</v>
      </c>
      <c r="G157" s="266"/>
      <c r="H157" s="266"/>
      <c r="I157" s="266"/>
      <c r="J157" s="170"/>
      <c r="K157" s="172">
        <v>150.82499999999999</v>
      </c>
      <c r="L157" s="170"/>
      <c r="M157" s="170"/>
      <c r="N157" s="170"/>
      <c r="O157" s="170"/>
      <c r="P157" s="170"/>
      <c r="Q157" s="170"/>
      <c r="R157" s="173"/>
      <c r="T157" s="174"/>
      <c r="U157" s="170"/>
      <c r="V157" s="170"/>
      <c r="W157" s="170"/>
      <c r="X157" s="170"/>
      <c r="Y157" s="170"/>
      <c r="Z157" s="170"/>
      <c r="AA157" s="175"/>
      <c r="AT157" s="176" t="s">
        <v>178</v>
      </c>
      <c r="AU157" s="176" t="s">
        <v>126</v>
      </c>
      <c r="AV157" s="10" t="s">
        <v>126</v>
      </c>
      <c r="AW157" s="10" t="s">
        <v>39</v>
      </c>
      <c r="AX157" s="10" t="s">
        <v>82</v>
      </c>
      <c r="AY157" s="176" t="s">
        <v>170</v>
      </c>
    </row>
    <row r="158" spans="2:65" s="1" customFormat="1" ht="44.25" customHeight="1">
      <c r="B158" s="133"/>
      <c r="C158" s="162" t="s">
        <v>244</v>
      </c>
      <c r="D158" s="162" t="s">
        <v>171</v>
      </c>
      <c r="E158" s="163" t="s">
        <v>192</v>
      </c>
      <c r="F158" s="260" t="s">
        <v>193</v>
      </c>
      <c r="G158" s="260"/>
      <c r="H158" s="260"/>
      <c r="I158" s="260"/>
      <c r="J158" s="164" t="s">
        <v>174</v>
      </c>
      <c r="K158" s="165">
        <v>2979.18</v>
      </c>
      <c r="L158" s="261">
        <v>0</v>
      </c>
      <c r="M158" s="261"/>
      <c r="N158" s="262">
        <f>ROUND(L158*K158,0)</f>
        <v>0</v>
      </c>
      <c r="O158" s="262"/>
      <c r="P158" s="262"/>
      <c r="Q158" s="262"/>
      <c r="R158" s="136"/>
      <c r="T158" s="166" t="s">
        <v>5</v>
      </c>
      <c r="U158" s="45" t="s">
        <v>47</v>
      </c>
      <c r="V158" s="37"/>
      <c r="W158" s="167">
        <f>V158*K158</f>
        <v>0</v>
      </c>
      <c r="X158" s="167">
        <v>0</v>
      </c>
      <c r="Y158" s="167">
        <f>X158*K158</f>
        <v>0</v>
      </c>
      <c r="Z158" s="167">
        <v>0</v>
      </c>
      <c r="AA158" s="168">
        <f>Z158*K158</f>
        <v>0</v>
      </c>
      <c r="AR158" s="19" t="s">
        <v>175</v>
      </c>
      <c r="AT158" s="19" t="s">
        <v>171</v>
      </c>
      <c r="AU158" s="19" t="s">
        <v>126</v>
      </c>
      <c r="AY158" s="19" t="s">
        <v>170</v>
      </c>
      <c r="BE158" s="107">
        <f>IF(U158="základní",N158,0)</f>
        <v>0</v>
      </c>
      <c r="BF158" s="107">
        <f>IF(U158="snížená",N158,0)</f>
        <v>0</v>
      </c>
      <c r="BG158" s="107">
        <f>IF(U158="zákl. přenesená",N158,0)</f>
        <v>0</v>
      </c>
      <c r="BH158" s="107">
        <f>IF(U158="sníž. přenesená",N158,0)</f>
        <v>0</v>
      </c>
      <c r="BI158" s="107">
        <f>IF(U158="nulová",N158,0)</f>
        <v>0</v>
      </c>
      <c r="BJ158" s="19" t="s">
        <v>11</v>
      </c>
      <c r="BK158" s="107">
        <f>ROUND(L158*K158,0)</f>
        <v>0</v>
      </c>
      <c r="BL158" s="19" t="s">
        <v>175</v>
      </c>
      <c r="BM158" s="19" t="s">
        <v>1870</v>
      </c>
    </row>
    <row r="159" spans="2:65" s="10" customFormat="1" ht="22.5" customHeight="1">
      <c r="B159" s="169"/>
      <c r="C159" s="170"/>
      <c r="D159" s="170"/>
      <c r="E159" s="171" t="s">
        <v>5</v>
      </c>
      <c r="F159" s="263" t="s">
        <v>1871</v>
      </c>
      <c r="G159" s="264"/>
      <c r="H159" s="264"/>
      <c r="I159" s="264"/>
      <c r="J159" s="170"/>
      <c r="K159" s="172">
        <v>2979.18</v>
      </c>
      <c r="L159" s="170"/>
      <c r="M159" s="170"/>
      <c r="N159" s="170"/>
      <c r="O159" s="170"/>
      <c r="P159" s="170"/>
      <c r="Q159" s="170"/>
      <c r="R159" s="173"/>
      <c r="T159" s="174"/>
      <c r="U159" s="170"/>
      <c r="V159" s="170"/>
      <c r="W159" s="170"/>
      <c r="X159" s="170"/>
      <c r="Y159" s="170"/>
      <c r="Z159" s="170"/>
      <c r="AA159" s="175"/>
      <c r="AT159" s="176" t="s">
        <v>178</v>
      </c>
      <c r="AU159" s="176" t="s">
        <v>126</v>
      </c>
      <c r="AV159" s="10" t="s">
        <v>126</v>
      </c>
      <c r="AW159" s="10" t="s">
        <v>39</v>
      </c>
      <c r="AX159" s="10" t="s">
        <v>82</v>
      </c>
      <c r="AY159" s="176" t="s">
        <v>170</v>
      </c>
    </row>
    <row r="160" spans="2:65" s="1" customFormat="1" ht="31.5" customHeight="1">
      <c r="B160" s="133"/>
      <c r="C160" s="162" t="s">
        <v>12</v>
      </c>
      <c r="D160" s="162" t="s">
        <v>171</v>
      </c>
      <c r="E160" s="163" t="s">
        <v>1342</v>
      </c>
      <c r="F160" s="260" t="s">
        <v>1343</v>
      </c>
      <c r="G160" s="260"/>
      <c r="H160" s="260"/>
      <c r="I160" s="260"/>
      <c r="J160" s="164" t="s">
        <v>174</v>
      </c>
      <c r="K160" s="165">
        <v>141.858</v>
      </c>
      <c r="L160" s="261">
        <v>0</v>
      </c>
      <c r="M160" s="261"/>
      <c r="N160" s="262">
        <f>ROUND(L160*K160,0)</f>
        <v>0</v>
      </c>
      <c r="O160" s="262"/>
      <c r="P160" s="262"/>
      <c r="Q160" s="262"/>
      <c r="R160" s="136"/>
      <c r="T160" s="166" t="s">
        <v>5</v>
      </c>
      <c r="U160" s="45" t="s">
        <v>47</v>
      </c>
      <c r="V160" s="37"/>
      <c r="W160" s="167">
        <f>V160*K160</f>
        <v>0</v>
      </c>
      <c r="X160" s="167">
        <v>0</v>
      </c>
      <c r="Y160" s="167">
        <f>X160*K160</f>
        <v>0</v>
      </c>
      <c r="Z160" s="167">
        <v>0</v>
      </c>
      <c r="AA160" s="168">
        <f>Z160*K160</f>
        <v>0</v>
      </c>
      <c r="AR160" s="19" t="s">
        <v>175</v>
      </c>
      <c r="AT160" s="19" t="s">
        <v>171</v>
      </c>
      <c r="AU160" s="19" t="s">
        <v>126</v>
      </c>
      <c r="AY160" s="19" t="s">
        <v>170</v>
      </c>
      <c r="BE160" s="107">
        <f>IF(U160="základní",N160,0)</f>
        <v>0</v>
      </c>
      <c r="BF160" s="107">
        <f>IF(U160="snížená",N160,0)</f>
        <v>0</v>
      </c>
      <c r="BG160" s="107">
        <f>IF(U160="zákl. přenesená",N160,0)</f>
        <v>0</v>
      </c>
      <c r="BH160" s="107">
        <f>IF(U160="sníž. přenesená",N160,0)</f>
        <v>0</v>
      </c>
      <c r="BI160" s="107">
        <f>IF(U160="nulová",N160,0)</f>
        <v>0</v>
      </c>
      <c r="BJ160" s="19" t="s">
        <v>11</v>
      </c>
      <c r="BK160" s="107">
        <f>ROUND(L160*K160,0)</f>
        <v>0</v>
      </c>
      <c r="BL160" s="19" t="s">
        <v>175</v>
      </c>
      <c r="BM160" s="19" t="s">
        <v>1872</v>
      </c>
    </row>
    <row r="161" spans="2:65" s="10" customFormat="1" ht="22.5" customHeight="1">
      <c r="B161" s="169"/>
      <c r="C161" s="170"/>
      <c r="D161" s="170"/>
      <c r="E161" s="171" t="s">
        <v>5</v>
      </c>
      <c r="F161" s="263" t="s">
        <v>1873</v>
      </c>
      <c r="G161" s="264"/>
      <c r="H161" s="264"/>
      <c r="I161" s="264"/>
      <c r="J161" s="170"/>
      <c r="K161" s="172">
        <v>141.858</v>
      </c>
      <c r="L161" s="170"/>
      <c r="M161" s="170"/>
      <c r="N161" s="170"/>
      <c r="O161" s="170"/>
      <c r="P161" s="170"/>
      <c r="Q161" s="170"/>
      <c r="R161" s="173"/>
      <c r="T161" s="174"/>
      <c r="U161" s="170"/>
      <c r="V161" s="170"/>
      <c r="W161" s="170"/>
      <c r="X161" s="170"/>
      <c r="Y161" s="170"/>
      <c r="Z161" s="170"/>
      <c r="AA161" s="175"/>
      <c r="AT161" s="176" t="s">
        <v>178</v>
      </c>
      <c r="AU161" s="176" t="s">
        <v>126</v>
      </c>
      <c r="AV161" s="10" t="s">
        <v>126</v>
      </c>
      <c r="AW161" s="10" t="s">
        <v>39</v>
      </c>
      <c r="AX161" s="10" t="s">
        <v>82</v>
      </c>
      <c r="AY161" s="176" t="s">
        <v>170</v>
      </c>
    </row>
    <row r="162" spans="2:65" s="1" customFormat="1" ht="44.25" customHeight="1">
      <c r="B162" s="133"/>
      <c r="C162" s="162" t="s">
        <v>251</v>
      </c>
      <c r="D162" s="162" t="s">
        <v>171</v>
      </c>
      <c r="E162" s="163" t="s">
        <v>1346</v>
      </c>
      <c r="F162" s="260" t="s">
        <v>1347</v>
      </c>
      <c r="G162" s="260"/>
      <c r="H162" s="260"/>
      <c r="I162" s="260"/>
      <c r="J162" s="164" t="s">
        <v>174</v>
      </c>
      <c r="K162" s="165">
        <v>1276.722</v>
      </c>
      <c r="L162" s="261">
        <v>0</v>
      </c>
      <c r="M162" s="261"/>
      <c r="N162" s="262">
        <f>ROUND(L162*K162,0)</f>
        <v>0</v>
      </c>
      <c r="O162" s="262"/>
      <c r="P162" s="262"/>
      <c r="Q162" s="262"/>
      <c r="R162" s="136"/>
      <c r="T162" s="166" t="s">
        <v>5</v>
      </c>
      <c r="U162" s="45" t="s">
        <v>47</v>
      </c>
      <c r="V162" s="37"/>
      <c r="W162" s="167">
        <f>V162*K162</f>
        <v>0</v>
      </c>
      <c r="X162" s="167">
        <v>0</v>
      </c>
      <c r="Y162" s="167">
        <f>X162*K162</f>
        <v>0</v>
      </c>
      <c r="Z162" s="167">
        <v>0</v>
      </c>
      <c r="AA162" s="168">
        <f>Z162*K162</f>
        <v>0</v>
      </c>
      <c r="AR162" s="19" t="s">
        <v>175</v>
      </c>
      <c r="AT162" s="19" t="s">
        <v>171</v>
      </c>
      <c r="AU162" s="19" t="s">
        <v>126</v>
      </c>
      <c r="AY162" s="19" t="s">
        <v>170</v>
      </c>
      <c r="BE162" s="107">
        <f>IF(U162="základní",N162,0)</f>
        <v>0</v>
      </c>
      <c r="BF162" s="107">
        <f>IF(U162="snížená",N162,0)</f>
        <v>0</v>
      </c>
      <c r="BG162" s="107">
        <f>IF(U162="zákl. přenesená",N162,0)</f>
        <v>0</v>
      </c>
      <c r="BH162" s="107">
        <f>IF(U162="sníž. přenesená",N162,0)</f>
        <v>0</v>
      </c>
      <c r="BI162" s="107">
        <f>IF(U162="nulová",N162,0)</f>
        <v>0</v>
      </c>
      <c r="BJ162" s="19" t="s">
        <v>11</v>
      </c>
      <c r="BK162" s="107">
        <f>ROUND(L162*K162,0)</f>
        <v>0</v>
      </c>
      <c r="BL162" s="19" t="s">
        <v>175</v>
      </c>
      <c r="BM162" s="19" t="s">
        <v>1874</v>
      </c>
    </row>
    <row r="163" spans="2:65" s="10" customFormat="1" ht="22.5" customHeight="1">
      <c r="B163" s="169"/>
      <c r="C163" s="170"/>
      <c r="D163" s="170"/>
      <c r="E163" s="171" t="s">
        <v>5</v>
      </c>
      <c r="F163" s="263" t="s">
        <v>1875</v>
      </c>
      <c r="G163" s="264"/>
      <c r="H163" s="264"/>
      <c r="I163" s="264"/>
      <c r="J163" s="170"/>
      <c r="K163" s="172">
        <v>1276.722</v>
      </c>
      <c r="L163" s="170"/>
      <c r="M163" s="170"/>
      <c r="N163" s="170"/>
      <c r="O163" s="170"/>
      <c r="P163" s="170"/>
      <c r="Q163" s="170"/>
      <c r="R163" s="173"/>
      <c r="T163" s="174"/>
      <c r="U163" s="170"/>
      <c r="V163" s="170"/>
      <c r="W163" s="170"/>
      <c r="X163" s="170"/>
      <c r="Y163" s="170"/>
      <c r="Z163" s="170"/>
      <c r="AA163" s="175"/>
      <c r="AT163" s="176" t="s">
        <v>178</v>
      </c>
      <c r="AU163" s="176" t="s">
        <v>126</v>
      </c>
      <c r="AV163" s="10" t="s">
        <v>126</v>
      </c>
      <c r="AW163" s="10" t="s">
        <v>39</v>
      </c>
      <c r="AX163" s="10" t="s">
        <v>82</v>
      </c>
      <c r="AY163" s="176" t="s">
        <v>170</v>
      </c>
    </row>
    <row r="164" spans="2:65" s="1" customFormat="1" ht="31.5" customHeight="1">
      <c r="B164" s="133"/>
      <c r="C164" s="162" t="s">
        <v>255</v>
      </c>
      <c r="D164" s="162" t="s">
        <v>171</v>
      </c>
      <c r="E164" s="163" t="s">
        <v>1350</v>
      </c>
      <c r="F164" s="260" t="s">
        <v>1351</v>
      </c>
      <c r="G164" s="260"/>
      <c r="H164" s="260"/>
      <c r="I164" s="260"/>
      <c r="J164" s="164" t="s">
        <v>174</v>
      </c>
      <c r="K164" s="165">
        <v>331.10199999999998</v>
      </c>
      <c r="L164" s="261">
        <v>0</v>
      </c>
      <c r="M164" s="261"/>
      <c r="N164" s="262">
        <f>ROUND(L164*K164,0)</f>
        <v>0</v>
      </c>
      <c r="O164" s="262"/>
      <c r="P164" s="262"/>
      <c r="Q164" s="262"/>
      <c r="R164" s="136"/>
      <c r="T164" s="166" t="s">
        <v>5</v>
      </c>
      <c r="U164" s="45" t="s">
        <v>47</v>
      </c>
      <c r="V164" s="37"/>
      <c r="W164" s="167">
        <f>V164*K164</f>
        <v>0</v>
      </c>
      <c r="X164" s="167">
        <v>0</v>
      </c>
      <c r="Y164" s="167">
        <f>X164*K164</f>
        <v>0</v>
      </c>
      <c r="Z164" s="167">
        <v>0</v>
      </c>
      <c r="AA164" s="168">
        <f>Z164*K164</f>
        <v>0</v>
      </c>
      <c r="AR164" s="19" t="s">
        <v>175</v>
      </c>
      <c r="AT164" s="19" t="s">
        <v>171</v>
      </c>
      <c r="AU164" s="19" t="s">
        <v>126</v>
      </c>
      <c r="AY164" s="19" t="s">
        <v>170</v>
      </c>
      <c r="BE164" s="107">
        <f>IF(U164="základní",N164,0)</f>
        <v>0</v>
      </c>
      <c r="BF164" s="107">
        <f>IF(U164="snížená",N164,0)</f>
        <v>0</v>
      </c>
      <c r="BG164" s="107">
        <f>IF(U164="zákl. přenesená",N164,0)</f>
        <v>0</v>
      </c>
      <c r="BH164" s="107">
        <f>IF(U164="sníž. přenesená",N164,0)</f>
        <v>0</v>
      </c>
      <c r="BI164" s="107">
        <f>IF(U164="nulová",N164,0)</f>
        <v>0</v>
      </c>
      <c r="BJ164" s="19" t="s">
        <v>11</v>
      </c>
      <c r="BK164" s="107">
        <f>ROUND(L164*K164,0)</f>
        <v>0</v>
      </c>
      <c r="BL164" s="19" t="s">
        <v>175</v>
      </c>
      <c r="BM164" s="19" t="s">
        <v>1876</v>
      </c>
    </row>
    <row r="165" spans="2:65" s="10" customFormat="1" ht="31.5" customHeight="1">
      <c r="B165" s="169"/>
      <c r="C165" s="170"/>
      <c r="D165" s="170"/>
      <c r="E165" s="171" t="s">
        <v>5</v>
      </c>
      <c r="F165" s="263" t="s">
        <v>1877</v>
      </c>
      <c r="G165" s="264"/>
      <c r="H165" s="264"/>
      <c r="I165" s="264"/>
      <c r="J165" s="170"/>
      <c r="K165" s="172">
        <v>180.27699999999999</v>
      </c>
      <c r="L165" s="170"/>
      <c r="M165" s="170"/>
      <c r="N165" s="170"/>
      <c r="O165" s="170"/>
      <c r="P165" s="170"/>
      <c r="Q165" s="170"/>
      <c r="R165" s="173"/>
      <c r="T165" s="174"/>
      <c r="U165" s="170"/>
      <c r="V165" s="170"/>
      <c r="W165" s="170"/>
      <c r="X165" s="170"/>
      <c r="Y165" s="170"/>
      <c r="Z165" s="170"/>
      <c r="AA165" s="175"/>
      <c r="AT165" s="176" t="s">
        <v>178</v>
      </c>
      <c r="AU165" s="176" t="s">
        <v>126</v>
      </c>
      <c r="AV165" s="10" t="s">
        <v>126</v>
      </c>
      <c r="AW165" s="10" t="s">
        <v>39</v>
      </c>
      <c r="AX165" s="10" t="s">
        <v>82</v>
      </c>
      <c r="AY165" s="176" t="s">
        <v>170</v>
      </c>
    </row>
    <row r="166" spans="2:65" s="10" customFormat="1" ht="22.5" customHeight="1">
      <c r="B166" s="169"/>
      <c r="C166" s="170"/>
      <c r="D166" s="170"/>
      <c r="E166" s="171" t="s">
        <v>5</v>
      </c>
      <c r="F166" s="265" t="s">
        <v>1864</v>
      </c>
      <c r="G166" s="266"/>
      <c r="H166" s="266"/>
      <c r="I166" s="266"/>
      <c r="J166" s="170"/>
      <c r="K166" s="172">
        <v>150.82499999999999</v>
      </c>
      <c r="L166" s="170"/>
      <c r="M166" s="170"/>
      <c r="N166" s="170"/>
      <c r="O166" s="170"/>
      <c r="P166" s="170"/>
      <c r="Q166" s="170"/>
      <c r="R166" s="173"/>
      <c r="T166" s="174"/>
      <c r="U166" s="170"/>
      <c r="V166" s="170"/>
      <c r="W166" s="170"/>
      <c r="X166" s="170"/>
      <c r="Y166" s="170"/>
      <c r="Z166" s="170"/>
      <c r="AA166" s="175"/>
      <c r="AT166" s="176" t="s">
        <v>178</v>
      </c>
      <c r="AU166" s="176" t="s">
        <v>126</v>
      </c>
      <c r="AV166" s="10" t="s">
        <v>126</v>
      </c>
      <c r="AW166" s="10" t="s">
        <v>39</v>
      </c>
      <c r="AX166" s="10" t="s">
        <v>82</v>
      </c>
      <c r="AY166" s="176" t="s">
        <v>170</v>
      </c>
    </row>
    <row r="167" spans="2:65" s="1" customFormat="1" ht="31.5" customHeight="1">
      <c r="B167" s="133"/>
      <c r="C167" s="162" t="s">
        <v>260</v>
      </c>
      <c r="D167" s="162" t="s">
        <v>171</v>
      </c>
      <c r="E167" s="163" t="s">
        <v>1356</v>
      </c>
      <c r="F167" s="260" t="s">
        <v>1357</v>
      </c>
      <c r="G167" s="260"/>
      <c r="H167" s="260"/>
      <c r="I167" s="260"/>
      <c r="J167" s="164" t="s">
        <v>174</v>
      </c>
      <c r="K167" s="165">
        <v>141.858</v>
      </c>
      <c r="L167" s="261">
        <v>0</v>
      </c>
      <c r="M167" s="261"/>
      <c r="N167" s="262">
        <f>ROUND(L167*K167,0)</f>
        <v>0</v>
      </c>
      <c r="O167" s="262"/>
      <c r="P167" s="262"/>
      <c r="Q167" s="262"/>
      <c r="R167" s="136"/>
      <c r="T167" s="166" t="s">
        <v>5</v>
      </c>
      <c r="U167" s="45" t="s">
        <v>47</v>
      </c>
      <c r="V167" s="37"/>
      <c r="W167" s="167">
        <f>V167*K167</f>
        <v>0</v>
      </c>
      <c r="X167" s="167">
        <v>0</v>
      </c>
      <c r="Y167" s="167">
        <f>X167*K167</f>
        <v>0</v>
      </c>
      <c r="Z167" s="167">
        <v>0</v>
      </c>
      <c r="AA167" s="168">
        <f>Z167*K167</f>
        <v>0</v>
      </c>
      <c r="AR167" s="19" t="s">
        <v>175</v>
      </c>
      <c r="AT167" s="19" t="s">
        <v>171</v>
      </c>
      <c r="AU167" s="19" t="s">
        <v>126</v>
      </c>
      <c r="AY167" s="19" t="s">
        <v>170</v>
      </c>
      <c r="BE167" s="107">
        <f>IF(U167="základní",N167,0)</f>
        <v>0</v>
      </c>
      <c r="BF167" s="107">
        <f>IF(U167="snížená",N167,0)</f>
        <v>0</v>
      </c>
      <c r="BG167" s="107">
        <f>IF(U167="zákl. přenesená",N167,0)</f>
        <v>0</v>
      </c>
      <c r="BH167" s="107">
        <f>IF(U167="sníž. přenesená",N167,0)</f>
        <v>0</v>
      </c>
      <c r="BI167" s="107">
        <f>IF(U167="nulová",N167,0)</f>
        <v>0</v>
      </c>
      <c r="BJ167" s="19" t="s">
        <v>11</v>
      </c>
      <c r="BK167" s="107">
        <f>ROUND(L167*K167,0)</f>
        <v>0</v>
      </c>
      <c r="BL167" s="19" t="s">
        <v>175</v>
      </c>
      <c r="BM167" s="19" t="s">
        <v>1878</v>
      </c>
    </row>
    <row r="168" spans="2:65" s="10" customFormat="1" ht="22.5" customHeight="1">
      <c r="B168" s="169"/>
      <c r="C168" s="170"/>
      <c r="D168" s="170"/>
      <c r="E168" s="171" t="s">
        <v>5</v>
      </c>
      <c r="F168" s="263" t="s">
        <v>1879</v>
      </c>
      <c r="G168" s="264"/>
      <c r="H168" s="264"/>
      <c r="I168" s="264"/>
      <c r="J168" s="170"/>
      <c r="K168" s="172">
        <v>141.858</v>
      </c>
      <c r="L168" s="170"/>
      <c r="M168" s="170"/>
      <c r="N168" s="170"/>
      <c r="O168" s="170"/>
      <c r="P168" s="170"/>
      <c r="Q168" s="170"/>
      <c r="R168" s="173"/>
      <c r="T168" s="174"/>
      <c r="U168" s="170"/>
      <c r="V168" s="170"/>
      <c r="W168" s="170"/>
      <c r="X168" s="170"/>
      <c r="Y168" s="170"/>
      <c r="Z168" s="170"/>
      <c r="AA168" s="175"/>
      <c r="AT168" s="176" t="s">
        <v>178</v>
      </c>
      <c r="AU168" s="176" t="s">
        <v>126</v>
      </c>
      <c r="AV168" s="10" t="s">
        <v>126</v>
      </c>
      <c r="AW168" s="10" t="s">
        <v>39</v>
      </c>
      <c r="AX168" s="10" t="s">
        <v>82</v>
      </c>
      <c r="AY168" s="176" t="s">
        <v>170</v>
      </c>
    </row>
    <row r="169" spans="2:65" s="1" customFormat="1" ht="22.5" customHeight="1">
      <c r="B169" s="133"/>
      <c r="C169" s="162" t="s">
        <v>264</v>
      </c>
      <c r="D169" s="162" t="s">
        <v>171</v>
      </c>
      <c r="E169" s="163" t="s">
        <v>197</v>
      </c>
      <c r="F169" s="260" t="s">
        <v>198</v>
      </c>
      <c r="G169" s="260"/>
      <c r="H169" s="260"/>
      <c r="I169" s="260"/>
      <c r="J169" s="164" t="s">
        <v>174</v>
      </c>
      <c r="K169" s="165">
        <v>794.89499999999998</v>
      </c>
      <c r="L169" s="261">
        <v>0</v>
      </c>
      <c r="M169" s="261"/>
      <c r="N169" s="262">
        <f>ROUND(L169*K169,0)</f>
        <v>0</v>
      </c>
      <c r="O169" s="262"/>
      <c r="P169" s="262"/>
      <c r="Q169" s="262"/>
      <c r="R169" s="136"/>
      <c r="T169" s="166" t="s">
        <v>5</v>
      </c>
      <c r="U169" s="45" t="s">
        <v>47</v>
      </c>
      <c r="V169" s="37"/>
      <c r="W169" s="167">
        <f>V169*K169</f>
        <v>0</v>
      </c>
      <c r="X169" s="167">
        <v>0</v>
      </c>
      <c r="Y169" s="167">
        <f>X169*K169</f>
        <v>0</v>
      </c>
      <c r="Z169" s="167">
        <v>0</v>
      </c>
      <c r="AA169" s="168">
        <f>Z169*K169</f>
        <v>0</v>
      </c>
      <c r="AR169" s="19" t="s">
        <v>175</v>
      </c>
      <c r="AT169" s="19" t="s">
        <v>171</v>
      </c>
      <c r="AU169" s="19" t="s">
        <v>126</v>
      </c>
      <c r="AY169" s="19" t="s">
        <v>170</v>
      </c>
      <c r="BE169" s="107">
        <f>IF(U169="základní",N169,0)</f>
        <v>0</v>
      </c>
      <c r="BF169" s="107">
        <f>IF(U169="snížená",N169,0)</f>
        <v>0</v>
      </c>
      <c r="BG169" s="107">
        <f>IF(U169="zákl. přenesená",N169,0)</f>
        <v>0</v>
      </c>
      <c r="BH169" s="107">
        <f>IF(U169="sníž. přenesená",N169,0)</f>
        <v>0</v>
      </c>
      <c r="BI169" s="107">
        <f>IF(U169="nulová",N169,0)</f>
        <v>0</v>
      </c>
      <c r="BJ169" s="19" t="s">
        <v>11</v>
      </c>
      <c r="BK169" s="107">
        <f>ROUND(L169*K169,0)</f>
        <v>0</v>
      </c>
      <c r="BL169" s="19" t="s">
        <v>175</v>
      </c>
      <c r="BM169" s="19" t="s">
        <v>1880</v>
      </c>
    </row>
    <row r="170" spans="2:65" s="10" customFormat="1" ht="22.5" customHeight="1">
      <c r="B170" s="169"/>
      <c r="C170" s="170"/>
      <c r="D170" s="170"/>
      <c r="E170" s="171" t="s">
        <v>5</v>
      </c>
      <c r="F170" s="263" t="s">
        <v>1881</v>
      </c>
      <c r="G170" s="264"/>
      <c r="H170" s="264"/>
      <c r="I170" s="264"/>
      <c r="J170" s="170"/>
      <c r="K170" s="172">
        <v>472.86</v>
      </c>
      <c r="L170" s="170"/>
      <c r="M170" s="170"/>
      <c r="N170" s="170"/>
      <c r="O170" s="170"/>
      <c r="P170" s="170"/>
      <c r="Q170" s="170"/>
      <c r="R170" s="173"/>
      <c r="T170" s="174"/>
      <c r="U170" s="170"/>
      <c r="V170" s="170"/>
      <c r="W170" s="170"/>
      <c r="X170" s="170"/>
      <c r="Y170" s="170"/>
      <c r="Z170" s="170"/>
      <c r="AA170" s="175"/>
      <c r="AT170" s="176" t="s">
        <v>178</v>
      </c>
      <c r="AU170" s="176" t="s">
        <v>126</v>
      </c>
      <c r="AV170" s="10" t="s">
        <v>126</v>
      </c>
      <c r="AW170" s="10" t="s">
        <v>39</v>
      </c>
      <c r="AX170" s="10" t="s">
        <v>82</v>
      </c>
      <c r="AY170" s="176" t="s">
        <v>170</v>
      </c>
    </row>
    <row r="171" spans="2:65" s="10" customFormat="1" ht="31.5" customHeight="1">
      <c r="B171" s="169"/>
      <c r="C171" s="170"/>
      <c r="D171" s="170"/>
      <c r="E171" s="171" t="s">
        <v>5</v>
      </c>
      <c r="F171" s="265" t="s">
        <v>1882</v>
      </c>
      <c r="G171" s="266"/>
      <c r="H171" s="266"/>
      <c r="I171" s="266"/>
      <c r="J171" s="170"/>
      <c r="K171" s="172">
        <v>322.03500000000003</v>
      </c>
      <c r="L171" s="170"/>
      <c r="M171" s="170"/>
      <c r="N171" s="170"/>
      <c r="O171" s="170"/>
      <c r="P171" s="170"/>
      <c r="Q171" s="170"/>
      <c r="R171" s="173"/>
      <c r="T171" s="174"/>
      <c r="U171" s="170"/>
      <c r="V171" s="170"/>
      <c r="W171" s="170"/>
      <c r="X171" s="170"/>
      <c r="Y171" s="170"/>
      <c r="Z171" s="170"/>
      <c r="AA171" s="175"/>
      <c r="AT171" s="176" t="s">
        <v>178</v>
      </c>
      <c r="AU171" s="176" t="s">
        <v>126</v>
      </c>
      <c r="AV171" s="10" t="s">
        <v>126</v>
      </c>
      <c r="AW171" s="10" t="s">
        <v>39</v>
      </c>
      <c r="AX171" s="10" t="s">
        <v>82</v>
      </c>
      <c r="AY171" s="176" t="s">
        <v>170</v>
      </c>
    </row>
    <row r="172" spans="2:65" s="1" customFormat="1" ht="31.5" customHeight="1">
      <c r="B172" s="133"/>
      <c r="C172" s="162" t="s">
        <v>271</v>
      </c>
      <c r="D172" s="162" t="s">
        <v>171</v>
      </c>
      <c r="E172" s="163" t="s">
        <v>201</v>
      </c>
      <c r="F172" s="260" t="s">
        <v>202</v>
      </c>
      <c r="G172" s="260"/>
      <c r="H172" s="260"/>
      <c r="I172" s="260"/>
      <c r="J172" s="164" t="s">
        <v>203</v>
      </c>
      <c r="K172" s="165">
        <v>547.46</v>
      </c>
      <c r="L172" s="261">
        <v>0</v>
      </c>
      <c r="M172" s="261"/>
      <c r="N172" s="262">
        <f>ROUND(L172*K172,0)</f>
        <v>0</v>
      </c>
      <c r="O172" s="262"/>
      <c r="P172" s="262"/>
      <c r="Q172" s="262"/>
      <c r="R172" s="136"/>
      <c r="T172" s="166" t="s">
        <v>5</v>
      </c>
      <c r="U172" s="45" t="s">
        <v>47</v>
      </c>
      <c r="V172" s="37"/>
      <c r="W172" s="167">
        <f>V172*K172</f>
        <v>0</v>
      </c>
      <c r="X172" s="167">
        <v>0</v>
      </c>
      <c r="Y172" s="167">
        <f>X172*K172</f>
        <v>0</v>
      </c>
      <c r="Z172" s="167">
        <v>0</v>
      </c>
      <c r="AA172" s="168">
        <f>Z172*K172</f>
        <v>0</v>
      </c>
      <c r="AR172" s="19" t="s">
        <v>175</v>
      </c>
      <c r="AT172" s="19" t="s">
        <v>171</v>
      </c>
      <c r="AU172" s="19" t="s">
        <v>126</v>
      </c>
      <c r="AY172" s="19" t="s">
        <v>170</v>
      </c>
      <c r="BE172" s="107">
        <f>IF(U172="základní",N172,0)</f>
        <v>0</v>
      </c>
      <c r="BF172" s="107">
        <f>IF(U172="snížená",N172,0)</f>
        <v>0</v>
      </c>
      <c r="BG172" s="107">
        <f>IF(U172="zákl. přenesená",N172,0)</f>
        <v>0</v>
      </c>
      <c r="BH172" s="107">
        <f>IF(U172="sníž. přenesená",N172,0)</f>
        <v>0</v>
      </c>
      <c r="BI172" s="107">
        <f>IF(U172="nulová",N172,0)</f>
        <v>0</v>
      </c>
      <c r="BJ172" s="19" t="s">
        <v>11</v>
      </c>
      <c r="BK172" s="107">
        <f>ROUND(L172*K172,0)</f>
        <v>0</v>
      </c>
      <c r="BL172" s="19" t="s">
        <v>175</v>
      </c>
      <c r="BM172" s="19" t="s">
        <v>1883</v>
      </c>
    </row>
    <row r="173" spans="2:65" s="10" customFormat="1" ht="22.5" customHeight="1">
      <c r="B173" s="169"/>
      <c r="C173" s="170"/>
      <c r="D173" s="170"/>
      <c r="E173" s="171" t="s">
        <v>5</v>
      </c>
      <c r="F173" s="263" t="s">
        <v>1884</v>
      </c>
      <c r="G173" s="264"/>
      <c r="H173" s="264"/>
      <c r="I173" s="264"/>
      <c r="J173" s="170"/>
      <c r="K173" s="172">
        <v>547.46</v>
      </c>
      <c r="L173" s="170"/>
      <c r="M173" s="170"/>
      <c r="N173" s="170"/>
      <c r="O173" s="170"/>
      <c r="P173" s="170"/>
      <c r="Q173" s="170"/>
      <c r="R173" s="173"/>
      <c r="T173" s="174"/>
      <c r="U173" s="170"/>
      <c r="V173" s="170"/>
      <c r="W173" s="170"/>
      <c r="X173" s="170"/>
      <c r="Y173" s="170"/>
      <c r="Z173" s="170"/>
      <c r="AA173" s="175"/>
      <c r="AT173" s="176" t="s">
        <v>178</v>
      </c>
      <c r="AU173" s="176" t="s">
        <v>126</v>
      </c>
      <c r="AV173" s="10" t="s">
        <v>126</v>
      </c>
      <c r="AW173" s="10" t="s">
        <v>39</v>
      </c>
      <c r="AX173" s="10" t="s">
        <v>82</v>
      </c>
      <c r="AY173" s="176" t="s">
        <v>170</v>
      </c>
    </row>
    <row r="174" spans="2:65" s="1" customFormat="1" ht="31.5" customHeight="1">
      <c r="B174" s="133"/>
      <c r="C174" s="162" t="s">
        <v>10</v>
      </c>
      <c r="D174" s="162" t="s">
        <v>171</v>
      </c>
      <c r="E174" s="163" t="s">
        <v>1366</v>
      </c>
      <c r="F174" s="260" t="s">
        <v>1367</v>
      </c>
      <c r="G174" s="260"/>
      <c r="H174" s="260"/>
      <c r="I174" s="260"/>
      <c r="J174" s="164" t="s">
        <v>174</v>
      </c>
      <c r="K174" s="165">
        <v>301.64999999999998</v>
      </c>
      <c r="L174" s="261">
        <v>0</v>
      </c>
      <c r="M174" s="261"/>
      <c r="N174" s="262">
        <f>ROUND(L174*K174,0)</f>
        <v>0</v>
      </c>
      <c r="O174" s="262"/>
      <c r="P174" s="262"/>
      <c r="Q174" s="262"/>
      <c r="R174" s="136"/>
      <c r="T174" s="166" t="s">
        <v>5</v>
      </c>
      <c r="U174" s="45" t="s">
        <v>47</v>
      </c>
      <c r="V174" s="37"/>
      <c r="W174" s="167">
        <f>V174*K174</f>
        <v>0</v>
      </c>
      <c r="X174" s="167">
        <v>0</v>
      </c>
      <c r="Y174" s="167">
        <f>X174*K174</f>
        <v>0</v>
      </c>
      <c r="Z174" s="167">
        <v>0</v>
      </c>
      <c r="AA174" s="168">
        <f>Z174*K174</f>
        <v>0</v>
      </c>
      <c r="AR174" s="19" t="s">
        <v>175</v>
      </c>
      <c r="AT174" s="19" t="s">
        <v>171</v>
      </c>
      <c r="AU174" s="19" t="s">
        <v>126</v>
      </c>
      <c r="AY174" s="19" t="s">
        <v>170</v>
      </c>
      <c r="BE174" s="107">
        <f>IF(U174="základní",N174,0)</f>
        <v>0</v>
      </c>
      <c r="BF174" s="107">
        <f>IF(U174="snížená",N174,0)</f>
        <v>0</v>
      </c>
      <c r="BG174" s="107">
        <f>IF(U174="zákl. přenesená",N174,0)</f>
        <v>0</v>
      </c>
      <c r="BH174" s="107">
        <f>IF(U174="sníž. přenesená",N174,0)</f>
        <v>0</v>
      </c>
      <c r="BI174" s="107">
        <f>IF(U174="nulová",N174,0)</f>
        <v>0</v>
      </c>
      <c r="BJ174" s="19" t="s">
        <v>11</v>
      </c>
      <c r="BK174" s="107">
        <f>ROUND(L174*K174,0)</f>
        <v>0</v>
      </c>
      <c r="BL174" s="19" t="s">
        <v>175</v>
      </c>
      <c r="BM174" s="19" t="s">
        <v>1885</v>
      </c>
    </row>
    <row r="175" spans="2:65" s="10" customFormat="1" ht="22.5" customHeight="1">
      <c r="B175" s="169"/>
      <c r="C175" s="170"/>
      <c r="D175" s="170"/>
      <c r="E175" s="171" t="s">
        <v>5</v>
      </c>
      <c r="F175" s="263" t="s">
        <v>1886</v>
      </c>
      <c r="G175" s="264"/>
      <c r="H175" s="264"/>
      <c r="I175" s="264"/>
      <c r="J175" s="170"/>
      <c r="K175" s="172">
        <v>301.64999999999998</v>
      </c>
      <c r="L175" s="170"/>
      <c r="M175" s="170"/>
      <c r="N175" s="170"/>
      <c r="O175" s="170"/>
      <c r="P175" s="170"/>
      <c r="Q175" s="170"/>
      <c r="R175" s="173"/>
      <c r="T175" s="174"/>
      <c r="U175" s="170"/>
      <c r="V175" s="170"/>
      <c r="W175" s="170"/>
      <c r="X175" s="170"/>
      <c r="Y175" s="170"/>
      <c r="Z175" s="170"/>
      <c r="AA175" s="175"/>
      <c r="AT175" s="176" t="s">
        <v>178</v>
      </c>
      <c r="AU175" s="176" t="s">
        <v>126</v>
      </c>
      <c r="AV175" s="10" t="s">
        <v>126</v>
      </c>
      <c r="AW175" s="10" t="s">
        <v>39</v>
      </c>
      <c r="AX175" s="10" t="s">
        <v>82</v>
      </c>
      <c r="AY175" s="176" t="s">
        <v>170</v>
      </c>
    </row>
    <row r="176" spans="2:65" s="1" customFormat="1" ht="31.5" customHeight="1">
      <c r="B176" s="133"/>
      <c r="C176" s="162" t="s">
        <v>279</v>
      </c>
      <c r="D176" s="162" t="s">
        <v>171</v>
      </c>
      <c r="E176" s="163" t="s">
        <v>1382</v>
      </c>
      <c r="F176" s="260" t="s">
        <v>1383</v>
      </c>
      <c r="G176" s="260"/>
      <c r="H176" s="260"/>
      <c r="I176" s="260"/>
      <c r="J176" s="164" t="s">
        <v>174</v>
      </c>
      <c r="K176" s="165">
        <v>105.08</v>
      </c>
      <c r="L176" s="261">
        <v>0</v>
      </c>
      <c r="M176" s="261"/>
      <c r="N176" s="262">
        <f>ROUND(L176*K176,0)</f>
        <v>0</v>
      </c>
      <c r="O176" s="262"/>
      <c r="P176" s="262"/>
      <c r="Q176" s="262"/>
      <c r="R176" s="136"/>
      <c r="T176" s="166" t="s">
        <v>5</v>
      </c>
      <c r="U176" s="45" t="s">
        <v>47</v>
      </c>
      <c r="V176" s="37"/>
      <c r="W176" s="167">
        <f>V176*K176</f>
        <v>0</v>
      </c>
      <c r="X176" s="167">
        <v>0</v>
      </c>
      <c r="Y176" s="167">
        <f>X176*K176</f>
        <v>0</v>
      </c>
      <c r="Z176" s="167">
        <v>0</v>
      </c>
      <c r="AA176" s="168">
        <f>Z176*K176</f>
        <v>0</v>
      </c>
      <c r="AR176" s="19" t="s">
        <v>175</v>
      </c>
      <c r="AT176" s="19" t="s">
        <v>171</v>
      </c>
      <c r="AU176" s="19" t="s">
        <v>126</v>
      </c>
      <c r="AY176" s="19" t="s">
        <v>170</v>
      </c>
      <c r="BE176" s="107">
        <f>IF(U176="základní",N176,0)</f>
        <v>0</v>
      </c>
      <c r="BF176" s="107">
        <f>IF(U176="snížená",N176,0)</f>
        <v>0</v>
      </c>
      <c r="BG176" s="107">
        <f>IF(U176="zákl. přenesená",N176,0)</f>
        <v>0</v>
      </c>
      <c r="BH176" s="107">
        <f>IF(U176="sníž. přenesená",N176,0)</f>
        <v>0</v>
      </c>
      <c r="BI176" s="107">
        <f>IF(U176="nulová",N176,0)</f>
        <v>0</v>
      </c>
      <c r="BJ176" s="19" t="s">
        <v>11</v>
      </c>
      <c r="BK176" s="107">
        <f>ROUND(L176*K176,0)</f>
        <v>0</v>
      </c>
      <c r="BL176" s="19" t="s">
        <v>175</v>
      </c>
      <c r="BM176" s="19" t="s">
        <v>1887</v>
      </c>
    </row>
    <row r="177" spans="2:65" s="10" customFormat="1" ht="22.5" customHeight="1">
      <c r="B177" s="169"/>
      <c r="C177" s="170"/>
      <c r="D177" s="170"/>
      <c r="E177" s="171" t="s">
        <v>5</v>
      </c>
      <c r="F177" s="263" t="s">
        <v>1888</v>
      </c>
      <c r="G177" s="264"/>
      <c r="H177" s="264"/>
      <c r="I177" s="264"/>
      <c r="J177" s="170"/>
      <c r="K177" s="172">
        <v>54.24</v>
      </c>
      <c r="L177" s="170"/>
      <c r="M177" s="170"/>
      <c r="N177" s="170"/>
      <c r="O177" s="170"/>
      <c r="P177" s="170"/>
      <c r="Q177" s="170"/>
      <c r="R177" s="173"/>
      <c r="T177" s="174"/>
      <c r="U177" s="170"/>
      <c r="V177" s="170"/>
      <c r="W177" s="170"/>
      <c r="X177" s="170"/>
      <c r="Y177" s="170"/>
      <c r="Z177" s="170"/>
      <c r="AA177" s="175"/>
      <c r="AT177" s="176" t="s">
        <v>178</v>
      </c>
      <c r="AU177" s="176" t="s">
        <v>126</v>
      </c>
      <c r="AV177" s="10" t="s">
        <v>126</v>
      </c>
      <c r="AW177" s="10" t="s">
        <v>39</v>
      </c>
      <c r="AX177" s="10" t="s">
        <v>82</v>
      </c>
      <c r="AY177" s="176" t="s">
        <v>170</v>
      </c>
    </row>
    <row r="178" spans="2:65" s="10" customFormat="1" ht="22.5" customHeight="1">
      <c r="B178" s="169"/>
      <c r="C178" s="170"/>
      <c r="D178" s="170"/>
      <c r="E178" s="171" t="s">
        <v>5</v>
      </c>
      <c r="F178" s="265" t="s">
        <v>1889</v>
      </c>
      <c r="G178" s="266"/>
      <c r="H178" s="266"/>
      <c r="I178" s="266"/>
      <c r="J178" s="170"/>
      <c r="K178" s="172">
        <v>20.52</v>
      </c>
      <c r="L178" s="170"/>
      <c r="M178" s="170"/>
      <c r="N178" s="170"/>
      <c r="O178" s="170"/>
      <c r="P178" s="170"/>
      <c r="Q178" s="170"/>
      <c r="R178" s="173"/>
      <c r="T178" s="174"/>
      <c r="U178" s="170"/>
      <c r="V178" s="170"/>
      <c r="W178" s="170"/>
      <c r="X178" s="170"/>
      <c r="Y178" s="170"/>
      <c r="Z178" s="170"/>
      <c r="AA178" s="175"/>
      <c r="AT178" s="176" t="s">
        <v>178</v>
      </c>
      <c r="AU178" s="176" t="s">
        <v>126</v>
      </c>
      <c r="AV178" s="10" t="s">
        <v>126</v>
      </c>
      <c r="AW178" s="10" t="s">
        <v>39</v>
      </c>
      <c r="AX178" s="10" t="s">
        <v>82</v>
      </c>
      <c r="AY178" s="176" t="s">
        <v>170</v>
      </c>
    </row>
    <row r="179" spans="2:65" s="10" customFormat="1" ht="22.5" customHeight="1">
      <c r="B179" s="169"/>
      <c r="C179" s="170"/>
      <c r="D179" s="170"/>
      <c r="E179" s="171" t="s">
        <v>5</v>
      </c>
      <c r="F179" s="265" t="s">
        <v>1890</v>
      </c>
      <c r="G179" s="266"/>
      <c r="H179" s="266"/>
      <c r="I179" s="266"/>
      <c r="J179" s="170"/>
      <c r="K179" s="172">
        <v>30.32</v>
      </c>
      <c r="L179" s="170"/>
      <c r="M179" s="170"/>
      <c r="N179" s="170"/>
      <c r="O179" s="170"/>
      <c r="P179" s="170"/>
      <c r="Q179" s="170"/>
      <c r="R179" s="173"/>
      <c r="T179" s="174"/>
      <c r="U179" s="170"/>
      <c r="V179" s="170"/>
      <c r="W179" s="170"/>
      <c r="X179" s="170"/>
      <c r="Y179" s="170"/>
      <c r="Z179" s="170"/>
      <c r="AA179" s="175"/>
      <c r="AT179" s="176" t="s">
        <v>178</v>
      </c>
      <c r="AU179" s="176" t="s">
        <v>126</v>
      </c>
      <c r="AV179" s="10" t="s">
        <v>126</v>
      </c>
      <c r="AW179" s="10" t="s">
        <v>39</v>
      </c>
      <c r="AX179" s="10" t="s">
        <v>82</v>
      </c>
      <c r="AY179" s="176" t="s">
        <v>170</v>
      </c>
    </row>
    <row r="180" spans="2:65" s="1" customFormat="1" ht="22.5" customHeight="1">
      <c r="B180" s="133"/>
      <c r="C180" s="177" t="s">
        <v>283</v>
      </c>
      <c r="D180" s="177" t="s">
        <v>234</v>
      </c>
      <c r="E180" s="178" t="s">
        <v>1386</v>
      </c>
      <c r="F180" s="272" t="s">
        <v>1387</v>
      </c>
      <c r="G180" s="272"/>
      <c r="H180" s="272"/>
      <c r="I180" s="272"/>
      <c r="J180" s="179" t="s">
        <v>203</v>
      </c>
      <c r="K180" s="180">
        <v>199.65199999999999</v>
      </c>
      <c r="L180" s="273">
        <v>0</v>
      </c>
      <c r="M180" s="273"/>
      <c r="N180" s="274">
        <f>ROUND(L180*K180,0)</f>
        <v>0</v>
      </c>
      <c r="O180" s="262"/>
      <c r="P180" s="262"/>
      <c r="Q180" s="262"/>
      <c r="R180" s="136"/>
      <c r="T180" s="166" t="s">
        <v>5</v>
      </c>
      <c r="U180" s="45" t="s">
        <v>47</v>
      </c>
      <c r="V180" s="37"/>
      <c r="W180" s="167">
        <f>V180*K180</f>
        <v>0</v>
      </c>
      <c r="X180" s="167">
        <v>0</v>
      </c>
      <c r="Y180" s="167">
        <f>X180*K180</f>
        <v>0</v>
      </c>
      <c r="Z180" s="167">
        <v>0</v>
      </c>
      <c r="AA180" s="168">
        <f>Z180*K180</f>
        <v>0</v>
      </c>
      <c r="AR180" s="19" t="s">
        <v>213</v>
      </c>
      <c r="AT180" s="19" t="s">
        <v>234</v>
      </c>
      <c r="AU180" s="19" t="s">
        <v>126</v>
      </c>
      <c r="AY180" s="19" t="s">
        <v>170</v>
      </c>
      <c r="BE180" s="107">
        <f>IF(U180="základní",N180,0)</f>
        <v>0</v>
      </c>
      <c r="BF180" s="107">
        <f>IF(U180="snížená",N180,0)</f>
        <v>0</v>
      </c>
      <c r="BG180" s="107">
        <f>IF(U180="zákl. přenesená",N180,0)</f>
        <v>0</v>
      </c>
      <c r="BH180" s="107">
        <f>IF(U180="sníž. přenesená",N180,0)</f>
        <v>0</v>
      </c>
      <c r="BI180" s="107">
        <f>IF(U180="nulová",N180,0)</f>
        <v>0</v>
      </c>
      <c r="BJ180" s="19" t="s">
        <v>11</v>
      </c>
      <c r="BK180" s="107">
        <f>ROUND(L180*K180,0)</f>
        <v>0</v>
      </c>
      <c r="BL180" s="19" t="s">
        <v>175</v>
      </c>
      <c r="BM180" s="19" t="s">
        <v>1891</v>
      </c>
    </row>
    <row r="181" spans="2:65" s="10" customFormat="1" ht="22.5" customHeight="1">
      <c r="B181" s="169"/>
      <c r="C181" s="170"/>
      <c r="D181" s="170"/>
      <c r="E181" s="171" t="s">
        <v>5</v>
      </c>
      <c r="F181" s="263" t="s">
        <v>1892</v>
      </c>
      <c r="G181" s="264"/>
      <c r="H181" s="264"/>
      <c r="I181" s="264"/>
      <c r="J181" s="170"/>
      <c r="K181" s="172">
        <v>199.65199999999999</v>
      </c>
      <c r="L181" s="170"/>
      <c r="M181" s="170"/>
      <c r="N181" s="170"/>
      <c r="O181" s="170"/>
      <c r="P181" s="170"/>
      <c r="Q181" s="170"/>
      <c r="R181" s="173"/>
      <c r="T181" s="174"/>
      <c r="U181" s="170"/>
      <c r="V181" s="170"/>
      <c r="W181" s="170"/>
      <c r="X181" s="170"/>
      <c r="Y181" s="170"/>
      <c r="Z181" s="170"/>
      <c r="AA181" s="175"/>
      <c r="AT181" s="176" t="s">
        <v>178</v>
      </c>
      <c r="AU181" s="176" t="s">
        <v>126</v>
      </c>
      <c r="AV181" s="10" t="s">
        <v>126</v>
      </c>
      <c r="AW181" s="10" t="s">
        <v>39</v>
      </c>
      <c r="AX181" s="10" t="s">
        <v>82</v>
      </c>
      <c r="AY181" s="176" t="s">
        <v>170</v>
      </c>
    </row>
    <row r="182" spans="2:65" s="1" customFormat="1" ht="31.5" customHeight="1">
      <c r="B182" s="133"/>
      <c r="C182" s="177" t="s">
        <v>287</v>
      </c>
      <c r="D182" s="177" t="s">
        <v>234</v>
      </c>
      <c r="E182" s="178" t="s">
        <v>1390</v>
      </c>
      <c r="F182" s="272" t="s">
        <v>1391</v>
      </c>
      <c r="G182" s="272"/>
      <c r="H182" s="272"/>
      <c r="I182" s="272"/>
      <c r="J182" s="179" t="s">
        <v>203</v>
      </c>
      <c r="K182" s="180">
        <v>286.56799999999998</v>
      </c>
      <c r="L182" s="273">
        <v>0</v>
      </c>
      <c r="M182" s="273"/>
      <c r="N182" s="274">
        <f>ROUND(L182*K182,0)</f>
        <v>0</v>
      </c>
      <c r="O182" s="262"/>
      <c r="P182" s="262"/>
      <c r="Q182" s="262"/>
      <c r="R182" s="136"/>
      <c r="T182" s="166" t="s">
        <v>5</v>
      </c>
      <c r="U182" s="45" t="s">
        <v>47</v>
      </c>
      <c r="V182" s="37"/>
      <c r="W182" s="167">
        <f>V182*K182</f>
        <v>0</v>
      </c>
      <c r="X182" s="167">
        <v>0</v>
      </c>
      <c r="Y182" s="167">
        <f>X182*K182</f>
        <v>0</v>
      </c>
      <c r="Z182" s="167">
        <v>0</v>
      </c>
      <c r="AA182" s="168">
        <f>Z182*K182</f>
        <v>0</v>
      </c>
      <c r="AR182" s="19" t="s">
        <v>213</v>
      </c>
      <c r="AT182" s="19" t="s">
        <v>234</v>
      </c>
      <c r="AU182" s="19" t="s">
        <v>126</v>
      </c>
      <c r="AY182" s="19" t="s">
        <v>170</v>
      </c>
      <c r="BE182" s="107">
        <f>IF(U182="základní",N182,0)</f>
        <v>0</v>
      </c>
      <c r="BF182" s="107">
        <f>IF(U182="snížená",N182,0)</f>
        <v>0</v>
      </c>
      <c r="BG182" s="107">
        <f>IF(U182="zákl. přenesená",N182,0)</f>
        <v>0</v>
      </c>
      <c r="BH182" s="107">
        <f>IF(U182="sníž. přenesená",N182,0)</f>
        <v>0</v>
      </c>
      <c r="BI182" s="107">
        <f>IF(U182="nulová",N182,0)</f>
        <v>0</v>
      </c>
      <c r="BJ182" s="19" t="s">
        <v>11</v>
      </c>
      <c r="BK182" s="107">
        <f>ROUND(L182*K182,0)</f>
        <v>0</v>
      </c>
      <c r="BL182" s="19" t="s">
        <v>175</v>
      </c>
      <c r="BM182" s="19" t="s">
        <v>1893</v>
      </c>
    </row>
    <row r="183" spans="2:65" s="10" customFormat="1" ht="22.5" customHeight="1">
      <c r="B183" s="169"/>
      <c r="C183" s="170"/>
      <c r="D183" s="170"/>
      <c r="E183" s="171" t="s">
        <v>5</v>
      </c>
      <c r="F183" s="263" t="s">
        <v>1894</v>
      </c>
      <c r="G183" s="264"/>
      <c r="H183" s="264"/>
      <c r="I183" s="264"/>
      <c r="J183" s="170"/>
      <c r="K183" s="172">
        <v>286.56799999999998</v>
      </c>
      <c r="L183" s="170"/>
      <c r="M183" s="170"/>
      <c r="N183" s="170"/>
      <c r="O183" s="170"/>
      <c r="P183" s="170"/>
      <c r="Q183" s="170"/>
      <c r="R183" s="173"/>
      <c r="T183" s="174"/>
      <c r="U183" s="170"/>
      <c r="V183" s="170"/>
      <c r="W183" s="170"/>
      <c r="X183" s="170"/>
      <c r="Y183" s="170"/>
      <c r="Z183" s="170"/>
      <c r="AA183" s="175"/>
      <c r="AT183" s="176" t="s">
        <v>178</v>
      </c>
      <c r="AU183" s="176" t="s">
        <v>126</v>
      </c>
      <c r="AV183" s="10" t="s">
        <v>126</v>
      </c>
      <c r="AW183" s="10" t="s">
        <v>39</v>
      </c>
      <c r="AX183" s="10" t="s">
        <v>82</v>
      </c>
      <c r="AY183" s="176" t="s">
        <v>170</v>
      </c>
    </row>
    <row r="184" spans="2:65" s="9" customFormat="1" ht="29.85" customHeight="1">
      <c r="B184" s="151"/>
      <c r="C184" s="152"/>
      <c r="D184" s="161" t="s">
        <v>139</v>
      </c>
      <c r="E184" s="161"/>
      <c r="F184" s="161"/>
      <c r="G184" s="161"/>
      <c r="H184" s="161"/>
      <c r="I184" s="161"/>
      <c r="J184" s="161"/>
      <c r="K184" s="161"/>
      <c r="L184" s="161"/>
      <c r="M184" s="161"/>
      <c r="N184" s="270">
        <f>BK184</f>
        <v>0</v>
      </c>
      <c r="O184" s="271"/>
      <c r="P184" s="271"/>
      <c r="Q184" s="271"/>
      <c r="R184" s="154"/>
      <c r="T184" s="155"/>
      <c r="U184" s="152"/>
      <c r="V184" s="152"/>
      <c r="W184" s="156">
        <f>SUM(W185:W196)</f>
        <v>0</v>
      </c>
      <c r="X184" s="152"/>
      <c r="Y184" s="156">
        <f>SUM(Y185:Y196)</f>
        <v>0.25572099999999998</v>
      </c>
      <c r="Z184" s="152"/>
      <c r="AA184" s="157">
        <f>SUM(AA185:AA196)</f>
        <v>0</v>
      </c>
      <c r="AR184" s="158" t="s">
        <v>11</v>
      </c>
      <c r="AT184" s="159" t="s">
        <v>81</v>
      </c>
      <c r="AU184" s="159" t="s">
        <v>11</v>
      </c>
      <c r="AY184" s="158" t="s">
        <v>170</v>
      </c>
      <c r="BK184" s="160">
        <f>SUM(BK185:BK196)</f>
        <v>0</v>
      </c>
    </row>
    <row r="185" spans="2:65" s="1" customFormat="1" ht="31.5" customHeight="1">
      <c r="B185" s="133"/>
      <c r="C185" s="162" t="s">
        <v>291</v>
      </c>
      <c r="D185" s="162" t="s">
        <v>171</v>
      </c>
      <c r="E185" s="163" t="s">
        <v>1405</v>
      </c>
      <c r="F185" s="260" t="s">
        <v>1406</v>
      </c>
      <c r="G185" s="260"/>
      <c r="H185" s="260"/>
      <c r="I185" s="260"/>
      <c r="J185" s="164" t="s">
        <v>174</v>
      </c>
      <c r="K185" s="165">
        <v>39.405000000000001</v>
      </c>
      <c r="L185" s="261">
        <v>0</v>
      </c>
      <c r="M185" s="261"/>
      <c r="N185" s="262">
        <f>ROUND(L185*K185,0)</f>
        <v>0</v>
      </c>
      <c r="O185" s="262"/>
      <c r="P185" s="262"/>
      <c r="Q185" s="262"/>
      <c r="R185" s="136"/>
      <c r="T185" s="166" t="s">
        <v>5</v>
      </c>
      <c r="U185" s="45" t="s">
        <v>47</v>
      </c>
      <c r="V185" s="37"/>
      <c r="W185" s="167">
        <f>V185*K185</f>
        <v>0</v>
      </c>
      <c r="X185" s="167">
        <v>0</v>
      </c>
      <c r="Y185" s="167">
        <f>X185*K185</f>
        <v>0</v>
      </c>
      <c r="Z185" s="167">
        <v>0</v>
      </c>
      <c r="AA185" s="168">
        <f>Z185*K185</f>
        <v>0</v>
      </c>
      <c r="AR185" s="19" t="s">
        <v>175</v>
      </c>
      <c r="AT185" s="19" t="s">
        <v>171</v>
      </c>
      <c r="AU185" s="19" t="s">
        <v>126</v>
      </c>
      <c r="AY185" s="19" t="s">
        <v>170</v>
      </c>
      <c r="BE185" s="107">
        <f>IF(U185="základní",N185,0)</f>
        <v>0</v>
      </c>
      <c r="BF185" s="107">
        <f>IF(U185="snížená",N185,0)</f>
        <v>0</v>
      </c>
      <c r="BG185" s="107">
        <f>IF(U185="zákl. přenesená",N185,0)</f>
        <v>0</v>
      </c>
      <c r="BH185" s="107">
        <f>IF(U185="sníž. přenesená",N185,0)</f>
        <v>0</v>
      </c>
      <c r="BI185" s="107">
        <f>IF(U185="nulová",N185,0)</f>
        <v>0</v>
      </c>
      <c r="BJ185" s="19" t="s">
        <v>11</v>
      </c>
      <c r="BK185" s="107">
        <f>ROUND(L185*K185,0)</f>
        <v>0</v>
      </c>
      <c r="BL185" s="19" t="s">
        <v>175</v>
      </c>
      <c r="BM185" s="19" t="s">
        <v>1895</v>
      </c>
    </row>
    <row r="186" spans="2:65" s="10" customFormat="1" ht="22.5" customHeight="1">
      <c r="B186" s="169"/>
      <c r="C186" s="170"/>
      <c r="D186" s="170"/>
      <c r="E186" s="171" t="s">
        <v>5</v>
      </c>
      <c r="F186" s="263" t="s">
        <v>1896</v>
      </c>
      <c r="G186" s="264"/>
      <c r="H186" s="264"/>
      <c r="I186" s="264"/>
      <c r="J186" s="170"/>
      <c r="K186" s="172">
        <v>20.34</v>
      </c>
      <c r="L186" s="170"/>
      <c r="M186" s="170"/>
      <c r="N186" s="170"/>
      <c r="O186" s="170"/>
      <c r="P186" s="170"/>
      <c r="Q186" s="170"/>
      <c r="R186" s="173"/>
      <c r="T186" s="174"/>
      <c r="U186" s="170"/>
      <c r="V186" s="170"/>
      <c r="W186" s="170"/>
      <c r="X186" s="170"/>
      <c r="Y186" s="170"/>
      <c r="Z186" s="170"/>
      <c r="AA186" s="175"/>
      <c r="AT186" s="176" t="s">
        <v>178</v>
      </c>
      <c r="AU186" s="176" t="s">
        <v>126</v>
      </c>
      <c r="AV186" s="10" t="s">
        <v>126</v>
      </c>
      <c r="AW186" s="10" t="s">
        <v>39</v>
      </c>
      <c r="AX186" s="10" t="s">
        <v>82</v>
      </c>
      <c r="AY186" s="176" t="s">
        <v>170</v>
      </c>
    </row>
    <row r="187" spans="2:65" s="10" customFormat="1" ht="22.5" customHeight="1">
      <c r="B187" s="169"/>
      <c r="C187" s="170"/>
      <c r="D187" s="170"/>
      <c r="E187" s="171" t="s">
        <v>5</v>
      </c>
      <c r="F187" s="265" t="s">
        <v>1897</v>
      </c>
      <c r="G187" s="266"/>
      <c r="H187" s="266"/>
      <c r="I187" s="266"/>
      <c r="J187" s="170"/>
      <c r="K187" s="172">
        <v>7.6950000000000003</v>
      </c>
      <c r="L187" s="170"/>
      <c r="M187" s="170"/>
      <c r="N187" s="170"/>
      <c r="O187" s="170"/>
      <c r="P187" s="170"/>
      <c r="Q187" s="170"/>
      <c r="R187" s="173"/>
      <c r="T187" s="174"/>
      <c r="U187" s="170"/>
      <c r="V187" s="170"/>
      <c r="W187" s="170"/>
      <c r="X187" s="170"/>
      <c r="Y187" s="170"/>
      <c r="Z187" s="170"/>
      <c r="AA187" s="175"/>
      <c r="AT187" s="176" t="s">
        <v>178</v>
      </c>
      <c r="AU187" s="176" t="s">
        <v>126</v>
      </c>
      <c r="AV187" s="10" t="s">
        <v>126</v>
      </c>
      <c r="AW187" s="10" t="s">
        <v>39</v>
      </c>
      <c r="AX187" s="10" t="s">
        <v>82</v>
      </c>
      <c r="AY187" s="176" t="s">
        <v>170</v>
      </c>
    </row>
    <row r="188" spans="2:65" s="10" customFormat="1" ht="22.5" customHeight="1">
      <c r="B188" s="169"/>
      <c r="C188" s="170"/>
      <c r="D188" s="170"/>
      <c r="E188" s="171" t="s">
        <v>5</v>
      </c>
      <c r="F188" s="265" t="s">
        <v>1898</v>
      </c>
      <c r="G188" s="266"/>
      <c r="H188" s="266"/>
      <c r="I188" s="266"/>
      <c r="J188" s="170"/>
      <c r="K188" s="172">
        <v>11.37</v>
      </c>
      <c r="L188" s="170"/>
      <c r="M188" s="170"/>
      <c r="N188" s="170"/>
      <c r="O188" s="170"/>
      <c r="P188" s="170"/>
      <c r="Q188" s="170"/>
      <c r="R188" s="173"/>
      <c r="T188" s="174"/>
      <c r="U188" s="170"/>
      <c r="V188" s="170"/>
      <c r="W188" s="170"/>
      <c r="X188" s="170"/>
      <c r="Y188" s="170"/>
      <c r="Z188" s="170"/>
      <c r="AA188" s="175"/>
      <c r="AT188" s="176" t="s">
        <v>178</v>
      </c>
      <c r="AU188" s="176" t="s">
        <v>126</v>
      </c>
      <c r="AV188" s="10" t="s">
        <v>126</v>
      </c>
      <c r="AW188" s="10" t="s">
        <v>39</v>
      </c>
      <c r="AX188" s="10" t="s">
        <v>82</v>
      </c>
      <c r="AY188" s="176" t="s">
        <v>170</v>
      </c>
    </row>
    <row r="189" spans="2:65" s="1" customFormat="1" ht="31.5" customHeight="1">
      <c r="B189" s="133"/>
      <c r="C189" s="162" t="s">
        <v>295</v>
      </c>
      <c r="D189" s="162" t="s">
        <v>171</v>
      </c>
      <c r="E189" s="163" t="s">
        <v>1409</v>
      </c>
      <c r="F189" s="260" t="s">
        <v>1410</v>
      </c>
      <c r="G189" s="260"/>
      <c r="H189" s="260"/>
      <c r="I189" s="260"/>
      <c r="J189" s="164" t="s">
        <v>209</v>
      </c>
      <c r="K189" s="165">
        <v>262.7</v>
      </c>
      <c r="L189" s="261">
        <v>0</v>
      </c>
      <c r="M189" s="261"/>
      <c r="N189" s="262">
        <f>ROUND(L189*K189,0)</f>
        <v>0</v>
      </c>
      <c r="O189" s="262"/>
      <c r="P189" s="262"/>
      <c r="Q189" s="262"/>
      <c r="R189" s="136"/>
      <c r="T189" s="166" t="s">
        <v>5</v>
      </c>
      <c r="U189" s="45" t="s">
        <v>47</v>
      </c>
      <c r="V189" s="37"/>
      <c r="W189" s="167">
        <f>V189*K189</f>
        <v>0</v>
      </c>
      <c r="X189" s="167">
        <v>1.7000000000000001E-4</v>
      </c>
      <c r="Y189" s="167">
        <f>X189*K189</f>
        <v>4.4659000000000004E-2</v>
      </c>
      <c r="Z189" s="167">
        <v>0</v>
      </c>
      <c r="AA189" s="168">
        <f>Z189*K189</f>
        <v>0</v>
      </c>
      <c r="AR189" s="19" t="s">
        <v>175</v>
      </c>
      <c r="AT189" s="19" t="s">
        <v>171</v>
      </c>
      <c r="AU189" s="19" t="s">
        <v>126</v>
      </c>
      <c r="AY189" s="19" t="s">
        <v>170</v>
      </c>
      <c r="BE189" s="107">
        <f>IF(U189="základní",N189,0)</f>
        <v>0</v>
      </c>
      <c r="BF189" s="107">
        <f>IF(U189="snížená",N189,0)</f>
        <v>0</v>
      </c>
      <c r="BG189" s="107">
        <f>IF(U189="zákl. přenesená",N189,0)</f>
        <v>0</v>
      </c>
      <c r="BH189" s="107">
        <f>IF(U189="sníž. přenesená",N189,0)</f>
        <v>0</v>
      </c>
      <c r="BI189" s="107">
        <f>IF(U189="nulová",N189,0)</f>
        <v>0</v>
      </c>
      <c r="BJ189" s="19" t="s">
        <v>11</v>
      </c>
      <c r="BK189" s="107">
        <f>ROUND(L189*K189,0)</f>
        <v>0</v>
      </c>
      <c r="BL189" s="19" t="s">
        <v>175</v>
      </c>
      <c r="BM189" s="19" t="s">
        <v>1899</v>
      </c>
    </row>
    <row r="190" spans="2:65" s="10" customFormat="1" ht="22.5" customHeight="1">
      <c r="B190" s="169"/>
      <c r="C190" s="170"/>
      <c r="D190" s="170"/>
      <c r="E190" s="171" t="s">
        <v>5</v>
      </c>
      <c r="F190" s="263" t="s">
        <v>1900</v>
      </c>
      <c r="G190" s="264"/>
      <c r="H190" s="264"/>
      <c r="I190" s="264"/>
      <c r="J190" s="170"/>
      <c r="K190" s="172">
        <v>135.6</v>
      </c>
      <c r="L190" s="170"/>
      <c r="M190" s="170"/>
      <c r="N190" s="170"/>
      <c r="O190" s="170"/>
      <c r="P190" s="170"/>
      <c r="Q190" s="170"/>
      <c r="R190" s="173"/>
      <c r="T190" s="174"/>
      <c r="U190" s="170"/>
      <c r="V190" s="170"/>
      <c r="W190" s="170"/>
      <c r="X190" s="170"/>
      <c r="Y190" s="170"/>
      <c r="Z190" s="170"/>
      <c r="AA190" s="175"/>
      <c r="AT190" s="176" t="s">
        <v>178</v>
      </c>
      <c r="AU190" s="176" t="s">
        <v>126</v>
      </c>
      <c r="AV190" s="10" t="s">
        <v>126</v>
      </c>
      <c r="AW190" s="10" t="s">
        <v>39</v>
      </c>
      <c r="AX190" s="10" t="s">
        <v>82</v>
      </c>
      <c r="AY190" s="176" t="s">
        <v>170</v>
      </c>
    </row>
    <row r="191" spans="2:65" s="10" customFormat="1" ht="22.5" customHeight="1">
      <c r="B191" s="169"/>
      <c r="C191" s="170"/>
      <c r="D191" s="170"/>
      <c r="E191" s="171" t="s">
        <v>5</v>
      </c>
      <c r="F191" s="265" t="s">
        <v>1901</v>
      </c>
      <c r="G191" s="266"/>
      <c r="H191" s="266"/>
      <c r="I191" s="266"/>
      <c r="J191" s="170"/>
      <c r="K191" s="172">
        <v>51.3</v>
      </c>
      <c r="L191" s="170"/>
      <c r="M191" s="170"/>
      <c r="N191" s="170"/>
      <c r="O191" s="170"/>
      <c r="P191" s="170"/>
      <c r="Q191" s="170"/>
      <c r="R191" s="173"/>
      <c r="T191" s="174"/>
      <c r="U191" s="170"/>
      <c r="V191" s="170"/>
      <c r="W191" s="170"/>
      <c r="X191" s="170"/>
      <c r="Y191" s="170"/>
      <c r="Z191" s="170"/>
      <c r="AA191" s="175"/>
      <c r="AT191" s="176" t="s">
        <v>178</v>
      </c>
      <c r="AU191" s="176" t="s">
        <v>126</v>
      </c>
      <c r="AV191" s="10" t="s">
        <v>126</v>
      </c>
      <c r="AW191" s="10" t="s">
        <v>39</v>
      </c>
      <c r="AX191" s="10" t="s">
        <v>82</v>
      </c>
      <c r="AY191" s="176" t="s">
        <v>170</v>
      </c>
    </row>
    <row r="192" spans="2:65" s="10" customFormat="1" ht="22.5" customHeight="1">
      <c r="B192" s="169"/>
      <c r="C192" s="170"/>
      <c r="D192" s="170"/>
      <c r="E192" s="171" t="s">
        <v>5</v>
      </c>
      <c r="F192" s="265" t="s">
        <v>1902</v>
      </c>
      <c r="G192" s="266"/>
      <c r="H192" s="266"/>
      <c r="I192" s="266"/>
      <c r="J192" s="170"/>
      <c r="K192" s="172">
        <v>75.8</v>
      </c>
      <c r="L192" s="170"/>
      <c r="M192" s="170"/>
      <c r="N192" s="170"/>
      <c r="O192" s="170"/>
      <c r="P192" s="170"/>
      <c r="Q192" s="170"/>
      <c r="R192" s="173"/>
      <c r="T192" s="174"/>
      <c r="U192" s="170"/>
      <c r="V192" s="170"/>
      <c r="W192" s="170"/>
      <c r="X192" s="170"/>
      <c r="Y192" s="170"/>
      <c r="Z192" s="170"/>
      <c r="AA192" s="175"/>
      <c r="AT192" s="176" t="s">
        <v>178</v>
      </c>
      <c r="AU192" s="176" t="s">
        <v>126</v>
      </c>
      <c r="AV192" s="10" t="s">
        <v>126</v>
      </c>
      <c r="AW192" s="10" t="s">
        <v>39</v>
      </c>
      <c r="AX192" s="10" t="s">
        <v>82</v>
      </c>
      <c r="AY192" s="176" t="s">
        <v>170</v>
      </c>
    </row>
    <row r="193" spans="2:65" s="1" customFormat="1" ht="31.5" customHeight="1">
      <c r="B193" s="133"/>
      <c r="C193" s="177" t="s">
        <v>299</v>
      </c>
      <c r="D193" s="177" t="s">
        <v>234</v>
      </c>
      <c r="E193" s="178" t="s">
        <v>1413</v>
      </c>
      <c r="F193" s="272" t="s">
        <v>1414</v>
      </c>
      <c r="G193" s="272"/>
      <c r="H193" s="272"/>
      <c r="I193" s="272"/>
      <c r="J193" s="179" t="s">
        <v>209</v>
      </c>
      <c r="K193" s="180">
        <v>315.24</v>
      </c>
      <c r="L193" s="273">
        <v>0</v>
      </c>
      <c r="M193" s="273"/>
      <c r="N193" s="274">
        <f>ROUND(L193*K193,0)</f>
        <v>0</v>
      </c>
      <c r="O193" s="262"/>
      <c r="P193" s="262"/>
      <c r="Q193" s="262"/>
      <c r="R193" s="136"/>
      <c r="T193" s="166" t="s">
        <v>5</v>
      </c>
      <c r="U193" s="45" t="s">
        <v>47</v>
      </c>
      <c r="V193" s="37"/>
      <c r="W193" s="167">
        <f>V193*K193</f>
        <v>0</v>
      </c>
      <c r="X193" s="167">
        <v>2.9999999999999997E-4</v>
      </c>
      <c r="Y193" s="167">
        <f>X193*K193</f>
        <v>9.4571999999999989E-2</v>
      </c>
      <c r="Z193" s="167">
        <v>0</v>
      </c>
      <c r="AA193" s="168">
        <f>Z193*K193</f>
        <v>0</v>
      </c>
      <c r="AR193" s="19" t="s">
        <v>213</v>
      </c>
      <c r="AT193" s="19" t="s">
        <v>234</v>
      </c>
      <c r="AU193" s="19" t="s">
        <v>126</v>
      </c>
      <c r="AY193" s="19" t="s">
        <v>170</v>
      </c>
      <c r="BE193" s="107">
        <f>IF(U193="základní",N193,0)</f>
        <v>0</v>
      </c>
      <c r="BF193" s="107">
        <f>IF(U193="snížená",N193,0)</f>
        <v>0</v>
      </c>
      <c r="BG193" s="107">
        <f>IF(U193="zákl. přenesená",N193,0)</f>
        <v>0</v>
      </c>
      <c r="BH193" s="107">
        <f>IF(U193="sníž. přenesená",N193,0)</f>
        <v>0</v>
      </c>
      <c r="BI193" s="107">
        <f>IF(U193="nulová",N193,0)</f>
        <v>0</v>
      </c>
      <c r="BJ193" s="19" t="s">
        <v>11</v>
      </c>
      <c r="BK193" s="107">
        <f>ROUND(L193*K193,0)</f>
        <v>0</v>
      </c>
      <c r="BL193" s="19" t="s">
        <v>175</v>
      </c>
      <c r="BM193" s="19" t="s">
        <v>1903</v>
      </c>
    </row>
    <row r="194" spans="2:65" s="10" customFormat="1" ht="22.5" customHeight="1">
      <c r="B194" s="169"/>
      <c r="C194" s="170"/>
      <c r="D194" s="170"/>
      <c r="E194" s="171" t="s">
        <v>5</v>
      </c>
      <c r="F194" s="263" t="s">
        <v>1904</v>
      </c>
      <c r="G194" s="264"/>
      <c r="H194" s="264"/>
      <c r="I194" s="264"/>
      <c r="J194" s="170"/>
      <c r="K194" s="172">
        <v>315.24</v>
      </c>
      <c r="L194" s="170"/>
      <c r="M194" s="170"/>
      <c r="N194" s="170"/>
      <c r="O194" s="170"/>
      <c r="P194" s="170"/>
      <c r="Q194" s="170"/>
      <c r="R194" s="173"/>
      <c r="T194" s="174"/>
      <c r="U194" s="170"/>
      <c r="V194" s="170"/>
      <c r="W194" s="170"/>
      <c r="X194" s="170"/>
      <c r="Y194" s="170"/>
      <c r="Z194" s="170"/>
      <c r="AA194" s="175"/>
      <c r="AT194" s="176" t="s">
        <v>178</v>
      </c>
      <c r="AU194" s="176" t="s">
        <v>126</v>
      </c>
      <c r="AV194" s="10" t="s">
        <v>126</v>
      </c>
      <c r="AW194" s="10" t="s">
        <v>39</v>
      </c>
      <c r="AX194" s="10" t="s">
        <v>82</v>
      </c>
      <c r="AY194" s="176" t="s">
        <v>170</v>
      </c>
    </row>
    <row r="195" spans="2:65" s="1" customFormat="1" ht="31.5" customHeight="1">
      <c r="B195" s="133"/>
      <c r="C195" s="162" t="s">
        <v>304</v>
      </c>
      <c r="D195" s="162" t="s">
        <v>171</v>
      </c>
      <c r="E195" s="163" t="s">
        <v>1417</v>
      </c>
      <c r="F195" s="260" t="s">
        <v>1418</v>
      </c>
      <c r="G195" s="260"/>
      <c r="H195" s="260"/>
      <c r="I195" s="260"/>
      <c r="J195" s="164" t="s">
        <v>267</v>
      </c>
      <c r="K195" s="165">
        <v>353</v>
      </c>
      <c r="L195" s="261">
        <v>0</v>
      </c>
      <c r="M195" s="261"/>
      <c r="N195" s="262">
        <f>ROUND(L195*K195,0)</f>
        <v>0</v>
      </c>
      <c r="O195" s="262"/>
      <c r="P195" s="262"/>
      <c r="Q195" s="262"/>
      <c r="R195" s="136"/>
      <c r="T195" s="166" t="s">
        <v>5</v>
      </c>
      <c r="U195" s="45" t="s">
        <v>47</v>
      </c>
      <c r="V195" s="37"/>
      <c r="W195" s="167">
        <f>V195*K195</f>
        <v>0</v>
      </c>
      <c r="X195" s="167">
        <v>3.3E-4</v>
      </c>
      <c r="Y195" s="167">
        <f>X195*K195</f>
        <v>0.11649</v>
      </c>
      <c r="Z195" s="167">
        <v>0</v>
      </c>
      <c r="AA195" s="168">
        <f>Z195*K195</f>
        <v>0</v>
      </c>
      <c r="AR195" s="19" t="s">
        <v>175</v>
      </c>
      <c r="AT195" s="19" t="s">
        <v>171</v>
      </c>
      <c r="AU195" s="19" t="s">
        <v>126</v>
      </c>
      <c r="AY195" s="19" t="s">
        <v>170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19" t="s">
        <v>11</v>
      </c>
      <c r="BK195" s="107">
        <f>ROUND(L195*K195,0)</f>
        <v>0</v>
      </c>
      <c r="BL195" s="19" t="s">
        <v>175</v>
      </c>
      <c r="BM195" s="19" t="s">
        <v>1905</v>
      </c>
    </row>
    <row r="196" spans="2:65" s="10" customFormat="1" ht="22.5" customHeight="1">
      <c r="B196" s="169"/>
      <c r="C196" s="170"/>
      <c r="D196" s="170"/>
      <c r="E196" s="171" t="s">
        <v>5</v>
      </c>
      <c r="F196" s="263" t="s">
        <v>1906</v>
      </c>
      <c r="G196" s="264"/>
      <c r="H196" s="264"/>
      <c r="I196" s="264"/>
      <c r="J196" s="170"/>
      <c r="K196" s="172">
        <v>353</v>
      </c>
      <c r="L196" s="170"/>
      <c r="M196" s="170"/>
      <c r="N196" s="170"/>
      <c r="O196" s="170"/>
      <c r="P196" s="170"/>
      <c r="Q196" s="170"/>
      <c r="R196" s="173"/>
      <c r="T196" s="174"/>
      <c r="U196" s="170"/>
      <c r="V196" s="170"/>
      <c r="W196" s="170"/>
      <c r="X196" s="170"/>
      <c r="Y196" s="170"/>
      <c r="Z196" s="170"/>
      <c r="AA196" s="175"/>
      <c r="AT196" s="176" t="s">
        <v>178</v>
      </c>
      <c r="AU196" s="176" t="s">
        <v>126</v>
      </c>
      <c r="AV196" s="10" t="s">
        <v>126</v>
      </c>
      <c r="AW196" s="10" t="s">
        <v>39</v>
      </c>
      <c r="AX196" s="10" t="s">
        <v>82</v>
      </c>
      <c r="AY196" s="176" t="s">
        <v>170</v>
      </c>
    </row>
    <row r="197" spans="2:65" s="9" customFormat="1" ht="29.85" customHeight="1">
      <c r="B197" s="151"/>
      <c r="C197" s="152"/>
      <c r="D197" s="161" t="s">
        <v>1192</v>
      </c>
      <c r="E197" s="161"/>
      <c r="F197" s="161"/>
      <c r="G197" s="161"/>
      <c r="H197" s="161"/>
      <c r="I197" s="161"/>
      <c r="J197" s="161"/>
      <c r="K197" s="161"/>
      <c r="L197" s="161"/>
      <c r="M197" s="161"/>
      <c r="N197" s="270">
        <f>BK197</f>
        <v>0</v>
      </c>
      <c r="O197" s="271"/>
      <c r="P197" s="271"/>
      <c r="Q197" s="271"/>
      <c r="R197" s="154"/>
      <c r="T197" s="155"/>
      <c r="U197" s="152"/>
      <c r="V197" s="152"/>
      <c r="W197" s="156">
        <f>SUM(W198:W205)</f>
        <v>0</v>
      </c>
      <c r="X197" s="152"/>
      <c r="Y197" s="156">
        <f>SUM(Y198:Y205)</f>
        <v>3.3643349999999995E-2</v>
      </c>
      <c r="Z197" s="152"/>
      <c r="AA197" s="157">
        <f>SUM(AA198:AA205)</f>
        <v>0</v>
      </c>
      <c r="AR197" s="158" t="s">
        <v>11</v>
      </c>
      <c r="AT197" s="159" t="s">
        <v>81</v>
      </c>
      <c r="AU197" s="159" t="s">
        <v>11</v>
      </c>
      <c r="AY197" s="158" t="s">
        <v>170</v>
      </c>
      <c r="BK197" s="160">
        <f>SUM(BK198:BK205)</f>
        <v>0</v>
      </c>
    </row>
    <row r="198" spans="2:65" s="1" customFormat="1" ht="31.5" customHeight="1">
      <c r="B198" s="133"/>
      <c r="C198" s="162" t="s">
        <v>309</v>
      </c>
      <c r="D198" s="162" t="s">
        <v>171</v>
      </c>
      <c r="E198" s="163" t="s">
        <v>1426</v>
      </c>
      <c r="F198" s="260" t="s">
        <v>1427</v>
      </c>
      <c r="G198" s="260"/>
      <c r="H198" s="260"/>
      <c r="I198" s="260"/>
      <c r="J198" s="164" t="s">
        <v>174</v>
      </c>
      <c r="K198" s="165">
        <v>26.27</v>
      </c>
      <c r="L198" s="261">
        <v>0</v>
      </c>
      <c r="M198" s="261"/>
      <c r="N198" s="262">
        <f>ROUND(L198*K198,0)</f>
        <v>0</v>
      </c>
      <c r="O198" s="262"/>
      <c r="P198" s="262"/>
      <c r="Q198" s="262"/>
      <c r="R198" s="136"/>
      <c r="T198" s="166" t="s">
        <v>5</v>
      </c>
      <c r="U198" s="45" t="s">
        <v>47</v>
      </c>
      <c r="V198" s="37"/>
      <c r="W198" s="167">
        <f>V198*K198</f>
        <v>0</v>
      </c>
      <c r="X198" s="167">
        <v>0</v>
      </c>
      <c r="Y198" s="167">
        <f>X198*K198</f>
        <v>0</v>
      </c>
      <c r="Z198" s="167">
        <v>0</v>
      </c>
      <c r="AA198" s="168">
        <f>Z198*K198</f>
        <v>0</v>
      </c>
      <c r="AR198" s="19" t="s">
        <v>175</v>
      </c>
      <c r="AT198" s="19" t="s">
        <v>171</v>
      </c>
      <c r="AU198" s="19" t="s">
        <v>126</v>
      </c>
      <c r="AY198" s="19" t="s">
        <v>170</v>
      </c>
      <c r="BE198" s="107">
        <f>IF(U198="základní",N198,0)</f>
        <v>0</v>
      </c>
      <c r="BF198" s="107">
        <f>IF(U198="snížená",N198,0)</f>
        <v>0</v>
      </c>
      <c r="BG198" s="107">
        <f>IF(U198="zákl. přenesená",N198,0)</f>
        <v>0</v>
      </c>
      <c r="BH198" s="107">
        <f>IF(U198="sníž. přenesená",N198,0)</f>
        <v>0</v>
      </c>
      <c r="BI198" s="107">
        <f>IF(U198="nulová",N198,0)</f>
        <v>0</v>
      </c>
      <c r="BJ198" s="19" t="s">
        <v>11</v>
      </c>
      <c r="BK198" s="107">
        <f>ROUND(L198*K198,0)</f>
        <v>0</v>
      </c>
      <c r="BL198" s="19" t="s">
        <v>175</v>
      </c>
      <c r="BM198" s="19" t="s">
        <v>1907</v>
      </c>
    </row>
    <row r="199" spans="2:65" s="10" customFormat="1" ht="22.5" customHeight="1">
      <c r="B199" s="169"/>
      <c r="C199" s="170"/>
      <c r="D199" s="170"/>
      <c r="E199" s="171" t="s">
        <v>5</v>
      </c>
      <c r="F199" s="263" t="s">
        <v>1908</v>
      </c>
      <c r="G199" s="264"/>
      <c r="H199" s="264"/>
      <c r="I199" s="264"/>
      <c r="J199" s="170"/>
      <c r="K199" s="172">
        <v>13.56</v>
      </c>
      <c r="L199" s="170"/>
      <c r="M199" s="170"/>
      <c r="N199" s="170"/>
      <c r="O199" s="170"/>
      <c r="P199" s="170"/>
      <c r="Q199" s="170"/>
      <c r="R199" s="173"/>
      <c r="T199" s="174"/>
      <c r="U199" s="170"/>
      <c r="V199" s="170"/>
      <c r="W199" s="170"/>
      <c r="X199" s="170"/>
      <c r="Y199" s="170"/>
      <c r="Z199" s="170"/>
      <c r="AA199" s="175"/>
      <c r="AT199" s="176" t="s">
        <v>178</v>
      </c>
      <c r="AU199" s="176" t="s">
        <v>126</v>
      </c>
      <c r="AV199" s="10" t="s">
        <v>126</v>
      </c>
      <c r="AW199" s="10" t="s">
        <v>39</v>
      </c>
      <c r="AX199" s="10" t="s">
        <v>82</v>
      </c>
      <c r="AY199" s="176" t="s">
        <v>170</v>
      </c>
    </row>
    <row r="200" spans="2:65" s="10" customFormat="1" ht="22.5" customHeight="1">
      <c r="B200" s="169"/>
      <c r="C200" s="170"/>
      <c r="D200" s="170"/>
      <c r="E200" s="171" t="s">
        <v>5</v>
      </c>
      <c r="F200" s="265" t="s">
        <v>1909</v>
      </c>
      <c r="G200" s="266"/>
      <c r="H200" s="266"/>
      <c r="I200" s="266"/>
      <c r="J200" s="170"/>
      <c r="K200" s="172">
        <v>5.13</v>
      </c>
      <c r="L200" s="170"/>
      <c r="M200" s="170"/>
      <c r="N200" s="170"/>
      <c r="O200" s="170"/>
      <c r="P200" s="170"/>
      <c r="Q200" s="170"/>
      <c r="R200" s="173"/>
      <c r="T200" s="174"/>
      <c r="U200" s="170"/>
      <c r="V200" s="170"/>
      <c r="W200" s="170"/>
      <c r="X200" s="170"/>
      <c r="Y200" s="170"/>
      <c r="Z200" s="170"/>
      <c r="AA200" s="175"/>
      <c r="AT200" s="176" t="s">
        <v>178</v>
      </c>
      <c r="AU200" s="176" t="s">
        <v>126</v>
      </c>
      <c r="AV200" s="10" t="s">
        <v>126</v>
      </c>
      <c r="AW200" s="10" t="s">
        <v>39</v>
      </c>
      <c r="AX200" s="10" t="s">
        <v>82</v>
      </c>
      <c r="AY200" s="176" t="s">
        <v>170</v>
      </c>
    </row>
    <row r="201" spans="2:65" s="10" customFormat="1" ht="22.5" customHeight="1">
      <c r="B201" s="169"/>
      <c r="C201" s="170"/>
      <c r="D201" s="170"/>
      <c r="E201" s="171" t="s">
        <v>5</v>
      </c>
      <c r="F201" s="265" t="s">
        <v>1910</v>
      </c>
      <c r="G201" s="266"/>
      <c r="H201" s="266"/>
      <c r="I201" s="266"/>
      <c r="J201" s="170"/>
      <c r="K201" s="172">
        <v>7.58</v>
      </c>
      <c r="L201" s="170"/>
      <c r="M201" s="170"/>
      <c r="N201" s="170"/>
      <c r="O201" s="170"/>
      <c r="P201" s="170"/>
      <c r="Q201" s="170"/>
      <c r="R201" s="173"/>
      <c r="T201" s="174"/>
      <c r="U201" s="170"/>
      <c r="V201" s="170"/>
      <c r="W201" s="170"/>
      <c r="X201" s="170"/>
      <c r="Y201" s="170"/>
      <c r="Z201" s="170"/>
      <c r="AA201" s="175"/>
      <c r="AT201" s="176" t="s">
        <v>178</v>
      </c>
      <c r="AU201" s="176" t="s">
        <v>126</v>
      </c>
      <c r="AV201" s="10" t="s">
        <v>126</v>
      </c>
      <c r="AW201" s="10" t="s">
        <v>39</v>
      </c>
      <c r="AX201" s="10" t="s">
        <v>82</v>
      </c>
      <c r="AY201" s="176" t="s">
        <v>170</v>
      </c>
    </row>
    <row r="202" spans="2:65" s="1" customFormat="1" ht="31.5" customHeight="1">
      <c r="B202" s="133"/>
      <c r="C202" s="162" t="s">
        <v>313</v>
      </c>
      <c r="D202" s="162" t="s">
        <v>171</v>
      </c>
      <c r="E202" s="163" t="s">
        <v>1430</v>
      </c>
      <c r="F202" s="260" t="s">
        <v>1431</v>
      </c>
      <c r="G202" s="260"/>
      <c r="H202" s="260"/>
      <c r="I202" s="260"/>
      <c r="J202" s="164" t="s">
        <v>174</v>
      </c>
      <c r="K202" s="165">
        <v>0.45500000000000002</v>
      </c>
      <c r="L202" s="261">
        <v>0</v>
      </c>
      <c r="M202" s="261"/>
      <c r="N202" s="262">
        <f>ROUND(L202*K202,0)</f>
        <v>0</v>
      </c>
      <c r="O202" s="262"/>
      <c r="P202" s="262"/>
      <c r="Q202" s="262"/>
      <c r="R202" s="136"/>
      <c r="T202" s="166" t="s">
        <v>5</v>
      </c>
      <c r="U202" s="45" t="s">
        <v>47</v>
      </c>
      <c r="V202" s="37"/>
      <c r="W202" s="167">
        <f>V202*K202</f>
        <v>0</v>
      </c>
      <c r="X202" s="167">
        <v>0</v>
      </c>
      <c r="Y202" s="167">
        <f>X202*K202</f>
        <v>0</v>
      </c>
      <c r="Z202" s="167">
        <v>0</v>
      </c>
      <c r="AA202" s="168">
        <f>Z202*K202</f>
        <v>0</v>
      </c>
      <c r="AR202" s="19" t="s">
        <v>175</v>
      </c>
      <c r="AT202" s="19" t="s">
        <v>171</v>
      </c>
      <c r="AU202" s="19" t="s">
        <v>126</v>
      </c>
      <c r="AY202" s="19" t="s">
        <v>170</v>
      </c>
      <c r="BE202" s="107">
        <f>IF(U202="základní",N202,0)</f>
        <v>0</v>
      </c>
      <c r="BF202" s="107">
        <f>IF(U202="snížená",N202,0)</f>
        <v>0</v>
      </c>
      <c r="BG202" s="107">
        <f>IF(U202="zákl. přenesená",N202,0)</f>
        <v>0</v>
      </c>
      <c r="BH202" s="107">
        <f>IF(U202="sníž. přenesená",N202,0)</f>
        <v>0</v>
      </c>
      <c r="BI202" s="107">
        <f>IF(U202="nulová",N202,0)</f>
        <v>0</v>
      </c>
      <c r="BJ202" s="19" t="s">
        <v>11</v>
      </c>
      <c r="BK202" s="107">
        <f>ROUND(L202*K202,0)</f>
        <v>0</v>
      </c>
      <c r="BL202" s="19" t="s">
        <v>175</v>
      </c>
      <c r="BM202" s="19" t="s">
        <v>1911</v>
      </c>
    </row>
    <row r="203" spans="2:65" s="10" customFormat="1" ht="22.5" customHeight="1">
      <c r="B203" s="169"/>
      <c r="C203" s="170"/>
      <c r="D203" s="170"/>
      <c r="E203" s="171" t="s">
        <v>5</v>
      </c>
      <c r="F203" s="263" t="s">
        <v>1912</v>
      </c>
      <c r="G203" s="264"/>
      <c r="H203" s="264"/>
      <c r="I203" s="264"/>
      <c r="J203" s="170"/>
      <c r="K203" s="172">
        <v>0.45500000000000002</v>
      </c>
      <c r="L203" s="170"/>
      <c r="M203" s="170"/>
      <c r="N203" s="170"/>
      <c r="O203" s="170"/>
      <c r="P203" s="170"/>
      <c r="Q203" s="170"/>
      <c r="R203" s="173"/>
      <c r="T203" s="174"/>
      <c r="U203" s="170"/>
      <c r="V203" s="170"/>
      <c r="W203" s="170"/>
      <c r="X203" s="170"/>
      <c r="Y203" s="170"/>
      <c r="Z203" s="170"/>
      <c r="AA203" s="175"/>
      <c r="AT203" s="176" t="s">
        <v>178</v>
      </c>
      <c r="AU203" s="176" t="s">
        <v>126</v>
      </c>
      <c r="AV203" s="10" t="s">
        <v>126</v>
      </c>
      <c r="AW203" s="10" t="s">
        <v>39</v>
      </c>
      <c r="AX203" s="10" t="s">
        <v>82</v>
      </c>
      <c r="AY203" s="176" t="s">
        <v>170</v>
      </c>
    </row>
    <row r="204" spans="2:65" s="1" customFormat="1" ht="22.5" customHeight="1">
      <c r="B204" s="133"/>
      <c r="C204" s="162" t="s">
        <v>317</v>
      </c>
      <c r="D204" s="162" t="s">
        <v>171</v>
      </c>
      <c r="E204" s="163" t="s">
        <v>1434</v>
      </c>
      <c r="F204" s="260" t="s">
        <v>1435</v>
      </c>
      <c r="G204" s="260"/>
      <c r="H204" s="260"/>
      <c r="I204" s="260"/>
      <c r="J204" s="164" t="s">
        <v>209</v>
      </c>
      <c r="K204" s="165">
        <v>5.2649999999999997</v>
      </c>
      <c r="L204" s="261">
        <v>0</v>
      </c>
      <c r="M204" s="261"/>
      <c r="N204" s="262">
        <f>ROUND(L204*K204,0)</f>
        <v>0</v>
      </c>
      <c r="O204" s="262"/>
      <c r="P204" s="262"/>
      <c r="Q204" s="262"/>
      <c r="R204" s="136"/>
      <c r="T204" s="166" t="s">
        <v>5</v>
      </c>
      <c r="U204" s="45" t="s">
        <v>47</v>
      </c>
      <c r="V204" s="37"/>
      <c r="W204" s="167">
        <f>V204*K204</f>
        <v>0</v>
      </c>
      <c r="X204" s="167">
        <v>6.3899999999999998E-3</v>
      </c>
      <c r="Y204" s="167">
        <f>X204*K204</f>
        <v>3.3643349999999995E-2</v>
      </c>
      <c r="Z204" s="167">
        <v>0</v>
      </c>
      <c r="AA204" s="168">
        <f>Z204*K204</f>
        <v>0</v>
      </c>
      <c r="AR204" s="19" t="s">
        <v>175</v>
      </c>
      <c r="AT204" s="19" t="s">
        <v>171</v>
      </c>
      <c r="AU204" s="19" t="s">
        <v>126</v>
      </c>
      <c r="AY204" s="19" t="s">
        <v>170</v>
      </c>
      <c r="BE204" s="107">
        <f>IF(U204="základní",N204,0)</f>
        <v>0</v>
      </c>
      <c r="BF204" s="107">
        <f>IF(U204="snížená",N204,0)</f>
        <v>0</v>
      </c>
      <c r="BG204" s="107">
        <f>IF(U204="zákl. přenesená",N204,0)</f>
        <v>0</v>
      </c>
      <c r="BH204" s="107">
        <f>IF(U204="sníž. přenesená",N204,0)</f>
        <v>0</v>
      </c>
      <c r="BI204" s="107">
        <f>IF(U204="nulová",N204,0)</f>
        <v>0</v>
      </c>
      <c r="BJ204" s="19" t="s">
        <v>11</v>
      </c>
      <c r="BK204" s="107">
        <f>ROUND(L204*K204,0)</f>
        <v>0</v>
      </c>
      <c r="BL204" s="19" t="s">
        <v>175</v>
      </c>
      <c r="BM204" s="19" t="s">
        <v>1913</v>
      </c>
    </row>
    <row r="205" spans="2:65" s="10" customFormat="1" ht="22.5" customHeight="1">
      <c r="B205" s="169"/>
      <c r="C205" s="170"/>
      <c r="D205" s="170"/>
      <c r="E205" s="171" t="s">
        <v>5</v>
      </c>
      <c r="F205" s="263" t="s">
        <v>1914</v>
      </c>
      <c r="G205" s="264"/>
      <c r="H205" s="264"/>
      <c r="I205" s="264"/>
      <c r="J205" s="170"/>
      <c r="K205" s="172">
        <v>5.2649999999999997</v>
      </c>
      <c r="L205" s="170"/>
      <c r="M205" s="170"/>
      <c r="N205" s="170"/>
      <c r="O205" s="170"/>
      <c r="P205" s="170"/>
      <c r="Q205" s="170"/>
      <c r="R205" s="173"/>
      <c r="T205" s="174"/>
      <c r="U205" s="170"/>
      <c r="V205" s="170"/>
      <c r="W205" s="170"/>
      <c r="X205" s="170"/>
      <c r="Y205" s="170"/>
      <c r="Z205" s="170"/>
      <c r="AA205" s="175"/>
      <c r="AT205" s="176" t="s">
        <v>178</v>
      </c>
      <c r="AU205" s="176" t="s">
        <v>126</v>
      </c>
      <c r="AV205" s="10" t="s">
        <v>126</v>
      </c>
      <c r="AW205" s="10" t="s">
        <v>39</v>
      </c>
      <c r="AX205" s="10" t="s">
        <v>82</v>
      </c>
      <c r="AY205" s="176" t="s">
        <v>170</v>
      </c>
    </row>
    <row r="206" spans="2:65" s="9" customFormat="1" ht="29.85" customHeight="1">
      <c r="B206" s="151"/>
      <c r="C206" s="152"/>
      <c r="D206" s="161" t="s">
        <v>604</v>
      </c>
      <c r="E206" s="161"/>
      <c r="F206" s="161"/>
      <c r="G206" s="161"/>
      <c r="H206" s="161"/>
      <c r="I206" s="161"/>
      <c r="J206" s="161"/>
      <c r="K206" s="161"/>
      <c r="L206" s="161"/>
      <c r="M206" s="161"/>
      <c r="N206" s="270">
        <f>BK206</f>
        <v>0</v>
      </c>
      <c r="O206" s="271"/>
      <c r="P206" s="271"/>
      <c r="Q206" s="271"/>
      <c r="R206" s="154"/>
      <c r="T206" s="155"/>
      <c r="U206" s="152"/>
      <c r="V206" s="152"/>
      <c r="W206" s="156">
        <f>SUM(W207:W280)</f>
        <v>0</v>
      </c>
      <c r="X206" s="152"/>
      <c r="Y206" s="156">
        <f>SUM(Y207:Y280)</f>
        <v>3.5527180000000005</v>
      </c>
      <c r="Z206" s="152"/>
      <c r="AA206" s="157">
        <f>SUM(AA207:AA280)</f>
        <v>0</v>
      </c>
      <c r="AR206" s="158" t="s">
        <v>11</v>
      </c>
      <c r="AT206" s="159" t="s">
        <v>81</v>
      </c>
      <c r="AU206" s="159" t="s">
        <v>11</v>
      </c>
      <c r="AY206" s="158" t="s">
        <v>170</v>
      </c>
      <c r="BK206" s="160">
        <f>SUM(BK207:BK280)</f>
        <v>0</v>
      </c>
    </row>
    <row r="207" spans="2:65" s="1" customFormat="1" ht="31.5" customHeight="1">
      <c r="B207" s="133"/>
      <c r="C207" s="162" t="s">
        <v>322</v>
      </c>
      <c r="D207" s="162" t="s">
        <v>171</v>
      </c>
      <c r="E207" s="163" t="s">
        <v>1915</v>
      </c>
      <c r="F207" s="260" t="s">
        <v>1916</v>
      </c>
      <c r="G207" s="260"/>
      <c r="H207" s="260"/>
      <c r="I207" s="260"/>
      <c r="J207" s="164" t="s">
        <v>230</v>
      </c>
      <c r="K207" s="165">
        <v>4</v>
      </c>
      <c r="L207" s="261">
        <v>0</v>
      </c>
      <c r="M207" s="261"/>
      <c r="N207" s="262">
        <f t="shared" ref="N207:N215" si="5">ROUND(L207*K207,0)</f>
        <v>0</v>
      </c>
      <c r="O207" s="262"/>
      <c r="P207" s="262"/>
      <c r="Q207" s="262"/>
      <c r="R207" s="136"/>
      <c r="T207" s="166" t="s">
        <v>5</v>
      </c>
      <c r="U207" s="45" t="s">
        <v>47</v>
      </c>
      <c r="V207" s="37"/>
      <c r="W207" s="167">
        <f t="shared" ref="W207:W215" si="6">V207*K207</f>
        <v>0</v>
      </c>
      <c r="X207" s="167">
        <v>8.0000000000000004E-4</v>
      </c>
      <c r="Y207" s="167">
        <f t="shared" ref="Y207:Y215" si="7">X207*K207</f>
        <v>3.2000000000000002E-3</v>
      </c>
      <c r="Z207" s="167">
        <v>0</v>
      </c>
      <c r="AA207" s="168">
        <f t="shared" ref="AA207:AA215" si="8">Z207*K207</f>
        <v>0</v>
      </c>
      <c r="AR207" s="19" t="s">
        <v>175</v>
      </c>
      <c r="AT207" s="19" t="s">
        <v>171</v>
      </c>
      <c r="AU207" s="19" t="s">
        <v>126</v>
      </c>
      <c r="AY207" s="19" t="s">
        <v>170</v>
      </c>
      <c r="BE207" s="107">
        <f t="shared" ref="BE207:BE215" si="9">IF(U207="základní",N207,0)</f>
        <v>0</v>
      </c>
      <c r="BF207" s="107">
        <f t="shared" ref="BF207:BF215" si="10">IF(U207="snížená",N207,0)</f>
        <v>0</v>
      </c>
      <c r="BG207" s="107">
        <f t="shared" ref="BG207:BG215" si="11">IF(U207="zákl. přenesená",N207,0)</f>
        <v>0</v>
      </c>
      <c r="BH207" s="107">
        <f t="shared" ref="BH207:BH215" si="12">IF(U207="sníž. přenesená",N207,0)</f>
        <v>0</v>
      </c>
      <c r="BI207" s="107">
        <f t="shared" ref="BI207:BI215" si="13">IF(U207="nulová",N207,0)</f>
        <v>0</v>
      </c>
      <c r="BJ207" s="19" t="s">
        <v>11</v>
      </c>
      <c r="BK207" s="107">
        <f t="shared" ref="BK207:BK215" si="14">ROUND(L207*K207,0)</f>
        <v>0</v>
      </c>
      <c r="BL207" s="19" t="s">
        <v>175</v>
      </c>
      <c r="BM207" s="19" t="s">
        <v>1917</v>
      </c>
    </row>
    <row r="208" spans="2:65" s="1" customFormat="1" ht="22.5" customHeight="1">
      <c r="B208" s="133"/>
      <c r="C208" s="177" t="s">
        <v>326</v>
      </c>
      <c r="D208" s="177" t="s">
        <v>234</v>
      </c>
      <c r="E208" s="178" t="s">
        <v>1918</v>
      </c>
      <c r="F208" s="272" t="s">
        <v>1919</v>
      </c>
      <c r="G208" s="272"/>
      <c r="H208" s="272"/>
      <c r="I208" s="272"/>
      <c r="J208" s="179" t="s">
        <v>237</v>
      </c>
      <c r="K208" s="180">
        <v>2</v>
      </c>
      <c r="L208" s="273">
        <v>0</v>
      </c>
      <c r="M208" s="273"/>
      <c r="N208" s="274">
        <f t="shared" si="5"/>
        <v>0</v>
      </c>
      <c r="O208" s="262"/>
      <c r="P208" s="262"/>
      <c r="Q208" s="262"/>
      <c r="R208" s="136"/>
      <c r="T208" s="166" t="s">
        <v>5</v>
      </c>
      <c r="U208" s="45" t="s">
        <v>47</v>
      </c>
      <c r="V208" s="37"/>
      <c r="W208" s="167">
        <f t="shared" si="6"/>
        <v>0</v>
      </c>
      <c r="X208" s="167">
        <v>0</v>
      </c>
      <c r="Y208" s="167">
        <f t="shared" si="7"/>
        <v>0</v>
      </c>
      <c r="Z208" s="167">
        <v>0</v>
      </c>
      <c r="AA208" s="168">
        <f t="shared" si="8"/>
        <v>0</v>
      </c>
      <c r="AR208" s="19" t="s">
        <v>213</v>
      </c>
      <c r="AT208" s="19" t="s">
        <v>234</v>
      </c>
      <c r="AU208" s="19" t="s">
        <v>126</v>
      </c>
      <c r="AY208" s="19" t="s">
        <v>170</v>
      </c>
      <c r="BE208" s="107">
        <f t="shared" si="9"/>
        <v>0</v>
      </c>
      <c r="BF208" s="107">
        <f t="shared" si="10"/>
        <v>0</v>
      </c>
      <c r="BG208" s="107">
        <f t="shared" si="11"/>
        <v>0</v>
      </c>
      <c r="BH208" s="107">
        <f t="shared" si="12"/>
        <v>0</v>
      </c>
      <c r="BI208" s="107">
        <f t="shared" si="13"/>
        <v>0</v>
      </c>
      <c r="BJ208" s="19" t="s">
        <v>11</v>
      </c>
      <c r="BK208" s="107">
        <f t="shared" si="14"/>
        <v>0</v>
      </c>
      <c r="BL208" s="19" t="s">
        <v>175</v>
      </c>
      <c r="BM208" s="19" t="s">
        <v>1920</v>
      </c>
    </row>
    <row r="209" spans="2:65" s="1" customFormat="1" ht="31.5" customHeight="1">
      <c r="B209" s="133"/>
      <c r="C209" s="177" t="s">
        <v>330</v>
      </c>
      <c r="D209" s="177" t="s">
        <v>234</v>
      </c>
      <c r="E209" s="178" t="s">
        <v>1921</v>
      </c>
      <c r="F209" s="272" t="s">
        <v>1922</v>
      </c>
      <c r="G209" s="272"/>
      <c r="H209" s="272"/>
      <c r="I209" s="272"/>
      <c r="J209" s="179" t="s">
        <v>237</v>
      </c>
      <c r="K209" s="180">
        <v>2</v>
      </c>
      <c r="L209" s="273">
        <v>0</v>
      </c>
      <c r="M209" s="273"/>
      <c r="N209" s="274">
        <f t="shared" si="5"/>
        <v>0</v>
      </c>
      <c r="O209" s="262"/>
      <c r="P209" s="262"/>
      <c r="Q209" s="262"/>
      <c r="R209" s="136"/>
      <c r="T209" s="166" t="s">
        <v>5</v>
      </c>
      <c r="U209" s="45" t="s">
        <v>47</v>
      </c>
      <c r="V209" s="37"/>
      <c r="W209" s="167">
        <f t="shared" si="6"/>
        <v>0</v>
      </c>
      <c r="X209" s="167">
        <v>0</v>
      </c>
      <c r="Y209" s="167">
        <f t="shared" si="7"/>
        <v>0</v>
      </c>
      <c r="Z209" s="167">
        <v>0</v>
      </c>
      <c r="AA209" s="168">
        <f t="shared" si="8"/>
        <v>0</v>
      </c>
      <c r="AR209" s="19" t="s">
        <v>213</v>
      </c>
      <c r="AT209" s="19" t="s">
        <v>234</v>
      </c>
      <c r="AU209" s="19" t="s">
        <v>126</v>
      </c>
      <c r="AY209" s="19" t="s">
        <v>170</v>
      </c>
      <c r="BE209" s="107">
        <f t="shared" si="9"/>
        <v>0</v>
      </c>
      <c r="BF209" s="107">
        <f t="shared" si="10"/>
        <v>0</v>
      </c>
      <c r="BG209" s="107">
        <f t="shared" si="11"/>
        <v>0</v>
      </c>
      <c r="BH209" s="107">
        <f t="shared" si="12"/>
        <v>0</v>
      </c>
      <c r="BI209" s="107">
        <f t="shared" si="13"/>
        <v>0</v>
      </c>
      <c r="BJ209" s="19" t="s">
        <v>11</v>
      </c>
      <c r="BK209" s="107">
        <f t="shared" si="14"/>
        <v>0</v>
      </c>
      <c r="BL209" s="19" t="s">
        <v>175</v>
      </c>
      <c r="BM209" s="19" t="s">
        <v>1923</v>
      </c>
    </row>
    <row r="210" spans="2:65" s="1" customFormat="1" ht="31.5" customHeight="1">
      <c r="B210" s="133"/>
      <c r="C210" s="162" t="s">
        <v>458</v>
      </c>
      <c r="D210" s="162" t="s">
        <v>171</v>
      </c>
      <c r="E210" s="163" t="s">
        <v>1924</v>
      </c>
      <c r="F210" s="260" t="s">
        <v>1925</v>
      </c>
      <c r="G210" s="260"/>
      <c r="H210" s="260"/>
      <c r="I210" s="260"/>
      <c r="J210" s="164" t="s">
        <v>230</v>
      </c>
      <c r="K210" s="165">
        <v>6</v>
      </c>
      <c r="L210" s="261">
        <v>0</v>
      </c>
      <c r="M210" s="261"/>
      <c r="N210" s="262">
        <f t="shared" si="5"/>
        <v>0</v>
      </c>
      <c r="O210" s="262"/>
      <c r="P210" s="262"/>
      <c r="Q210" s="262"/>
      <c r="R210" s="136"/>
      <c r="T210" s="166" t="s">
        <v>5</v>
      </c>
      <c r="U210" s="45" t="s">
        <v>47</v>
      </c>
      <c r="V210" s="37"/>
      <c r="W210" s="167">
        <f t="shared" si="6"/>
        <v>0</v>
      </c>
      <c r="X210" s="167">
        <v>1.6299999999999999E-3</v>
      </c>
      <c r="Y210" s="167">
        <f t="shared" si="7"/>
        <v>9.7800000000000005E-3</v>
      </c>
      <c r="Z210" s="167">
        <v>0</v>
      </c>
      <c r="AA210" s="168">
        <f t="shared" si="8"/>
        <v>0</v>
      </c>
      <c r="AR210" s="19" t="s">
        <v>175</v>
      </c>
      <c r="AT210" s="19" t="s">
        <v>171</v>
      </c>
      <c r="AU210" s="19" t="s">
        <v>126</v>
      </c>
      <c r="AY210" s="19" t="s">
        <v>170</v>
      </c>
      <c r="BE210" s="107">
        <f t="shared" si="9"/>
        <v>0</v>
      </c>
      <c r="BF210" s="107">
        <f t="shared" si="10"/>
        <v>0</v>
      </c>
      <c r="BG210" s="107">
        <f t="shared" si="11"/>
        <v>0</v>
      </c>
      <c r="BH210" s="107">
        <f t="shared" si="12"/>
        <v>0</v>
      </c>
      <c r="BI210" s="107">
        <f t="shared" si="13"/>
        <v>0</v>
      </c>
      <c r="BJ210" s="19" t="s">
        <v>11</v>
      </c>
      <c r="BK210" s="107">
        <f t="shared" si="14"/>
        <v>0</v>
      </c>
      <c r="BL210" s="19" t="s">
        <v>175</v>
      </c>
      <c r="BM210" s="19" t="s">
        <v>1926</v>
      </c>
    </row>
    <row r="211" spans="2:65" s="1" customFormat="1" ht="31.5" customHeight="1">
      <c r="B211" s="133"/>
      <c r="C211" s="177" t="s">
        <v>463</v>
      </c>
      <c r="D211" s="177" t="s">
        <v>234</v>
      </c>
      <c r="E211" s="178" t="s">
        <v>1927</v>
      </c>
      <c r="F211" s="272" t="s">
        <v>1928</v>
      </c>
      <c r="G211" s="272"/>
      <c r="H211" s="272"/>
      <c r="I211" s="272"/>
      <c r="J211" s="179" t="s">
        <v>237</v>
      </c>
      <c r="K211" s="180">
        <v>6</v>
      </c>
      <c r="L211" s="273">
        <v>0</v>
      </c>
      <c r="M211" s="273"/>
      <c r="N211" s="274">
        <f t="shared" si="5"/>
        <v>0</v>
      </c>
      <c r="O211" s="262"/>
      <c r="P211" s="262"/>
      <c r="Q211" s="262"/>
      <c r="R211" s="136"/>
      <c r="T211" s="166" t="s">
        <v>5</v>
      </c>
      <c r="U211" s="45" t="s">
        <v>47</v>
      </c>
      <c r="V211" s="37"/>
      <c r="W211" s="167">
        <f t="shared" si="6"/>
        <v>0</v>
      </c>
      <c r="X211" s="167">
        <v>0</v>
      </c>
      <c r="Y211" s="167">
        <f t="shared" si="7"/>
        <v>0</v>
      </c>
      <c r="Z211" s="167">
        <v>0</v>
      </c>
      <c r="AA211" s="168">
        <f t="shared" si="8"/>
        <v>0</v>
      </c>
      <c r="AR211" s="19" t="s">
        <v>213</v>
      </c>
      <c r="AT211" s="19" t="s">
        <v>234</v>
      </c>
      <c r="AU211" s="19" t="s">
        <v>126</v>
      </c>
      <c r="AY211" s="19" t="s">
        <v>170</v>
      </c>
      <c r="BE211" s="107">
        <f t="shared" si="9"/>
        <v>0</v>
      </c>
      <c r="BF211" s="107">
        <f t="shared" si="10"/>
        <v>0</v>
      </c>
      <c r="BG211" s="107">
        <f t="shared" si="11"/>
        <v>0</v>
      </c>
      <c r="BH211" s="107">
        <f t="shared" si="12"/>
        <v>0</v>
      </c>
      <c r="BI211" s="107">
        <f t="shared" si="13"/>
        <v>0</v>
      </c>
      <c r="BJ211" s="19" t="s">
        <v>11</v>
      </c>
      <c r="BK211" s="107">
        <f t="shared" si="14"/>
        <v>0</v>
      </c>
      <c r="BL211" s="19" t="s">
        <v>175</v>
      </c>
      <c r="BM211" s="19" t="s">
        <v>1929</v>
      </c>
    </row>
    <row r="212" spans="2:65" s="1" customFormat="1" ht="44.25" customHeight="1">
      <c r="B212" s="133"/>
      <c r="C212" s="162" t="s">
        <v>468</v>
      </c>
      <c r="D212" s="162" t="s">
        <v>171</v>
      </c>
      <c r="E212" s="163" t="s">
        <v>1930</v>
      </c>
      <c r="F212" s="260" t="s">
        <v>1931</v>
      </c>
      <c r="G212" s="260"/>
      <c r="H212" s="260"/>
      <c r="I212" s="260"/>
      <c r="J212" s="164" t="s">
        <v>230</v>
      </c>
      <c r="K212" s="165">
        <v>4</v>
      </c>
      <c r="L212" s="261">
        <v>0</v>
      </c>
      <c r="M212" s="261"/>
      <c r="N212" s="262">
        <f t="shared" si="5"/>
        <v>0</v>
      </c>
      <c r="O212" s="262"/>
      <c r="P212" s="262"/>
      <c r="Q212" s="262"/>
      <c r="R212" s="136"/>
      <c r="T212" s="166" t="s">
        <v>5</v>
      </c>
      <c r="U212" s="45" t="s">
        <v>47</v>
      </c>
      <c r="V212" s="37"/>
      <c r="W212" s="167">
        <f t="shared" si="6"/>
        <v>0</v>
      </c>
      <c r="X212" s="167">
        <v>0</v>
      </c>
      <c r="Y212" s="167">
        <f t="shared" si="7"/>
        <v>0</v>
      </c>
      <c r="Z212" s="167">
        <v>0</v>
      </c>
      <c r="AA212" s="168">
        <f t="shared" si="8"/>
        <v>0</v>
      </c>
      <c r="AR212" s="19" t="s">
        <v>175</v>
      </c>
      <c r="AT212" s="19" t="s">
        <v>171</v>
      </c>
      <c r="AU212" s="19" t="s">
        <v>126</v>
      </c>
      <c r="AY212" s="19" t="s">
        <v>170</v>
      </c>
      <c r="BE212" s="107">
        <f t="shared" si="9"/>
        <v>0</v>
      </c>
      <c r="BF212" s="107">
        <f t="shared" si="10"/>
        <v>0</v>
      </c>
      <c r="BG212" s="107">
        <f t="shared" si="11"/>
        <v>0</v>
      </c>
      <c r="BH212" s="107">
        <f t="shared" si="12"/>
        <v>0</v>
      </c>
      <c r="BI212" s="107">
        <f t="shared" si="13"/>
        <v>0</v>
      </c>
      <c r="BJ212" s="19" t="s">
        <v>11</v>
      </c>
      <c r="BK212" s="107">
        <f t="shared" si="14"/>
        <v>0</v>
      </c>
      <c r="BL212" s="19" t="s">
        <v>175</v>
      </c>
      <c r="BM212" s="19" t="s">
        <v>1932</v>
      </c>
    </row>
    <row r="213" spans="2:65" s="1" customFormat="1" ht="22.5" customHeight="1">
      <c r="B213" s="133"/>
      <c r="C213" s="177" t="s">
        <v>473</v>
      </c>
      <c r="D213" s="177" t="s">
        <v>234</v>
      </c>
      <c r="E213" s="178" t="s">
        <v>1933</v>
      </c>
      <c r="F213" s="272" t="s">
        <v>1934</v>
      </c>
      <c r="G213" s="272"/>
      <c r="H213" s="272"/>
      <c r="I213" s="272"/>
      <c r="J213" s="179" t="s">
        <v>237</v>
      </c>
      <c r="K213" s="180">
        <v>2</v>
      </c>
      <c r="L213" s="273">
        <v>0</v>
      </c>
      <c r="M213" s="273"/>
      <c r="N213" s="274">
        <f t="shared" si="5"/>
        <v>0</v>
      </c>
      <c r="O213" s="262"/>
      <c r="P213" s="262"/>
      <c r="Q213" s="262"/>
      <c r="R213" s="136"/>
      <c r="T213" s="166" t="s">
        <v>5</v>
      </c>
      <c r="U213" s="45" t="s">
        <v>47</v>
      </c>
      <c r="V213" s="37"/>
      <c r="W213" s="167">
        <f t="shared" si="6"/>
        <v>0</v>
      </c>
      <c r="X213" s="167">
        <v>0</v>
      </c>
      <c r="Y213" s="167">
        <f t="shared" si="7"/>
        <v>0</v>
      </c>
      <c r="Z213" s="167">
        <v>0</v>
      </c>
      <c r="AA213" s="168">
        <f t="shared" si="8"/>
        <v>0</v>
      </c>
      <c r="AR213" s="19" t="s">
        <v>213</v>
      </c>
      <c r="AT213" s="19" t="s">
        <v>234</v>
      </c>
      <c r="AU213" s="19" t="s">
        <v>126</v>
      </c>
      <c r="AY213" s="19" t="s">
        <v>170</v>
      </c>
      <c r="BE213" s="107">
        <f t="shared" si="9"/>
        <v>0</v>
      </c>
      <c r="BF213" s="107">
        <f t="shared" si="10"/>
        <v>0</v>
      </c>
      <c r="BG213" s="107">
        <f t="shared" si="11"/>
        <v>0</v>
      </c>
      <c r="BH213" s="107">
        <f t="shared" si="12"/>
        <v>0</v>
      </c>
      <c r="BI213" s="107">
        <f t="shared" si="13"/>
        <v>0</v>
      </c>
      <c r="BJ213" s="19" t="s">
        <v>11</v>
      </c>
      <c r="BK213" s="107">
        <f t="shared" si="14"/>
        <v>0</v>
      </c>
      <c r="BL213" s="19" t="s">
        <v>175</v>
      </c>
      <c r="BM213" s="19" t="s">
        <v>1935</v>
      </c>
    </row>
    <row r="214" spans="2:65" s="1" customFormat="1" ht="22.5" customHeight="1">
      <c r="B214" s="133"/>
      <c r="C214" s="177" t="s">
        <v>478</v>
      </c>
      <c r="D214" s="177" t="s">
        <v>234</v>
      </c>
      <c r="E214" s="178" t="s">
        <v>1936</v>
      </c>
      <c r="F214" s="272" t="s">
        <v>1937</v>
      </c>
      <c r="G214" s="272"/>
      <c r="H214" s="272"/>
      <c r="I214" s="272"/>
      <c r="J214" s="179" t="s">
        <v>237</v>
      </c>
      <c r="K214" s="180">
        <v>2</v>
      </c>
      <c r="L214" s="273">
        <v>0</v>
      </c>
      <c r="M214" s="273"/>
      <c r="N214" s="274">
        <f t="shared" si="5"/>
        <v>0</v>
      </c>
      <c r="O214" s="262"/>
      <c r="P214" s="262"/>
      <c r="Q214" s="262"/>
      <c r="R214" s="136"/>
      <c r="T214" s="166" t="s">
        <v>5</v>
      </c>
      <c r="U214" s="45" t="s">
        <v>47</v>
      </c>
      <c r="V214" s="37"/>
      <c r="W214" s="167">
        <f t="shared" si="6"/>
        <v>0</v>
      </c>
      <c r="X214" s="167">
        <v>0</v>
      </c>
      <c r="Y214" s="167">
        <f t="shared" si="7"/>
        <v>0</v>
      </c>
      <c r="Z214" s="167">
        <v>0</v>
      </c>
      <c r="AA214" s="168">
        <f t="shared" si="8"/>
        <v>0</v>
      </c>
      <c r="AR214" s="19" t="s">
        <v>213</v>
      </c>
      <c r="AT214" s="19" t="s">
        <v>234</v>
      </c>
      <c r="AU214" s="19" t="s">
        <v>126</v>
      </c>
      <c r="AY214" s="19" t="s">
        <v>170</v>
      </c>
      <c r="BE214" s="107">
        <f t="shared" si="9"/>
        <v>0</v>
      </c>
      <c r="BF214" s="107">
        <f t="shared" si="10"/>
        <v>0</v>
      </c>
      <c r="BG214" s="107">
        <f t="shared" si="11"/>
        <v>0</v>
      </c>
      <c r="BH214" s="107">
        <f t="shared" si="12"/>
        <v>0</v>
      </c>
      <c r="BI214" s="107">
        <f t="shared" si="13"/>
        <v>0</v>
      </c>
      <c r="BJ214" s="19" t="s">
        <v>11</v>
      </c>
      <c r="BK214" s="107">
        <f t="shared" si="14"/>
        <v>0</v>
      </c>
      <c r="BL214" s="19" t="s">
        <v>175</v>
      </c>
      <c r="BM214" s="19" t="s">
        <v>1938</v>
      </c>
    </row>
    <row r="215" spans="2:65" s="1" customFormat="1" ht="31.5" customHeight="1">
      <c r="B215" s="133"/>
      <c r="C215" s="162" t="s">
        <v>483</v>
      </c>
      <c r="D215" s="162" t="s">
        <v>171</v>
      </c>
      <c r="E215" s="163" t="s">
        <v>1939</v>
      </c>
      <c r="F215" s="260" t="s">
        <v>1940</v>
      </c>
      <c r="G215" s="260"/>
      <c r="H215" s="260"/>
      <c r="I215" s="260"/>
      <c r="J215" s="164" t="s">
        <v>267</v>
      </c>
      <c r="K215" s="165">
        <v>18.399999999999999</v>
      </c>
      <c r="L215" s="261">
        <v>0</v>
      </c>
      <c r="M215" s="261"/>
      <c r="N215" s="262">
        <f t="shared" si="5"/>
        <v>0</v>
      </c>
      <c r="O215" s="262"/>
      <c r="P215" s="262"/>
      <c r="Q215" s="262"/>
      <c r="R215" s="136"/>
      <c r="T215" s="166" t="s">
        <v>5</v>
      </c>
      <c r="U215" s="45" t="s">
        <v>47</v>
      </c>
      <c r="V215" s="37"/>
      <c r="W215" s="167">
        <f t="shared" si="6"/>
        <v>0</v>
      </c>
      <c r="X215" s="167">
        <v>0</v>
      </c>
      <c r="Y215" s="167">
        <f t="shared" si="7"/>
        <v>0</v>
      </c>
      <c r="Z215" s="167">
        <v>0</v>
      </c>
      <c r="AA215" s="168">
        <f t="shared" si="8"/>
        <v>0</v>
      </c>
      <c r="AR215" s="19" t="s">
        <v>175</v>
      </c>
      <c r="AT215" s="19" t="s">
        <v>171</v>
      </c>
      <c r="AU215" s="19" t="s">
        <v>126</v>
      </c>
      <c r="AY215" s="19" t="s">
        <v>170</v>
      </c>
      <c r="BE215" s="107">
        <f t="shared" si="9"/>
        <v>0</v>
      </c>
      <c r="BF215" s="107">
        <f t="shared" si="10"/>
        <v>0</v>
      </c>
      <c r="BG215" s="107">
        <f t="shared" si="11"/>
        <v>0</v>
      </c>
      <c r="BH215" s="107">
        <f t="shared" si="12"/>
        <v>0</v>
      </c>
      <c r="BI215" s="107">
        <f t="shared" si="13"/>
        <v>0</v>
      </c>
      <c r="BJ215" s="19" t="s">
        <v>11</v>
      </c>
      <c r="BK215" s="107">
        <f t="shared" si="14"/>
        <v>0</v>
      </c>
      <c r="BL215" s="19" t="s">
        <v>175</v>
      </c>
      <c r="BM215" s="19" t="s">
        <v>1941</v>
      </c>
    </row>
    <row r="216" spans="2:65" s="10" customFormat="1" ht="22.5" customHeight="1">
      <c r="B216" s="169"/>
      <c r="C216" s="170"/>
      <c r="D216" s="170"/>
      <c r="E216" s="171" t="s">
        <v>5</v>
      </c>
      <c r="F216" s="263" t="s">
        <v>1942</v>
      </c>
      <c r="G216" s="264"/>
      <c r="H216" s="264"/>
      <c r="I216" s="264"/>
      <c r="J216" s="170"/>
      <c r="K216" s="172">
        <v>18.399999999999999</v>
      </c>
      <c r="L216" s="170"/>
      <c r="M216" s="170"/>
      <c r="N216" s="170"/>
      <c r="O216" s="170"/>
      <c r="P216" s="170"/>
      <c r="Q216" s="170"/>
      <c r="R216" s="173"/>
      <c r="T216" s="174"/>
      <c r="U216" s="170"/>
      <c r="V216" s="170"/>
      <c r="W216" s="170"/>
      <c r="X216" s="170"/>
      <c r="Y216" s="170"/>
      <c r="Z216" s="170"/>
      <c r="AA216" s="175"/>
      <c r="AT216" s="176" t="s">
        <v>178</v>
      </c>
      <c r="AU216" s="176" t="s">
        <v>126</v>
      </c>
      <c r="AV216" s="10" t="s">
        <v>126</v>
      </c>
      <c r="AW216" s="10" t="s">
        <v>39</v>
      </c>
      <c r="AX216" s="10" t="s">
        <v>82</v>
      </c>
      <c r="AY216" s="176" t="s">
        <v>170</v>
      </c>
    </row>
    <row r="217" spans="2:65" s="1" customFormat="1" ht="31.5" customHeight="1">
      <c r="B217" s="133"/>
      <c r="C217" s="177" t="s">
        <v>487</v>
      </c>
      <c r="D217" s="177" t="s">
        <v>234</v>
      </c>
      <c r="E217" s="178" t="s">
        <v>1943</v>
      </c>
      <c r="F217" s="272" t="s">
        <v>1944</v>
      </c>
      <c r="G217" s="272"/>
      <c r="H217" s="272"/>
      <c r="I217" s="272"/>
      <c r="J217" s="179" t="s">
        <v>267</v>
      </c>
      <c r="K217" s="180">
        <v>24</v>
      </c>
      <c r="L217" s="273">
        <v>0</v>
      </c>
      <c r="M217" s="273"/>
      <c r="N217" s="274">
        <f>ROUND(L217*K217,0)</f>
        <v>0</v>
      </c>
      <c r="O217" s="262"/>
      <c r="P217" s="262"/>
      <c r="Q217" s="262"/>
      <c r="R217" s="136"/>
      <c r="T217" s="166" t="s">
        <v>5</v>
      </c>
      <c r="U217" s="45" t="s">
        <v>47</v>
      </c>
      <c r="V217" s="37"/>
      <c r="W217" s="167">
        <f>V217*K217</f>
        <v>0</v>
      </c>
      <c r="X217" s="167">
        <v>2.7999999999999998E-4</v>
      </c>
      <c r="Y217" s="167">
        <f>X217*K217</f>
        <v>6.7199999999999994E-3</v>
      </c>
      <c r="Z217" s="167">
        <v>0</v>
      </c>
      <c r="AA217" s="168">
        <f>Z217*K217</f>
        <v>0</v>
      </c>
      <c r="AR217" s="19" t="s">
        <v>213</v>
      </c>
      <c r="AT217" s="19" t="s">
        <v>234</v>
      </c>
      <c r="AU217" s="19" t="s">
        <v>126</v>
      </c>
      <c r="AY217" s="19" t="s">
        <v>170</v>
      </c>
      <c r="BE217" s="107">
        <f>IF(U217="základní",N217,0)</f>
        <v>0</v>
      </c>
      <c r="BF217" s="107">
        <f>IF(U217="snížená",N217,0)</f>
        <v>0</v>
      </c>
      <c r="BG217" s="107">
        <f>IF(U217="zákl. přenesená",N217,0)</f>
        <v>0</v>
      </c>
      <c r="BH217" s="107">
        <f>IF(U217="sníž. přenesená",N217,0)</f>
        <v>0</v>
      </c>
      <c r="BI217" s="107">
        <f>IF(U217="nulová",N217,0)</f>
        <v>0</v>
      </c>
      <c r="BJ217" s="19" t="s">
        <v>11</v>
      </c>
      <c r="BK217" s="107">
        <f>ROUND(L217*K217,0)</f>
        <v>0</v>
      </c>
      <c r="BL217" s="19" t="s">
        <v>175</v>
      </c>
      <c r="BM217" s="19" t="s">
        <v>1945</v>
      </c>
    </row>
    <row r="218" spans="2:65" s="10" customFormat="1" ht="22.5" customHeight="1">
      <c r="B218" s="169"/>
      <c r="C218" s="170"/>
      <c r="D218" s="170"/>
      <c r="E218" s="171" t="s">
        <v>5</v>
      </c>
      <c r="F218" s="263" t="s">
        <v>1946</v>
      </c>
      <c r="G218" s="264"/>
      <c r="H218" s="264"/>
      <c r="I218" s="264"/>
      <c r="J218" s="170"/>
      <c r="K218" s="172">
        <v>24</v>
      </c>
      <c r="L218" s="170"/>
      <c r="M218" s="170"/>
      <c r="N218" s="170"/>
      <c r="O218" s="170"/>
      <c r="P218" s="170"/>
      <c r="Q218" s="170"/>
      <c r="R218" s="173"/>
      <c r="T218" s="174"/>
      <c r="U218" s="170"/>
      <c r="V218" s="170"/>
      <c r="W218" s="170"/>
      <c r="X218" s="170"/>
      <c r="Y218" s="170"/>
      <c r="Z218" s="170"/>
      <c r="AA218" s="175"/>
      <c r="AT218" s="176" t="s">
        <v>178</v>
      </c>
      <c r="AU218" s="176" t="s">
        <v>126</v>
      </c>
      <c r="AV218" s="10" t="s">
        <v>126</v>
      </c>
      <c r="AW218" s="10" t="s">
        <v>39</v>
      </c>
      <c r="AX218" s="10" t="s">
        <v>82</v>
      </c>
      <c r="AY218" s="176" t="s">
        <v>170</v>
      </c>
    </row>
    <row r="219" spans="2:65" s="1" customFormat="1" ht="22.5" customHeight="1">
      <c r="B219" s="133"/>
      <c r="C219" s="177" t="s">
        <v>491</v>
      </c>
      <c r="D219" s="177" t="s">
        <v>234</v>
      </c>
      <c r="E219" s="178" t="s">
        <v>1947</v>
      </c>
      <c r="F219" s="272" t="s">
        <v>1948</v>
      </c>
      <c r="G219" s="272"/>
      <c r="H219" s="272"/>
      <c r="I219" s="272"/>
      <c r="J219" s="179" t="s">
        <v>237</v>
      </c>
      <c r="K219" s="180">
        <v>2</v>
      </c>
      <c r="L219" s="273">
        <v>0</v>
      </c>
      <c r="M219" s="273"/>
      <c r="N219" s="274">
        <f>ROUND(L219*K219,0)</f>
        <v>0</v>
      </c>
      <c r="O219" s="262"/>
      <c r="P219" s="262"/>
      <c r="Q219" s="262"/>
      <c r="R219" s="136"/>
      <c r="T219" s="166" t="s">
        <v>5</v>
      </c>
      <c r="U219" s="45" t="s">
        <v>47</v>
      </c>
      <c r="V219" s="37"/>
      <c r="W219" s="167">
        <f>V219*K219</f>
        <v>0</v>
      </c>
      <c r="X219" s="167">
        <v>0</v>
      </c>
      <c r="Y219" s="167">
        <f>X219*K219</f>
        <v>0</v>
      </c>
      <c r="Z219" s="167">
        <v>0</v>
      </c>
      <c r="AA219" s="168">
        <f>Z219*K219</f>
        <v>0</v>
      </c>
      <c r="AR219" s="19" t="s">
        <v>213</v>
      </c>
      <c r="AT219" s="19" t="s">
        <v>234</v>
      </c>
      <c r="AU219" s="19" t="s">
        <v>126</v>
      </c>
      <c r="AY219" s="19" t="s">
        <v>170</v>
      </c>
      <c r="BE219" s="107">
        <f>IF(U219="základní",N219,0)</f>
        <v>0</v>
      </c>
      <c r="BF219" s="107">
        <f>IF(U219="snížená",N219,0)</f>
        <v>0</v>
      </c>
      <c r="BG219" s="107">
        <f>IF(U219="zákl. přenesená",N219,0)</f>
        <v>0</v>
      </c>
      <c r="BH219" s="107">
        <f>IF(U219="sníž. přenesená",N219,0)</f>
        <v>0</v>
      </c>
      <c r="BI219" s="107">
        <f>IF(U219="nulová",N219,0)</f>
        <v>0</v>
      </c>
      <c r="BJ219" s="19" t="s">
        <v>11</v>
      </c>
      <c r="BK219" s="107">
        <f>ROUND(L219*K219,0)</f>
        <v>0</v>
      </c>
      <c r="BL219" s="19" t="s">
        <v>175</v>
      </c>
      <c r="BM219" s="19" t="s">
        <v>1949</v>
      </c>
    </row>
    <row r="220" spans="2:65" s="1" customFormat="1" ht="31.5" customHeight="1">
      <c r="B220" s="133"/>
      <c r="C220" s="162" t="s">
        <v>495</v>
      </c>
      <c r="D220" s="162" t="s">
        <v>171</v>
      </c>
      <c r="E220" s="163" t="s">
        <v>1950</v>
      </c>
      <c r="F220" s="260" t="s">
        <v>1951</v>
      </c>
      <c r="G220" s="260"/>
      <c r="H220" s="260"/>
      <c r="I220" s="260"/>
      <c r="J220" s="164" t="s">
        <v>267</v>
      </c>
      <c r="K220" s="165">
        <v>21.6</v>
      </c>
      <c r="L220" s="261">
        <v>0</v>
      </c>
      <c r="M220" s="261"/>
      <c r="N220" s="262">
        <f>ROUND(L220*K220,0)</f>
        <v>0</v>
      </c>
      <c r="O220" s="262"/>
      <c r="P220" s="262"/>
      <c r="Q220" s="262"/>
      <c r="R220" s="136"/>
      <c r="T220" s="166" t="s">
        <v>5</v>
      </c>
      <c r="U220" s="45" t="s">
        <v>47</v>
      </c>
      <c r="V220" s="37"/>
      <c r="W220" s="167">
        <f>V220*K220</f>
        <v>0</v>
      </c>
      <c r="X220" s="167">
        <v>0</v>
      </c>
      <c r="Y220" s="167">
        <f>X220*K220</f>
        <v>0</v>
      </c>
      <c r="Z220" s="167">
        <v>0</v>
      </c>
      <c r="AA220" s="168">
        <f>Z220*K220</f>
        <v>0</v>
      </c>
      <c r="AR220" s="19" t="s">
        <v>175</v>
      </c>
      <c r="AT220" s="19" t="s">
        <v>171</v>
      </c>
      <c r="AU220" s="19" t="s">
        <v>126</v>
      </c>
      <c r="AY220" s="19" t="s">
        <v>170</v>
      </c>
      <c r="BE220" s="107">
        <f>IF(U220="základní",N220,0)</f>
        <v>0</v>
      </c>
      <c r="BF220" s="107">
        <f>IF(U220="snížená",N220,0)</f>
        <v>0</v>
      </c>
      <c r="BG220" s="107">
        <f>IF(U220="zákl. přenesená",N220,0)</f>
        <v>0</v>
      </c>
      <c r="BH220" s="107">
        <f>IF(U220="sníž. přenesená",N220,0)</f>
        <v>0</v>
      </c>
      <c r="BI220" s="107">
        <f>IF(U220="nulová",N220,0)</f>
        <v>0</v>
      </c>
      <c r="BJ220" s="19" t="s">
        <v>11</v>
      </c>
      <c r="BK220" s="107">
        <f>ROUND(L220*K220,0)</f>
        <v>0</v>
      </c>
      <c r="BL220" s="19" t="s">
        <v>175</v>
      </c>
      <c r="BM220" s="19" t="s">
        <v>1952</v>
      </c>
    </row>
    <row r="221" spans="2:65" s="10" customFormat="1" ht="22.5" customHeight="1">
      <c r="B221" s="169"/>
      <c r="C221" s="170"/>
      <c r="D221" s="170"/>
      <c r="E221" s="171" t="s">
        <v>5</v>
      </c>
      <c r="F221" s="263" t="s">
        <v>1953</v>
      </c>
      <c r="G221" s="264"/>
      <c r="H221" s="264"/>
      <c r="I221" s="264"/>
      <c r="J221" s="170"/>
      <c r="K221" s="172">
        <v>21.6</v>
      </c>
      <c r="L221" s="170"/>
      <c r="M221" s="170"/>
      <c r="N221" s="170"/>
      <c r="O221" s="170"/>
      <c r="P221" s="170"/>
      <c r="Q221" s="170"/>
      <c r="R221" s="173"/>
      <c r="T221" s="174"/>
      <c r="U221" s="170"/>
      <c r="V221" s="170"/>
      <c r="W221" s="170"/>
      <c r="X221" s="170"/>
      <c r="Y221" s="170"/>
      <c r="Z221" s="170"/>
      <c r="AA221" s="175"/>
      <c r="AT221" s="176" t="s">
        <v>178</v>
      </c>
      <c r="AU221" s="176" t="s">
        <v>126</v>
      </c>
      <c r="AV221" s="10" t="s">
        <v>126</v>
      </c>
      <c r="AW221" s="10" t="s">
        <v>39</v>
      </c>
      <c r="AX221" s="10" t="s">
        <v>82</v>
      </c>
      <c r="AY221" s="176" t="s">
        <v>170</v>
      </c>
    </row>
    <row r="222" spans="2:65" s="1" customFormat="1" ht="31.5" customHeight="1">
      <c r="B222" s="133"/>
      <c r="C222" s="177" t="s">
        <v>500</v>
      </c>
      <c r="D222" s="177" t="s">
        <v>234</v>
      </c>
      <c r="E222" s="178" t="s">
        <v>1954</v>
      </c>
      <c r="F222" s="272" t="s">
        <v>1955</v>
      </c>
      <c r="G222" s="272"/>
      <c r="H222" s="272"/>
      <c r="I222" s="272"/>
      <c r="J222" s="179" t="s">
        <v>267</v>
      </c>
      <c r="K222" s="180">
        <v>24</v>
      </c>
      <c r="L222" s="273">
        <v>0</v>
      </c>
      <c r="M222" s="273"/>
      <c r="N222" s="274">
        <f>ROUND(L222*K222,0)</f>
        <v>0</v>
      </c>
      <c r="O222" s="262"/>
      <c r="P222" s="262"/>
      <c r="Q222" s="262"/>
      <c r="R222" s="136"/>
      <c r="T222" s="166" t="s">
        <v>5</v>
      </c>
      <c r="U222" s="45" t="s">
        <v>47</v>
      </c>
      <c r="V222" s="37"/>
      <c r="W222" s="167">
        <f>V222*K222</f>
        <v>0</v>
      </c>
      <c r="X222" s="167">
        <v>6.7000000000000002E-4</v>
      </c>
      <c r="Y222" s="167">
        <f>X222*K222</f>
        <v>1.6080000000000001E-2</v>
      </c>
      <c r="Z222" s="167">
        <v>0</v>
      </c>
      <c r="AA222" s="168">
        <f>Z222*K222</f>
        <v>0</v>
      </c>
      <c r="AR222" s="19" t="s">
        <v>213</v>
      </c>
      <c r="AT222" s="19" t="s">
        <v>234</v>
      </c>
      <c r="AU222" s="19" t="s">
        <v>126</v>
      </c>
      <c r="AY222" s="19" t="s">
        <v>170</v>
      </c>
      <c r="BE222" s="107">
        <f>IF(U222="základní",N222,0)</f>
        <v>0</v>
      </c>
      <c r="BF222" s="107">
        <f>IF(U222="snížená",N222,0)</f>
        <v>0</v>
      </c>
      <c r="BG222" s="107">
        <f>IF(U222="zákl. přenesená",N222,0)</f>
        <v>0</v>
      </c>
      <c r="BH222" s="107">
        <f>IF(U222="sníž. přenesená",N222,0)</f>
        <v>0</v>
      </c>
      <c r="BI222" s="107">
        <f>IF(U222="nulová",N222,0)</f>
        <v>0</v>
      </c>
      <c r="BJ222" s="19" t="s">
        <v>11</v>
      </c>
      <c r="BK222" s="107">
        <f>ROUND(L222*K222,0)</f>
        <v>0</v>
      </c>
      <c r="BL222" s="19" t="s">
        <v>175</v>
      </c>
      <c r="BM222" s="19" t="s">
        <v>1956</v>
      </c>
    </row>
    <row r="223" spans="2:65" s="10" customFormat="1" ht="22.5" customHeight="1">
      <c r="B223" s="169"/>
      <c r="C223" s="170"/>
      <c r="D223" s="170"/>
      <c r="E223" s="171" t="s">
        <v>5</v>
      </c>
      <c r="F223" s="263" t="s">
        <v>1957</v>
      </c>
      <c r="G223" s="264"/>
      <c r="H223" s="264"/>
      <c r="I223" s="264"/>
      <c r="J223" s="170"/>
      <c r="K223" s="172">
        <v>24</v>
      </c>
      <c r="L223" s="170"/>
      <c r="M223" s="170"/>
      <c r="N223" s="170"/>
      <c r="O223" s="170"/>
      <c r="P223" s="170"/>
      <c r="Q223" s="170"/>
      <c r="R223" s="173"/>
      <c r="T223" s="174"/>
      <c r="U223" s="170"/>
      <c r="V223" s="170"/>
      <c r="W223" s="170"/>
      <c r="X223" s="170"/>
      <c r="Y223" s="170"/>
      <c r="Z223" s="170"/>
      <c r="AA223" s="175"/>
      <c r="AT223" s="176" t="s">
        <v>178</v>
      </c>
      <c r="AU223" s="176" t="s">
        <v>126</v>
      </c>
      <c r="AV223" s="10" t="s">
        <v>126</v>
      </c>
      <c r="AW223" s="10" t="s">
        <v>39</v>
      </c>
      <c r="AX223" s="10" t="s">
        <v>82</v>
      </c>
      <c r="AY223" s="176" t="s">
        <v>170</v>
      </c>
    </row>
    <row r="224" spans="2:65" s="1" customFormat="1" ht="22.5" customHeight="1">
      <c r="B224" s="133"/>
      <c r="C224" s="177" t="s">
        <v>506</v>
      </c>
      <c r="D224" s="177" t="s">
        <v>234</v>
      </c>
      <c r="E224" s="178" t="s">
        <v>1958</v>
      </c>
      <c r="F224" s="272" t="s">
        <v>1959</v>
      </c>
      <c r="G224" s="272"/>
      <c r="H224" s="272"/>
      <c r="I224" s="272"/>
      <c r="J224" s="179" t="s">
        <v>237</v>
      </c>
      <c r="K224" s="180">
        <v>2</v>
      </c>
      <c r="L224" s="273">
        <v>0</v>
      </c>
      <c r="M224" s="273"/>
      <c r="N224" s="274">
        <f>ROUND(L224*K224,0)</f>
        <v>0</v>
      </c>
      <c r="O224" s="262"/>
      <c r="P224" s="262"/>
      <c r="Q224" s="262"/>
      <c r="R224" s="136"/>
      <c r="T224" s="166" t="s">
        <v>5</v>
      </c>
      <c r="U224" s="45" t="s">
        <v>47</v>
      </c>
      <c r="V224" s="37"/>
      <c r="W224" s="167">
        <f>V224*K224</f>
        <v>0</v>
      </c>
      <c r="X224" s="167">
        <v>0</v>
      </c>
      <c r="Y224" s="167">
        <f>X224*K224</f>
        <v>0</v>
      </c>
      <c r="Z224" s="167">
        <v>0</v>
      </c>
      <c r="AA224" s="168">
        <f>Z224*K224</f>
        <v>0</v>
      </c>
      <c r="AR224" s="19" t="s">
        <v>213</v>
      </c>
      <c r="AT224" s="19" t="s">
        <v>234</v>
      </c>
      <c r="AU224" s="19" t="s">
        <v>126</v>
      </c>
      <c r="AY224" s="19" t="s">
        <v>170</v>
      </c>
      <c r="BE224" s="107">
        <f>IF(U224="základní",N224,0)</f>
        <v>0</v>
      </c>
      <c r="BF224" s="107">
        <f>IF(U224="snížená",N224,0)</f>
        <v>0</v>
      </c>
      <c r="BG224" s="107">
        <f>IF(U224="zákl. přenesená",N224,0)</f>
        <v>0</v>
      </c>
      <c r="BH224" s="107">
        <f>IF(U224="sníž. přenesená",N224,0)</f>
        <v>0</v>
      </c>
      <c r="BI224" s="107">
        <f>IF(U224="nulová",N224,0)</f>
        <v>0</v>
      </c>
      <c r="BJ224" s="19" t="s">
        <v>11</v>
      </c>
      <c r="BK224" s="107">
        <f>ROUND(L224*K224,0)</f>
        <v>0</v>
      </c>
      <c r="BL224" s="19" t="s">
        <v>175</v>
      </c>
      <c r="BM224" s="19" t="s">
        <v>1960</v>
      </c>
    </row>
    <row r="225" spans="2:65" s="1" customFormat="1" ht="31.5" customHeight="1">
      <c r="B225" s="133"/>
      <c r="C225" s="162" t="s">
        <v>513</v>
      </c>
      <c r="D225" s="162" t="s">
        <v>171</v>
      </c>
      <c r="E225" s="163" t="s">
        <v>1961</v>
      </c>
      <c r="F225" s="260" t="s">
        <v>1962</v>
      </c>
      <c r="G225" s="260"/>
      <c r="H225" s="260"/>
      <c r="I225" s="260"/>
      <c r="J225" s="164" t="s">
        <v>267</v>
      </c>
      <c r="K225" s="165">
        <v>35.799999999999997</v>
      </c>
      <c r="L225" s="261">
        <v>0</v>
      </c>
      <c r="M225" s="261"/>
      <c r="N225" s="262">
        <f>ROUND(L225*K225,0)</f>
        <v>0</v>
      </c>
      <c r="O225" s="262"/>
      <c r="P225" s="262"/>
      <c r="Q225" s="262"/>
      <c r="R225" s="136"/>
      <c r="T225" s="166" t="s">
        <v>5</v>
      </c>
      <c r="U225" s="45" t="s">
        <v>47</v>
      </c>
      <c r="V225" s="37"/>
      <c r="W225" s="167">
        <f>V225*K225</f>
        <v>0</v>
      </c>
      <c r="X225" s="167">
        <v>0</v>
      </c>
      <c r="Y225" s="167">
        <f>X225*K225</f>
        <v>0</v>
      </c>
      <c r="Z225" s="167">
        <v>0</v>
      </c>
      <c r="AA225" s="168">
        <f>Z225*K225</f>
        <v>0</v>
      </c>
      <c r="AR225" s="19" t="s">
        <v>175</v>
      </c>
      <c r="AT225" s="19" t="s">
        <v>171</v>
      </c>
      <c r="AU225" s="19" t="s">
        <v>126</v>
      </c>
      <c r="AY225" s="19" t="s">
        <v>170</v>
      </c>
      <c r="BE225" s="107">
        <f>IF(U225="základní",N225,0)</f>
        <v>0</v>
      </c>
      <c r="BF225" s="107">
        <f>IF(U225="snížená",N225,0)</f>
        <v>0</v>
      </c>
      <c r="BG225" s="107">
        <f>IF(U225="zákl. přenesená",N225,0)</f>
        <v>0</v>
      </c>
      <c r="BH225" s="107">
        <f>IF(U225="sníž. přenesená",N225,0)</f>
        <v>0</v>
      </c>
      <c r="BI225" s="107">
        <f>IF(U225="nulová",N225,0)</f>
        <v>0</v>
      </c>
      <c r="BJ225" s="19" t="s">
        <v>11</v>
      </c>
      <c r="BK225" s="107">
        <f>ROUND(L225*K225,0)</f>
        <v>0</v>
      </c>
      <c r="BL225" s="19" t="s">
        <v>175</v>
      </c>
      <c r="BM225" s="19" t="s">
        <v>1963</v>
      </c>
    </row>
    <row r="226" spans="2:65" s="10" customFormat="1" ht="22.5" customHeight="1">
      <c r="B226" s="169"/>
      <c r="C226" s="170"/>
      <c r="D226" s="170"/>
      <c r="E226" s="171" t="s">
        <v>5</v>
      </c>
      <c r="F226" s="263" t="s">
        <v>1964</v>
      </c>
      <c r="G226" s="264"/>
      <c r="H226" s="264"/>
      <c r="I226" s="264"/>
      <c r="J226" s="170"/>
      <c r="K226" s="172">
        <v>17</v>
      </c>
      <c r="L226" s="170"/>
      <c r="M226" s="170"/>
      <c r="N226" s="170"/>
      <c r="O226" s="170"/>
      <c r="P226" s="170"/>
      <c r="Q226" s="170"/>
      <c r="R226" s="173"/>
      <c r="T226" s="174"/>
      <c r="U226" s="170"/>
      <c r="V226" s="170"/>
      <c r="W226" s="170"/>
      <c r="X226" s="170"/>
      <c r="Y226" s="170"/>
      <c r="Z226" s="170"/>
      <c r="AA226" s="175"/>
      <c r="AT226" s="176" t="s">
        <v>178</v>
      </c>
      <c r="AU226" s="176" t="s">
        <v>126</v>
      </c>
      <c r="AV226" s="10" t="s">
        <v>126</v>
      </c>
      <c r="AW226" s="10" t="s">
        <v>39</v>
      </c>
      <c r="AX226" s="10" t="s">
        <v>82</v>
      </c>
      <c r="AY226" s="176" t="s">
        <v>170</v>
      </c>
    </row>
    <row r="227" spans="2:65" s="10" customFormat="1" ht="22.5" customHeight="1">
      <c r="B227" s="169"/>
      <c r="C227" s="170"/>
      <c r="D227" s="170"/>
      <c r="E227" s="171" t="s">
        <v>5</v>
      </c>
      <c r="F227" s="265" t="s">
        <v>1965</v>
      </c>
      <c r="G227" s="266"/>
      <c r="H227" s="266"/>
      <c r="I227" s="266"/>
      <c r="J227" s="170"/>
      <c r="K227" s="172">
        <v>5.7</v>
      </c>
      <c r="L227" s="170"/>
      <c r="M227" s="170"/>
      <c r="N227" s="170"/>
      <c r="O227" s="170"/>
      <c r="P227" s="170"/>
      <c r="Q227" s="170"/>
      <c r="R227" s="173"/>
      <c r="T227" s="174"/>
      <c r="U227" s="170"/>
      <c r="V227" s="170"/>
      <c r="W227" s="170"/>
      <c r="X227" s="170"/>
      <c r="Y227" s="170"/>
      <c r="Z227" s="170"/>
      <c r="AA227" s="175"/>
      <c r="AT227" s="176" t="s">
        <v>178</v>
      </c>
      <c r="AU227" s="176" t="s">
        <v>126</v>
      </c>
      <c r="AV227" s="10" t="s">
        <v>126</v>
      </c>
      <c r="AW227" s="10" t="s">
        <v>39</v>
      </c>
      <c r="AX227" s="10" t="s">
        <v>82</v>
      </c>
      <c r="AY227" s="176" t="s">
        <v>170</v>
      </c>
    </row>
    <row r="228" spans="2:65" s="10" customFormat="1" ht="22.5" customHeight="1">
      <c r="B228" s="169"/>
      <c r="C228" s="170"/>
      <c r="D228" s="170"/>
      <c r="E228" s="171" t="s">
        <v>5</v>
      </c>
      <c r="F228" s="265" t="s">
        <v>1966</v>
      </c>
      <c r="G228" s="266"/>
      <c r="H228" s="266"/>
      <c r="I228" s="266"/>
      <c r="J228" s="170"/>
      <c r="K228" s="172">
        <v>13.1</v>
      </c>
      <c r="L228" s="170"/>
      <c r="M228" s="170"/>
      <c r="N228" s="170"/>
      <c r="O228" s="170"/>
      <c r="P228" s="170"/>
      <c r="Q228" s="170"/>
      <c r="R228" s="173"/>
      <c r="T228" s="174"/>
      <c r="U228" s="170"/>
      <c r="V228" s="170"/>
      <c r="W228" s="170"/>
      <c r="X228" s="170"/>
      <c r="Y228" s="170"/>
      <c r="Z228" s="170"/>
      <c r="AA228" s="175"/>
      <c r="AT228" s="176" t="s">
        <v>178</v>
      </c>
      <c r="AU228" s="176" t="s">
        <v>126</v>
      </c>
      <c r="AV228" s="10" t="s">
        <v>126</v>
      </c>
      <c r="AW228" s="10" t="s">
        <v>39</v>
      </c>
      <c r="AX228" s="10" t="s">
        <v>82</v>
      </c>
      <c r="AY228" s="176" t="s">
        <v>170</v>
      </c>
    </row>
    <row r="229" spans="2:65" s="1" customFormat="1" ht="31.5" customHeight="1">
      <c r="B229" s="133"/>
      <c r="C229" s="177" t="s">
        <v>517</v>
      </c>
      <c r="D229" s="177" t="s">
        <v>234</v>
      </c>
      <c r="E229" s="178" t="s">
        <v>1967</v>
      </c>
      <c r="F229" s="272" t="s">
        <v>1968</v>
      </c>
      <c r="G229" s="272"/>
      <c r="H229" s="272"/>
      <c r="I229" s="272"/>
      <c r="J229" s="179" t="s">
        <v>267</v>
      </c>
      <c r="K229" s="180">
        <v>36</v>
      </c>
      <c r="L229" s="273">
        <v>0</v>
      </c>
      <c r="M229" s="273"/>
      <c r="N229" s="274">
        <f>ROUND(L229*K229,0)</f>
        <v>0</v>
      </c>
      <c r="O229" s="262"/>
      <c r="P229" s="262"/>
      <c r="Q229" s="262"/>
      <c r="R229" s="136"/>
      <c r="T229" s="166" t="s">
        <v>5</v>
      </c>
      <c r="U229" s="45" t="s">
        <v>47</v>
      </c>
      <c r="V229" s="37"/>
      <c r="W229" s="167">
        <f>V229*K229</f>
        <v>0</v>
      </c>
      <c r="X229" s="167">
        <v>1.06E-3</v>
      </c>
      <c r="Y229" s="167">
        <f>X229*K229</f>
        <v>3.8159999999999999E-2</v>
      </c>
      <c r="Z229" s="167">
        <v>0</v>
      </c>
      <c r="AA229" s="168">
        <f>Z229*K229</f>
        <v>0</v>
      </c>
      <c r="AR229" s="19" t="s">
        <v>213</v>
      </c>
      <c r="AT229" s="19" t="s">
        <v>234</v>
      </c>
      <c r="AU229" s="19" t="s">
        <v>126</v>
      </c>
      <c r="AY229" s="19" t="s">
        <v>170</v>
      </c>
      <c r="BE229" s="107">
        <f>IF(U229="základní",N229,0)</f>
        <v>0</v>
      </c>
      <c r="BF229" s="107">
        <f>IF(U229="snížená",N229,0)</f>
        <v>0</v>
      </c>
      <c r="BG229" s="107">
        <f>IF(U229="zákl. přenesená",N229,0)</f>
        <v>0</v>
      </c>
      <c r="BH229" s="107">
        <f>IF(U229="sníž. přenesená",N229,0)</f>
        <v>0</v>
      </c>
      <c r="BI229" s="107">
        <f>IF(U229="nulová",N229,0)</f>
        <v>0</v>
      </c>
      <c r="BJ229" s="19" t="s">
        <v>11</v>
      </c>
      <c r="BK229" s="107">
        <f>ROUND(L229*K229,0)</f>
        <v>0</v>
      </c>
      <c r="BL229" s="19" t="s">
        <v>175</v>
      </c>
      <c r="BM229" s="19" t="s">
        <v>1969</v>
      </c>
    </row>
    <row r="230" spans="2:65" s="10" customFormat="1" ht="22.5" customHeight="1">
      <c r="B230" s="169"/>
      <c r="C230" s="170"/>
      <c r="D230" s="170"/>
      <c r="E230" s="171" t="s">
        <v>5</v>
      </c>
      <c r="F230" s="263" t="s">
        <v>1970</v>
      </c>
      <c r="G230" s="264"/>
      <c r="H230" s="264"/>
      <c r="I230" s="264"/>
      <c r="J230" s="170"/>
      <c r="K230" s="172">
        <v>36</v>
      </c>
      <c r="L230" s="170"/>
      <c r="M230" s="170"/>
      <c r="N230" s="170"/>
      <c r="O230" s="170"/>
      <c r="P230" s="170"/>
      <c r="Q230" s="170"/>
      <c r="R230" s="173"/>
      <c r="T230" s="174"/>
      <c r="U230" s="170"/>
      <c r="V230" s="170"/>
      <c r="W230" s="170"/>
      <c r="X230" s="170"/>
      <c r="Y230" s="170"/>
      <c r="Z230" s="170"/>
      <c r="AA230" s="175"/>
      <c r="AT230" s="176" t="s">
        <v>178</v>
      </c>
      <c r="AU230" s="176" t="s">
        <v>126</v>
      </c>
      <c r="AV230" s="10" t="s">
        <v>126</v>
      </c>
      <c r="AW230" s="10" t="s">
        <v>39</v>
      </c>
      <c r="AX230" s="10" t="s">
        <v>82</v>
      </c>
      <c r="AY230" s="176" t="s">
        <v>170</v>
      </c>
    </row>
    <row r="231" spans="2:65" s="1" customFormat="1" ht="31.5" customHeight="1">
      <c r="B231" s="133"/>
      <c r="C231" s="162" t="s">
        <v>521</v>
      </c>
      <c r="D231" s="162" t="s">
        <v>171</v>
      </c>
      <c r="E231" s="163" t="s">
        <v>1971</v>
      </c>
      <c r="F231" s="260" t="s">
        <v>1972</v>
      </c>
      <c r="G231" s="260"/>
      <c r="H231" s="260"/>
      <c r="I231" s="260"/>
      <c r="J231" s="164" t="s">
        <v>267</v>
      </c>
      <c r="K231" s="165">
        <v>277.2</v>
      </c>
      <c r="L231" s="261">
        <v>0</v>
      </c>
      <c r="M231" s="261"/>
      <c r="N231" s="262">
        <f>ROUND(L231*K231,0)</f>
        <v>0</v>
      </c>
      <c r="O231" s="262"/>
      <c r="P231" s="262"/>
      <c r="Q231" s="262"/>
      <c r="R231" s="136"/>
      <c r="T231" s="166" t="s">
        <v>5</v>
      </c>
      <c r="U231" s="45" t="s">
        <v>47</v>
      </c>
      <c r="V231" s="37"/>
      <c r="W231" s="167">
        <f>V231*K231</f>
        <v>0</v>
      </c>
      <c r="X231" s="167">
        <v>0</v>
      </c>
      <c r="Y231" s="167">
        <f>X231*K231</f>
        <v>0</v>
      </c>
      <c r="Z231" s="167">
        <v>0</v>
      </c>
      <c r="AA231" s="168">
        <f>Z231*K231</f>
        <v>0</v>
      </c>
      <c r="AR231" s="19" t="s">
        <v>175</v>
      </c>
      <c r="AT231" s="19" t="s">
        <v>171</v>
      </c>
      <c r="AU231" s="19" t="s">
        <v>126</v>
      </c>
      <c r="AY231" s="19" t="s">
        <v>170</v>
      </c>
      <c r="BE231" s="107">
        <f>IF(U231="základní",N231,0)</f>
        <v>0</v>
      </c>
      <c r="BF231" s="107">
        <f>IF(U231="snížená",N231,0)</f>
        <v>0</v>
      </c>
      <c r="BG231" s="107">
        <f>IF(U231="zákl. přenesená",N231,0)</f>
        <v>0</v>
      </c>
      <c r="BH231" s="107">
        <f>IF(U231="sníž. přenesená",N231,0)</f>
        <v>0</v>
      </c>
      <c r="BI231" s="107">
        <f>IF(U231="nulová",N231,0)</f>
        <v>0</v>
      </c>
      <c r="BJ231" s="19" t="s">
        <v>11</v>
      </c>
      <c r="BK231" s="107">
        <f>ROUND(L231*K231,0)</f>
        <v>0</v>
      </c>
      <c r="BL231" s="19" t="s">
        <v>175</v>
      </c>
      <c r="BM231" s="19" t="s">
        <v>1973</v>
      </c>
    </row>
    <row r="232" spans="2:65" s="10" customFormat="1" ht="22.5" customHeight="1">
      <c r="B232" s="169"/>
      <c r="C232" s="170"/>
      <c r="D232" s="170"/>
      <c r="E232" s="171" t="s">
        <v>5</v>
      </c>
      <c r="F232" s="263" t="s">
        <v>1974</v>
      </c>
      <c r="G232" s="264"/>
      <c r="H232" s="264"/>
      <c r="I232" s="264"/>
      <c r="J232" s="170"/>
      <c r="K232" s="172">
        <v>90</v>
      </c>
      <c r="L232" s="170"/>
      <c r="M232" s="170"/>
      <c r="N232" s="170"/>
      <c r="O232" s="170"/>
      <c r="P232" s="170"/>
      <c r="Q232" s="170"/>
      <c r="R232" s="173"/>
      <c r="T232" s="174"/>
      <c r="U232" s="170"/>
      <c r="V232" s="170"/>
      <c r="W232" s="170"/>
      <c r="X232" s="170"/>
      <c r="Y232" s="170"/>
      <c r="Z232" s="170"/>
      <c r="AA232" s="175"/>
      <c r="AT232" s="176" t="s">
        <v>178</v>
      </c>
      <c r="AU232" s="176" t="s">
        <v>126</v>
      </c>
      <c r="AV232" s="10" t="s">
        <v>126</v>
      </c>
      <c r="AW232" s="10" t="s">
        <v>39</v>
      </c>
      <c r="AX232" s="10" t="s">
        <v>82</v>
      </c>
      <c r="AY232" s="176" t="s">
        <v>170</v>
      </c>
    </row>
    <row r="233" spans="2:65" s="10" customFormat="1" ht="22.5" customHeight="1">
      <c r="B233" s="169"/>
      <c r="C233" s="170"/>
      <c r="D233" s="170"/>
      <c r="E233" s="171" t="s">
        <v>5</v>
      </c>
      <c r="F233" s="265" t="s">
        <v>1975</v>
      </c>
      <c r="G233" s="266"/>
      <c r="H233" s="266"/>
      <c r="I233" s="266"/>
      <c r="J233" s="170"/>
      <c r="K233" s="172">
        <v>103.2</v>
      </c>
      <c r="L233" s="170"/>
      <c r="M233" s="170"/>
      <c r="N233" s="170"/>
      <c r="O233" s="170"/>
      <c r="P233" s="170"/>
      <c r="Q233" s="170"/>
      <c r="R233" s="173"/>
      <c r="T233" s="174"/>
      <c r="U233" s="170"/>
      <c r="V233" s="170"/>
      <c r="W233" s="170"/>
      <c r="X233" s="170"/>
      <c r="Y233" s="170"/>
      <c r="Z233" s="170"/>
      <c r="AA233" s="175"/>
      <c r="AT233" s="176" t="s">
        <v>178</v>
      </c>
      <c r="AU233" s="176" t="s">
        <v>126</v>
      </c>
      <c r="AV233" s="10" t="s">
        <v>126</v>
      </c>
      <c r="AW233" s="10" t="s">
        <v>39</v>
      </c>
      <c r="AX233" s="10" t="s">
        <v>82</v>
      </c>
      <c r="AY233" s="176" t="s">
        <v>170</v>
      </c>
    </row>
    <row r="234" spans="2:65" s="10" customFormat="1" ht="22.5" customHeight="1">
      <c r="B234" s="169"/>
      <c r="C234" s="170"/>
      <c r="D234" s="170"/>
      <c r="E234" s="171" t="s">
        <v>5</v>
      </c>
      <c r="F234" s="265" t="s">
        <v>1976</v>
      </c>
      <c r="G234" s="266"/>
      <c r="H234" s="266"/>
      <c r="I234" s="266"/>
      <c r="J234" s="170"/>
      <c r="K234" s="172">
        <v>84</v>
      </c>
      <c r="L234" s="170"/>
      <c r="M234" s="170"/>
      <c r="N234" s="170"/>
      <c r="O234" s="170"/>
      <c r="P234" s="170"/>
      <c r="Q234" s="170"/>
      <c r="R234" s="173"/>
      <c r="T234" s="174"/>
      <c r="U234" s="170"/>
      <c r="V234" s="170"/>
      <c r="W234" s="170"/>
      <c r="X234" s="170"/>
      <c r="Y234" s="170"/>
      <c r="Z234" s="170"/>
      <c r="AA234" s="175"/>
      <c r="AT234" s="176" t="s">
        <v>178</v>
      </c>
      <c r="AU234" s="176" t="s">
        <v>126</v>
      </c>
      <c r="AV234" s="10" t="s">
        <v>126</v>
      </c>
      <c r="AW234" s="10" t="s">
        <v>39</v>
      </c>
      <c r="AX234" s="10" t="s">
        <v>82</v>
      </c>
      <c r="AY234" s="176" t="s">
        <v>170</v>
      </c>
    </row>
    <row r="235" spans="2:65" s="1" customFormat="1" ht="31.5" customHeight="1">
      <c r="B235" s="133"/>
      <c r="C235" s="177" t="s">
        <v>530</v>
      </c>
      <c r="D235" s="177" t="s">
        <v>234</v>
      </c>
      <c r="E235" s="178" t="s">
        <v>1977</v>
      </c>
      <c r="F235" s="272" t="s">
        <v>1978</v>
      </c>
      <c r="G235" s="272"/>
      <c r="H235" s="272"/>
      <c r="I235" s="272"/>
      <c r="J235" s="179" t="s">
        <v>267</v>
      </c>
      <c r="K235" s="180">
        <v>300</v>
      </c>
      <c r="L235" s="273">
        <v>0</v>
      </c>
      <c r="M235" s="273"/>
      <c r="N235" s="274">
        <f t="shared" ref="N235:N257" si="15">ROUND(L235*K235,0)</f>
        <v>0</v>
      </c>
      <c r="O235" s="262"/>
      <c r="P235" s="262"/>
      <c r="Q235" s="262"/>
      <c r="R235" s="136"/>
      <c r="T235" s="166" t="s">
        <v>5</v>
      </c>
      <c r="U235" s="45" t="s">
        <v>47</v>
      </c>
      <c r="V235" s="37"/>
      <c r="W235" s="167">
        <f t="shared" ref="W235:W257" si="16">V235*K235</f>
        <v>0</v>
      </c>
      <c r="X235" s="167">
        <v>3.1800000000000001E-3</v>
      </c>
      <c r="Y235" s="167">
        <f t="shared" ref="Y235:Y257" si="17">X235*K235</f>
        <v>0.95400000000000007</v>
      </c>
      <c r="Z235" s="167">
        <v>0</v>
      </c>
      <c r="AA235" s="168">
        <f t="shared" ref="AA235:AA257" si="18">Z235*K235</f>
        <v>0</v>
      </c>
      <c r="AR235" s="19" t="s">
        <v>213</v>
      </c>
      <c r="AT235" s="19" t="s">
        <v>234</v>
      </c>
      <c r="AU235" s="19" t="s">
        <v>126</v>
      </c>
      <c r="AY235" s="19" t="s">
        <v>170</v>
      </c>
      <c r="BE235" s="107">
        <f t="shared" ref="BE235:BE257" si="19">IF(U235="základní",N235,0)</f>
        <v>0</v>
      </c>
      <c r="BF235" s="107">
        <f t="shared" ref="BF235:BF257" si="20">IF(U235="snížená",N235,0)</f>
        <v>0</v>
      </c>
      <c r="BG235" s="107">
        <f t="shared" ref="BG235:BG257" si="21">IF(U235="zákl. přenesená",N235,0)</f>
        <v>0</v>
      </c>
      <c r="BH235" s="107">
        <f t="shared" ref="BH235:BH257" si="22">IF(U235="sníž. přenesená",N235,0)</f>
        <v>0</v>
      </c>
      <c r="BI235" s="107">
        <f t="shared" ref="BI235:BI257" si="23">IF(U235="nulová",N235,0)</f>
        <v>0</v>
      </c>
      <c r="BJ235" s="19" t="s">
        <v>11</v>
      </c>
      <c r="BK235" s="107">
        <f t="shared" ref="BK235:BK257" si="24">ROUND(L235*K235,0)</f>
        <v>0</v>
      </c>
      <c r="BL235" s="19" t="s">
        <v>175</v>
      </c>
      <c r="BM235" s="19" t="s">
        <v>1979</v>
      </c>
    </row>
    <row r="236" spans="2:65" s="1" customFormat="1" ht="22.5" customHeight="1">
      <c r="B236" s="133"/>
      <c r="C236" s="162" t="s">
        <v>535</v>
      </c>
      <c r="D236" s="162" t="s">
        <v>171</v>
      </c>
      <c r="E236" s="163" t="s">
        <v>1980</v>
      </c>
      <c r="F236" s="260" t="s">
        <v>1981</v>
      </c>
      <c r="G236" s="260"/>
      <c r="H236" s="260"/>
      <c r="I236" s="260"/>
      <c r="J236" s="164" t="s">
        <v>230</v>
      </c>
      <c r="K236" s="165">
        <v>16</v>
      </c>
      <c r="L236" s="261">
        <v>0</v>
      </c>
      <c r="M236" s="261"/>
      <c r="N236" s="262">
        <f t="shared" si="15"/>
        <v>0</v>
      </c>
      <c r="O236" s="262"/>
      <c r="P236" s="262"/>
      <c r="Q236" s="262"/>
      <c r="R236" s="136"/>
      <c r="T236" s="166" t="s">
        <v>5</v>
      </c>
      <c r="U236" s="45" t="s">
        <v>47</v>
      </c>
      <c r="V236" s="37"/>
      <c r="W236" s="167">
        <f t="shared" si="16"/>
        <v>0</v>
      </c>
      <c r="X236" s="167">
        <v>0</v>
      </c>
      <c r="Y236" s="167">
        <f t="shared" si="17"/>
        <v>0</v>
      </c>
      <c r="Z236" s="167">
        <v>0</v>
      </c>
      <c r="AA236" s="168">
        <f t="shared" si="18"/>
        <v>0</v>
      </c>
      <c r="AR236" s="19" t="s">
        <v>175</v>
      </c>
      <c r="AT236" s="19" t="s">
        <v>171</v>
      </c>
      <c r="AU236" s="19" t="s">
        <v>126</v>
      </c>
      <c r="AY236" s="19" t="s">
        <v>170</v>
      </c>
      <c r="BE236" s="107">
        <f t="shared" si="19"/>
        <v>0</v>
      </c>
      <c r="BF236" s="107">
        <f t="shared" si="20"/>
        <v>0</v>
      </c>
      <c r="BG236" s="107">
        <f t="shared" si="21"/>
        <v>0</v>
      </c>
      <c r="BH236" s="107">
        <f t="shared" si="22"/>
        <v>0</v>
      </c>
      <c r="BI236" s="107">
        <f t="shared" si="23"/>
        <v>0</v>
      </c>
      <c r="BJ236" s="19" t="s">
        <v>11</v>
      </c>
      <c r="BK236" s="107">
        <f t="shared" si="24"/>
        <v>0</v>
      </c>
      <c r="BL236" s="19" t="s">
        <v>175</v>
      </c>
      <c r="BM236" s="19" t="s">
        <v>1982</v>
      </c>
    </row>
    <row r="237" spans="2:65" s="1" customFormat="1" ht="22.5" customHeight="1">
      <c r="B237" s="133"/>
      <c r="C237" s="177" t="s">
        <v>540</v>
      </c>
      <c r="D237" s="177" t="s">
        <v>234</v>
      </c>
      <c r="E237" s="178" t="s">
        <v>1983</v>
      </c>
      <c r="F237" s="272" t="s">
        <v>1984</v>
      </c>
      <c r="G237" s="272"/>
      <c r="H237" s="272"/>
      <c r="I237" s="272"/>
      <c r="J237" s="179" t="s">
        <v>230</v>
      </c>
      <c r="K237" s="180">
        <v>6</v>
      </c>
      <c r="L237" s="273">
        <v>0</v>
      </c>
      <c r="M237" s="273"/>
      <c r="N237" s="274">
        <f t="shared" si="15"/>
        <v>0</v>
      </c>
      <c r="O237" s="262"/>
      <c r="P237" s="262"/>
      <c r="Q237" s="262"/>
      <c r="R237" s="136"/>
      <c r="T237" s="166" t="s">
        <v>5</v>
      </c>
      <c r="U237" s="45" t="s">
        <v>47</v>
      </c>
      <c r="V237" s="37"/>
      <c r="W237" s="167">
        <f t="shared" si="16"/>
        <v>0</v>
      </c>
      <c r="X237" s="167">
        <v>9.7000000000000005E-4</v>
      </c>
      <c r="Y237" s="167">
        <f t="shared" si="17"/>
        <v>5.8200000000000005E-3</v>
      </c>
      <c r="Z237" s="167">
        <v>0</v>
      </c>
      <c r="AA237" s="168">
        <f t="shared" si="18"/>
        <v>0</v>
      </c>
      <c r="AR237" s="19" t="s">
        <v>213</v>
      </c>
      <c r="AT237" s="19" t="s">
        <v>234</v>
      </c>
      <c r="AU237" s="19" t="s">
        <v>126</v>
      </c>
      <c r="AY237" s="19" t="s">
        <v>170</v>
      </c>
      <c r="BE237" s="107">
        <f t="shared" si="19"/>
        <v>0</v>
      </c>
      <c r="BF237" s="107">
        <f t="shared" si="20"/>
        <v>0</v>
      </c>
      <c r="BG237" s="107">
        <f t="shared" si="21"/>
        <v>0</v>
      </c>
      <c r="BH237" s="107">
        <f t="shared" si="22"/>
        <v>0</v>
      </c>
      <c r="BI237" s="107">
        <f t="shared" si="23"/>
        <v>0</v>
      </c>
      <c r="BJ237" s="19" t="s">
        <v>11</v>
      </c>
      <c r="BK237" s="107">
        <f t="shared" si="24"/>
        <v>0</v>
      </c>
      <c r="BL237" s="19" t="s">
        <v>175</v>
      </c>
      <c r="BM237" s="19" t="s">
        <v>1985</v>
      </c>
    </row>
    <row r="238" spans="2:65" s="1" customFormat="1" ht="22.5" customHeight="1">
      <c r="B238" s="133"/>
      <c r="C238" s="177" t="s">
        <v>545</v>
      </c>
      <c r="D238" s="177" t="s">
        <v>234</v>
      </c>
      <c r="E238" s="178" t="s">
        <v>1986</v>
      </c>
      <c r="F238" s="272" t="s">
        <v>1987</v>
      </c>
      <c r="G238" s="272"/>
      <c r="H238" s="272"/>
      <c r="I238" s="272"/>
      <c r="J238" s="179" t="s">
        <v>230</v>
      </c>
      <c r="K238" s="180">
        <v>2</v>
      </c>
      <c r="L238" s="273">
        <v>0</v>
      </c>
      <c r="M238" s="273"/>
      <c r="N238" s="274">
        <f t="shared" si="15"/>
        <v>0</v>
      </c>
      <c r="O238" s="262"/>
      <c r="P238" s="262"/>
      <c r="Q238" s="262"/>
      <c r="R238" s="136"/>
      <c r="T238" s="166" t="s">
        <v>5</v>
      </c>
      <c r="U238" s="45" t="s">
        <v>47</v>
      </c>
      <c r="V238" s="37"/>
      <c r="W238" s="167">
        <f t="shared" si="16"/>
        <v>0</v>
      </c>
      <c r="X238" s="167">
        <v>9.7400000000000004E-4</v>
      </c>
      <c r="Y238" s="167">
        <f t="shared" si="17"/>
        <v>1.9480000000000001E-3</v>
      </c>
      <c r="Z238" s="167">
        <v>0</v>
      </c>
      <c r="AA238" s="168">
        <f t="shared" si="18"/>
        <v>0</v>
      </c>
      <c r="AR238" s="19" t="s">
        <v>213</v>
      </c>
      <c r="AT238" s="19" t="s">
        <v>234</v>
      </c>
      <c r="AU238" s="19" t="s">
        <v>126</v>
      </c>
      <c r="AY238" s="19" t="s">
        <v>170</v>
      </c>
      <c r="BE238" s="107">
        <f t="shared" si="19"/>
        <v>0</v>
      </c>
      <c r="BF238" s="107">
        <f t="shared" si="20"/>
        <v>0</v>
      </c>
      <c r="BG238" s="107">
        <f t="shared" si="21"/>
        <v>0</v>
      </c>
      <c r="BH238" s="107">
        <f t="shared" si="22"/>
        <v>0</v>
      </c>
      <c r="BI238" s="107">
        <f t="shared" si="23"/>
        <v>0</v>
      </c>
      <c r="BJ238" s="19" t="s">
        <v>11</v>
      </c>
      <c r="BK238" s="107">
        <f t="shared" si="24"/>
        <v>0</v>
      </c>
      <c r="BL238" s="19" t="s">
        <v>175</v>
      </c>
      <c r="BM238" s="19" t="s">
        <v>1988</v>
      </c>
    </row>
    <row r="239" spans="2:65" s="1" customFormat="1" ht="22.5" customHeight="1">
      <c r="B239" s="133"/>
      <c r="C239" s="177" t="s">
        <v>555</v>
      </c>
      <c r="D239" s="177" t="s">
        <v>234</v>
      </c>
      <c r="E239" s="178" t="s">
        <v>1989</v>
      </c>
      <c r="F239" s="272" t="s">
        <v>1990</v>
      </c>
      <c r="G239" s="272"/>
      <c r="H239" s="272"/>
      <c r="I239" s="272"/>
      <c r="J239" s="179" t="s">
        <v>230</v>
      </c>
      <c r="K239" s="180">
        <v>3</v>
      </c>
      <c r="L239" s="273">
        <v>0</v>
      </c>
      <c r="M239" s="273"/>
      <c r="N239" s="274">
        <f t="shared" si="15"/>
        <v>0</v>
      </c>
      <c r="O239" s="262"/>
      <c r="P239" s="262"/>
      <c r="Q239" s="262"/>
      <c r="R239" s="136"/>
      <c r="T239" s="166" t="s">
        <v>5</v>
      </c>
      <c r="U239" s="45" t="s">
        <v>47</v>
      </c>
      <c r="V239" s="37"/>
      <c r="W239" s="167">
        <f t="shared" si="16"/>
        <v>0</v>
      </c>
      <c r="X239" s="167">
        <v>7.2000000000000005E-4</v>
      </c>
      <c r="Y239" s="167">
        <f t="shared" si="17"/>
        <v>2.16E-3</v>
      </c>
      <c r="Z239" s="167">
        <v>0</v>
      </c>
      <c r="AA239" s="168">
        <f t="shared" si="18"/>
        <v>0</v>
      </c>
      <c r="AR239" s="19" t="s">
        <v>213</v>
      </c>
      <c r="AT239" s="19" t="s">
        <v>234</v>
      </c>
      <c r="AU239" s="19" t="s">
        <v>126</v>
      </c>
      <c r="AY239" s="19" t="s">
        <v>170</v>
      </c>
      <c r="BE239" s="107">
        <f t="shared" si="19"/>
        <v>0</v>
      </c>
      <c r="BF239" s="107">
        <f t="shared" si="20"/>
        <v>0</v>
      </c>
      <c r="BG239" s="107">
        <f t="shared" si="21"/>
        <v>0</v>
      </c>
      <c r="BH239" s="107">
        <f t="shared" si="22"/>
        <v>0</v>
      </c>
      <c r="BI239" s="107">
        <f t="shared" si="23"/>
        <v>0</v>
      </c>
      <c r="BJ239" s="19" t="s">
        <v>11</v>
      </c>
      <c r="BK239" s="107">
        <f t="shared" si="24"/>
        <v>0</v>
      </c>
      <c r="BL239" s="19" t="s">
        <v>175</v>
      </c>
      <c r="BM239" s="19" t="s">
        <v>1991</v>
      </c>
    </row>
    <row r="240" spans="2:65" s="1" customFormat="1" ht="22.5" customHeight="1">
      <c r="B240" s="133"/>
      <c r="C240" s="177" t="s">
        <v>560</v>
      </c>
      <c r="D240" s="177" t="s">
        <v>234</v>
      </c>
      <c r="E240" s="178" t="s">
        <v>1992</v>
      </c>
      <c r="F240" s="272" t="s">
        <v>1993</v>
      </c>
      <c r="G240" s="272"/>
      <c r="H240" s="272"/>
      <c r="I240" s="272"/>
      <c r="J240" s="179" t="s">
        <v>230</v>
      </c>
      <c r="K240" s="180">
        <v>2</v>
      </c>
      <c r="L240" s="273">
        <v>0</v>
      </c>
      <c r="M240" s="273"/>
      <c r="N240" s="274">
        <f t="shared" si="15"/>
        <v>0</v>
      </c>
      <c r="O240" s="262"/>
      <c r="P240" s="262"/>
      <c r="Q240" s="262"/>
      <c r="R240" s="136"/>
      <c r="T240" s="166" t="s">
        <v>5</v>
      </c>
      <c r="U240" s="45" t="s">
        <v>47</v>
      </c>
      <c r="V240" s="37"/>
      <c r="W240" s="167">
        <f t="shared" si="16"/>
        <v>0</v>
      </c>
      <c r="X240" s="167">
        <v>1.2E-4</v>
      </c>
      <c r="Y240" s="167">
        <f t="shared" si="17"/>
        <v>2.4000000000000001E-4</v>
      </c>
      <c r="Z240" s="167">
        <v>0</v>
      </c>
      <c r="AA240" s="168">
        <f t="shared" si="18"/>
        <v>0</v>
      </c>
      <c r="AR240" s="19" t="s">
        <v>213</v>
      </c>
      <c r="AT240" s="19" t="s">
        <v>234</v>
      </c>
      <c r="AU240" s="19" t="s">
        <v>126</v>
      </c>
      <c r="AY240" s="19" t="s">
        <v>170</v>
      </c>
      <c r="BE240" s="107">
        <f t="shared" si="19"/>
        <v>0</v>
      </c>
      <c r="BF240" s="107">
        <f t="shared" si="20"/>
        <v>0</v>
      </c>
      <c r="BG240" s="107">
        <f t="shared" si="21"/>
        <v>0</v>
      </c>
      <c r="BH240" s="107">
        <f t="shared" si="22"/>
        <v>0</v>
      </c>
      <c r="BI240" s="107">
        <f t="shared" si="23"/>
        <v>0</v>
      </c>
      <c r="BJ240" s="19" t="s">
        <v>11</v>
      </c>
      <c r="BK240" s="107">
        <f t="shared" si="24"/>
        <v>0</v>
      </c>
      <c r="BL240" s="19" t="s">
        <v>175</v>
      </c>
      <c r="BM240" s="19" t="s">
        <v>1994</v>
      </c>
    </row>
    <row r="241" spans="2:65" s="1" customFormat="1" ht="22.5" customHeight="1">
      <c r="B241" s="133"/>
      <c r="C241" s="177" t="s">
        <v>563</v>
      </c>
      <c r="D241" s="177" t="s">
        <v>234</v>
      </c>
      <c r="E241" s="178" t="s">
        <v>1995</v>
      </c>
      <c r="F241" s="272" t="s">
        <v>1996</v>
      </c>
      <c r="G241" s="272"/>
      <c r="H241" s="272"/>
      <c r="I241" s="272"/>
      <c r="J241" s="179" t="s">
        <v>230</v>
      </c>
      <c r="K241" s="180">
        <v>3</v>
      </c>
      <c r="L241" s="273">
        <v>0</v>
      </c>
      <c r="M241" s="273"/>
      <c r="N241" s="274">
        <f t="shared" si="15"/>
        <v>0</v>
      </c>
      <c r="O241" s="262"/>
      <c r="P241" s="262"/>
      <c r="Q241" s="262"/>
      <c r="R241" s="136"/>
      <c r="T241" s="166" t="s">
        <v>5</v>
      </c>
      <c r="U241" s="45" t="s">
        <v>47</v>
      </c>
      <c r="V241" s="37"/>
      <c r="W241" s="167">
        <f t="shared" si="16"/>
        <v>0</v>
      </c>
      <c r="X241" s="167">
        <v>1.9000000000000001E-4</v>
      </c>
      <c r="Y241" s="167">
        <f t="shared" si="17"/>
        <v>5.6999999999999998E-4</v>
      </c>
      <c r="Z241" s="167">
        <v>0</v>
      </c>
      <c r="AA241" s="168">
        <f t="shared" si="18"/>
        <v>0</v>
      </c>
      <c r="AR241" s="19" t="s">
        <v>213</v>
      </c>
      <c r="AT241" s="19" t="s">
        <v>234</v>
      </c>
      <c r="AU241" s="19" t="s">
        <v>126</v>
      </c>
      <c r="AY241" s="19" t="s">
        <v>170</v>
      </c>
      <c r="BE241" s="107">
        <f t="shared" si="19"/>
        <v>0</v>
      </c>
      <c r="BF241" s="107">
        <f t="shared" si="20"/>
        <v>0</v>
      </c>
      <c r="BG241" s="107">
        <f t="shared" si="21"/>
        <v>0</v>
      </c>
      <c r="BH241" s="107">
        <f t="shared" si="22"/>
        <v>0</v>
      </c>
      <c r="BI241" s="107">
        <f t="shared" si="23"/>
        <v>0</v>
      </c>
      <c r="BJ241" s="19" t="s">
        <v>11</v>
      </c>
      <c r="BK241" s="107">
        <f t="shared" si="24"/>
        <v>0</v>
      </c>
      <c r="BL241" s="19" t="s">
        <v>175</v>
      </c>
      <c r="BM241" s="19" t="s">
        <v>1997</v>
      </c>
    </row>
    <row r="242" spans="2:65" s="1" customFormat="1" ht="31.5" customHeight="1">
      <c r="B242" s="133"/>
      <c r="C242" s="162" t="s">
        <v>568</v>
      </c>
      <c r="D242" s="162" t="s">
        <v>171</v>
      </c>
      <c r="E242" s="163" t="s">
        <v>1998</v>
      </c>
      <c r="F242" s="260" t="s">
        <v>1999</v>
      </c>
      <c r="G242" s="260"/>
      <c r="H242" s="260"/>
      <c r="I242" s="260"/>
      <c r="J242" s="164" t="s">
        <v>230</v>
      </c>
      <c r="K242" s="165">
        <v>2</v>
      </c>
      <c r="L242" s="261">
        <v>0</v>
      </c>
      <c r="M242" s="261"/>
      <c r="N242" s="262">
        <f t="shared" si="15"/>
        <v>0</v>
      </c>
      <c r="O242" s="262"/>
      <c r="P242" s="262"/>
      <c r="Q242" s="262"/>
      <c r="R242" s="136"/>
      <c r="T242" s="166" t="s">
        <v>5</v>
      </c>
      <c r="U242" s="45" t="s">
        <v>47</v>
      </c>
      <c r="V242" s="37"/>
      <c r="W242" s="167">
        <f t="shared" si="16"/>
        <v>0</v>
      </c>
      <c r="X242" s="167">
        <v>2.0000000000000002E-5</v>
      </c>
      <c r="Y242" s="167">
        <f t="shared" si="17"/>
        <v>4.0000000000000003E-5</v>
      </c>
      <c r="Z242" s="167">
        <v>0</v>
      </c>
      <c r="AA242" s="168">
        <f t="shared" si="18"/>
        <v>0</v>
      </c>
      <c r="AR242" s="19" t="s">
        <v>175</v>
      </c>
      <c r="AT242" s="19" t="s">
        <v>171</v>
      </c>
      <c r="AU242" s="19" t="s">
        <v>126</v>
      </c>
      <c r="AY242" s="19" t="s">
        <v>170</v>
      </c>
      <c r="BE242" s="107">
        <f t="shared" si="19"/>
        <v>0</v>
      </c>
      <c r="BF242" s="107">
        <f t="shared" si="20"/>
        <v>0</v>
      </c>
      <c r="BG242" s="107">
        <f t="shared" si="21"/>
        <v>0</v>
      </c>
      <c r="BH242" s="107">
        <f t="shared" si="22"/>
        <v>0</v>
      </c>
      <c r="BI242" s="107">
        <f t="shared" si="23"/>
        <v>0</v>
      </c>
      <c r="BJ242" s="19" t="s">
        <v>11</v>
      </c>
      <c r="BK242" s="107">
        <f t="shared" si="24"/>
        <v>0</v>
      </c>
      <c r="BL242" s="19" t="s">
        <v>175</v>
      </c>
      <c r="BM242" s="19" t="s">
        <v>2000</v>
      </c>
    </row>
    <row r="243" spans="2:65" s="1" customFormat="1" ht="31.5" customHeight="1">
      <c r="B243" s="133"/>
      <c r="C243" s="162" t="s">
        <v>572</v>
      </c>
      <c r="D243" s="162" t="s">
        <v>171</v>
      </c>
      <c r="E243" s="163" t="s">
        <v>2001</v>
      </c>
      <c r="F243" s="260" t="s">
        <v>2002</v>
      </c>
      <c r="G243" s="260"/>
      <c r="H243" s="260"/>
      <c r="I243" s="260"/>
      <c r="J243" s="164" t="s">
        <v>230</v>
      </c>
      <c r="K243" s="165">
        <v>4</v>
      </c>
      <c r="L243" s="261">
        <v>0</v>
      </c>
      <c r="M243" s="261"/>
      <c r="N243" s="262">
        <f t="shared" si="15"/>
        <v>0</v>
      </c>
      <c r="O243" s="262"/>
      <c r="P243" s="262"/>
      <c r="Q243" s="262"/>
      <c r="R243" s="136"/>
      <c r="T243" s="166" t="s">
        <v>5</v>
      </c>
      <c r="U243" s="45" t="s">
        <v>47</v>
      </c>
      <c r="V243" s="37"/>
      <c r="W243" s="167">
        <f t="shared" si="16"/>
        <v>0</v>
      </c>
      <c r="X243" s="167">
        <v>2.0000000000000002E-5</v>
      </c>
      <c r="Y243" s="167">
        <f t="shared" si="17"/>
        <v>8.0000000000000007E-5</v>
      </c>
      <c r="Z243" s="167">
        <v>0</v>
      </c>
      <c r="AA243" s="168">
        <f t="shared" si="18"/>
        <v>0</v>
      </c>
      <c r="AR243" s="19" t="s">
        <v>175</v>
      </c>
      <c r="AT243" s="19" t="s">
        <v>171</v>
      </c>
      <c r="AU243" s="19" t="s">
        <v>126</v>
      </c>
      <c r="AY243" s="19" t="s">
        <v>170</v>
      </c>
      <c r="BE243" s="107">
        <f t="shared" si="19"/>
        <v>0</v>
      </c>
      <c r="BF243" s="107">
        <f t="shared" si="20"/>
        <v>0</v>
      </c>
      <c r="BG243" s="107">
        <f t="shared" si="21"/>
        <v>0</v>
      </c>
      <c r="BH243" s="107">
        <f t="shared" si="22"/>
        <v>0</v>
      </c>
      <c r="BI243" s="107">
        <f t="shared" si="23"/>
        <v>0</v>
      </c>
      <c r="BJ243" s="19" t="s">
        <v>11</v>
      </c>
      <c r="BK243" s="107">
        <f t="shared" si="24"/>
        <v>0</v>
      </c>
      <c r="BL243" s="19" t="s">
        <v>175</v>
      </c>
      <c r="BM243" s="19" t="s">
        <v>2003</v>
      </c>
    </row>
    <row r="244" spans="2:65" s="1" customFormat="1" ht="31.5" customHeight="1">
      <c r="B244" s="133"/>
      <c r="C244" s="162" t="s">
        <v>576</v>
      </c>
      <c r="D244" s="162" t="s">
        <v>171</v>
      </c>
      <c r="E244" s="163" t="s">
        <v>2004</v>
      </c>
      <c r="F244" s="260" t="s">
        <v>2005</v>
      </c>
      <c r="G244" s="260"/>
      <c r="H244" s="260"/>
      <c r="I244" s="260"/>
      <c r="J244" s="164" t="s">
        <v>230</v>
      </c>
      <c r="K244" s="165">
        <v>3</v>
      </c>
      <c r="L244" s="261">
        <v>0</v>
      </c>
      <c r="M244" s="261"/>
      <c r="N244" s="262">
        <f t="shared" si="15"/>
        <v>0</v>
      </c>
      <c r="O244" s="262"/>
      <c r="P244" s="262"/>
      <c r="Q244" s="262"/>
      <c r="R244" s="136"/>
      <c r="T244" s="166" t="s">
        <v>5</v>
      </c>
      <c r="U244" s="45" t="s">
        <v>47</v>
      </c>
      <c r="V244" s="37"/>
      <c r="W244" s="167">
        <f t="shared" si="16"/>
        <v>0</v>
      </c>
      <c r="X244" s="167">
        <v>2.0000000000000002E-5</v>
      </c>
      <c r="Y244" s="167">
        <f t="shared" si="17"/>
        <v>6.0000000000000008E-5</v>
      </c>
      <c r="Z244" s="167">
        <v>0</v>
      </c>
      <c r="AA244" s="168">
        <f t="shared" si="18"/>
        <v>0</v>
      </c>
      <c r="AR244" s="19" t="s">
        <v>175</v>
      </c>
      <c r="AT244" s="19" t="s">
        <v>171</v>
      </c>
      <c r="AU244" s="19" t="s">
        <v>126</v>
      </c>
      <c r="AY244" s="19" t="s">
        <v>170</v>
      </c>
      <c r="BE244" s="107">
        <f t="shared" si="19"/>
        <v>0</v>
      </c>
      <c r="BF244" s="107">
        <f t="shared" si="20"/>
        <v>0</v>
      </c>
      <c r="BG244" s="107">
        <f t="shared" si="21"/>
        <v>0</v>
      </c>
      <c r="BH244" s="107">
        <f t="shared" si="22"/>
        <v>0</v>
      </c>
      <c r="BI244" s="107">
        <f t="shared" si="23"/>
        <v>0</v>
      </c>
      <c r="BJ244" s="19" t="s">
        <v>11</v>
      </c>
      <c r="BK244" s="107">
        <f t="shared" si="24"/>
        <v>0</v>
      </c>
      <c r="BL244" s="19" t="s">
        <v>175</v>
      </c>
      <c r="BM244" s="19" t="s">
        <v>2006</v>
      </c>
    </row>
    <row r="245" spans="2:65" s="1" customFormat="1" ht="31.5" customHeight="1">
      <c r="B245" s="133"/>
      <c r="C245" s="177" t="s">
        <v>580</v>
      </c>
      <c r="D245" s="177" t="s">
        <v>234</v>
      </c>
      <c r="E245" s="178" t="s">
        <v>2007</v>
      </c>
      <c r="F245" s="272" t="s">
        <v>2008</v>
      </c>
      <c r="G245" s="272"/>
      <c r="H245" s="272"/>
      <c r="I245" s="272"/>
      <c r="J245" s="179" t="s">
        <v>230</v>
      </c>
      <c r="K245" s="180">
        <v>2</v>
      </c>
      <c r="L245" s="273">
        <v>0</v>
      </c>
      <c r="M245" s="273"/>
      <c r="N245" s="274">
        <f t="shared" si="15"/>
        <v>0</v>
      </c>
      <c r="O245" s="262"/>
      <c r="P245" s="262"/>
      <c r="Q245" s="262"/>
      <c r="R245" s="136"/>
      <c r="T245" s="166" t="s">
        <v>5</v>
      </c>
      <c r="U245" s="45" t="s">
        <v>47</v>
      </c>
      <c r="V245" s="37"/>
      <c r="W245" s="167">
        <f t="shared" si="16"/>
        <v>0</v>
      </c>
      <c r="X245" s="167">
        <v>6.9999999999999999E-4</v>
      </c>
      <c r="Y245" s="167">
        <f t="shared" si="17"/>
        <v>1.4E-3</v>
      </c>
      <c r="Z245" s="167">
        <v>0</v>
      </c>
      <c r="AA245" s="168">
        <f t="shared" si="18"/>
        <v>0</v>
      </c>
      <c r="AR245" s="19" t="s">
        <v>213</v>
      </c>
      <c r="AT245" s="19" t="s">
        <v>234</v>
      </c>
      <c r="AU245" s="19" t="s">
        <v>126</v>
      </c>
      <c r="AY245" s="19" t="s">
        <v>170</v>
      </c>
      <c r="BE245" s="107">
        <f t="shared" si="19"/>
        <v>0</v>
      </c>
      <c r="BF245" s="107">
        <f t="shared" si="20"/>
        <v>0</v>
      </c>
      <c r="BG245" s="107">
        <f t="shared" si="21"/>
        <v>0</v>
      </c>
      <c r="BH245" s="107">
        <f t="shared" si="22"/>
        <v>0</v>
      </c>
      <c r="BI245" s="107">
        <f t="shared" si="23"/>
        <v>0</v>
      </c>
      <c r="BJ245" s="19" t="s">
        <v>11</v>
      </c>
      <c r="BK245" s="107">
        <f t="shared" si="24"/>
        <v>0</v>
      </c>
      <c r="BL245" s="19" t="s">
        <v>175</v>
      </c>
      <c r="BM245" s="19" t="s">
        <v>2009</v>
      </c>
    </row>
    <row r="246" spans="2:65" s="1" customFormat="1" ht="31.5" customHeight="1">
      <c r="B246" s="133"/>
      <c r="C246" s="177" t="s">
        <v>584</v>
      </c>
      <c r="D246" s="177" t="s">
        <v>234</v>
      </c>
      <c r="E246" s="178" t="s">
        <v>2010</v>
      </c>
      <c r="F246" s="272" t="s">
        <v>2011</v>
      </c>
      <c r="G246" s="272"/>
      <c r="H246" s="272"/>
      <c r="I246" s="272"/>
      <c r="J246" s="179" t="s">
        <v>230</v>
      </c>
      <c r="K246" s="180">
        <v>4</v>
      </c>
      <c r="L246" s="273">
        <v>0</v>
      </c>
      <c r="M246" s="273"/>
      <c r="N246" s="274">
        <f t="shared" si="15"/>
        <v>0</v>
      </c>
      <c r="O246" s="262"/>
      <c r="P246" s="262"/>
      <c r="Q246" s="262"/>
      <c r="R246" s="136"/>
      <c r="T246" s="166" t="s">
        <v>5</v>
      </c>
      <c r="U246" s="45" t="s">
        <v>47</v>
      </c>
      <c r="V246" s="37"/>
      <c r="W246" s="167">
        <f t="shared" si="16"/>
        <v>0</v>
      </c>
      <c r="X246" s="167">
        <v>1.5E-3</v>
      </c>
      <c r="Y246" s="167">
        <f t="shared" si="17"/>
        <v>6.0000000000000001E-3</v>
      </c>
      <c r="Z246" s="167">
        <v>0</v>
      </c>
      <c r="AA246" s="168">
        <f t="shared" si="18"/>
        <v>0</v>
      </c>
      <c r="AR246" s="19" t="s">
        <v>213</v>
      </c>
      <c r="AT246" s="19" t="s">
        <v>234</v>
      </c>
      <c r="AU246" s="19" t="s">
        <v>126</v>
      </c>
      <c r="AY246" s="19" t="s">
        <v>170</v>
      </c>
      <c r="BE246" s="107">
        <f t="shared" si="19"/>
        <v>0</v>
      </c>
      <c r="BF246" s="107">
        <f t="shared" si="20"/>
        <v>0</v>
      </c>
      <c r="BG246" s="107">
        <f t="shared" si="21"/>
        <v>0</v>
      </c>
      <c r="BH246" s="107">
        <f t="shared" si="22"/>
        <v>0</v>
      </c>
      <c r="BI246" s="107">
        <f t="shared" si="23"/>
        <v>0</v>
      </c>
      <c r="BJ246" s="19" t="s">
        <v>11</v>
      </c>
      <c r="BK246" s="107">
        <f t="shared" si="24"/>
        <v>0</v>
      </c>
      <c r="BL246" s="19" t="s">
        <v>175</v>
      </c>
      <c r="BM246" s="19" t="s">
        <v>2012</v>
      </c>
    </row>
    <row r="247" spans="2:65" s="1" customFormat="1" ht="31.5" customHeight="1">
      <c r="B247" s="133"/>
      <c r="C247" s="177" t="s">
        <v>589</v>
      </c>
      <c r="D247" s="177" t="s">
        <v>234</v>
      </c>
      <c r="E247" s="178" t="s">
        <v>2013</v>
      </c>
      <c r="F247" s="272" t="s">
        <v>2014</v>
      </c>
      <c r="G247" s="272"/>
      <c r="H247" s="272"/>
      <c r="I247" s="272"/>
      <c r="J247" s="179" t="s">
        <v>230</v>
      </c>
      <c r="K247" s="180">
        <v>3</v>
      </c>
      <c r="L247" s="273">
        <v>0</v>
      </c>
      <c r="M247" s="273"/>
      <c r="N247" s="274">
        <f t="shared" si="15"/>
        <v>0</v>
      </c>
      <c r="O247" s="262"/>
      <c r="P247" s="262"/>
      <c r="Q247" s="262"/>
      <c r="R247" s="136"/>
      <c r="T247" s="166" t="s">
        <v>5</v>
      </c>
      <c r="U247" s="45" t="s">
        <v>47</v>
      </c>
      <c r="V247" s="37"/>
      <c r="W247" s="167">
        <f t="shared" si="16"/>
        <v>0</v>
      </c>
      <c r="X247" s="167">
        <v>2.5999999999999999E-3</v>
      </c>
      <c r="Y247" s="167">
        <f t="shared" si="17"/>
        <v>7.7999999999999996E-3</v>
      </c>
      <c r="Z247" s="167">
        <v>0</v>
      </c>
      <c r="AA247" s="168">
        <f t="shared" si="18"/>
        <v>0</v>
      </c>
      <c r="AR247" s="19" t="s">
        <v>213</v>
      </c>
      <c r="AT247" s="19" t="s">
        <v>234</v>
      </c>
      <c r="AU247" s="19" t="s">
        <v>126</v>
      </c>
      <c r="AY247" s="19" t="s">
        <v>170</v>
      </c>
      <c r="BE247" s="107">
        <f t="shared" si="19"/>
        <v>0</v>
      </c>
      <c r="BF247" s="107">
        <f t="shared" si="20"/>
        <v>0</v>
      </c>
      <c r="BG247" s="107">
        <f t="shared" si="21"/>
        <v>0</v>
      </c>
      <c r="BH247" s="107">
        <f t="shared" si="22"/>
        <v>0</v>
      </c>
      <c r="BI247" s="107">
        <f t="shared" si="23"/>
        <v>0</v>
      </c>
      <c r="BJ247" s="19" t="s">
        <v>11</v>
      </c>
      <c r="BK247" s="107">
        <f t="shared" si="24"/>
        <v>0</v>
      </c>
      <c r="BL247" s="19" t="s">
        <v>175</v>
      </c>
      <c r="BM247" s="19" t="s">
        <v>2015</v>
      </c>
    </row>
    <row r="248" spans="2:65" s="1" customFormat="1" ht="22.5" customHeight="1">
      <c r="B248" s="133"/>
      <c r="C248" s="177" t="s">
        <v>594</v>
      </c>
      <c r="D248" s="177" t="s">
        <v>234</v>
      </c>
      <c r="E248" s="178" t="s">
        <v>2016</v>
      </c>
      <c r="F248" s="272" t="s">
        <v>2017</v>
      </c>
      <c r="G248" s="272"/>
      <c r="H248" s="272"/>
      <c r="I248" s="272"/>
      <c r="J248" s="179" t="s">
        <v>237</v>
      </c>
      <c r="K248" s="180">
        <v>9</v>
      </c>
      <c r="L248" s="273">
        <v>0</v>
      </c>
      <c r="M248" s="273"/>
      <c r="N248" s="274">
        <f t="shared" si="15"/>
        <v>0</v>
      </c>
      <c r="O248" s="262"/>
      <c r="P248" s="262"/>
      <c r="Q248" s="262"/>
      <c r="R248" s="136"/>
      <c r="T248" s="166" t="s">
        <v>5</v>
      </c>
      <c r="U248" s="45" t="s">
        <v>47</v>
      </c>
      <c r="V248" s="37"/>
      <c r="W248" s="167">
        <f t="shared" si="16"/>
        <v>0</v>
      </c>
      <c r="X248" s="167">
        <v>0</v>
      </c>
      <c r="Y248" s="167">
        <f t="shared" si="17"/>
        <v>0</v>
      </c>
      <c r="Z248" s="167">
        <v>0</v>
      </c>
      <c r="AA248" s="168">
        <f t="shared" si="18"/>
        <v>0</v>
      </c>
      <c r="AR248" s="19" t="s">
        <v>213</v>
      </c>
      <c r="AT248" s="19" t="s">
        <v>234</v>
      </c>
      <c r="AU248" s="19" t="s">
        <v>126</v>
      </c>
      <c r="AY248" s="19" t="s">
        <v>170</v>
      </c>
      <c r="BE248" s="107">
        <f t="shared" si="19"/>
        <v>0</v>
      </c>
      <c r="BF248" s="107">
        <f t="shared" si="20"/>
        <v>0</v>
      </c>
      <c r="BG248" s="107">
        <f t="shared" si="21"/>
        <v>0</v>
      </c>
      <c r="BH248" s="107">
        <f t="shared" si="22"/>
        <v>0</v>
      </c>
      <c r="BI248" s="107">
        <f t="shared" si="23"/>
        <v>0</v>
      </c>
      <c r="BJ248" s="19" t="s">
        <v>11</v>
      </c>
      <c r="BK248" s="107">
        <f t="shared" si="24"/>
        <v>0</v>
      </c>
      <c r="BL248" s="19" t="s">
        <v>175</v>
      </c>
      <c r="BM248" s="19" t="s">
        <v>2018</v>
      </c>
    </row>
    <row r="249" spans="2:65" s="1" customFormat="1" ht="31.5" customHeight="1">
      <c r="B249" s="133"/>
      <c r="C249" s="162" t="s">
        <v>599</v>
      </c>
      <c r="D249" s="162" t="s">
        <v>171</v>
      </c>
      <c r="E249" s="163" t="s">
        <v>2019</v>
      </c>
      <c r="F249" s="260" t="s">
        <v>2020</v>
      </c>
      <c r="G249" s="260"/>
      <c r="H249" s="260"/>
      <c r="I249" s="260"/>
      <c r="J249" s="164" t="s">
        <v>230</v>
      </c>
      <c r="K249" s="165">
        <v>2</v>
      </c>
      <c r="L249" s="261">
        <v>0</v>
      </c>
      <c r="M249" s="261"/>
      <c r="N249" s="262">
        <f t="shared" si="15"/>
        <v>0</v>
      </c>
      <c r="O249" s="262"/>
      <c r="P249" s="262"/>
      <c r="Q249" s="262"/>
      <c r="R249" s="136"/>
      <c r="T249" s="166" t="s">
        <v>5</v>
      </c>
      <c r="U249" s="45" t="s">
        <v>47</v>
      </c>
      <c r="V249" s="37"/>
      <c r="W249" s="167">
        <f t="shared" si="16"/>
        <v>0</v>
      </c>
      <c r="X249" s="167">
        <v>8.0000000000000004E-4</v>
      </c>
      <c r="Y249" s="167">
        <f t="shared" si="17"/>
        <v>1.6000000000000001E-3</v>
      </c>
      <c r="Z249" s="167">
        <v>0</v>
      </c>
      <c r="AA249" s="168">
        <f t="shared" si="18"/>
        <v>0</v>
      </c>
      <c r="AR249" s="19" t="s">
        <v>175</v>
      </c>
      <c r="AT249" s="19" t="s">
        <v>171</v>
      </c>
      <c r="AU249" s="19" t="s">
        <v>126</v>
      </c>
      <c r="AY249" s="19" t="s">
        <v>170</v>
      </c>
      <c r="BE249" s="107">
        <f t="shared" si="19"/>
        <v>0</v>
      </c>
      <c r="BF249" s="107">
        <f t="shared" si="20"/>
        <v>0</v>
      </c>
      <c r="BG249" s="107">
        <f t="shared" si="21"/>
        <v>0</v>
      </c>
      <c r="BH249" s="107">
        <f t="shared" si="22"/>
        <v>0</v>
      </c>
      <c r="BI249" s="107">
        <f t="shared" si="23"/>
        <v>0</v>
      </c>
      <c r="BJ249" s="19" t="s">
        <v>11</v>
      </c>
      <c r="BK249" s="107">
        <f t="shared" si="24"/>
        <v>0</v>
      </c>
      <c r="BL249" s="19" t="s">
        <v>175</v>
      </c>
      <c r="BM249" s="19" t="s">
        <v>2021</v>
      </c>
    </row>
    <row r="250" spans="2:65" s="1" customFormat="1" ht="22.5" customHeight="1">
      <c r="B250" s="133"/>
      <c r="C250" s="177" t="s">
        <v>646</v>
      </c>
      <c r="D250" s="177" t="s">
        <v>234</v>
      </c>
      <c r="E250" s="178" t="s">
        <v>2022</v>
      </c>
      <c r="F250" s="272" t="s">
        <v>2023</v>
      </c>
      <c r="G250" s="272"/>
      <c r="H250" s="272"/>
      <c r="I250" s="272"/>
      <c r="J250" s="179" t="s">
        <v>237</v>
      </c>
      <c r="K250" s="180">
        <v>2</v>
      </c>
      <c r="L250" s="273">
        <v>0</v>
      </c>
      <c r="M250" s="273"/>
      <c r="N250" s="274">
        <f t="shared" si="15"/>
        <v>0</v>
      </c>
      <c r="O250" s="262"/>
      <c r="P250" s="262"/>
      <c r="Q250" s="262"/>
      <c r="R250" s="136"/>
      <c r="T250" s="166" t="s">
        <v>5</v>
      </c>
      <c r="U250" s="45" t="s">
        <v>47</v>
      </c>
      <c r="V250" s="37"/>
      <c r="W250" s="167">
        <f t="shared" si="16"/>
        <v>0</v>
      </c>
      <c r="X250" s="167">
        <v>0</v>
      </c>
      <c r="Y250" s="167">
        <f t="shared" si="17"/>
        <v>0</v>
      </c>
      <c r="Z250" s="167">
        <v>0</v>
      </c>
      <c r="AA250" s="168">
        <f t="shared" si="18"/>
        <v>0</v>
      </c>
      <c r="AR250" s="19" t="s">
        <v>213</v>
      </c>
      <c r="AT250" s="19" t="s">
        <v>234</v>
      </c>
      <c r="AU250" s="19" t="s">
        <v>126</v>
      </c>
      <c r="AY250" s="19" t="s">
        <v>170</v>
      </c>
      <c r="BE250" s="107">
        <f t="shared" si="19"/>
        <v>0</v>
      </c>
      <c r="BF250" s="107">
        <f t="shared" si="20"/>
        <v>0</v>
      </c>
      <c r="BG250" s="107">
        <f t="shared" si="21"/>
        <v>0</v>
      </c>
      <c r="BH250" s="107">
        <f t="shared" si="22"/>
        <v>0</v>
      </c>
      <c r="BI250" s="107">
        <f t="shared" si="23"/>
        <v>0</v>
      </c>
      <c r="BJ250" s="19" t="s">
        <v>11</v>
      </c>
      <c r="BK250" s="107">
        <f t="shared" si="24"/>
        <v>0</v>
      </c>
      <c r="BL250" s="19" t="s">
        <v>175</v>
      </c>
      <c r="BM250" s="19" t="s">
        <v>2024</v>
      </c>
    </row>
    <row r="251" spans="2:65" s="1" customFormat="1" ht="31.5" customHeight="1">
      <c r="B251" s="133"/>
      <c r="C251" s="177" t="s">
        <v>1012</v>
      </c>
      <c r="D251" s="177" t="s">
        <v>234</v>
      </c>
      <c r="E251" s="178" t="s">
        <v>2025</v>
      </c>
      <c r="F251" s="272" t="s">
        <v>2026</v>
      </c>
      <c r="G251" s="272"/>
      <c r="H251" s="272"/>
      <c r="I251" s="272"/>
      <c r="J251" s="179" t="s">
        <v>237</v>
      </c>
      <c r="K251" s="180">
        <v>2</v>
      </c>
      <c r="L251" s="273">
        <v>0</v>
      </c>
      <c r="M251" s="273"/>
      <c r="N251" s="274">
        <f t="shared" si="15"/>
        <v>0</v>
      </c>
      <c r="O251" s="262"/>
      <c r="P251" s="262"/>
      <c r="Q251" s="262"/>
      <c r="R251" s="136"/>
      <c r="T251" s="166" t="s">
        <v>5</v>
      </c>
      <c r="U251" s="45" t="s">
        <v>47</v>
      </c>
      <c r="V251" s="37"/>
      <c r="W251" s="167">
        <f t="shared" si="16"/>
        <v>0</v>
      </c>
      <c r="X251" s="167">
        <v>0</v>
      </c>
      <c r="Y251" s="167">
        <f t="shared" si="17"/>
        <v>0</v>
      </c>
      <c r="Z251" s="167">
        <v>0</v>
      </c>
      <c r="AA251" s="168">
        <f t="shared" si="18"/>
        <v>0</v>
      </c>
      <c r="AR251" s="19" t="s">
        <v>213</v>
      </c>
      <c r="AT251" s="19" t="s">
        <v>234</v>
      </c>
      <c r="AU251" s="19" t="s">
        <v>126</v>
      </c>
      <c r="AY251" s="19" t="s">
        <v>170</v>
      </c>
      <c r="BE251" s="107">
        <f t="shared" si="19"/>
        <v>0</v>
      </c>
      <c r="BF251" s="107">
        <f t="shared" si="20"/>
        <v>0</v>
      </c>
      <c r="BG251" s="107">
        <f t="shared" si="21"/>
        <v>0</v>
      </c>
      <c r="BH251" s="107">
        <f t="shared" si="22"/>
        <v>0</v>
      </c>
      <c r="BI251" s="107">
        <f t="shared" si="23"/>
        <v>0</v>
      </c>
      <c r="BJ251" s="19" t="s">
        <v>11</v>
      </c>
      <c r="BK251" s="107">
        <f t="shared" si="24"/>
        <v>0</v>
      </c>
      <c r="BL251" s="19" t="s">
        <v>175</v>
      </c>
      <c r="BM251" s="19" t="s">
        <v>2027</v>
      </c>
    </row>
    <row r="252" spans="2:65" s="1" customFormat="1" ht="22.5" customHeight="1">
      <c r="B252" s="133"/>
      <c r="C252" s="162" t="s">
        <v>1016</v>
      </c>
      <c r="D252" s="162" t="s">
        <v>171</v>
      </c>
      <c r="E252" s="163" t="s">
        <v>2028</v>
      </c>
      <c r="F252" s="260" t="s">
        <v>2029</v>
      </c>
      <c r="G252" s="260"/>
      <c r="H252" s="260"/>
      <c r="I252" s="260"/>
      <c r="J252" s="164" t="s">
        <v>230</v>
      </c>
      <c r="K252" s="165">
        <v>2</v>
      </c>
      <c r="L252" s="261">
        <v>0</v>
      </c>
      <c r="M252" s="261"/>
      <c r="N252" s="262">
        <f t="shared" si="15"/>
        <v>0</v>
      </c>
      <c r="O252" s="262"/>
      <c r="P252" s="262"/>
      <c r="Q252" s="262"/>
      <c r="R252" s="136"/>
      <c r="T252" s="166" t="s">
        <v>5</v>
      </c>
      <c r="U252" s="45" t="s">
        <v>47</v>
      </c>
      <c r="V252" s="37"/>
      <c r="W252" s="167">
        <f t="shared" si="16"/>
        <v>0</v>
      </c>
      <c r="X252" s="167">
        <v>3.4000000000000002E-4</v>
      </c>
      <c r="Y252" s="167">
        <f t="shared" si="17"/>
        <v>6.8000000000000005E-4</v>
      </c>
      <c r="Z252" s="167">
        <v>0</v>
      </c>
      <c r="AA252" s="168">
        <f t="shared" si="18"/>
        <v>0</v>
      </c>
      <c r="AR252" s="19" t="s">
        <v>175</v>
      </c>
      <c r="AT252" s="19" t="s">
        <v>171</v>
      </c>
      <c r="AU252" s="19" t="s">
        <v>126</v>
      </c>
      <c r="AY252" s="19" t="s">
        <v>170</v>
      </c>
      <c r="BE252" s="107">
        <f t="shared" si="19"/>
        <v>0</v>
      </c>
      <c r="BF252" s="107">
        <f t="shared" si="20"/>
        <v>0</v>
      </c>
      <c r="BG252" s="107">
        <f t="shared" si="21"/>
        <v>0</v>
      </c>
      <c r="BH252" s="107">
        <f t="shared" si="22"/>
        <v>0</v>
      </c>
      <c r="BI252" s="107">
        <f t="shared" si="23"/>
        <v>0</v>
      </c>
      <c r="BJ252" s="19" t="s">
        <v>11</v>
      </c>
      <c r="BK252" s="107">
        <f t="shared" si="24"/>
        <v>0</v>
      </c>
      <c r="BL252" s="19" t="s">
        <v>175</v>
      </c>
      <c r="BM252" s="19" t="s">
        <v>2030</v>
      </c>
    </row>
    <row r="253" spans="2:65" s="1" customFormat="1" ht="31.5" customHeight="1">
      <c r="B253" s="133"/>
      <c r="C253" s="177" t="s">
        <v>1020</v>
      </c>
      <c r="D253" s="177" t="s">
        <v>234</v>
      </c>
      <c r="E253" s="178" t="s">
        <v>2031</v>
      </c>
      <c r="F253" s="272" t="s">
        <v>2032</v>
      </c>
      <c r="G253" s="272"/>
      <c r="H253" s="272"/>
      <c r="I253" s="272"/>
      <c r="J253" s="179" t="s">
        <v>230</v>
      </c>
      <c r="K253" s="180">
        <v>2</v>
      </c>
      <c r="L253" s="273">
        <v>0</v>
      </c>
      <c r="M253" s="273"/>
      <c r="N253" s="274">
        <f t="shared" si="15"/>
        <v>0</v>
      </c>
      <c r="O253" s="262"/>
      <c r="P253" s="262"/>
      <c r="Q253" s="262"/>
      <c r="R253" s="136"/>
      <c r="T253" s="166" t="s">
        <v>5</v>
      </c>
      <c r="U253" s="45" t="s">
        <v>47</v>
      </c>
      <c r="V253" s="37"/>
      <c r="W253" s="167">
        <f t="shared" si="16"/>
        <v>0</v>
      </c>
      <c r="X253" s="167">
        <v>4.2500000000000003E-2</v>
      </c>
      <c r="Y253" s="167">
        <f t="shared" si="17"/>
        <v>8.5000000000000006E-2</v>
      </c>
      <c r="Z253" s="167">
        <v>0</v>
      </c>
      <c r="AA253" s="168">
        <f t="shared" si="18"/>
        <v>0</v>
      </c>
      <c r="AR253" s="19" t="s">
        <v>213</v>
      </c>
      <c r="AT253" s="19" t="s">
        <v>234</v>
      </c>
      <c r="AU253" s="19" t="s">
        <v>126</v>
      </c>
      <c r="AY253" s="19" t="s">
        <v>170</v>
      </c>
      <c r="BE253" s="107">
        <f t="shared" si="19"/>
        <v>0</v>
      </c>
      <c r="BF253" s="107">
        <f t="shared" si="20"/>
        <v>0</v>
      </c>
      <c r="BG253" s="107">
        <f t="shared" si="21"/>
        <v>0</v>
      </c>
      <c r="BH253" s="107">
        <f t="shared" si="22"/>
        <v>0</v>
      </c>
      <c r="BI253" s="107">
        <f t="shared" si="23"/>
        <v>0</v>
      </c>
      <c r="BJ253" s="19" t="s">
        <v>11</v>
      </c>
      <c r="BK253" s="107">
        <f t="shared" si="24"/>
        <v>0</v>
      </c>
      <c r="BL253" s="19" t="s">
        <v>175</v>
      </c>
      <c r="BM253" s="19" t="s">
        <v>2033</v>
      </c>
    </row>
    <row r="254" spans="2:65" s="1" customFormat="1" ht="31.5" customHeight="1">
      <c r="B254" s="133"/>
      <c r="C254" s="162" t="s">
        <v>1022</v>
      </c>
      <c r="D254" s="162" t="s">
        <v>171</v>
      </c>
      <c r="E254" s="163" t="s">
        <v>2034</v>
      </c>
      <c r="F254" s="260" t="s">
        <v>2035</v>
      </c>
      <c r="G254" s="260"/>
      <c r="H254" s="260"/>
      <c r="I254" s="260"/>
      <c r="J254" s="164" t="s">
        <v>230</v>
      </c>
      <c r="K254" s="165">
        <v>5</v>
      </c>
      <c r="L254" s="261">
        <v>0</v>
      </c>
      <c r="M254" s="261"/>
      <c r="N254" s="262">
        <f t="shared" si="15"/>
        <v>0</v>
      </c>
      <c r="O254" s="262"/>
      <c r="P254" s="262"/>
      <c r="Q254" s="262"/>
      <c r="R254" s="136"/>
      <c r="T254" s="166" t="s">
        <v>5</v>
      </c>
      <c r="U254" s="45" t="s">
        <v>47</v>
      </c>
      <c r="V254" s="37"/>
      <c r="W254" s="167">
        <f t="shared" si="16"/>
        <v>0</v>
      </c>
      <c r="X254" s="167">
        <v>1.6000000000000001E-3</v>
      </c>
      <c r="Y254" s="167">
        <f t="shared" si="17"/>
        <v>8.0000000000000002E-3</v>
      </c>
      <c r="Z254" s="167">
        <v>0</v>
      </c>
      <c r="AA254" s="168">
        <f t="shared" si="18"/>
        <v>0</v>
      </c>
      <c r="AR254" s="19" t="s">
        <v>175</v>
      </c>
      <c r="AT254" s="19" t="s">
        <v>171</v>
      </c>
      <c r="AU254" s="19" t="s">
        <v>126</v>
      </c>
      <c r="AY254" s="19" t="s">
        <v>170</v>
      </c>
      <c r="BE254" s="107">
        <f t="shared" si="19"/>
        <v>0</v>
      </c>
      <c r="BF254" s="107">
        <f t="shared" si="20"/>
        <v>0</v>
      </c>
      <c r="BG254" s="107">
        <f t="shared" si="21"/>
        <v>0</v>
      </c>
      <c r="BH254" s="107">
        <f t="shared" si="22"/>
        <v>0</v>
      </c>
      <c r="BI254" s="107">
        <f t="shared" si="23"/>
        <v>0</v>
      </c>
      <c r="BJ254" s="19" t="s">
        <v>11</v>
      </c>
      <c r="BK254" s="107">
        <f t="shared" si="24"/>
        <v>0</v>
      </c>
      <c r="BL254" s="19" t="s">
        <v>175</v>
      </c>
      <c r="BM254" s="19" t="s">
        <v>2036</v>
      </c>
    </row>
    <row r="255" spans="2:65" s="1" customFormat="1" ht="22.5" customHeight="1">
      <c r="B255" s="133"/>
      <c r="C255" s="177" t="s">
        <v>1026</v>
      </c>
      <c r="D255" s="177" t="s">
        <v>234</v>
      </c>
      <c r="E255" s="178" t="s">
        <v>2037</v>
      </c>
      <c r="F255" s="272" t="s">
        <v>2038</v>
      </c>
      <c r="G255" s="272"/>
      <c r="H255" s="272"/>
      <c r="I255" s="272"/>
      <c r="J255" s="179" t="s">
        <v>237</v>
      </c>
      <c r="K255" s="180">
        <v>5</v>
      </c>
      <c r="L255" s="273">
        <v>0</v>
      </c>
      <c r="M255" s="273"/>
      <c r="N255" s="274">
        <f t="shared" si="15"/>
        <v>0</v>
      </c>
      <c r="O255" s="262"/>
      <c r="P255" s="262"/>
      <c r="Q255" s="262"/>
      <c r="R255" s="136"/>
      <c r="T255" s="166" t="s">
        <v>5</v>
      </c>
      <c r="U255" s="45" t="s">
        <v>47</v>
      </c>
      <c r="V255" s="37"/>
      <c r="W255" s="167">
        <f t="shared" si="16"/>
        <v>0</v>
      </c>
      <c r="X255" s="167">
        <v>0</v>
      </c>
      <c r="Y255" s="167">
        <f t="shared" si="17"/>
        <v>0</v>
      </c>
      <c r="Z255" s="167">
        <v>0</v>
      </c>
      <c r="AA255" s="168">
        <f t="shared" si="18"/>
        <v>0</v>
      </c>
      <c r="AR255" s="19" t="s">
        <v>213</v>
      </c>
      <c r="AT255" s="19" t="s">
        <v>234</v>
      </c>
      <c r="AU255" s="19" t="s">
        <v>126</v>
      </c>
      <c r="AY255" s="19" t="s">
        <v>170</v>
      </c>
      <c r="BE255" s="107">
        <f t="shared" si="19"/>
        <v>0</v>
      </c>
      <c r="BF255" s="107">
        <f t="shared" si="20"/>
        <v>0</v>
      </c>
      <c r="BG255" s="107">
        <f t="shared" si="21"/>
        <v>0</v>
      </c>
      <c r="BH255" s="107">
        <f t="shared" si="22"/>
        <v>0</v>
      </c>
      <c r="BI255" s="107">
        <f t="shared" si="23"/>
        <v>0</v>
      </c>
      <c r="BJ255" s="19" t="s">
        <v>11</v>
      </c>
      <c r="BK255" s="107">
        <f t="shared" si="24"/>
        <v>0</v>
      </c>
      <c r="BL255" s="19" t="s">
        <v>175</v>
      </c>
      <c r="BM255" s="19" t="s">
        <v>2039</v>
      </c>
    </row>
    <row r="256" spans="2:65" s="1" customFormat="1" ht="31.5" customHeight="1">
      <c r="B256" s="133"/>
      <c r="C256" s="177" t="s">
        <v>1030</v>
      </c>
      <c r="D256" s="177" t="s">
        <v>234</v>
      </c>
      <c r="E256" s="178" t="s">
        <v>2040</v>
      </c>
      <c r="F256" s="272" t="s">
        <v>2041</v>
      </c>
      <c r="G256" s="272"/>
      <c r="H256" s="272"/>
      <c r="I256" s="272"/>
      <c r="J256" s="179" t="s">
        <v>237</v>
      </c>
      <c r="K256" s="180">
        <v>5</v>
      </c>
      <c r="L256" s="273">
        <v>0</v>
      </c>
      <c r="M256" s="273"/>
      <c r="N256" s="274">
        <f t="shared" si="15"/>
        <v>0</v>
      </c>
      <c r="O256" s="262"/>
      <c r="P256" s="262"/>
      <c r="Q256" s="262"/>
      <c r="R256" s="136"/>
      <c r="T256" s="166" t="s">
        <v>5</v>
      </c>
      <c r="U256" s="45" t="s">
        <v>47</v>
      </c>
      <c r="V256" s="37"/>
      <c r="W256" s="167">
        <f t="shared" si="16"/>
        <v>0</v>
      </c>
      <c r="X256" s="167">
        <v>0</v>
      </c>
      <c r="Y256" s="167">
        <f t="shared" si="17"/>
        <v>0</v>
      </c>
      <c r="Z256" s="167">
        <v>0</v>
      </c>
      <c r="AA256" s="168">
        <f t="shared" si="18"/>
        <v>0</v>
      </c>
      <c r="AR256" s="19" t="s">
        <v>213</v>
      </c>
      <c r="AT256" s="19" t="s">
        <v>234</v>
      </c>
      <c r="AU256" s="19" t="s">
        <v>126</v>
      </c>
      <c r="AY256" s="19" t="s">
        <v>170</v>
      </c>
      <c r="BE256" s="107">
        <f t="shared" si="19"/>
        <v>0</v>
      </c>
      <c r="BF256" s="107">
        <f t="shared" si="20"/>
        <v>0</v>
      </c>
      <c r="BG256" s="107">
        <f t="shared" si="21"/>
        <v>0</v>
      </c>
      <c r="BH256" s="107">
        <f t="shared" si="22"/>
        <v>0</v>
      </c>
      <c r="BI256" s="107">
        <f t="shared" si="23"/>
        <v>0</v>
      </c>
      <c r="BJ256" s="19" t="s">
        <v>11</v>
      </c>
      <c r="BK256" s="107">
        <f t="shared" si="24"/>
        <v>0</v>
      </c>
      <c r="BL256" s="19" t="s">
        <v>175</v>
      </c>
      <c r="BM256" s="19" t="s">
        <v>2042</v>
      </c>
    </row>
    <row r="257" spans="2:65" s="1" customFormat="1" ht="31.5" customHeight="1">
      <c r="B257" s="133"/>
      <c r="C257" s="177" t="s">
        <v>1032</v>
      </c>
      <c r="D257" s="177" t="s">
        <v>234</v>
      </c>
      <c r="E257" s="178" t="s">
        <v>2043</v>
      </c>
      <c r="F257" s="272" t="s">
        <v>2044</v>
      </c>
      <c r="G257" s="272"/>
      <c r="H257" s="272"/>
      <c r="I257" s="272"/>
      <c r="J257" s="179" t="s">
        <v>237</v>
      </c>
      <c r="K257" s="180">
        <v>1</v>
      </c>
      <c r="L257" s="273">
        <v>0</v>
      </c>
      <c r="M257" s="273"/>
      <c r="N257" s="274">
        <f t="shared" si="15"/>
        <v>0</v>
      </c>
      <c r="O257" s="262"/>
      <c r="P257" s="262"/>
      <c r="Q257" s="262"/>
      <c r="R257" s="136"/>
      <c r="T257" s="166" t="s">
        <v>5</v>
      </c>
      <c r="U257" s="45" t="s">
        <v>47</v>
      </c>
      <c r="V257" s="37"/>
      <c r="W257" s="167">
        <f t="shared" si="16"/>
        <v>0</v>
      </c>
      <c r="X257" s="167">
        <v>0</v>
      </c>
      <c r="Y257" s="167">
        <f t="shared" si="17"/>
        <v>0</v>
      </c>
      <c r="Z257" s="167">
        <v>0</v>
      </c>
      <c r="AA257" s="168">
        <f t="shared" si="18"/>
        <v>0</v>
      </c>
      <c r="AR257" s="19" t="s">
        <v>213</v>
      </c>
      <c r="AT257" s="19" t="s">
        <v>234</v>
      </c>
      <c r="AU257" s="19" t="s">
        <v>126</v>
      </c>
      <c r="AY257" s="19" t="s">
        <v>170</v>
      </c>
      <c r="BE257" s="107">
        <f t="shared" si="19"/>
        <v>0</v>
      </c>
      <c r="BF257" s="107">
        <f t="shared" si="20"/>
        <v>0</v>
      </c>
      <c r="BG257" s="107">
        <f t="shared" si="21"/>
        <v>0</v>
      </c>
      <c r="BH257" s="107">
        <f t="shared" si="22"/>
        <v>0</v>
      </c>
      <c r="BI257" s="107">
        <f t="shared" si="23"/>
        <v>0</v>
      </c>
      <c r="BJ257" s="19" t="s">
        <v>11</v>
      </c>
      <c r="BK257" s="107">
        <f t="shared" si="24"/>
        <v>0</v>
      </c>
      <c r="BL257" s="19" t="s">
        <v>175</v>
      </c>
      <c r="BM257" s="19" t="s">
        <v>2045</v>
      </c>
    </row>
    <row r="258" spans="2:65" s="10" customFormat="1" ht="22.5" customHeight="1">
      <c r="B258" s="169"/>
      <c r="C258" s="170"/>
      <c r="D258" s="170"/>
      <c r="E258" s="171" t="s">
        <v>5</v>
      </c>
      <c r="F258" s="263" t="s">
        <v>2046</v>
      </c>
      <c r="G258" s="264"/>
      <c r="H258" s="264"/>
      <c r="I258" s="264"/>
      <c r="J258" s="170"/>
      <c r="K258" s="172">
        <v>1</v>
      </c>
      <c r="L258" s="170"/>
      <c r="M258" s="170"/>
      <c r="N258" s="170"/>
      <c r="O258" s="170"/>
      <c r="P258" s="170"/>
      <c r="Q258" s="170"/>
      <c r="R258" s="173"/>
      <c r="T258" s="174"/>
      <c r="U258" s="170"/>
      <c r="V258" s="170"/>
      <c r="W258" s="170"/>
      <c r="X258" s="170"/>
      <c r="Y258" s="170"/>
      <c r="Z258" s="170"/>
      <c r="AA258" s="175"/>
      <c r="AT258" s="176" t="s">
        <v>178</v>
      </c>
      <c r="AU258" s="176" t="s">
        <v>126</v>
      </c>
      <c r="AV258" s="10" t="s">
        <v>126</v>
      </c>
      <c r="AW258" s="10" t="s">
        <v>39</v>
      </c>
      <c r="AX258" s="10" t="s">
        <v>82</v>
      </c>
      <c r="AY258" s="176" t="s">
        <v>170</v>
      </c>
    </row>
    <row r="259" spans="2:65" s="1" customFormat="1" ht="31.5" customHeight="1">
      <c r="B259" s="133"/>
      <c r="C259" s="162" t="s">
        <v>1034</v>
      </c>
      <c r="D259" s="162" t="s">
        <v>171</v>
      </c>
      <c r="E259" s="163" t="s">
        <v>2047</v>
      </c>
      <c r="F259" s="260" t="s">
        <v>2048</v>
      </c>
      <c r="G259" s="260"/>
      <c r="H259" s="260"/>
      <c r="I259" s="260"/>
      <c r="J259" s="164" t="s">
        <v>230</v>
      </c>
      <c r="K259" s="165">
        <v>9</v>
      </c>
      <c r="L259" s="261">
        <v>0</v>
      </c>
      <c r="M259" s="261"/>
      <c r="N259" s="262">
        <f>ROUND(L259*K259,0)</f>
        <v>0</v>
      </c>
      <c r="O259" s="262"/>
      <c r="P259" s="262"/>
      <c r="Q259" s="262"/>
      <c r="R259" s="136"/>
      <c r="T259" s="166" t="s">
        <v>5</v>
      </c>
      <c r="U259" s="45" t="s">
        <v>47</v>
      </c>
      <c r="V259" s="37"/>
      <c r="W259" s="167">
        <f>V259*K259</f>
        <v>0</v>
      </c>
      <c r="X259" s="167">
        <v>0</v>
      </c>
      <c r="Y259" s="167">
        <f>X259*K259</f>
        <v>0</v>
      </c>
      <c r="Z259" s="167">
        <v>0</v>
      </c>
      <c r="AA259" s="168">
        <f>Z259*K259</f>
        <v>0</v>
      </c>
      <c r="AR259" s="19" t="s">
        <v>175</v>
      </c>
      <c r="AT259" s="19" t="s">
        <v>171</v>
      </c>
      <c r="AU259" s="19" t="s">
        <v>126</v>
      </c>
      <c r="AY259" s="19" t="s">
        <v>170</v>
      </c>
      <c r="BE259" s="107">
        <f>IF(U259="základní",N259,0)</f>
        <v>0</v>
      </c>
      <c r="BF259" s="107">
        <f>IF(U259="snížená",N259,0)</f>
        <v>0</v>
      </c>
      <c r="BG259" s="107">
        <f>IF(U259="zákl. přenesená",N259,0)</f>
        <v>0</v>
      </c>
      <c r="BH259" s="107">
        <f>IF(U259="sníž. přenesená",N259,0)</f>
        <v>0</v>
      </c>
      <c r="BI259" s="107">
        <f>IF(U259="nulová",N259,0)</f>
        <v>0</v>
      </c>
      <c r="BJ259" s="19" t="s">
        <v>11</v>
      </c>
      <c r="BK259" s="107">
        <f>ROUND(L259*K259,0)</f>
        <v>0</v>
      </c>
      <c r="BL259" s="19" t="s">
        <v>175</v>
      </c>
      <c r="BM259" s="19" t="s">
        <v>2049</v>
      </c>
    </row>
    <row r="260" spans="2:65" s="1" customFormat="1" ht="22.5" customHeight="1">
      <c r="B260" s="133"/>
      <c r="C260" s="177" t="s">
        <v>1038</v>
      </c>
      <c r="D260" s="177" t="s">
        <v>234</v>
      </c>
      <c r="E260" s="178" t="s">
        <v>2050</v>
      </c>
      <c r="F260" s="272" t="s">
        <v>2051</v>
      </c>
      <c r="G260" s="272"/>
      <c r="H260" s="272"/>
      <c r="I260" s="272"/>
      <c r="J260" s="179" t="s">
        <v>237</v>
      </c>
      <c r="K260" s="180">
        <v>2</v>
      </c>
      <c r="L260" s="273">
        <v>0</v>
      </c>
      <c r="M260" s="273"/>
      <c r="N260" s="274">
        <f>ROUND(L260*K260,0)</f>
        <v>0</v>
      </c>
      <c r="O260" s="262"/>
      <c r="P260" s="262"/>
      <c r="Q260" s="262"/>
      <c r="R260" s="136"/>
      <c r="T260" s="166" t="s">
        <v>5</v>
      </c>
      <c r="U260" s="45" t="s">
        <v>47</v>
      </c>
      <c r="V260" s="37"/>
      <c r="W260" s="167">
        <f>V260*K260</f>
        <v>0</v>
      </c>
      <c r="X260" s="167">
        <v>0</v>
      </c>
      <c r="Y260" s="167">
        <f>X260*K260</f>
        <v>0</v>
      </c>
      <c r="Z260" s="167">
        <v>0</v>
      </c>
      <c r="AA260" s="168">
        <f>Z260*K260</f>
        <v>0</v>
      </c>
      <c r="AR260" s="19" t="s">
        <v>213</v>
      </c>
      <c r="AT260" s="19" t="s">
        <v>234</v>
      </c>
      <c r="AU260" s="19" t="s">
        <v>126</v>
      </c>
      <c r="AY260" s="19" t="s">
        <v>170</v>
      </c>
      <c r="BE260" s="107">
        <f>IF(U260="základní",N260,0)</f>
        <v>0</v>
      </c>
      <c r="BF260" s="107">
        <f>IF(U260="snížená",N260,0)</f>
        <v>0</v>
      </c>
      <c r="BG260" s="107">
        <f>IF(U260="zákl. přenesená",N260,0)</f>
        <v>0</v>
      </c>
      <c r="BH260" s="107">
        <f>IF(U260="sníž. přenesená",N260,0)</f>
        <v>0</v>
      </c>
      <c r="BI260" s="107">
        <f>IF(U260="nulová",N260,0)</f>
        <v>0</v>
      </c>
      <c r="BJ260" s="19" t="s">
        <v>11</v>
      </c>
      <c r="BK260" s="107">
        <f>ROUND(L260*K260,0)</f>
        <v>0</v>
      </c>
      <c r="BL260" s="19" t="s">
        <v>175</v>
      </c>
      <c r="BM260" s="19" t="s">
        <v>2052</v>
      </c>
    </row>
    <row r="261" spans="2:65" s="1" customFormat="1" ht="22.5" customHeight="1">
      <c r="B261" s="133"/>
      <c r="C261" s="177" t="s">
        <v>1042</v>
      </c>
      <c r="D261" s="177" t="s">
        <v>234</v>
      </c>
      <c r="E261" s="178" t="s">
        <v>2053</v>
      </c>
      <c r="F261" s="272" t="s">
        <v>2054</v>
      </c>
      <c r="G261" s="272"/>
      <c r="H261" s="272"/>
      <c r="I261" s="272"/>
      <c r="J261" s="179" t="s">
        <v>237</v>
      </c>
      <c r="K261" s="180">
        <v>7</v>
      </c>
      <c r="L261" s="273">
        <v>0</v>
      </c>
      <c r="M261" s="273"/>
      <c r="N261" s="274">
        <f>ROUND(L261*K261,0)</f>
        <v>0</v>
      </c>
      <c r="O261" s="262"/>
      <c r="P261" s="262"/>
      <c r="Q261" s="262"/>
      <c r="R261" s="136"/>
      <c r="T261" s="166" t="s">
        <v>5</v>
      </c>
      <c r="U261" s="45" t="s">
        <v>47</v>
      </c>
      <c r="V261" s="37"/>
      <c r="W261" s="167">
        <f>V261*K261</f>
        <v>0</v>
      </c>
      <c r="X261" s="167">
        <v>0</v>
      </c>
      <c r="Y261" s="167">
        <f>X261*K261</f>
        <v>0</v>
      </c>
      <c r="Z261" s="167">
        <v>0</v>
      </c>
      <c r="AA261" s="168">
        <f>Z261*K261</f>
        <v>0</v>
      </c>
      <c r="AR261" s="19" t="s">
        <v>213</v>
      </c>
      <c r="AT261" s="19" t="s">
        <v>234</v>
      </c>
      <c r="AU261" s="19" t="s">
        <v>126</v>
      </c>
      <c r="AY261" s="19" t="s">
        <v>170</v>
      </c>
      <c r="BE261" s="107">
        <f>IF(U261="základní",N261,0)</f>
        <v>0</v>
      </c>
      <c r="BF261" s="107">
        <f>IF(U261="snížená",N261,0)</f>
        <v>0</v>
      </c>
      <c r="BG261" s="107">
        <f>IF(U261="zákl. přenesená",N261,0)</f>
        <v>0</v>
      </c>
      <c r="BH261" s="107">
        <f>IF(U261="sníž. přenesená",N261,0)</f>
        <v>0</v>
      </c>
      <c r="BI261" s="107">
        <f>IF(U261="nulová",N261,0)</f>
        <v>0</v>
      </c>
      <c r="BJ261" s="19" t="s">
        <v>11</v>
      </c>
      <c r="BK261" s="107">
        <f>ROUND(L261*K261,0)</f>
        <v>0</v>
      </c>
      <c r="BL261" s="19" t="s">
        <v>175</v>
      </c>
      <c r="BM261" s="19" t="s">
        <v>2055</v>
      </c>
    </row>
    <row r="262" spans="2:65" s="1" customFormat="1" ht="31.5" customHeight="1">
      <c r="B262" s="133"/>
      <c r="C262" s="162" t="s">
        <v>1046</v>
      </c>
      <c r="D262" s="162" t="s">
        <v>171</v>
      </c>
      <c r="E262" s="163" t="s">
        <v>2056</v>
      </c>
      <c r="F262" s="260" t="s">
        <v>2057</v>
      </c>
      <c r="G262" s="260"/>
      <c r="H262" s="260"/>
      <c r="I262" s="260"/>
      <c r="J262" s="164" t="s">
        <v>267</v>
      </c>
      <c r="K262" s="165">
        <v>75.8</v>
      </c>
      <c r="L262" s="261">
        <v>0</v>
      </c>
      <c r="M262" s="261"/>
      <c r="N262" s="262">
        <f>ROUND(L262*K262,0)</f>
        <v>0</v>
      </c>
      <c r="O262" s="262"/>
      <c r="P262" s="262"/>
      <c r="Q262" s="262"/>
      <c r="R262" s="136"/>
      <c r="T262" s="166" t="s">
        <v>5</v>
      </c>
      <c r="U262" s="45" t="s">
        <v>47</v>
      </c>
      <c r="V262" s="37"/>
      <c r="W262" s="167">
        <f>V262*K262</f>
        <v>0</v>
      </c>
      <c r="X262" s="167">
        <v>0</v>
      </c>
      <c r="Y262" s="167">
        <f>X262*K262</f>
        <v>0</v>
      </c>
      <c r="Z262" s="167">
        <v>0</v>
      </c>
      <c r="AA262" s="168">
        <f>Z262*K262</f>
        <v>0</v>
      </c>
      <c r="AR262" s="19" t="s">
        <v>175</v>
      </c>
      <c r="AT262" s="19" t="s">
        <v>171</v>
      </c>
      <c r="AU262" s="19" t="s">
        <v>126</v>
      </c>
      <c r="AY262" s="19" t="s">
        <v>170</v>
      </c>
      <c r="BE262" s="107">
        <f>IF(U262="základní",N262,0)</f>
        <v>0</v>
      </c>
      <c r="BF262" s="107">
        <f>IF(U262="snížená",N262,0)</f>
        <v>0</v>
      </c>
      <c r="BG262" s="107">
        <f>IF(U262="zákl. přenesená",N262,0)</f>
        <v>0</v>
      </c>
      <c r="BH262" s="107">
        <f>IF(U262="sníž. přenesená",N262,0)</f>
        <v>0</v>
      </c>
      <c r="BI262" s="107">
        <f>IF(U262="nulová",N262,0)</f>
        <v>0</v>
      </c>
      <c r="BJ262" s="19" t="s">
        <v>11</v>
      </c>
      <c r="BK262" s="107">
        <f>ROUND(L262*K262,0)</f>
        <v>0</v>
      </c>
      <c r="BL262" s="19" t="s">
        <v>175</v>
      </c>
      <c r="BM262" s="19" t="s">
        <v>2058</v>
      </c>
    </row>
    <row r="263" spans="2:65" s="10" customFormat="1" ht="22.5" customHeight="1">
      <c r="B263" s="169"/>
      <c r="C263" s="170"/>
      <c r="D263" s="170"/>
      <c r="E263" s="171" t="s">
        <v>5</v>
      </c>
      <c r="F263" s="263" t="s">
        <v>2059</v>
      </c>
      <c r="G263" s="264"/>
      <c r="H263" s="264"/>
      <c r="I263" s="264"/>
      <c r="J263" s="170"/>
      <c r="K263" s="172">
        <v>75.8</v>
      </c>
      <c r="L263" s="170"/>
      <c r="M263" s="170"/>
      <c r="N263" s="170"/>
      <c r="O263" s="170"/>
      <c r="P263" s="170"/>
      <c r="Q263" s="170"/>
      <c r="R263" s="173"/>
      <c r="T263" s="174"/>
      <c r="U263" s="170"/>
      <c r="V263" s="170"/>
      <c r="W263" s="170"/>
      <c r="X263" s="170"/>
      <c r="Y263" s="170"/>
      <c r="Z263" s="170"/>
      <c r="AA263" s="175"/>
      <c r="AT263" s="176" t="s">
        <v>178</v>
      </c>
      <c r="AU263" s="176" t="s">
        <v>126</v>
      </c>
      <c r="AV263" s="10" t="s">
        <v>126</v>
      </c>
      <c r="AW263" s="10" t="s">
        <v>39</v>
      </c>
      <c r="AX263" s="10" t="s">
        <v>82</v>
      </c>
      <c r="AY263" s="176" t="s">
        <v>170</v>
      </c>
    </row>
    <row r="264" spans="2:65" s="1" customFormat="1" ht="22.5" customHeight="1">
      <c r="B264" s="133"/>
      <c r="C264" s="162" t="s">
        <v>1050</v>
      </c>
      <c r="D264" s="162" t="s">
        <v>171</v>
      </c>
      <c r="E264" s="163" t="s">
        <v>2060</v>
      </c>
      <c r="F264" s="260" t="s">
        <v>2061</v>
      </c>
      <c r="G264" s="260"/>
      <c r="H264" s="260"/>
      <c r="I264" s="260"/>
      <c r="J264" s="164" t="s">
        <v>267</v>
      </c>
      <c r="K264" s="165">
        <v>75.8</v>
      </c>
      <c r="L264" s="261">
        <v>0</v>
      </c>
      <c r="M264" s="261"/>
      <c r="N264" s="262">
        <f>ROUND(L264*K264,0)</f>
        <v>0</v>
      </c>
      <c r="O264" s="262"/>
      <c r="P264" s="262"/>
      <c r="Q264" s="262"/>
      <c r="R264" s="136"/>
      <c r="T264" s="166" t="s">
        <v>5</v>
      </c>
      <c r="U264" s="45" t="s">
        <v>47</v>
      </c>
      <c r="V264" s="37"/>
      <c r="W264" s="167">
        <f>V264*K264</f>
        <v>0</v>
      </c>
      <c r="X264" s="167">
        <v>0</v>
      </c>
      <c r="Y264" s="167">
        <f>X264*K264</f>
        <v>0</v>
      </c>
      <c r="Z264" s="167">
        <v>0</v>
      </c>
      <c r="AA264" s="168">
        <f>Z264*K264</f>
        <v>0</v>
      </c>
      <c r="AR264" s="19" t="s">
        <v>175</v>
      </c>
      <c r="AT264" s="19" t="s">
        <v>171</v>
      </c>
      <c r="AU264" s="19" t="s">
        <v>126</v>
      </c>
      <c r="AY264" s="19" t="s">
        <v>170</v>
      </c>
      <c r="BE264" s="107">
        <f>IF(U264="základní",N264,0)</f>
        <v>0</v>
      </c>
      <c r="BF264" s="107">
        <f>IF(U264="snížená",N264,0)</f>
        <v>0</v>
      </c>
      <c r="BG264" s="107">
        <f>IF(U264="zákl. přenesená",N264,0)</f>
        <v>0</v>
      </c>
      <c r="BH264" s="107">
        <f>IF(U264="sníž. přenesená",N264,0)</f>
        <v>0</v>
      </c>
      <c r="BI264" s="107">
        <f>IF(U264="nulová",N264,0)</f>
        <v>0</v>
      </c>
      <c r="BJ264" s="19" t="s">
        <v>11</v>
      </c>
      <c r="BK264" s="107">
        <f>ROUND(L264*K264,0)</f>
        <v>0</v>
      </c>
      <c r="BL264" s="19" t="s">
        <v>175</v>
      </c>
      <c r="BM264" s="19" t="s">
        <v>2062</v>
      </c>
    </row>
    <row r="265" spans="2:65" s="10" customFormat="1" ht="22.5" customHeight="1">
      <c r="B265" s="169"/>
      <c r="C265" s="170"/>
      <c r="D265" s="170"/>
      <c r="E265" s="171" t="s">
        <v>5</v>
      </c>
      <c r="F265" s="263" t="s">
        <v>2059</v>
      </c>
      <c r="G265" s="264"/>
      <c r="H265" s="264"/>
      <c r="I265" s="264"/>
      <c r="J265" s="170"/>
      <c r="K265" s="172">
        <v>75.8</v>
      </c>
      <c r="L265" s="170"/>
      <c r="M265" s="170"/>
      <c r="N265" s="170"/>
      <c r="O265" s="170"/>
      <c r="P265" s="170"/>
      <c r="Q265" s="170"/>
      <c r="R265" s="173"/>
      <c r="T265" s="174"/>
      <c r="U265" s="170"/>
      <c r="V265" s="170"/>
      <c r="W265" s="170"/>
      <c r="X265" s="170"/>
      <c r="Y265" s="170"/>
      <c r="Z265" s="170"/>
      <c r="AA265" s="175"/>
      <c r="AT265" s="176" t="s">
        <v>178</v>
      </c>
      <c r="AU265" s="176" t="s">
        <v>126</v>
      </c>
      <c r="AV265" s="10" t="s">
        <v>126</v>
      </c>
      <c r="AW265" s="10" t="s">
        <v>39</v>
      </c>
      <c r="AX265" s="10" t="s">
        <v>82</v>
      </c>
      <c r="AY265" s="176" t="s">
        <v>170</v>
      </c>
    </row>
    <row r="266" spans="2:65" s="1" customFormat="1" ht="22.5" customHeight="1">
      <c r="B266" s="133"/>
      <c r="C266" s="162" t="s">
        <v>1054</v>
      </c>
      <c r="D266" s="162" t="s">
        <v>171</v>
      </c>
      <c r="E266" s="163" t="s">
        <v>2063</v>
      </c>
      <c r="F266" s="260" t="s">
        <v>2064</v>
      </c>
      <c r="G266" s="260"/>
      <c r="H266" s="260"/>
      <c r="I266" s="260"/>
      <c r="J266" s="164" t="s">
        <v>267</v>
      </c>
      <c r="K266" s="165">
        <v>277.2</v>
      </c>
      <c r="L266" s="261">
        <v>0</v>
      </c>
      <c r="M266" s="261"/>
      <c r="N266" s="262">
        <f>ROUND(L266*K266,0)</f>
        <v>0</v>
      </c>
      <c r="O266" s="262"/>
      <c r="P266" s="262"/>
      <c r="Q266" s="262"/>
      <c r="R266" s="136"/>
      <c r="T266" s="166" t="s">
        <v>5</v>
      </c>
      <c r="U266" s="45" t="s">
        <v>47</v>
      </c>
      <c r="V266" s="37"/>
      <c r="W266" s="167">
        <f>V266*K266</f>
        <v>0</v>
      </c>
      <c r="X266" s="167">
        <v>0</v>
      </c>
      <c r="Y266" s="167">
        <f>X266*K266</f>
        <v>0</v>
      </c>
      <c r="Z266" s="167">
        <v>0</v>
      </c>
      <c r="AA266" s="168">
        <f>Z266*K266</f>
        <v>0</v>
      </c>
      <c r="AR266" s="19" t="s">
        <v>175</v>
      </c>
      <c r="AT266" s="19" t="s">
        <v>171</v>
      </c>
      <c r="AU266" s="19" t="s">
        <v>126</v>
      </c>
      <c r="AY266" s="19" t="s">
        <v>170</v>
      </c>
      <c r="BE266" s="107">
        <f>IF(U266="základní",N266,0)</f>
        <v>0</v>
      </c>
      <c r="BF266" s="107">
        <f>IF(U266="snížená",N266,0)</f>
        <v>0</v>
      </c>
      <c r="BG266" s="107">
        <f>IF(U266="zákl. přenesená",N266,0)</f>
        <v>0</v>
      </c>
      <c r="BH266" s="107">
        <f>IF(U266="sníž. přenesená",N266,0)</f>
        <v>0</v>
      </c>
      <c r="BI266" s="107">
        <f>IF(U266="nulová",N266,0)</f>
        <v>0</v>
      </c>
      <c r="BJ266" s="19" t="s">
        <v>11</v>
      </c>
      <c r="BK266" s="107">
        <f>ROUND(L266*K266,0)</f>
        <v>0</v>
      </c>
      <c r="BL266" s="19" t="s">
        <v>175</v>
      </c>
      <c r="BM266" s="19" t="s">
        <v>2065</v>
      </c>
    </row>
    <row r="267" spans="2:65" s="10" customFormat="1" ht="22.5" customHeight="1">
      <c r="B267" s="169"/>
      <c r="C267" s="170"/>
      <c r="D267" s="170"/>
      <c r="E267" s="171" t="s">
        <v>5</v>
      </c>
      <c r="F267" s="263" t="s">
        <v>2066</v>
      </c>
      <c r="G267" s="264"/>
      <c r="H267" s="264"/>
      <c r="I267" s="264"/>
      <c r="J267" s="170"/>
      <c r="K267" s="172">
        <v>277.2</v>
      </c>
      <c r="L267" s="170"/>
      <c r="M267" s="170"/>
      <c r="N267" s="170"/>
      <c r="O267" s="170"/>
      <c r="P267" s="170"/>
      <c r="Q267" s="170"/>
      <c r="R267" s="173"/>
      <c r="T267" s="174"/>
      <c r="U267" s="170"/>
      <c r="V267" s="170"/>
      <c r="W267" s="170"/>
      <c r="X267" s="170"/>
      <c r="Y267" s="170"/>
      <c r="Z267" s="170"/>
      <c r="AA267" s="175"/>
      <c r="AT267" s="176" t="s">
        <v>178</v>
      </c>
      <c r="AU267" s="176" t="s">
        <v>126</v>
      </c>
      <c r="AV267" s="10" t="s">
        <v>126</v>
      </c>
      <c r="AW267" s="10" t="s">
        <v>39</v>
      </c>
      <c r="AX267" s="10" t="s">
        <v>82</v>
      </c>
      <c r="AY267" s="176" t="s">
        <v>170</v>
      </c>
    </row>
    <row r="268" spans="2:65" s="1" customFormat="1" ht="31.5" customHeight="1">
      <c r="B268" s="133"/>
      <c r="C268" s="162" t="s">
        <v>1058</v>
      </c>
      <c r="D268" s="162" t="s">
        <v>171</v>
      </c>
      <c r="E268" s="163" t="s">
        <v>2067</v>
      </c>
      <c r="F268" s="260" t="s">
        <v>2068</v>
      </c>
      <c r="G268" s="260"/>
      <c r="H268" s="260"/>
      <c r="I268" s="260"/>
      <c r="J268" s="164" t="s">
        <v>267</v>
      </c>
      <c r="K268" s="165">
        <v>277.2</v>
      </c>
      <c r="L268" s="261">
        <v>0</v>
      </c>
      <c r="M268" s="261"/>
      <c r="N268" s="262">
        <f t="shared" ref="N268:N278" si="25">ROUND(L268*K268,0)</f>
        <v>0</v>
      </c>
      <c r="O268" s="262"/>
      <c r="P268" s="262"/>
      <c r="Q268" s="262"/>
      <c r="R268" s="136"/>
      <c r="T268" s="166" t="s">
        <v>5</v>
      </c>
      <c r="U268" s="45" t="s">
        <v>47</v>
      </c>
      <c r="V268" s="37"/>
      <c r="W268" s="167">
        <f t="shared" ref="W268:W278" si="26">V268*K268</f>
        <v>0</v>
      </c>
      <c r="X268" s="167">
        <v>0</v>
      </c>
      <c r="Y268" s="167">
        <f t="shared" ref="Y268:Y278" si="27">X268*K268</f>
        <v>0</v>
      </c>
      <c r="Z268" s="167">
        <v>0</v>
      </c>
      <c r="AA268" s="168">
        <f t="shared" ref="AA268:AA278" si="28">Z268*K268</f>
        <v>0</v>
      </c>
      <c r="AR268" s="19" t="s">
        <v>175</v>
      </c>
      <c r="AT268" s="19" t="s">
        <v>171</v>
      </c>
      <c r="AU268" s="19" t="s">
        <v>126</v>
      </c>
      <c r="AY268" s="19" t="s">
        <v>170</v>
      </c>
      <c r="BE268" s="107">
        <f t="shared" ref="BE268:BE278" si="29">IF(U268="základní",N268,0)</f>
        <v>0</v>
      </c>
      <c r="BF268" s="107">
        <f t="shared" ref="BF268:BF278" si="30">IF(U268="snížená",N268,0)</f>
        <v>0</v>
      </c>
      <c r="BG268" s="107">
        <f t="shared" ref="BG268:BG278" si="31">IF(U268="zákl. přenesená",N268,0)</f>
        <v>0</v>
      </c>
      <c r="BH268" s="107">
        <f t="shared" ref="BH268:BH278" si="32">IF(U268="sníž. přenesená",N268,0)</f>
        <v>0</v>
      </c>
      <c r="BI268" s="107">
        <f t="shared" ref="BI268:BI278" si="33">IF(U268="nulová",N268,0)</f>
        <v>0</v>
      </c>
      <c r="BJ268" s="19" t="s">
        <v>11</v>
      </c>
      <c r="BK268" s="107">
        <f t="shared" ref="BK268:BK278" si="34">ROUND(L268*K268,0)</f>
        <v>0</v>
      </c>
      <c r="BL268" s="19" t="s">
        <v>175</v>
      </c>
      <c r="BM268" s="19" t="s">
        <v>2069</v>
      </c>
    </row>
    <row r="269" spans="2:65" s="1" customFormat="1" ht="22.5" customHeight="1">
      <c r="B269" s="133"/>
      <c r="C269" s="162" t="s">
        <v>1062</v>
      </c>
      <c r="D269" s="162" t="s">
        <v>171</v>
      </c>
      <c r="E269" s="163" t="s">
        <v>2070</v>
      </c>
      <c r="F269" s="260" t="s">
        <v>2071</v>
      </c>
      <c r="G269" s="260"/>
      <c r="H269" s="260"/>
      <c r="I269" s="260"/>
      <c r="J269" s="164" t="s">
        <v>230</v>
      </c>
      <c r="K269" s="165">
        <v>9</v>
      </c>
      <c r="L269" s="261">
        <v>0</v>
      </c>
      <c r="M269" s="261"/>
      <c r="N269" s="262">
        <f t="shared" si="25"/>
        <v>0</v>
      </c>
      <c r="O269" s="262"/>
      <c r="P269" s="262"/>
      <c r="Q269" s="262"/>
      <c r="R269" s="136"/>
      <c r="T269" s="166" t="s">
        <v>5</v>
      </c>
      <c r="U269" s="45" t="s">
        <v>47</v>
      </c>
      <c r="V269" s="37"/>
      <c r="W269" s="167">
        <f t="shared" si="26"/>
        <v>0</v>
      </c>
      <c r="X269" s="167">
        <v>6.3829999999999998E-2</v>
      </c>
      <c r="Y269" s="167">
        <f t="shared" si="27"/>
        <v>0.57447000000000004</v>
      </c>
      <c r="Z269" s="167">
        <v>0</v>
      </c>
      <c r="AA269" s="168">
        <f t="shared" si="28"/>
        <v>0</v>
      </c>
      <c r="AR269" s="19" t="s">
        <v>175</v>
      </c>
      <c r="AT269" s="19" t="s">
        <v>171</v>
      </c>
      <c r="AU269" s="19" t="s">
        <v>126</v>
      </c>
      <c r="AY269" s="19" t="s">
        <v>170</v>
      </c>
      <c r="BE269" s="107">
        <f t="shared" si="29"/>
        <v>0</v>
      </c>
      <c r="BF269" s="107">
        <f t="shared" si="30"/>
        <v>0</v>
      </c>
      <c r="BG269" s="107">
        <f t="shared" si="31"/>
        <v>0</v>
      </c>
      <c r="BH269" s="107">
        <f t="shared" si="32"/>
        <v>0</v>
      </c>
      <c r="BI269" s="107">
        <f t="shared" si="33"/>
        <v>0</v>
      </c>
      <c r="BJ269" s="19" t="s">
        <v>11</v>
      </c>
      <c r="BK269" s="107">
        <f t="shared" si="34"/>
        <v>0</v>
      </c>
      <c r="BL269" s="19" t="s">
        <v>175</v>
      </c>
      <c r="BM269" s="19" t="s">
        <v>2072</v>
      </c>
    </row>
    <row r="270" spans="2:65" s="1" customFormat="1" ht="22.5" customHeight="1">
      <c r="B270" s="133"/>
      <c r="C270" s="177" t="s">
        <v>1066</v>
      </c>
      <c r="D270" s="177" t="s">
        <v>234</v>
      </c>
      <c r="E270" s="178" t="s">
        <v>2073</v>
      </c>
      <c r="F270" s="272" t="s">
        <v>2074</v>
      </c>
      <c r="G270" s="272"/>
      <c r="H270" s="272"/>
      <c r="I270" s="272"/>
      <c r="J270" s="179" t="s">
        <v>230</v>
      </c>
      <c r="K270" s="180">
        <v>9</v>
      </c>
      <c r="L270" s="273">
        <v>0</v>
      </c>
      <c r="M270" s="273"/>
      <c r="N270" s="274">
        <f t="shared" si="25"/>
        <v>0</v>
      </c>
      <c r="O270" s="262"/>
      <c r="P270" s="262"/>
      <c r="Q270" s="262"/>
      <c r="R270" s="136"/>
      <c r="T270" s="166" t="s">
        <v>5</v>
      </c>
      <c r="U270" s="45" t="s">
        <v>47</v>
      </c>
      <c r="V270" s="37"/>
      <c r="W270" s="167">
        <f t="shared" si="26"/>
        <v>0</v>
      </c>
      <c r="X270" s="167">
        <v>7.3000000000000001E-3</v>
      </c>
      <c r="Y270" s="167">
        <f t="shared" si="27"/>
        <v>6.5699999999999995E-2</v>
      </c>
      <c r="Z270" s="167">
        <v>0</v>
      </c>
      <c r="AA270" s="168">
        <f t="shared" si="28"/>
        <v>0</v>
      </c>
      <c r="AR270" s="19" t="s">
        <v>213</v>
      </c>
      <c r="AT270" s="19" t="s">
        <v>234</v>
      </c>
      <c r="AU270" s="19" t="s">
        <v>126</v>
      </c>
      <c r="AY270" s="19" t="s">
        <v>170</v>
      </c>
      <c r="BE270" s="107">
        <f t="shared" si="29"/>
        <v>0</v>
      </c>
      <c r="BF270" s="107">
        <f t="shared" si="30"/>
        <v>0</v>
      </c>
      <c r="BG270" s="107">
        <f t="shared" si="31"/>
        <v>0</v>
      </c>
      <c r="BH270" s="107">
        <f t="shared" si="32"/>
        <v>0</v>
      </c>
      <c r="BI270" s="107">
        <f t="shared" si="33"/>
        <v>0</v>
      </c>
      <c r="BJ270" s="19" t="s">
        <v>11</v>
      </c>
      <c r="BK270" s="107">
        <f t="shared" si="34"/>
        <v>0</v>
      </c>
      <c r="BL270" s="19" t="s">
        <v>175</v>
      </c>
      <c r="BM270" s="19" t="s">
        <v>2075</v>
      </c>
    </row>
    <row r="271" spans="2:65" s="1" customFormat="1" ht="22.5" customHeight="1">
      <c r="B271" s="133"/>
      <c r="C271" s="177" t="s">
        <v>1070</v>
      </c>
      <c r="D271" s="177" t="s">
        <v>234</v>
      </c>
      <c r="E271" s="178" t="s">
        <v>2076</v>
      </c>
      <c r="F271" s="272" t="s">
        <v>2077</v>
      </c>
      <c r="G271" s="272"/>
      <c r="H271" s="272"/>
      <c r="I271" s="272"/>
      <c r="J271" s="179" t="s">
        <v>237</v>
      </c>
      <c r="K271" s="180">
        <v>9</v>
      </c>
      <c r="L271" s="273">
        <v>0</v>
      </c>
      <c r="M271" s="273"/>
      <c r="N271" s="274">
        <f t="shared" si="25"/>
        <v>0</v>
      </c>
      <c r="O271" s="262"/>
      <c r="P271" s="262"/>
      <c r="Q271" s="262"/>
      <c r="R271" s="136"/>
      <c r="T271" s="166" t="s">
        <v>5</v>
      </c>
      <c r="U271" s="45" t="s">
        <v>47</v>
      </c>
      <c r="V271" s="37"/>
      <c r="W271" s="167">
        <f t="shared" si="26"/>
        <v>0</v>
      </c>
      <c r="X271" s="167">
        <v>0</v>
      </c>
      <c r="Y271" s="167">
        <f t="shared" si="27"/>
        <v>0</v>
      </c>
      <c r="Z271" s="167">
        <v>0</v>
      </c>
      <c r="AA271" s="168">
        <f t="shared" si="28"/>
        <v>0</v>
      </c>
      <c r="AR271" s="19" t="s">
        <v>213</v>
      </c>
      <c r="AT271" s="19" t="s">
        <v>234</v>
      </c>
      <c r="AU271" s="19" t="s">
        <v>126</v>
      </c>
      <c r="AY271" s="19" t="s">
        <v>170</v>
      </c>
      <c r="BE271" s="107">
        <f t="shared" si="29"/>
        <v>0</v>
      </c>
      <c r="BF271" s="107">
        <f t="shared" si="30"/>
        <v>0</v>
      </c>
      <c r="BG271" s="107">
        <f t="shared" si="31"/>
        <v>0</v>
      </c>
      <c r="BH271" s="107">
        <f t="shared" si="32"/>
        <v>0</v>
      </c>
      <c r="BI271" s="107">
        <f t="shared" si="33"/>
        <v>0</v>
      </c>
      <c r="BJ271" s="19" t="s">
        <v>11</v>
      </c>
      <c r="BK271" s="107">
        <f t="shared" si="34"/>
        <v>0</v>
      </c>
      <c r="BL271" s="19" t="s">
        <v>175</v>
      </c>
      <c r="BM271" s="19" t="s">
        <v>2078</v>
      </c>
    </row>
    <row r="272" spans="2:65" s="1" customFormat="1" ht="22.5" customHeight="1">
      <c r="B272" s="133"/>
      <c r="C272" s="162" t="s">
        <v>1074</v>
      </c>
      <c r="D272" s="162" t="s">
        <v>171</v>
      </c>
      <c r="E272" s="163" t="s">
        <v>2079</v>
      </c>
      <c r="F272" s="260" t="s">
        <v>2080</v>
      </c>
      <c r="G272" s="260"/>
      <c r="H272" s="260"/>
      <c r="I272" s="260"/>
      <c r="J272" s="164" t="s">
        <v>230</v>
      </c>
      <c r="K272" s="165">
        <v>7</v>
      </c>
      <c r="L272" s="261">
        <v>0</v>
      </c>
      <c r="M272" s="261"/>
      <c r="N272" s="262">
        <f t="shared" si="25"/>
        <v>0</v>
      </c>
      <c r="O272" s="262"/>
      <c r="P272" s="262"/>
      <c r="Q272" s="262"/>
      <c r="R272" s="136"/>
      <c r="T272" s="166" t="s">
        <v>5</v>
      </c>
      <c r="U272" s="45" t="s">
        <v>47</v>
      </c>
      <c r="V272" s="37"/>
      <c r="W272" s="167">
        <f t="shared" si="26"/>
        <v>0</v>
      </c>
      <c r="X272" s="167">
        <v>0.12303</v>
      </c>
      <c r="Y272" s="167">
        <f t="shared" si="27"/>
        <v>0.86121000000000003</v>
      </c>
      <c r="Z272" s="167">
        <v>0</v>
      </c>
      <c r="AA272" s="168">
        <f t="shared" si="28"/>
        <v>0</v>
      </c>
      <c r="AR272" s="19" t="s">
        <v>175</v>
      </c>
      <c r="AT272" s="19" t="s">
        <v>171</v>
      </c>
      <c r="AU272" s="19" t="s">
        <v>126</v>
      </c>
      <c r="AY272" s="19" t="s">
        <v>170</v>
      </c>
      <c r="BE272" s="107">
        <f t="shared" si="29"/>
        <v>0</v>
      </c>
      <c r="BF272" s="107">
        <f t="shared" si="30"/>
        <v>0</v>
      </c>
      <c r="BG272" s="107">
        <f t="shared" si="31"/>
        <v>0</v>
      </c>
      <c r="BH272" s="107">
        <f t="shared" si="32"/>
        <v>0</v>
      </c>
      <c r="BI272" s="107">
        <f t="shared" si="33"/>
        <v>0</v>
      </c>
      <c r="BJ272" s="19" t="s">
        <v>11</v>
      </c>
      <c r="BK272" s="107">
        <f t="shared" si="34"/>
        <v>0</v>
      </c>
      <c r="BL272" s="19" t="s">
        <v>175</v>
      </c>
      <c r="BM272" s="19" t="s">
        <v>2081</v>
      </c>
    </row>
    <row r="273" spans="2:65" s="1" customFormat="1" ht="22.5" customHeight="1">
      <c r="B273" s="133"/>
      <c r="C273" s="177" t="s">
        <v>1078</v>
      </c>
      <c r="D273" s="177" t="s">
        <v>234</v>
      </c>
      <c r="E273" s="178" t="s">
        <v>2082</v>
      </c>
      <c r="F273" s="272" t="s">
        <v>2083</v>
      </c>
      <c r="G273" s="272"/>
      <c r="H273" s="272"/>
      <c r="I273" s="272"/>
      <c r="J273" s="179" t="s">
        <v>230</v>
      </c>
      <c r="K273" s="180">
        <v>7</v>
      </c>
      <c r="L273" s="273">
        <v>0</v>
      </c>
      <c r="M273" s="273"/>
      <c r="N273" s="274">
        <f t="shared" si="25"/>
        <v>0</v>
      </c>
      <c r="O273" s="262"/>
      <c r="P273" s="262"/>
      <c r="Q273" s="262"/>
      <c r="R273" s="136"/>
      <c r="T273" s="166" t="s">
        <v>5</v>
      </c>
      <c r="U273" s="45" t="s">
        <v>47</v>
      </c>
      <c r="V273" s="37"/>
      <c r="W273" s="167">
        <f t="shared" si="26"/>
        <v>0</v>
      </c>
      <c r="X273" s="167">
        <v>1.3299999999999999E-2</v>
      </c>
      <c r="Y273" s="167">
        <f t="shared" si="27"/>
        <v>9.3099999999999988E-2</v>
      </c>
      <c r="Z273" s="167">
        <v>0</v>
      </c>
      <c r="AA273" s="168">
        <f t="shared" si="28"/>
        <v>0</v>
      </c>
      <c r="AR273" s="19" t="s">
        <v>213</v>
      </c>
      <c r="AT273" s="19" t="s">
        <v>234</v>
      </c>
      <c r="AU273" s="19" t="s">
        <v>126</v>
      </c>
      <c r="AY273" s="19" t="s">
        <v>170</v>
      </c>
      <c r="BE273" s="107">
        <f t="shared" si="29"/>
        <v>0</v>
      </c>
      <c r="BF273" s="107">
        <f t="shared" si="30"/>
        <v>0</v>
      </c>
      <c r="BG273" s="107">
        <f t="shared" si="31"/>
        <v>0</v>
      </c>
      <c r="BH273" s="107">
        <f t="shared" si="32"/>
        <v>0</v>
      </c>
      <c r="BI273" s="107">
        <f t="shared" si="33"/>
        <v>0</v>
      </c>
      <c r="BJ273" s="19" t="s">
        <v>11</v>
      </c>
      <c r="BK273" s="107">
        <f t="shared" si="34"/>
        <v>0</v>
      </c>
      <c r="BL273" s="19" t="s">
        <v>175</v>
      </c>
      <c r="BM273" s="19" t="s">
        <v>2084</v>
      </c>
    </row>
    <row r="274" spans="2:65" s="1" customFormat="1" ht="22.5" customHeight="1">
      <c r="B274" s="133"/>
      <c r="C274" s="177" t="s">
        <v>1082</v>
      </c>
      <c r="D274" s="177" t="s">
        <v>234</v>
      </c>
      <c r="E274" s="178" t="s">
        <v>2085</v>
      </c>
      <c r="F274" s="272" t="s">
        <v>2086</v>
      </c>
      <c r="G274" s="272"/>
      <c r="H274" s="272"/>
      <c r="I274" s="272"/>
      <c r="J274" s="179" t="s">
        <v>237</v>
      </c>
      <c r="K274" s="180">
        <v>16</v>
      </c>
      <c r="L274" s="273">
        <v>0</v>
      </c>
      <c r="M274" s="273"/>
      <c r="N274" s="274">
        <f t="shared" si="25"/>
        <v>0</v>
      </c>
      <c r="O274" s="262"/>
      <c r="P274" s="262"/>
      <c r="Q274" s="262"/>
      <c r="R274" s="136"/>
      <c r="T274" s="166" t="s">
        <v>5</v>
      </c>
      <c r="U274" s="45" t="s">
        <v>47</v>
      </c>
      <c r="V274" s="37"/>
      <c r="W274" s="167">
        <f t="shared" si="26"/>
        <v>0</v>
      </c>
      <c r="X274" s="167">
        <v>0</v>
      </c>
      <c r="Y274" s="167">
        <f t="shared" si="27"/>
        <v>0</v>
      </c>
      <c r="Z274" s="167">
        <v>0</v>
      </c>
      <c r="AA274" s="168">
        <f t="shared" si="28"/>
        <v>0</v>
      </c>
      <c r="AR274" s="19" t="s">
        <v>213</v>
      </c>
      <c r="AT274" s="19" t="s">
        <v>234</v>
      </c>
      <c r="AU274" s="19" t="s">
        <v>126</v>
      </c>
      <c r="AY274" s="19" t="s">
        <v>170</v>
      </c>
      <c r="BE274" s="107">
        <f t="shared" si="29"/>
        <v>0</v>
      </c>
      <c r="BF274" s="107">
        <f t="shared" si="30"/>
        <v>0</v>
      </c>
      <c r="BG274" s="107">
        <f t="shared" si="31"/>
        <v>0</v>
      </c>
      <c r="BH274" s="107">
        <f t="shared" si="32"/>
        <v>0</v>
      </c>
      <c r="BI274" s="107">
        <f t="shared" si="33"/>
        <v>0</v>
      </c>
      <c r="BJ274" s="19" t="s">
        <v>11</v>
      </c>
      <c r="BK274" s="107">
        <f t="shared" si="34"/>
        <v>0</v>
      </c>
      <c r="BL274" s="19" t="s">
        <v>175</v>
      </c>
      <c r="BM274" s="19" t="s">
        <v>2087</v>
      </c>
    </row>
    <row r="275" spans="2:65" s="1" customFormat="1" ht="22.5" customHeight="1">
      <c r="B275" s="133"/>
      <c r="C275" s="162" t="s">
        <v>1086</v>
      </c>
      <c r="D275" s="162" t="s">
        <v>171</v>
      </c>
      <c r="E275" s="163" t="s">
        <v>2088</v>
      </c>
      <c r="F275" s="260" t="s">
        <v>2089</v>
      </c>
      <c r="G275" s="260"/>
      <c r="H275" s="260"/>
      <c r="I275" s="260"/>
      <c r="J275" s="164" t="s">
        <v>230</v>
      </c>
      <c r="K275" s="165">
        <v>2</v>
      </c>
      <c r="L275" s="261">
        <v>0</v>
      </c>
      <c r="M275" s="261"/>
      <c r="N275" s="262">
        <f t="shared" si="25"/>
        <v>0</v>
      </c>
      <c r="O275" s="262"/>
      <c r="P275" s="262"/>
      <c r="Q275" s="262"/>
      <c r="R275" s="136"/>
      <c r="T275" s="166" t="s">
        <v>5</v>
      </c>
      <c r="U275" s="45" t="s">
        <v>47</v>
      </c>
      <c r="V275" s="37"/>
      <c r="W275" s="167">
        <f t="shared" si="26"/>
        <v>0</v>
      </c>
      <c r="X275" s="167">
        <v>0.32906000000000002</v>
      </c>
      <c r="Y275" s="167">
        <f t="shared" si="27"/>
        <v>0.65812000000000004</v>
      </c>
      <c r="Z275" s="167">
        <v>0</v>
      </c>
      <c r="AA275" s="168">
        <f t="shared" si="28"/>
        <v>0</v>
      </c>
      <c r="AR275" s="19" t="s">
        <v>175</v>
      </c>
      <c r="AT275" s="19" t="s">
        <v>171</v>
      </c>
      <c r="AU275" s="19" t="s">
        <v>126</v>
      </c>
      <c r="AY275" s="19" t="s">
        <v>170</v>
      </c>
      <c r="BE275" s="107">
        <f t="shared" si="29"/>
        <v>0</v>
      </c>
      <c r="BF275" s="107">
        <f t="shared" si="30"/>
        <v>0</v>
      </c>
      <c r="BG275" s="107">
        <f t="shared" si="31"/>
        <v>0</v>
      </c>
      <c r="BH275" s="107">
        <f t="shared" si="32"/>
        <v>0</v>
      </c>
      <c r="BI275" s="107">
        <f t="shared" si="33"/>
        <v>0</v>
      </c>
      <c r="BJ275" s="19" t="s">
        <v>11</v>
      </c>
      <c r="BK275" s="107">
        <f t="shared" si="34"/>
        <v>0</v>
      </c>
      <c r="BL275" s="19" t="s">
        <v>175</v>
      </c>
      <c r="BM275" s="19" t="s">
        <v>2090</v>
      </c>
    </row>
    <row r="276" spans="2:65" s="1" customFormat="1" ht="22.5" customHeight="1">
      <c r="B276" s="133"/>
      <c r="C276" s="177" t="s">
        <v>1090</v>
      </c>
      <c r="D276" s="177" t="s">
        <v>234</v>
      </c>
      <c r="E276" s="178" t="s">
        <v>2091</v>
      </c>
      <c r="F276" s="272" t="s">
        <v>2092</v>
      </c>
      <c r="G276" s="272"/>
      <c r="H276" s="272"/>
      <c r="I276" s="272"/>
      <c r="J276" s="179" t="s">
        <v>230</v>
      </c>
      <c r="K276" s="180">
        <v>2</v>
      </c>
      <c r="L276" s="273">
        <v>0</v>
      </c>
      <c r="M276" s="273"/>
      <c r="N276" s="274">
        <f t="shared" si="25"/>
        <v>0</v>
      </c>
      <c r="O276" s="262"/>
      <c r="P276" s="262"/>
      <c r="Q276" s="262"/>
      <c r="R276" s="136"/>
      <c r="T276" s="166" t="s">
        <v>5</v>
      </c>
      <c r="U276" s="45" t="s">
        <v>47</v>
      </c>
      <c r="V276" s="37"/>
      <c r="W276" s="167">
        <f t="shared" si="26"/>
        <v>0</v>
      </c>
      <c r="X276" s="167">
        <v>2.9499999999999998E-2</v>
      </c>
      <c r="Y276" s="167">
        <f t="shared" si="27"/>
        <v>5.8999999999999997E-2</v>
      </c>
      <c r="Z276" s="167">
        <v>0</v>
      </c>
      <c r="AA276" s="168">
        <f t="shared" si="28"/>
        <v>0</v>
      </c>
      <c r="AR276" s="19" t="s">
        <v>213</v>
      </c>
      <c r="AT276" s="19" t="s">
        <v>234</v>
      </c>
      <c r="AU276" s="19" t="s">
        <v>126</v>
      </c>
      <c r="AY276" s="19" t="s">
        <v>170</v>
      </c>
      <c r="BE276" s="107">
        <f t="shared" si="29"/>
        <v>0</v>
      </c>
      <c r="BF276" s="107">
        <f t="shared" si="30"/>
        <v>0</v>
      </c>
      <c r="BG276" s="107">
        <f t="shared" si="31"/>
        <v>0</v>
      </c>
      <c r="BH276" s="107">
        <f t="shared" si="32"/>
        <v>0</v>
      </c>
      <c r="BI276" s="107">
        <f t="shared" si="33"/>
        <v>0</v>
      </c>
      <c r="BJ276" s="19" t="s">
        <v>11</v>
      </c>
      <c r="BK276" s="107">
        <f t="shared" si="34"/>
        <v>0</v>
      </c>
      <c r="BL276" s="19" t="s">
        <v>175</v>
      </c>
      <c r="BM276" s="19" t="s">
        <v>2093</v>
      </c>
    </row>
    <row r="277" spans="2:65" s="1" customFormat="1" ht="22.5" customHeight="1">
      <c r="B277" s="133"/>
      <c r="C277" s="177" t="s">
        <v>1092</v>
      </c>
      <c r="D277" s="177" t="s">
        <v>234</v>
      </c>
      <c r="E277" s="178" t="s">
        <v>2094</v>
      </c>
      <c r="F277" s="272" t="s">
        <v>2095</v>
      </c>
      <c r="G277" s="272"/>
      <c r="H277" s="272"/>
      <c r="I277" s="272"/>
      <c r="J277" s="179" t="s">
        <v>237</v>
      </c>
      <c r="K277" s="180">
        <v>2</v>
      </c>
      <c r="L277" s="273">
        <v>0</v>
      </c>
      <c r="M277" s="273"/>
      <c r="N277" s="274">
        <f t="shared" si="25"/>
        <v>0</v>
      </c>
      <c r="O277" s="262"/>
      <c r="P277" s="262"/>
      <c r="Q277" s="262"/>
      <c r="R277" s="136"/>
      <c r="T277" s="166" t="s">
        <v>5</v>
      </c>
      <c r="U277" s="45" t="s">
        <v>47</v>
      </c>
      <c r="V277" s="37"/>
      <c r="W277" s="167">
        <f t="shared" si="26"/>
        <v>0</v>
      </c>
      <c r="X277" s="167">
        <v>0</v>
      </c>
      <c r="Y277" s="167">
        <f t="shared" si="27"/>
        <v>0</v>
      </c>
      <c r="Z277" s="167">
        <v>0</v>
      </c>
      <c r="AA277" s="168">
        <f t="shared" si="28"/>
        <v>0</v>
      </c>
      <c r="AR277" s="19" t="s">
        <v>213</v>
      </c>
      <c r="AT277" s="19" t="s">
        <v>234</v>
      </c>
      <c r="AU277" s="19" t="s">
        <v>126</v>
      </c>
      <c r="AY277" s="19" t="s">
        <v>170</v>
      </c>
      <c r="BE277" s="107">
        <f t="shared" si="29"/>
        <v>0</v>
      </c>
      <c r="BF277" s="107">
        <f t="shared" si="30"/>
        <v>0</v>
      </c>
      <c r="BG277" s="107">
        <f t="shared" si="31"/>
        <v>0</v>
      </c>
      <c r="BH277" s="107">
        <f t="shared" si="32"/>
        <v>0</v>
      </c>
      <c r="BI277" s="107">
        <f t="shared" si="33"/>
        <v>0</v>
      </c>
      <c r="BJ277" s="19" t="s">
        <v>11</v>
      </c>
      <c r="BK277" s="107">
        <f t="shared" si="34"/>
        <v>0</v>
      </c>
      <c r="BL277" s="19" t="s">
        <v>175</v>
      </c>
      <c r="BM277" s="19" t="s">
        <v>2096</v>
      </c>
    </row>
    <row r="278" spans="2:65" s="1" customFormat="1" ht="22.5" customHeight="1">
      <c r="B278" s="133"/>
      <c r="C278" s="162" t="s">
        <v>1096</v>
      </c>
      <c r="D278" s="162" t="s">
        <v>171</v>
      </c>
      <c r="E278" s="163" t="s">
        <v>2097</v>
      </c>
      <c r="F278" s="260" t="s">
        <v>2098</v>
      </c>
      <c r="G278" s="260"/>
      <c r="H278" s="260"/>
      <c r="I278" s="260"/>
      <c r="J278" s="164" t="s">
        <v>267</v>
      </c>
      <c r="K278" s="165">
        <v>353</v>
      </c>
      <c r="L278" s="261">
        <v>0</v>
      </c>
      <c r="M278" s="261"/>
      <c r="N278" s="262">
        <f t="shared" si="25"/>
        <v>0</v>
      </c>
      <c r="O278" s="262"/>
      <c r="P278" s="262"/>
      <c r="Q278" s="262"/>
      <c r="R278" s="136"/>
      <c r="T278" s="166" t="s">
        <v>5</v>
      </c>
      <c r="U278" s="45" t="s">
        <v>47</v>
      </c>
      <c r="V278" s="37"/>
      <c r="W278" s="167">
        <f t="shared" si="26"/>
        <v>0</v>
      </c>
      <c r="X278" s="167">
        <v>1.9000000000000001E-4</v>
      </c>
      <c r="Y278" s="167">
        <f t="shared" si="27"/>
        <v>6.7070000000000005E-2</v>
      </c>
      <c r="Z278" s="167">
        <v>0</v>
      </c>
      <c r="AA278" s="168">
        <f t="shared" si="28"/>
        <v>0</v>
      </c>
      <c r="AR278" s="19" t="s">
        <v>175</v>
      </c>
      <c r="AT278" s="19" t="s">
        <v>171</v>
      </c>
      <c r="AU278" s="19" t="s">
        <v>126</v>
      </c>
      <c r="AY278" s="19" t="s">
        <v>170</v>
      </c>
      <c r="BE278" s="107">
        <f t="shared" si="29"/>
        <v>0</v>
      </c>
      <c r="BF278" s="107">
        <f t="shared" si="30"/>
        <v>0</v>
      </c>
      <c r="BG278" s="107">
        <f t="shared" si="31"/>
        <v>0</v>
      </c>
      <c r="BH278" s="107">
        <f t="shared" si="32"/>
        <v>0</v>
      </c>
      <c r="BI278" s="107">
        <f t="shared" si="33"/>
        <v>0</v>
      </c>
      <c r="BJ278" s="19" t="s">
        <v>11</v>
      </c>
      <c r="BK278" s="107">
        <f t="shared" si="34"/>
        <v>0</v>
      </c>
      <c r="BL278" s="19" t="s">
        <v>175</v>
      </c>
      <c r="BM278" s="19" t="s">
        <v>2099</v>
      </c>
    </row>
    <row r="279" spans="2:65" s="10" customFormat="1" ht="22.5" customHeight="1">
      <c r="B279" s="169"/>
      <c r="C279" s="170"/>
      <c r="D279" s="170"/>
      <c r="E279" s="171" t="s">
        <v>5</v>
      </c>
      <c r="F279" s="263" t="s">
        <v>2100</v>
      </c>
      <c r="G279" s="264"/>
      <c r="H279" s="264"/>
      <c r="I279" s="264"/>
      <c r="J279" s="170"/>
      <c r="K279" s="172">
        <v>353</v>
      </c>
      <c r="L279" s="170"/>
      <c r="M279" s="170"/>
      <c r="N279" s="170"/>
      <c r="O279" s="170"/>
      <c r="P279" s="170"/>
      <c r="Q279" s="170"/>
      <c r="R279" s="173"/>
      <c r="T279" s="174"/>
      <c r="U279" s="170"/>
      <c r="V279" s="170"/>
      <c r="W279" s="170"/>
      <c r="X279" s="170"/>
      <c r="Y279" s="170"/>
      <c r="Z279" s="170"/>
      <c r="AA279" s="175"/>
      <c r="AT279" s="176" t="s">
        <v>178</v>
      </c>
      <c r="AU279" s="176" t="s">
        <v>126</v>
      </c>
      <c r="AV279" s="10" t="s">
        <v>126</v>
      </c>
      <c r="AW279" s="10" t="s">
        <v>39</v>
      </c>
      <c r="AX279" s="10" t="s">
        <v>82</v>
      </c>
      <c r="AY279" s="176" t="s">
        <v>170</v>
      </c>
    </row>
    <row r="280" spans="2:65" s="1" customFormat="1" ht="31.5" customHeight="1">
      <c r="B280" s="133"/>
      <c r="C280" s="162" t="s">
        <v>1100</v>
      </c>
      <c r="D280" s="162" t="s">
        <v>171</v>
      </c>
      <c r="E280" s="163" t="s">
        <v>2101</v>
      </c>
      <c r="F280" s="260" t="s">
        <v>2102</v>
      </c>
      <c r="G280" s="260"/>
      <c r="H280" s="260"/>
      <c r="I280" s="260"/>
      <c r="J280" s="164" t="s">
        <v>267</v>
      </c>
      <c r="K280" s="165">
        <v>353</v>
      </c>
      <c r="L280" s="261">
        <v>0</v>
      </c>
      <c r="M280" s="261"/>
      <c r="N280" s="262">
        <f>ROUND(L280*K280,0)</f>
        <v>0</v>
      </c>
      <c r="O280" s="262"/>
      <c r="P280" s="262"/>
      <c r="Q280" s="262"/>
      <c r="R280" s="136"/>
      <c r="T280" s="166" t="s">
        <v>5</v>
      </c>
      <c r="U280" s="45" t="s">
        <v>47</v>
      </c>
      <c r="V280" s="37"/>
      <c r="W280" s="167">
        <f>V280*K280</f>
        <v>0</v>
      </c>
      <c r="X280" s="167">
        <v>6.9999999999999994E-5</v>
      </c>
      <c r="Y280" s="167">
        <f>X280*K280</f>
        <v>2.4709999999999999E-2</v>
      </c>
      <c r="Z280" s="167">
        <v>0</v>
      </c>
      <c r="AA280" s="168">
        <f>Z280*K280</f>
        <v>0</v>
      </c>
      <c r="AR280" s="19" t="s">
        <v>175</v>
      </c>
      <c r="AT280" s="19" t="s">
        <v>171</v>
      </c>
      <c r="AU280" s="19" t="s">
        <v>126</v>
      </c>
      <c r="AY280" s="19" t="s">
        <v>170</v>
      </c>
      <c r="BE280" s="107">
        <f>IF(U280="základní",N280,0)</f>
        <v>0</v>
      </c>
      <c r="BF280" s="107">
        <f>IF(U280="snížená",N280,0)</f>
        <v>0</v>
      </c>
      <c r="BG280" s="107">
        <f>IF(U280="zákl. přenesená",N280,0)</f>
        <v>0</v>
      </c>
      <c r="BH280" s="107">
        <f>IF(U280="sníž. přenesená",N280,0)</f>
        <v>0</v>
      </c>
      <c r="BI280" s="107">
        <f>IF(U280="nulová",N280,0)</f>
        <v>0</v>
      </c>
      <c r="BJ280" s="19" t="s">
        <v>11</v>
      </c>
      <c r="BK280" s="107">
        <f>ROUND(L280*K280,0)</f>
        <v>0</v>
      </c>
      <c r="BL280" s="19" t="s">
        <v>175</v>
      </c>
      <c r="BM280" s="19" t="s">
        <v>2103</v>
      </c>
    </row>
    <row r="281" spans="2:65" s="9" customFormat="1" ht="29.85" customHeight="1">
      <c r="B281" s="151"/>
      <c r="C281" s="152"/>
      <c r="D281" s="161" t="s">
        <v>144</v>
      </c>
      <c r="E281" s="161"/>
      <c r="F281" s="161"/>
      <c r="G281" s="161"/>
      <c r="H281" s="161"/>
      <c r="I281" s="161"/>
      <c r="J281" s="161"/>
      <c r="K281" s="161"/>
      <c r="L281" s="161"/>
      <c r="M281" s="161"/>
      <c r="N281" s="275">
        <f>BK281</f>
        <v>0</v>
      </c>
      <c r="O281" s="276"/>
      <c r="P281" s="276"/>
      <c r="Q281" s="276"/>
      <c r="R281" s="154"/>
      <c r="T281" s="155"/>
      <c r="U281" s="152"/>
      <c r="V281" s="152"/>
      <c r="W281" s="156">
        <f>W282</f>
        <v>0</v>
      </c>
      <c r="X281" s="152"/>
      <c r="Y281" s="156">
        <f>Y282</f>
        <v>0</v>
      </c>
      <c r="Z281" s="152"/>
      <c r="AA281" s="157">
        <f>AA282</f>
        <v>0</v>
      </c>
      <c r="AR281" s="158" t="s">
        <v>11</v>
      </c>
      <c r="AT281" s="159" t="s">
        <v>81</v>
      </c>
      <c r="AU281" s="159" t="s">
        <v>11</v>
      </c>
      <c r="AY281" s="158" t="s">
        <v>170</v>
      </c>
      <c r="BK281" s="160">
        <f>BK282</f>
        <v>0</v>
      </c>
    </row>
    <row r="282" spans="2:65" s="1" customFormat="1" ht="31.5" customHeight="1">
      <c r="B282" s="133"/>
      <c r="C282" s="162" t="s">
        <v>1104</v>
      </c>
      <c r="D282" s="162" t="s">
        <v>171</v>
      </c>
      <c r="E282" s="163" t="s">
        <v>1820</v>
      </c>
      <c r="F282" s="260" t="s">
        <v>1821</v>
      </c>
      <c r="G282" s="260"/>
      <c r="H282" s="260"/>
      <c r="I282" s="260"/>
      <c r="J282" s="164" t="s">
        <v>203</v>
      </c>
      <c r="K282" s="165">
        <v>5.915</v>
      </c>
      <c r="L282" s="261">
        <v>0</v>
      </c>
      <c r="M282" s="261"/>
      <c r="N282" s="262">
        <f>ROUND(L282*K282,0)</f>
        <v>0</v>
      </c>
      <c r="O282" s="262"/>
      <c r="P282" s="262"/>
      <c r="Q282" s="262"/>
      <c r="R282" s="136"/>
      <c r="T282" s="166" t="s">
        <v>5</v>
      </c>
      <c r="U282" s="45" t="s">
        <v>47</v>
      </c>
      <c r="V282" s="37"/>
      <c r="W282" s="167">
        <f>V282*K282</f>
        <v>0</v>
      </c>
      <c r="X282" s="167">
        <v>0</v>
      </c>
      <c r="Y282" s="167">
        <f>X282*K282</f>
        <v>0</v>
      </c>
      <c r="Z282" s="167">
        <v>0</v>
      </c>
      <c r="AA282" s="168">
        <f>Z282*K282</f>
        <v>0</v>
      </c>
      <c r="AR282" s="19" t="s">
        <v>175</v>
      </c>
      <c r="AT282" s="19" t="s">
        <v>171</v>
      </c>
      <c r="AU282" s="19" t="s">
        <v>126</v>
      </c>
      <c r="AY282" s="19" t="s">
        <v>170</v>
      </c>
      <c r="BE282" s="107">
        <f>IF(U282="základní",N282,0)</f>
        <v>0</v>
      </c>
      <c r="BF282" s="107">
        <f>IF(U282="snížená",N282,0)</f>
        <v>0</v>
      </c>
      <c r="BG282" s="107">
        <f>IF(U282="zákl. přenesená",N282,0)</f>
        <v>0</v>
      </c>
      <c r="BH282" s="107">
        <f>IF(U282="sníž. přenesená",N282,0)</f>
        <v>0</v>
      </c>
      <c r="BI282" s="107">
        <f>IF(U282="nulová",N282,0)</f>
        <v>0</v>
      </c>
      <c r="BJ282" s="19" t="s">
        <v>11</v>
      </c>
      <c r="BK282" s="107">
        <f>ROUND(L282*K282,0)</f>
        <v>0</v>
      </c>
      <c r="BL282" s="19" t="s">
        <v>175</v>
      </c>
      <c r="BM282" s="19" t="s">
        <v>2104</v>
      </c>
    </row>
    <row r="283" spans="2:65" s="9" customFormat="1" ht="37.35" customHeight="1">
      <c r="B283" s="151"/>
      <c r="C283" s="152"/>
      <c r="D283" s="153" t="s">
        <v>605</v>
      </c>
      <c r="E283" s="153"/>
      <c r="F283" s="153"/>
      <c r="G283" s="153"/>
      <c r="H283" s="153"/>
      <c r="I283" s="153"/>
      <c r="J283" s="153"/>
      <c r="K283" s="153"/>
      <c r="L283" s="153"/>
      <c r="M283" s="153"/>
      <c r="N283" s="277">
        <f>BK283</f>
        <v>0</v>
      </c>
      <c r="O283" s="278"/>
      <c r="P283" s="278"/>
      <c r="Q283" s="278"/>
      <c r="R283" s="154"/>
      <c r="T283" s="155"/>
      <c r="U283" s="152"/>
      <c r="V283" s="152"/>
      <c r="W283" s="156">
        <f>W284</f>
        <v>0</v>
      </c>
      <c r="X283" s="152"/>
      <c r="Y283" s="156">
        <f>Y284</f>
        <v>0.39591999999999994</v>
      </c>
      <c r="Z283" s="152"/>
      <c r="AA283" s="157">
        <f>AA284</f>
        <v>0</v>
      </c>
      <c r="AR283" s="158" t="s">
        <v>187</v>
      </c>
      <c r="AT283" s="159" t="s">
        <v>81</v>
      </c>
      <c r="AU283" s="159" t="s">
        <v>82</v>
      </c>
      <c r="AY283" s="158" t="s">
        <v>170</v>
      </c>
      <c r="BK283" s="160">
        <f>BK284</f>
        <v>0</v>
      </c>
    </row>
    <row r="284" spans="2:65" s="9" customFormat="1" ht="19.899999999999999" customHeight="1">
      <c r="B284" s="151"/>
      <c r="C284" s="152"/>
      <c r="D284" s="161" t="s">
        <v>606</v>
      </c>
      <c r="E284" s="161"/>
      <c r="F284" s="161"/>
      <c r="G284" s="161"/>
      <c r="H284" s="161"/>
      <c r="I284" s="161"/>
      <c r="J284" s="161"/>
      <c r="K284" s="161"/>
      <c r="L284" s="161"/>
      <c r="M284" s="161"/>
      <c r="N284" s="270">
        <f>BK284</f>
        <v>0</v>
      </c>
      <c r="O284" s="271"/>
      <c r="P284" s="271"/>
      <c r="Q284" s="271"/>
      <c r="R284" s="154"/>
      <c r="T284" s="155"/>
      <c r="U284" s="152"/>
      <c r="V284" s="152"/>
      <c r="W284" s="156">
        <f>SUM(W285:W290)</f>
        <v>0</v>
      </c>
      <c r="X284" s="152"/>
      <c r="Y284" s="156">
        <f>SUM(Y285:Y290)</f>
        <v>0.39591999999999994</v>
      </c>
      <c r="Z284" s="152"/>
      <c r="AA284" s="157">
        <f>SUM(AA285:AA290)</f>
        <v>0</v>
      </c>
      <c r="AR284" s="158" t="s">
        <v>187</v>
      </c>
      <c r="AT284" s="159" t="s">
        <v>81</v>
      </c>
      <c r="AU284" s="159" t="s">
        <v>11</v>
      </c>
      <c r="AY284" s="158" t="s">
        <v>170</v>
      </c>
      <c r="BK284" s="160">
        <f>SUM(BK285:BK290)</f>
        <v>0</v>
      </c>
    </row>
    <row r="285" spans="2:65" s="1" customFormat="1" ht="31.5" customHeight="1">
      <c r="B285" s="133"/>
      <c r="C285" s="162" t="s">
        <v>1108</v>
      </c>
      <c r="D285" s="162" t="s">
        <v>171</v>
      </c>
      <c r="E285" s="163" t="s">
        <v>1824</v>
      </c>
      <c r="F285" s="260" t="s">
        <v>1825</v>
      </c>
      <c r="G285" s="260"/>
      <c r="H285" s="260"/>
      <c r="I285" s="260"/>
      <c r="J285" s="164" t="s">
        <v>267</v>
      </c>
      <c r="K285" s="165">
        <v>8</v>
      </c>
      <c r="L285" s="261">
        <v>0</v>
      </c>
      <c r="M285" s="261"/>
      <c r="N285" s="262">
        <f>ROUND(L285*K285,0)</f>
        <v>0</v>
      </c>
      <c r="O285" s="262"/>
      <c r="P285" s="262"/>
      <c r="Q285" s="262"/>
      <c r="R285" s="136"/>
      <c r="T285" s="166" t="s">
        <v>5</v>
      </c>
      <c r="U285" s="45" t="s">
        <v>47</v>
      </c>
      <c r="V285" s="37"/>
      <c r="W285" s="167">
        <f>V285*K285</f>
        <v>0</v>
      </c>
      <c r="X285" s="167">
        <v>0</v>
      </c>
      <c r="Y285" s="167">
        <f>X285*K285</f>
        <v>0</v>
      </c>
      <c r="Z285" s="167">
        <v>0</v>
      </c>
      <c r="AA285" s="168">
        <f>Z285*K285</f>
        <v>0</v>
      </c>
      <c r="AR285" s="19" t="s">
        <v>646</v>
      </c>
      <c r="AT285" s="19" t="s">
        <v>171</v>
      </c>
      <c r="AU285" s="19" t="s">
        <v>126</v>
      </c>
      <c r="AY285" s="19" t="s">
        <v>170</v>
      </c>
      <c r="BE285" s="107">
        <f>IF(U285="základní",N285,0)</f>
        <v>0</v>
      </c>
      <c r="BF285" s="107">
        <f>IF(U285="snížená",N285,0)</f>
        <v>0</v>
      </c>
      <c r="BG285" s="107">
        <f>IF(U285="zákl. přenesená",N285,0)</f>
        <v>0</v>
      </c>
      <c r="BH285" s="107">
        <f>IF(U285="sníž. přenesená",N285,0)</f>
        <v>0</v>
      </c>
      <c r="BI285" s="107">
        <f>IF(U285="nulová",N285,0)</f>
        <v>0</v>
      </c>
      <c r="BJ285" s="19" t="s">
        <v>11</v>
      </c>
      <c r="BK285" s="107">
        <f>ROUND(L285*K285,0)</f>
        <v>0</v>
      </c>
      <c r="BL285" s="19" t="s">
        <v>646</v>
      </c>
      <c r="BM285" s="19" t="s">
        <v>2105</v>
      </c>
    </row>
    <row r="286" spans="2:65" s="10" customFormat="1" ht="22.5" customHeight="1">
      <c r="B286" s="169"/>
      <c r="C286" s="170"/>
      <c r="D286" s="170"/>
      <c r="E286" s="171" t="s">
        <v>5</v>
      </c>
      <c r="F286" s="263" t="s">
        <v>2106</v>
      </c>
      <c r="G286" s="264"/>
      <c r="H286" s="264"/>
      <c r="I286" s="264"/>
      <c r="J286" s="170"/>
      <c r="K286" s="172">
        <v>8</v>
      </c>
      <c r="L286" s="170"/>
      <c r="M286" s="170"/>
      <c r="N286" s="170"/>
      <c r="O286" s="170"/>
      <c r="P286" s="170"/>
      <c r="Q286" s="170"/>
      <c r="R286" s="173"/>
      <c r="T286" s="174"/>
      <c r="U286" s="170"/>
      <c r="V286" s="170"/>
      <c r="W286" s="170"/>
      <c r="X286" s="170"/>
      <c r="Y286" s="170"/>
      <c r="Z286" s="170"/>
      <c r="AA286" s="175"/>
      <c r="AT286" s="176" t="s">
        <v>178</v>
      </c>
      <c r="AU286" s="176" t="s">
        <v>126</v>
      </c>
      <c r="AV286" s="10" t="s">
        <v>126</v>
      </c>
      <c r="AW286" s="10" t="s">
        <v>39</v>
      </c>
      <c r="AX286" s="10" t="s">
        <v>82</v>
      </c>
      <c r="AY286" s="176" t="s">
        <v>170</v>
      </c>
    </row>
    <row r="287" spans="2:65" s="1" customFormat="1" ht="31.5" customHeight="1">
      <c r="B287" s="133"/>
      <c r="C287" s="177" t="s">
        <v>1112</v>
      </c>
      <c r="D287" s="177" t="s">
        <v>234</v>
      </c>
      <c r="E287" s="178" t="s">
        <v>1829</v>
      </c>
      <c r="F287" s="272" t="s">
        <v>1830</v>
      </c>
      <c r="G287" s="272"/>
      <c r="H287" s="272"/>
      <c r="I287" s="272"/>
      <c r="J287" s="179" t="s">
        <v>230</v>
      </c>
      <c r="K287" s="180">
        <v>8.08</v>
      </c>
      <c r="L287" s="273">
        <v>0</v>
      </c>
      <c r="M287" s="273"/>
      <c r="N287" s="274">
        <f>ROUND(L287*K287,0)</f>
        <v>0</v>
      </c>
      <c r="O287" s="262"/>
      <c r="P287" s="262"/>
      <c r="Q287" s="262"/>
      <c r="R287" s="136"/>
      <c r="T287" s="166" t="s">
        <v>5</v>
      </c>
      <c r="U287" s="45" t="s">
        <v>47</v>
      </c>
      <c r="V287" s="37"/>
      <c r="W287" s="167">
        <f>V287*K287</f>
        <v>0</v>
      </c>
      <c r="X287" s="167">
        <v>3.1E-2</v>
      </c>
      <c r="Y287" s="167">
        <f>X287*K287</f>
        <v>0.25047999999999998</v>
      </c>
      <c r="Z287" s="167">
        <v>0</v>
      </c>
      <c r="AA287" s="168">
        <f>Z287*K287</f>
        <v>0</v>
      </c>
      <c r="AR287" s="19" t="s">
        <v>660</v>
      </c>
      <c r="AT287" s="19" t="s">
        <v>234</v>
      </c>
      <c r="AU287" s="19" t="s">
        <v>126</v>
      </c>
      <c r="AY287" s="19" t="s">
        <v>170</v>
      </c>
      <c r="BE287" s="107">
        <f>IF(U287="základní",N287,0)</f>
        <v>0</v>
      </c>
      <c r="BF287" s="107">
        <f>IF(U287="snížená",N287,0)</f>
        <v>0</v>
      </c>
      <c r="BG287" s="107">
        <f>IF(U287="zákl. přenesená",N287,0)</f>
        <v>0</v>
      </c>
      <c r="BH287" s="107">
        <f>IF(U287="sníž. přenesená",N287,0)</f>
        <v>0</v>
      </c>
      <c r="BI287" s="107">
        <f>IF(U287="nulová",N287,0)</f>
        <v>0</v>
      </c>
      <c r="BJ287" s="19" t="s">
        <v>11</v>
      </c>
      <c r="BK287" s="107">
        <f>ROUND(L287*K287,0)</f>
        <v>0</v>
      </c>
      <c r="BL287" s="19" t="s">
        <v>646</v>
      </c>
      <c r="BM287" s="19" t="s">
        <v>2107</v>
      </c>
    </row>
    <row r="288" spans="2:65" s="10" customFormat="1" ht="22.5" customHeight="1">
      <c r="B288" s="169"/>
      <c r="C288" s="170"/>
      <c r="D288" s="170"/>
      <c r="E288" s="171" t="s">
        <v>5</v>
      </c>
      <c r="F288" s="263" t="s">
        <v>2108</v>
      </c>
      <c r="G288" s="264"/>
      <c r="H288" s="264"/>
      <c r="I288" s="264"/>
      <c r="J288" s="170"/>
      <c r="K288" s="172">
        <v>8.08</v>
      </c>
      <c r="L288" s="170"/>
      <c r="M288" s="170"/>
      <c r="N288" s="170"/>
      <c r="O288" s="170"/>
      <c r="P288" s="170"/>
      <c r="Q288" s="170"/>
      <c r="R288" s="173"/>
      <c r="T288" s="174"/>
      <c r="U288" s="170"/>
      <c r="V288" s="170"/>
      <c r="W288" s="170"/>
      <c r="X288" s="170"/>
      <c r="Y288" s="170"/>
      <c r="Z288" s="170"/>
      <c r="AA288" s="175"/>
      <c r="AT288" s="176" t="s">
        <v>178</v>
      </c>
      <c r="AU288" s="176" t="s">
        <v>126</v>
      </c>
      <c r="AV288" s="10" t="s">
        <v>126</v>
      </c>
      <c r="AW288" s="10" t="s">
        <v>39</v>
      </c>
      <c r="AX288" s="10" t="s">
        <v>82</v>
      </c>
      <c r="AY288" s="176" t="s">
        <v>170</v>
      </c>
    </row>
    <row r="289" spans="2:65" s="1" customFormat="1" ht="22.5" customHeight="1">
      <c r="B289" s="133"/>
      <c r="C289" s="177" t="s">
        <v>1117</v>
      </c>
      <c r="D289" s="177" t="s">
        <v>234</v>
      </c>
      <c r="E289" s="178" t="s">
        <v>1834</v>
      </c>
      <c r="F289" s="272" t="s">
        <v>1835</v>
      </c>
      <c r="G289" s="272"/>
      <c r="H289" s="272"/>
      <c r="I289" s="272"/>
      <c r="J289" s="179" t="s">
        <v>230</v>
      </c>
      <c r="K289" s="180">
        <v>16.16</v>
      </c>
      <c r="L289" s="273">
        <v>0</v>
      </c>
      <c r="M289" s="273"/>
      <c r="N289" s="274">
        <f>ROUND(L289*K289,0)</f>
        <v>0</v>
      </c>
      <c r="O289" s="262"/>
      <c r="P289" s="262"/>
      <c r="Q289" s="262"/>
      <c r="R289" s="136"/>
      <c r="T289" s="166" t="s">
        <v>5</v>
      </c>
      <c r="U289" s="45" t="s">
        <v>47</v>
      </c>
      <c r="V289" s="37"/>
      <c r="W289" s="167">
        <f>V289*K289</f>
        <v>0</v>
      </c>
      <c r="X289" s="167">
        <v>8.9999999999999993E-3</v>
      </c>
      <c r="Y289" s="167">
        <f>X289*K289</f>
        <v>0.14543999999999999</v>
      </c>
      <c r="Z289" s="167">
        <v>0</v>
      </c>
      <c r="AA289" s="168">
        <f>Z289*K289</f>
        <v>0</v>
      </c>
      <c r="AR289" s="19" t="s">
        <v>660</v>
      </c>
      <c r="AT289" s="19" t="s">
        <v>234</v>
      </c>
      <c r="AU289" s="19" t="s">
        <v>126</v>
      </c>
      <c r="AY289" s="19" t="s">
        <v>170</v>
      </c>
      <c r="BE289" s="107">
        <f>IF(U289="základní",N289,0)</f>
        <v>0</v>
      </c>
      <c r="BF289" s="107">
        <f>IF(U289="snížená",N289,0)</f>
        <v>0</v>
      </c>
      <c r="BG289" s="107">
        <f>IF(U289="zákl. přenesená",N289,0)</f>
        <v>0</v>
      </c>
      <c r="BH289" s="107">
        <f>IF(U289="sníž. přenesená",N289,0)</f>
        <v>0</v>
      </c>
      <c r="BI289" s="107">
        <f>IF(U289="nulová",N289,0)</f>
        <v>0</v>
      </c>
      <c r="BJ289" s="19" t="s">
        <v>11</v>
      </c>
      <c r="BK289" s="107">
        <f>ROUND(L289*K289,0)</f>
        <v>0</v>
      </c>
      <c r="BL289" s="19" t="s">
        <v>646</v>
      </c>
      <c r="BM289" s="19" t="s">
        <v>2109</v>
      </c>
    </row>
    <row r="290" spans="2:65" s="10" customFormat="1" ht="22.5" customHeight="1">
      <c r="B290" s="169"/>
      <c r="C290" s="170"/>
      <c r="D290" s="170"/>
      <c r="E290" s="171" t="s">
        <v>5</v>
      </c>
      <c r="F290" s="263" t="s">
        <v>2110</v>
      </c>
      <c r="G290" s="264"/>
      <c r="H290" s="264"/>
      <c r="I290" s="264"/>
      <c r="J290" s="170"/>
      <c r="K290" s="172">
        <v>16.16</v>
      </c>
      <c r="L290" s="170"/>
      <c r="M290" s="170"/>
      <c r="N290" s="170"/>
      <c r="O290" s="170"/>
      <c r="P290" s="170"/>
      <c r="Q290" s="170"/>
      <c r="R290" s="173"/>
      <c r="T290" s="174"/>
      <c r="U290" s="170"/>
      <c r="V290" s="170"/>
      <c r="W290" s="170"/>
      <c r="X290" s="170"/>
      <c r="Y290" s="170"/>
      <c r="Z290" s="170"/>
      <c r="AA290" s="175"/>
      <c r="AT290" s="176" t="s">
        <v>178</v>
      </c>
      <c r="AU290" s="176" t="s">
        <v>126</v>
      </c>
      <c r="AV290" s="10" t="s">
        <v>126</v>
      </c>
      <c r="AW290" s="10" t="s">
        <v>39</v>
      </c>
      <c r="AX290" s="10" t="s">
        <v>82</v>
      </c>
      <c r="AY290" s="176" t="s">
        <v>170</v>
      </c>
    </row>
    <row r="291" spans="2:65" s="1" customFormat="1" ht="49.9" customHeight="1">
      <c r="B291" s="36"/>
      <c r="C291" s="37"/>
      <c r="D291" s="153" t="s">
        <v>335</v>
      </c>
      <c r="E291" s="37"/>
      <c r="F291" s="37"/>
      <c r="G291" s="37"/>
      <c r="H291" s="37"/>
      <c r="I291" s="37"/>
      <c r="J291" s="37"/>
      <c r="K291" s="37"/>
      <c r="L291" s="37"/>
      <c r="M291" s="37"/>
      <c r="N291" s="269">
        <f>BK291</f>
        <v>0</v>
      </c>
      <c r="O291" s="251"/>
      <c r="P291" s="251"/>
      <c r="Q291" s="251"/>
      <c r="R291" s="38"/>
      <c r="T291" s="182"/>
      <c r="U291" s="57"/>
      <c r="V291" s="57"/>
      <c r="W291" s="57"/>
      <c r="X291" s="57"/>
      <c r="Y291" s="57"/>
      <c r="Z291" s="57"/>
      <c r="AA291" s="59"/>
      <c r="AT291" s="19" t="s">
        <v>81</v>
      </c>
      <c r="AU291" s="19" t="s">
        <v>82</v>
      </c>
      <c r="AY291" s="19" t="s">
        <v>336</v>
      </c>
      <c r="BK291" s="107">
        <v>0</v>
      </c>
    </row>
    <row r="292" spans="2:65" s="1" customFormat="1" ht="6.95" customHeight="1">
      <c r="B292" s="60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2"/>
    </row>
  </sheetData>
  <mergeCells count="425">
    <mergeCell ref="N291:Q291"/>
    <mergeCell ref="H1:K1"/>
    <mergeCell ref="S2:AC2"/>
    <mergeCell ref="F288:I288"/>
    <mergeCell ref="F289:I289"/>
    <mergeCell ref="L289:M289"/>
    <mergeCell ref="N289:Q289"/>
    <mergeCell ref="F290:I290"/>
    <mergeCell ref="N123:Q123"/>
    <mergeCell ref="N124:Q124"/>
    <mergeCell ref="N125:Q125"/>
    <mergeCell ref="N184:Q184"/>
    <mergeCell ref="N197:Q197"/>
    <mergeCell ref="N206:Q206"/>
    <mergeCell ref="N281:Q281"/>
    <mergeCell ref="N283:Q283"/>
    <mergeCell ref="N284:Q284"/>
    <mergeCell ref="F282:I282"/>
    <mergeCell ref="L282:M282"/>
    <mergeCell ref="N282:Q282"/>
    <mergeCell ref="F285:I285"/>
    <mergeCell ref="L285:M285"/>
    <mergeCell ref="N285:Q285"/>
    <mergeCell ref="F286:I286"/>
    <mergeCell ref="F287:I287"/>
    <mergeCell ref="L287:M287"/>
    <mergeCell ref="N287:Q287"/>
    <mergeCell ref="F277:I277"/>
    <mergeCell ref="L277:M277"/>
    <mergeCell ref="N277:Q277"/>
    <mergeCell ref="F278:I278"/>
    <mergeCell ref="L278:M278"/>
    <mergeCell ref="N278:Q278"/>
    <mergeCell ref="F279:I279"/>
    <mergeCell ref="F280:I280"/>
    <mergeCell ref="L280:M280"/>
    <mergeCell ref="N280:Q280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67:I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2:I262"/>
    <mergeCell ref="L262:M262"/>
    <mergeCell ref="N262:Q262"/>
    <mergeCell ref="F263:I263"/>
    <mergeCell ref="F264:I264"/>
    <mergeCell ref="L264:M264"/>
    <mergeCell ref="N264:Q264"/>
    <mergeCell ref="F265:I265"/>
    <mergeCell ref="F266:I266"/>
    <mergeCell ref="L266:M266"/>
    <mergeCell ref="N266:Q266"/>
    <mergeCell ref="F258:I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2:I232"/>
    <mergeCell ref="F233:I233"/>
    <mergeCell ref="F234:I234"/>
    <mergeCell ref="F235:I235"/>
    <mergeCell ref="L235:M235"/>
    <mergeCell ref="N235:Q235"/>
    <mergeCell ref="F236:I236"/>
    <mergeCell ref="L236:M236"/>
    <mergeCell ref="N236:Q236"/>
    <mergeCell ref="F226:I226"/>
    <mergeCell ref="F227:I227"/>
    <mergeCell ref="F228:I228"/>
    <mergeCell ref="F229:I229"/>
    <mergeCell ref="L229:M229"/>
    <mergeCell ref="N229:Q229"/>
    <mergeCell ref="F230:I230"/>
    <mergeCell ref="F231:I231"/>
    <mergeCell ref="L231:M231"/>
    <mergeCell ref="N231:Q231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L225:M225"/>
    <mergeCell ref="N225:Q22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L220:M220"/>
    <mergeCell ref="N220:Q220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5:I205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0:I200"/>
    <mergeCell ref="F201:I201"/>
    <mergeCell ref="F202:I202"/>
    <mergeCell ref="L202:M202"/>
    <mergeCell ref="N202:Q202"/>
    <mergeCell ref="F203:I203"/>
    <mergeCell ref="F204:I204"/>
    <mergeCell ref="L204:M204"/>
    <mergeCell ref="N204:Q204"/>
    <mergeCell ref="F194:I194"/>
    <mergeCell ref="F195:I195"/>
    <mergeCell ref="L195:M195"/>
    <mergeCell ref="N195:Q195"/>
    <mergeCell ref="F196:I196"/>
    <mergeCell ref="F198:I198"/>
    <mergeCell ref="L198:M198"/>
    <mergeCell ref="N198:Q198"/>
    <mergeCell ref="F199:I199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F193:I193"/>
    <mergeCell ref="L193:M193"/>
    <mergeCell ref="N193:Q193"/>
    <mergeCell ref="F181:I181"/>
    <mergeCell ref="F182:I182"/>
    <mergeCell ref="L182:M182"/>
    <mergeCell ref="N182:Q182"/>
    <mergeCell ref="F183:I183"/>
    <mergeCell ref="F185:I185"/>
    <mergeCell ref="L185:M185"/>
    <mergeCell ref="N185:Q185"/>
    <mergeCell ref="F186:I186"/>
    <mergeCell ref="F176:I176"/>
    <mergeCell ref="L176:M176"/>
    <mergeCell ref="N176:Q176"/>
    <mergeCell ref="F177:I177"/>
    <mergeCell ref="F178:I178"/>
    <mergeCell ref="F179:I179"/>
    <mergeCell ref="F180:I180"/>
    <mergeCell ref="L180:M180"/>
    <mergeCell ref="N180:Q180"/>
    <mergeCell ref="F171:I17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61:I161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F156:I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51:I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41:I141"/>
    <mergeCell ref="L141:M141"/>
    <mergeCell ref="N141:Q141"/>
    <mergeCell ref="F142:I142"/>
    <mergeCell ref="F143:I143"/>
    <mergeCell ref="F144:I144"/>
    <mergeCell ref="F145:I145"/>
    <mergeCell ref="L145:M145"/>
    <mergeCell ref="N145:Q14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31:I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6"/>
  <sheetViews>
    <sheetView showGridLines="0" workbookViewId="0">
      <pane ySplit="1" topLeftCell="A130" activePane="bottomLeft" state="frozen"/>
      <selection pane="bottomLeft" activeCell="H138" sqref="H13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121</v>
      </c>
      <c r="G1" s="15"/>
      <c r="H1" s="279" t="s">
        <v>122</v>
      </c>
      <c r="I1" s="279"/>
      <c r="J1" s="279"/>
      <c r="K1" s="279"/>
      <c r="L1" s="15" t="s">
        <v>123</v>
      </c>
      <c r="M1" s="13"/>
      <c r="N1" s="13"/>
      <c r="O1" s="14" t="s">
        <v>124</v>
      </c>
      <c r="P1" s="13"/>
      <c r="Q1" s="13"/>
      <c r="R1" s="13"/>
      <c r="S1" s="15" t="s">
        <v>125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19" t="s">
        <v>111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126</v>
      </c>
    </row>
    <row r="4" spans="1:66" ht="36.950000000000003" customHeight="1">
      <c r="B4" s="23"/>
      <c r="C4" s="194" t="s">
        <v>127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4"/>
      <c r="T4" s="25" t="s">
        <v>14</v>
      </c>
      <c r="AT4" s="19" t="s">
        <v>6</v>
      </c>
    </row>
    <row r="5" spans="1:6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1:66" ht="25.35" customHeight="1">
      <c r="B6" s="23"/>
      <c r="C6" s="27"/>
      <c r="D6" s="31" t="s">
        <v>20</v>
      </c>
      <c r="E6" s="27"/>
      <c r="F6" s="237" t="str">
        <f>'Rekapitulace stavby'!K6</f>
        <v>Revitalizace sídliště Šumavská, Pod Vodojemem, Horažďovice - I. etapa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4"/>
    </row>
    <row r="7" spans="1:66" s="1" customFormat="1" ht="32.85" customHeight="1">
      <c r="B7" s="36"/>
      <c r="C7" s="37"/>
      <c r="D7" s="30" t="s">
        <v>128</v>
      </c>
      <c r="E7" s="37"/>
      <c r="F7" s="200" t="s">
        <v>2111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37"/>
      <c r="R7" s="38"/>
    </row>
    <row r="8" spans="1:66" s="1" customFormat="1" ht="14.45" customHeight="1">
      <c r="B8" s="36"/>
      <c r="C8" s="37"/>
      <c r="D8" s="31" t="s">
        <v>23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5</v>
      </c>
      <c r="P8" s="37"/>
      <c r="Q8" s="37"/>
      <c r="R8" s="38"/>
    </row>
    <row r="9" spans="1:66" s="1" customFormat="1" ht="14.45" customHeight="1">
      <c r="B9" s="36"/>
      <c r="C9" s="37"/>
      <c r="D9" s="31" t="s">
        <v>25</v>
      </c>
      <c r="E9" s="37"/>
      <c r="F9" s="29" t="s">
        <v>26</v>
      </c>
      <c r="G9" s="37"/>
      <c r="H9" s="37"/>
      <c r="I9" s="37"/>
      <c r="J9" s="37"/>
      <c r="K9" s="37"/>
      <c r="L9" s="37"/>
      <c r="M9" s="31" t="s">
        <v>27</v>
      </c>
      <c r="N9" s="37"/>
      <c r="O9" s="240" t="str">
        <f>'Rekapitulace stavby'!AN8</f>
        <v>17.7.2017</v>
      </c>
      <c r="P9" s="241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1" t="s">
        <v>31</v>
      </c>
      <c r="E11" s="37"/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198" t="s">
        <v>5</v>
      </c>
      <c r="P11" s="198"/>
      <c r="Q11" s="37"/>
      <c r="R11" s="38"/>
    </row>
    <row r="12" spans="1:66" s="1" customFormat="1" ht="18" customHeight="1">
      <c r="B12" s="36"/>
      <c r="C12" s="37"/>
      <c r="D12" s="37"/>
      <c r="E12" s="29" t="s">
        <v>33</v>
      </c>
      <c r="F12" s="37"/>
      <c r="G12" s="37"/>
      <c r="H12" s="37"/>
      <c r="I12" s="37"/>
      <c r="J12" s="37"/>
      <c r="K12" s="37"/>
      <c r="L12" s="37"/>
      <c r="M12" s="31" t="s">
        <v>34</v>
      </c>
      <c r="N12" s="37"/>
      <c r="O12" s="198" t="s">
        <v>5</v>
      </c>
      <c r="P12" s="198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1" t="s">
        <v>35</v>
      </c>
      <c r="E14" s="37"/>
      <c r="F14" s="37"/>
      <c r="G14" s="37"/>
      <c r="H14" s="37"/>
      <c r="I14" s="37"/>
      <c r="J14" s="37"/>
      <c r="K14" s="37"/>
      <c r="L14" s="37"/>
      <c r="M14" s="31" t="s">
        <v>32</v>
      </c>
      <c r="N14" s="37"/>
      <c r="O14" s="242" t="s">
        <v>5</v>
      </c>
      <c r="P14" s="198"/>
      <c r="Q14" s="37"/>
      <c r="R14" s="38"/>
    </row>
    <row r="15" spans="1:66" s="1" customFormat="1" ht="18" customHeight="1">
      <c r="B15" s="36"/>
      <c r="C15" s="37"/>
      <c r="D15" s="37"/>
      <c r="E15" s="242" t="s">
        <v>130</v>
      </c>
      <c r="F15" s="243"/>
      <c r="G15" s="243"/>
      <c r="H15" s="243"/>
      <c r="I15" s="243"/>
      <c r="J15" s="243"/>
      <c r="K15" s="243"/>
      <c r="L15" s="243"/>
      <c r="M15" s="31" t="s">
        <v>34</v>
      </c>
      <c r="N15" s="37"/>
      <c r="O15" s="242" t="s">
        <v>5</v>
      </c>
      <c r="P15" s="198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37</v>
      </c>
      <c r="E17" s="37"/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198" t="s">
        <v>5</v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">
        <v>38</v>
      </c>
      <c r="F18" s="37"/>
      <c r="G18" s="37"/>
      <c r="H18" s="37"/>
      <c r="I18" s="37"/>
      <c r="J18" s="37"/>
      <c r="K18" s="37"/>
      <c r="L18" s="37"/>
      <c r="M18" s="31" t="s">
        <v>34</v>
      </c>
      <c r="N18" s="37"/>
      <c r="O18" s="198" t="s">
        <v>5</v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40</v>
      </c>
      <c r="E20" s="37"/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198" t="s">
        <v>5</v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">
        <v>41</v>
      </c>
      <c r="F21" s="37"/>
      <c r="G21" s="37"/>
      <c r="H21" s="37"/>
      <c r="I21" s="37"/>
      <c r="J21" s="37"/>
      <c r="K21" s="37"/>
      <c r="L21" s="37"/>
      <c r="M21" s="31" t="s">
        <v>34</v>
      </c>
      <c r="N21" s="37"/>
      <c r="O21" s="198" t="s">
        <v>5</v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3" t="s">
        <v>5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131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115</v>
      </c>
      <c r="E28" s="37"/>
      <c r="F28" s="37"/>
      <c r="G28" s="37"/>
      <c r="H28" s="37"/>
      <c r="I28" s="37"/>
      <c r="J28" s="37"/>
      <c r="K28" s="37"/>
      <c r="L28" s="37"/>
      <c r="M28" s="204">
        <f>N93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45</v>
      </c>
      <c r="E30" s="37"/>
      <c r="F30" s="37"/>
      <c r="G30" s="37"/>
      <c r="H30" s="37"/>
      <c r="I30" s="37"/>
      <c r="J30" s="37"/>
      <c r="K30" s="37"/>
      <c r="L30" s="37"/>
      <c r="M30" s="244">
        <f>ROUND(M27+M28,2)</f>
        <v>0</v>
      </c>
      <c r="N30" s="239"/>
      <c r="O30" s="239"/>
      <c r="P30" s="23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46</v>
      </c>
      <c r="E32" s="43" t="s">
        <v>47</v>
      </c>
      <c r="F32" s="44">
        <v>0.21</v>
      </c>
      <c r="G32" s="119" t="s">
        <v>48</v>
      </c>
      <c r="H32" s="245">
        <f>(SUM(BE93:BE100)+SUM(BE118:BE134))</f>
        <v>0</v>
      </c>
      <c r="I32" s="239"/>
      <c r="J32" s="239"/>
      <c r="K32" s="37"/>
      <c r="L32" s="37"/>
      <c r="M32" s="245">
        <f>ROUND((SUM(BE93:BE100)+SUM(BE118:BE134)), 2)*F32</f>
        <v>0</v>
      </c>
      <c r="N32" s="239"/>
      <c r="O32" s="239"/>
      <c r="P32" s="239"/>
      <c r="Q32" s="37"/>
      <c r="R32" s="38"/>
    </row>
    <row r="33" spans="2:18" s="1" customFormat="1" ht="14.45" customHeight="1">
      <c r="B33" s="36"/>
      <c r="C33" s="37"/>
      <c r="D33" s="37"/>
      <c r="E33" s="43" t="s">
        <v>49</v>
      </c>
      <c r="F33" s="44">
        <v>0.15</v>
      </c>
      <c r="G33" s="119" t="s">
        <v>48</v>
      </c>
      <c r="H33" s="245">
        <f>(SUM(BF93:BF100)+SUM(BF118:BF134))</f>
        <v>0</v>
      </c>
      <c r="I33" s="239"/>
      <c r="J33" s="239"/>
      <c r="K33" s="37"/>
      <c r="L33" s="37"/>
      <c r="M33" s="245">
        <f>ROUND((SUM(BF93:BF100)+SUM(BF118:BF134)), 2)*F33</f>
        <v>0</v>
      </c>
      <c r="N33" s="239"/>
      <c r="O33" s="239"/>
      <c r="P33" s="239"/>
      <c r="Q33" s="37"/>
      <c r="R33" s="38"/>
    </row>
    <row r="34" spans="2:18" s="1" customFormat="1" ht="14.45" hidden="1" customHeight="1">
      <c r="B34" s="36"/>
      <c r="C34" s="37"/>
      <c r="D34" s="37"/>
      <c r="E34" s="43" t="s">
        <v>50</v>
      </c>
      <c r="F34" s="44">
        <v>0.21</v>
      </c>
      <c r="G34" s="119" t="s">
        <v>48</v>
      </c>
      <c r="H34" s="245">
        <f>(SUM(BG93:BG100)+SUM(BG118:BG134))</f>
        <v>0</v>
      </c>
      <c r="I34" s="239"/>
      <c r="J34" s="239"/>
      <c r="K34" s="37"/>
      <c r="L34" s="37"/>
      <c r="M34" s="245">
        <v>0</v>
      </c>
      <c r="N34" s="239"/>
      <c r="O34" s="239"/>
      <c r="P34" s="239"/>
      <c r="Q34" s="37"/>
      <c r="R34" s="38"/>
    </row>
    <row r="35" spans="2:18" s="1" customFormat="1" ht="14.45" hidden="1" customHeight="1">
      <c r="B35" s="36"/>
      <c r="C35" s="37"/>
      <c r="D35" s="37"/>
      <c r="E35" s="43" t="s">
        <v>51</v>
      </c>
      <c r="F35" s="44">
        <v>0.15</v>
      </c>
      <c r="G35" s="119" t="s">
        <v>48</v>
      </c>
      <c r="H35" s="245">
        <f>(SUM(BH93:BH100)+SUM(BH118:BH134))</f>
        <v>0</v>
      </c>
      <c r="I35" s="239"/>
      <c r="J35" s="239"/>
      <c r="K35" s="37"/>
      <c r="L35" s="37"/>
      <c r="M35" s="245">
        <v>0</v>
      </c>
      <c r="N35" s="239"/>
      <c r="O35" s="239"/>
      <c r="P35" s="239"/>
      <c r="Q35" s="37"/>
      <c r="R35" s="38"/>
    </row>
    <row r="36" spans="2:18" s="1" customFormat="1" ht="14.45" hidden="1" customHeight="1">
      <c r="B36" s="36"/>
      <c r="C36" s="37"/>
      <c r="D36" s="37"/>
      <c r="E36" s="43" t="s">
        <v>52</v>
      </c>
      <c r="F36" s="44">
        <v>0</v>
      </c>
      <c r="G36" s="119" t="s">
        <v>48</v>
      </c>
      <c r="H36" s="245">
        <f>(SUM(BI93:BI100)+SUM(BI118:BI134))</f>
        <v>0</v>
      </c>
      <c r="I36" s="239"/>
      <c r="J36" s="239"/>
      <c r="K36" s="37"/>
      <c r="L36" s="37"/>
      <c r="M36" s="245">
        <v>0</v>
      </c>
      <c r="N36" s="239"/>
      <c r="O36" s="239"/>
      <c r="P36" s="23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53</v>
      </c>
      <c r="E38" s="76"/>
      <c r="F38" s="76"/>
      <c r="G38" s="121" t="s">
        <v>54</v>
      </c>
      <c r="H38" s="122" t="s">
        <v>55</v>
      </c>
      <c r="I38" s="76"/>
      <c r="J38" s="76"/>
      <c r="K38" s="76"/>
      <c r="L38" s="246">
        <f>SUM(M30:M36)</f>
        <v>0</v>
      </c>
      <c r="M38" s="246"/>
      <c r="N38" s="246"/>
      <c r="O38" s="246"/>
      <c r="P38" s="247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56</v>
      </c>
      <c r="E50" s="52"/>
      <c r="F50" s="52"/>
      <c r="G50" s="52"/>
      <c r="H50" s="53"/>
      <c r="I50" s="37"/>
      <c r="J50" s="51" t="s">
        <v>57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58</v>
      </c>
      <c r="E59" s="57"/>
      <c r="F59" s="57"/>
      <c r="G59" s="58" t="s">
        <v>59</v>
      </c>
      <c r="H59" s="59"/>
      <c r="I59" s="37"/>
      <c r="J59" s="56" t="s">
        <v>58</v>
      </c>
      <c r="K59" s="57"/>
      <c r="L59" s="57"/>
      <c r="M59" s="57"/>
      <c r="N59" s="58" t="s">
        <v>59</v>
      </c>
      <c r="O59" s="57"/>
      <c r="P59" s="59"/>
      <c r="Q59" s="37"/>
      <c r="R59" s="38"/>
    </row>
    <row r="60" spans="2:18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60</v>
      </c>
      <c r="E61" s="52"/>
      <c r="F61" s="52"/>
      <c r="G61" s="52"/>
      <c r="H61" s="53"/>
      <c r="I61" s="37"/>
      <c r="J61" s="51" t="s">
        <v>61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58</v>
      </c>
      <c r="E70" s="57"/>
      <c r="F70" s="57"/>
      <c r="G70" s="58" t="s">
        <v>59</v>
      </c>
      <c r="H70" s="59"/>
      <c r="I70" s="37"/>
      <c r="J70" s="56" t="s">
        <v>58</v>
      </c>
      <c r="K70" s="57"/>
      <c r="L70" s="57"/>
      <c r="M70" s="57"/>
      <c r="N70" s="58" t="s">
        <v>59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194" t="s">
        <v>132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20</v>
      </c>
      <c r="D78" s="37"/>
      <c r="E78" s="37"/>
      <c r="F78" s="237" t="str">
        <f>F6</f>
        <v>Revitalizace sídliště Šumavská, Pod Vodojemem, Horažďovice - I. etapa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7"/>
      <c r="R78" s="38"/>
    </row>
    <row r="79" spans="2:18" s="1" customFormat="1" ht="36.950000000000003" customHeight="1">
      <c r="B79" s="36"/>
      <c r="C79" s="70" t="s">
        <v>128</v>
      </c>
      <c r="D79" s="37"/>
      <c r="E79" s="37"/>
      <c r="F79" s="214" t="str">
        <f>F7</f>
        <v>070 - Vedlejší a ostatní rozpočtové náklady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65" s="1" customFormat="1" ht="18" customHeight="1">
      <c r="B81" s="36"/>
      <c r="C81" s="31" t="s">
        <v>25</v>
      </c>
      <c r="D81" s="37"/>
      <c r="E81" s="37"/>
      <c r="F81" s="29" t="str">
        <f>F9</f>
        <v>Horažďovice</v>
      </c>
      <c r="G81" s="37"/>
      <c r="H81" s="37"/>
      <c r="I81" s="37"/>
      <c r="J81" s="37"/>
      <c r="K81" s="31" t="s">
        <v>27</v>
      </c>
      <c r="L81" s="37"/>
      <c r="M81" s="241" t="str">
        <f>IF(O9="","",O9)</f>
        <v>17.7.2017</v>
      </c>
      <c r="N81" s="241"/>
      <c r="O81" s="241"/>
      <c r="P81" s="241"/>
      <c r="Q81" s="37"/>
      <c r="R81" s="38"/>
    </row>
    <row r="82" spans="2:65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65" s="1" customFormat="1" ht="15">
      <c r="B83" s="36"/>
      <c r="C83" s="31" t="s">
        <v>31</v>
      </c>
      <c r="D83" s="37"/>
      <c r="E83" s="37"/>
      <c r="F83" s="29" t="str">
        <f>E12</f>
        <v>Město Horažďovice</v>
      </c>
      <c r="G83" s="37"/>
      <c r="H83" s="37"/>
      <c r="I83" s="37"/>
      <c r="J83" s="37"/>
      <c r="K83" s="31" t="s">
        <v>37</v>
      </c>
      <c r="L83" s="37"/>
      <c r="M83" s="198" t="str">
        <f>E18</f>
        <v>Ing. Oldřich Slováček</v>
      </c>
      <c r="N83" s="198"/>
      <c r="O83" s="198"/>
      <c r="P83" s="198"/>
      <c r="Q83" s="198"/>
      <c r="R83" s="38"/>
    </row>
    <row r="84" spans="2:65" s="1" customFormat="1" ht="14.45" customHeight="1">
      <c r="B84" s="36"/>
      <c r="C84" s="31" t="s">
        <v>35</v>
      </c>
      <c r="D84" s="37"/>
      <c r="E84" s="37"/>
      <c r="F84" s="29" t="str">
        <f>IF(E15="","",E15)</f>
        <v>bude určen výběrovým řízením</v>
      </c>
      <c r="G84" s="37"/>
      <c r="H84" s="37"/>
      <c r="I84" s="37"/>
      <c r="J84" s="37"/>
      <c r="K84" s="31" t="s">
        <v>40</v>
      </c>
      <c r="L84" s="37"/>
      <c r="M84" s="198" t="str">
        <f>E21</f>
        <v>Pavel Hrba</v>
      </c>
      <c r="N84" s="198"/>
      <c r="O84" s="198"/>
      <c r="P84" s="198"/>
      <c r="Q84" s="198"/>
      <c r="R84" s="38"/>
    </row>
    <row r="85" spans="2:65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65" s="1" customFormat="1" ht="29.25" customHeight="1">
      <c r="B86" s="36"/>
      <c r="C86" s="248" t="s">
        <v>133</v>
      </c>
      <c r="D86" s="249"/>
      <c r="E86" s="249"/>
      <c r="F86" s="249"/>
      <c r="G86" s="249"/>
      <c r="H86" s="115"/>
      <c r="I86" s="115"/>
      <c r="J86" s="115"/>
      <c r="K86" s="115"/>
      <c r="L86" s="115"/>
      <c r="M86" s="115"/>
      <c r="N86" s="248" t="s">
        <v>134</v>
      </c>
      <c r="O86" s="249"/>
      <c r="P86" s="249"/>
      <c r="Q86" s="249"/>
      <c r="R86" s="38"/>
    </row>
    <row r="87" spans="2:65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65" s="1" customFormat="1" ht="29.25" customHeight="1">
      <c r="B88" s="36"/>
      <c r="C88" s="123" t="s">
        <v>135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6">
        <f>N118</f>
        <v>0</v>
      </c>
      <c r="O88" s="250"/>
      <c r="P88" s="250"/>
      <c r="Q88" s="250"/>
      <c r="R88" s="38"/>
      <c r="AU88" s="19" t="s">
        <v>136</v>
      </c>
    </row>
    <row r="89" spans="2:65" s="6" customFormat="1" ht="24.95" customHeight="1">
      <c r="B89" s="124"/>
      <c r="C89" s="125"/>
      <c r="D89" s="126" t="s">
        <v>2112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51">
        <f>N119</f>
        <v>0</v>
      </c>
      <c r="O89" s="252"/>
      <c r="P89" s="252"/>
      <c r="Q89" s="252"/>
      <c r="R89" s="127"/>
    </row>
    <row r="90" spans="2:65" s="7" customFormat="1" ht="19.899999999999999" customHeight="1">
      <c r="B90" s="128"/>
      <c r="C90" s="129"/>
      <c r="D90" s="103" t="s">
        <v>2113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29">
        <f>N120</f>
        <v>0</v>
      </c>
      <c r="O90" s="253"/>
      <c r="P90" s="253"/>
      <c r="Q90" s="253"/>
      <c r="R90" s="130"/>
    </row>
    <row r="91" spans="2:65" s="7" customFormat="1" ht="19.899999999999999" customHeight="1">
      <c r="B91" s="128"/>
      <c r="C91" s="129"/>
      <c r="D91" s="103" t="s">
        <v>2114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29">
        <f>N129</f>
        <v>0</v>
      </c>
      <c r="O91" s="253"/>
      <c r="P91" s="253"/>
      <c r="Q91" s="253"/>
      <c r="R91" s="130"/>
    </row>
    <row r="92" spans="2:65" s="1" customFormat="1" ht="21.75" customHeight="1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8"/>
    </row>
    <row r="93" spans="2:65" s="1" customFormat="1" ht="29.25" customHeight="1">
      <c r="B93" s="36"/>
      <c r="C93" s="123" t="s">
        <v>147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250">
        <f>ROUND(N94+N95+N96+N97+N98+N99,2)</f>
        <v>0</v>
      </c>
      <c r="O93" s="254"/>
      <c r="P93" s="254"/>
      <c r="Q93" s="254"/>
      <c r="R93" s="38"/>
      <c r="T93" s="131"/>
      <c r="U93" s="132" t="s">
        <v>46</v>
      </c>
    </row>
    <row r="94" spans="2:65" s="1" customFormat="1" ht="18" customHeight="1">
      <c r="B94" s="133"/>
      <c r="C94" s="134"/>
      <c r="D94" s="233" t="s">
        <v>148</v>
      </c>
      <c r="E94" s="255"/>
      <c r="F94" s="255"/>
      <c r="G94" s="255"/>
      <c r="H94" s="255"/>
      <c r="I94" s="134"/>
      <c r="J94" s="134"/>
      <c r="K94" s="134"/>
      <c r="L94" s="134"/>
      <c r="M94" s="134"/>
      <c r="N94" s="228">
        <f>ROUND(N88*T94,2)</f>
        <v>0</v>
      </c>
      <c r="O94" s="256"/>
      <c r="P94" s="256"/>
      <c r="Q94" s="256"/>
      <c r="R94" s="136"/>
      <c r="S94" s="134"/>
      <c r="T94" s="137"/>
      <c r="U94" s="138" t="s">
        <v>47</v>
      </c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40" t="s">
        <v>149</v>
      </c>
      <c r="AZ94" s="139"/>
      <c r="BA94" s="139"/>
      <c r="BB94" s="139"/>
      <c r="BC94" s="139"/>
      <c r="BD94" s="139"/>
      <c r="BE94" s="141">
        <f t="shared" ref="BE94:BE99" si="0">IF(U94="základní",N94,0)</f>
        <v>0</v>
      </c>
      <c r="BF94" s="141">
        <f t="shared" ref="BF94:BF99" si="1">IF(U94="snížená",N94,0)</f>
        <v>0</v>
      </c>
      <c r="BG94" s="141">
        <f t="shared" ref="BG94:BG99" si="2">IF(U94="zákl. přenesená",N94,0)</f>
        <v>0</v>
      </c>
      <c r="BH94" s="141">
        <f t="shared" ref="BH94:BH99" si="3">IF(U94="sníž. přenesená",N94,0)</f>
        <v>0</v>
      </c>
      <c r="BI94" s="141">
        <f t="shared" ref="BI94:BI99" si="4">IF(U94="nulová",N94,0)</f>
        <v>0</v>
      </c>
      <c r="BJ94" s="140" t="s">
        <v>11</v>
      </c>
      <c r="BK94" s="139"/>
      <c r="BL94" s="139"/>
      <c r="BM94" s="139"/>
    </row>
    <row r="95" spans="2:65" s="1" customFormat="1" ht="18" customHeight="1">
      <c r="B95" s="133"/>
      <c r="C95" s="134"/>
      <c r="D95" s="233" t="s">
        <v>150</v>
      </c>
      <c r="E95" s="255"/>
      <c r="F95" s="255"/>
      <c r="G95" s="255"/>
      <c r="H95" s="255"/>
      <c r="I95" s="134"/>
      <c r="J95" s="134"/>
      <c r="K95" s="134"/>
      <c r="L95" s="134"/>
      <c r="M95" s="134"/>
      <c r="N95" s="228">
        <f>ROUND(N88*T95,2)</f>
        <v>0</v>
      </c>
      <c r="O95" s="256"/>
      <c r="P95" s="256"/>
      <c r="Q95" s="256"/>
      <c r="R95" s="136"/>
      <c r="S95" s="134"/>
      <c r="T95" s="137"/>
      <c r="U95" s="138" t="s">
        <v>47</v>
      </c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40" t="s">
        <v>149</v>
      </c>
      <c r="AZ95" s="139"/>
      <c r="BA95" s="139"/>
      <c r="BB95" s="139"/>
      <c r="BC95" s="139"/>
      <c r="BD95" s="139"/>
      <c r="BE95" s="141">
        <f t="shared" si="0"/>
        <v>0</v>
      </c>
      <c r="BF95" s="141">
        <f t="shared" si="1"/>
        <v>0</v>
      </c>
      <c r="BG95" s="141">
        <f t="shared" si="2"/>
        <v>0</v>
      </c>
      <c r="BH95" s="141">
        <f t="shared" si="3"/>
        <v>0</v>
      </c>
      <c r="BI95" s="141">
        <f t="shared" si="4"/>
        <v>0</v>
      </c>
      <c r="BJ95" s="140" t="s">
        <v>11</v>
      </c>
      <c r="BK95" s="139"/>
      <c r="BL95" s="139"/>
      <c r="BM95" s="139"/>
    </row>
    <row r="96" spans="2:65" s="1" customFormat="1" ht="18" customHeight="1">
      <c r="B96" s="133"/>
      <c r="C96" s="134"/>
      <c r="D96" s="233" t="s">
        <v>151</v>
      </c>
      <c r="E96" s="255"/>
      <c r="F96" s="255"/>
      <c r="G96" s="255"/>
      <c r="H96" s="255"/>
      <c r="I96" s="134"/>
      <c r="J96" s="134"/>
      <c r="K96" s="134"/>
      <c r="L96" s="134"/>
      <c r="M96" s="134"/>
      <c r="N96" s="228">
        <f>ROUND(N88*T96,2)</f>
        <v>0</v>
      </c>
      <c r="O96" s="256"/>
      <c r="P96" s="256"/>
      <c r="Q96" s="256"/>
      <c r="R96" s="136"/>
      <c r="S96" s="134"/>
      <c r="T96" s="137"/>
      <c r="U96" s="138" t="s">
        <v>47</v>
      </c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40" t="s">
        <v>149</v>
      </c>
      <c r="AZ96" s="139"/>
      <c r="BA96" s="139"/>
      <c r="BB96" s="139"/>
      <c r="BC96" s="139"/>
      <c r="BD96" s="139"/>
      <c r="BE96" s="141">
        <f t="shared" si="0"/>
        <v>0</v>
      </c>
      <c r="BF96" s="141">
        <f t="shared" si="1"/>
        <v>0</v>
      </c>
      <c r="BG96" s="141">
        <f t="shared" si="2"/>
        <v>0</v>
      </c>
      <c r="BH96" s="141">
        <f t="shared" si="3"/>
        <v>0</v>
      </c>
      <c r="BI96" s="141">
        <f t="shared" si="4"/>
        <v>0</v>
      </c>
      <c r="BJ96" s="140" t="s">
        <v>11</v>
      </c>
      <c r="BK96" s="139"/>
      <c r="BL96" s="139"/>
      <c r="BM96" s="139"/>
    </row>
    <row r="97" spans="2:65" s="1" customFormat="1" ht="18" customHeight="1">
      <c r="B97" s="133"/>
      <c r="C97" s="134"/>
      <c r="D97" s="233" t="s">
        <v>152</v>
      </c>
      <c r="E97" s="255"/>
      <c r="F97" s="255"/>
      <c r="G97" s="255"/>
      <c r="H97" s="255"/>
      <c r="I97" s="134"/>
      <c r="J97" s="134"/>
      <c r="K97" s="134"/>
      <c r="L97" s="134"/>
      <c r="M97" s="134"/>
      <c r="N97" s="228">
        <f>ROUND(N88*T97,2)</f>
        <v>0</v>
      </c>
      <c r="O97" s="256"/>
      <c r="P97" s="256"/>
      <c r="Q97" s="256"/>
      <c r="R97" s="136"/>
      <c r="S97" s="134"/>
      <c r="T97" s="137"/>
      <c r="U97" s="138" t="s">
        <v>47</v>
      </c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40" t="s">
        <v>149</v>
      </c>
      <c r="AZ97" s="139"/>
      <c r="BA97" s="139"/>
      <c r="BB97" s="139"/>
      <c r="BC97" s="139"/>
      <c r="BD97" s="139"/>
      <c r="BE97" s="141">
        <f t="shared" si="0"/>
        <v>0</v>
      </c>
      <c r="BF97" s="141">
        <f t="shared" si="1"/>
        <v>0</v>
      </c>
      <c r="BG97" s="141">
        <f t="shared" si="2"/>
        <v>0</v>
      </c>
      <c r="BH97" s="141">
        <f t="shared" si="3"/>
        <v>0</v>
      </c>
      <c r="BI97" s="141">
        <f t="shared" si="4"/>
        <v>0</v>
      </c>
      <c r="BJ97" s="140" t="s">
        <v>11</v>
      </c>
      <c r="BK97" s="139"/>
      <c r="BL97" s="139"/>
      <c r="BM97" s="139"/>
    </row>
    <row r="98" spans="2:65" s="1" customFormat="1" ht="18" customHeight="1">
      <c r="B98" s="133"/>
      <c r="C98" s="134"/>
      <c r="D98" s="233" t="s">
        <v>153</v>
      </c>
      <c r="E98" s="255"/>
      <c r="F98" s="255"/>
      <c r="G98" s="255"/>
      <c r="H98" s="255"/>
      <c r="I98" s="134"/>
      <c r="J98" s="134"/>
      <c r="K98" s="134"/>
      <c r="L98" s="134"/>
      <c r="M98" s="134"/>
      <c r="N98" s="228">
        <f>ROUND(N88*T98,2)</f>
        <v>0</v>
      </c>
      <c r="O98" s="256"/>
      <c r="P98" s="256"/>
      <c r="Q98" s="256"/>
      <c r="R98" s="136"/>
      <c r="S98" s="134"/>
      <c r="T98" s="137"/>
      <c r="U98" s="138" t="s">
        <v>47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0" t="s">
        <v>149</v>
      </c>
      <c r="AZ98" s="139"/>
      <c r="BA98" s="139"/>
      <c r="BB98" s="139"/>
      <c r="BC98" s="139"/>
      <c r="BD98" s="139"/>
      <c r="BE98" s="141">
        <f t="shared" si="0"/>
        <v>0</v>
      </c>
      <c r="BF98" s="141">
        <f t="shared" si="1"/>
        <v>0</v>
      </c>
      <c r="BG98" s="141">
        <f t="shared" si="2"/>
        <v>0</v>
      </c>
      <c r="BH98" s="141">
        <f t="shared" si="3"/>
        <v>0</v>
      </c>
      <c r="BI98" s="141">
        <f t="shared" si="4"/>
        <v>0</v>
      </c>
      <c r="BJ98" s="140" t="s">
        <v>11</v>
      </c>
      <c r="BK98" s="139"/>
      <c r="BL98" s="139"/>
      <c r="BM98" s="139"/>
    </row>
    <row r="99" spans="2:65" s="1" customFormat="1" ht="18" customHeight="1">
      <c r="B99" s="133"/>
      <c r="C99" s="134"/>
      <c r="D99" s="135" t="s">
        <v>154</v>
      </c>
      <c r="E99" s="134"/>
      <c r="F99" s="134"/>
      <c r="G99" s="134"/>
      <c r="H99" s="134"/>
      <c r="I99" s="134"/>
      <c r="J99" s="134"/>
      <c r="K99" s="134"/>
      <c r="L99" s="134"/>
      <c r="M99" s="134"/>
      <c r="N99" s="228">
        <f>ROUND(N88*T99,2)</f>
        <v>0</v>
      </c>
      <c r="O99" s="256"/>
      <c r="P99" s="256"/>
      <c r="Q99" s="256"/>
      <c r="R99" s="136"/>
      <c r="S99" s="134"/>
      <c r="T99" s="142"/>
      <c r="U99" s="143" t="s">
        <v>47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155</v>
      </c>
      <c r="AZ99" s="139"/>
      <c r="BA99" s="139"/>
      <c r="BB99" s="139"/>
      <c r="BC99" s="139"/>
      <c r="BD99" s="139"/>
      <c r="BE99" s="141">
        <f t="shared" si="0"/>
        <v>0</v>
      </c>
      <c r="BF99" s="141">
        <f t="shared" si="1"/>
        <v>0</v>
      </c>
      <c r="BG99" s="141">
        <f t="shared" si="2"/>
        <v>0</v>
      </c>
      <c r="BH99" s="141">
        <f t="shared" si="3"/>
        <v>0</v>
      </c>
      <c r="BI99" s="141">
        <f t="shared" si="4"/>
        <v>0</v>
      </c>
      <c r="BJ99" s="140" t="s">
        <v>11</v>
      </c>
      <c r="BK99" s="139"/>
      <c r="BL99" s="139"/>
      <c r="BM99" s="139"/>
    </row>
    <row r="100" spans="2:65" s="1" customFormat="1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8"/>
    </row>
    <row r="101" spans="2:65" s="1" customFormat="1" ht="29.25" customHeight="1">
      <c r="B101" s="36"/>
      <c r="C101" s="114" t="s">
        <v>120</v>
      </c>
      <c r="D101" s="115"/>
      <c r="E101" s="115"/>
      <c r="F101" s="115"/>
      <c r="G101" s="115"/>
      <c r="H101" s="115"/>
      <c r="I101" s="115"/>
      <c r="J101" s="115"/>
      <c r="K101" s="115"/>
      <c r="L101" s="230">
        <f>ROUND(SUM(N88+N93),2)</f>
        <v>0</v>
      </c>
      <c r="M101" s="230"/>
      <c r="N101" s="230"/>
      <c r="O101" s="230"/>
      <c r="P101" s="230"/>
      <c r="Q101" s="230"/>
      <c r="R101" s="38"/>
    </row>
    <row r="102" spans="2:65" s="1" customFormat="1" ht="6.95" customHeight="1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2"/>
    </row>
    <row r="106" spans="2:65" s="1" customFormat="1" ht="6.95" customHeight="1"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5"/>
    </row>
    <row r="107" spans="2:65" s="1" customFormat="1" ht="36.950000000000003" customHeight="1">
      <c r="B107" s="36"/>
      <c r="C107" s="194" t="s">
        <v>156</v>
      </c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38"/>
    </row>
    <row r="108" spans="2:65" s="1" customFormat="1" ht="6.95" customHeight="1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8"/>
    </row>
    <row r="109" spans="2:65" s="1" customFormat="1" ht="30" customHeight="1">
      <c r="B109" s="36"/>
      <c r="C109" s="31" t="s">
        <v>20</v>
      </c>
      <c r="D109" s="37"/>
      <c r="E109" s="37"/>
      <c r="F109" s="237" t="str">
        <f>F6</f>
        <v>Revitalizace sídliště Šumavská, Pod Vodojemem, Horažďovice - I. etapa</v>
      </c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37"/>
      <c r="R109" s="38"/>
    </row>
    <row r="110" spans="2:65" s="1" customFormat="1" ht="36.950000000000003" customHeight="1">
      <c r="B110" s="36"/>
      <c r="C110" s="70" t="s">
        <v>128</v>
      </c>
      <c r="D110" s="37"/>
      <c r="E110" s="37"/>
      <c r="F110" s="214" t="str">
        <f>F7</f>
        <v>070 - Vedlejší a ostatní rozpočtové náklady</v>
      </c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37"/>
      <c r="R110" s="38"/>
    </row>
    <row r="111" spans="2:65" s="1" customFormat="1" ht="6.95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2:65" s="1" customFormat="1" ht="18" customHeight="1">
      <c r="B112" s="36"/>
      <c r="C112" s="31" t="s">
        <v>25</v>
      </c>
      <c r="D112" s="37"/>
      <c r="E112" s="37"/>
      <c r="F112" s="29" t="str">
        <f>F9</f>
        <v>Horažďovice</v>
      </c>
      <c r="G112" s="37"/>
      <c r="H112" s="37"/>
      <c r="I112" s="37"/>
      <c r="J112" s="37"/>
      <c r="K112" s="31" t="s">
        <v>27</v>
      </c>
      <c r="L112" s="37"/>
      <c r="M112" s="241" t="str">
        <f>IF(O9="","",O9)</f>
        <v>17.7.2017</v>
      </c>
      <c r="N112" s="241"/>
      <c r="O112" s="241"/>
      <c r="P112" s="241"/>
      <c r="Q112" s="37"/>
      <c r="R112" s="38"/>
    </row>
    <row r="113" spans="2:65" s="1" customFormat="1" ht="6.95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65" s="1" customFormat="1" ht="15">
      <c r="B114" s="36"/>
      <c r="C114" s="31" t="s">
        <v>31</v>
      </c>
      <c r="D114" s="37"/>
      <c r="E114" s="37"/>
      <c r="F114" s="29" t="str">
        <f>E12</f>
        <v>Město Horažďovice</v>
      </c>
      <c r="G114" s="37"/>
      <c r="H114" s="37"/>
      <c r="I114" s="37"/>
      <c r="J114" s="37"/>
      <c r="K114" s="31" t="s">
        <v>37</v>
      </c>
      <c r="L114" s="37"/>
      <c r="M114" s="198" t="str">
        <f>E18</f>
        <v>Ing. Oldřich Slováček</v>
      </c>
      <c r="N114" s="198"/>
      <c r="O114" s="198"/>
      <c r="P114" s="198"/>
      <c r="Q114" s="198"/>
      <c r="R114" s="38"/>
    </row>
    <row r="115" spans="2:65" s="1" customFormat="1" ht="14.45" customHeight="1">
      <c r="B115" s="36"/>
      <c r="C115" s="31" t="s">
        <v>35</v>
      </c>
      <c r="D115" s="37"/>
      <c r="E115" s="37"/>
      <c r="F115" s="29" t="str">
        <f>IF(E15="","",E15)</f>
        <v>bude určen výběrovým řízením</v>
      </c>
      <c r="G115" s="37"/>
      <c r="H115" s="37"/>
      <c r="I115" s="37"/>
      <c r="J115" s="37"/>
      <c r="K115" s="31" t="s">
        <v>40</v>
      </c>
      <c r="L115" s="37"/>
      <c r="M115" s="198" t="str">
        <f>E21</f>
        <v>Pavel Hrba</v>
      </c>
      <c r="N115" s="198"/>
      <c r="O115" s="198"/>
      <c r="P115" s="198"/>
      <c r="Q115" s="198"/>
      <c r="R115" s="38"/>
    </row>
    <row r="116" spans="2:65" s="1" customFormat="1" ht="10.3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65" s="8" customFormat="1" ht="29.25" customHeight="1">
      <c r="B117" s="144"/>
      <c r="C117" s="145" t="s">
        <v>157</v>
      </c>
      <c r="D117" s="146" t="s">
        <v>158</v>
      </c>
      <c r="E117" s="146" t="s">
        <v>64</v>
      </c>
      <c r="F117" s="257" t="s">
        <v>159</v>
      </c>
      <c r="G117" s="257"/>
      <c r="H117" s="257"/>
      <c r="I117" s="257"/>
      <c r="J117" s="146" t="s">
        <v>160</v>
      </c>
      <c r="K117" s="146" t="s">
        <v>161</v>
      </c>
      <c r="L117" s="258" t="s">
        <v>162</v>
      </c>
      <c r="M117" s="258"/>
      <c r="N117" s="257" t="s">
        <v>134</v>
      </c>
      <c r="O117" s="257"/>
      <c r="P117" s="257"/>
      <c r="Q117" s="259"/>
      <c r="R117" s="147"/>
      <c r="T117" s="77" t="s">
        <v>163</v>
      </c>
      <c r="U117" s="78" t="s">
        <v>46</v>
      </c>
      <c r="V117" s="78" t="s">
        <v>164</v>
      </c>
      <c r="W117" s="78" t="s">
        <v>165</v>
      </c>
      <c r="X117" s="78" t="s">
        <v>166</v>
      </c>
      <c r="Y117" s="78" t="s">
        <v>167</v>
      </c>
      <c r="Z117" s="78" t="s">
        <v>168</v>
      </c>
      <c r="AA117" s="79" t="s">
        <v>169</v>
      </c>
    </row>
    <row r="118" spans="2:65" s="1" customFormat="1" ht="29.25" customHeight="1">
      <c r="B118" s="36"/>
      <c r="C118" s="81" t="s">
        <v>131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267">
        <f>BK118</f>
        <v>0</v>
      </c>
      <c r="O118" s="268"/>
      <c r="P118" s="268"/>
      <c r="Q118" s="268"/>
      <c r="R118" s="38"/>
      <c r="T118" s="80"/>
      <c r="U118" s="52"/>
      <c r="V118" s="52"/>
      <c r="W118" s="148">
        <f>W119+W135</f>
        <v>0</v>
      </c>
      <c r="X118" s="52"/>
      <c r="Y118" s="148">
        <f>Y119+Y135</f>
        <v>0</v>
      </c>
      <c r="Z118" s="52"/>
      <c r="AA118" s="149">
        <f>AA119+AA135</f>
        <v>0</v>
      </c>
      <c r="AT118" s="19" t="s">
        <v>81</v>
      </c>
      <c r="AU118" s="19" t="s">
        <v>136</v>
      </c>
      <c r="BK118" s="150">
        <f>BK119+BK135</f>
        <v>0</v>
      </c>
    </row>
    <row r="119" spans="2:65" s="9" customFormat="1" ht="37.35" customHeight="1">
      <c r="B119" s="151"/>
      <c r="C119" s="152"/>
      <c r="D119" s="153" t="s">
        <v>2112</v>
      </c>
      <c r="E119" s="153"/>
      <c r="F119" s="153"/>
      <c r="G119" s="153"/>
      <c r="H119" s="153"/>
      <c r="I119" s="153"/>
      <c r="J119" s="153"/>
      <c r="K119" s="153"/>
      <c r="L119" s="153"/>
      <c r="M119" s="153"/>
      <c r="N119" s="269">
        <f>BK119</f>
        <v>0</v>
      </c>
      <c r="O119" s="251"/>
      <c r="P119" s="251"/>
      <c r="Q119" s="251"/>
      <c r="R119" s="154"/>
      <c r="T119" s="155"/>
      <c r="U119" s="152"/>
      <c r="V119" s="152"/>
      <c r="W119" s="156">
        <f>W120+W129</f>
        <v>0</v>
      </c>
      <c r="X119" s="152"/>
      <c r="Y119" s="156">
        <f>Y120+Y129</f>
        <v>0</v>
      </c>
      <c r="Z119" s="152"/>
      <c r="AA119" s="157">
        <f>AA120+AA129</f>
        <v>0</v>
      </c>
      <c r="AR119" s="158" t="s">
        <v>196</v>
      </c>
      <c r="AT119" s="159" t="s">
        <v>81</v>
      </c>
      <c r="AU119" s="159" t="s">
        <v>82</v>
      </c>
      <c r="AY119" s="158" t="s">
        <v>170</v>
      </c>
      <c r="BK119" s="160">
        <f>BK120+BK129</f>
        <v>0</v>
      </c>
    </row>
    <row r="120" spans="2:65" s="9" customFormat="1" ht="19.899999999999999" customHeight="1">
      <c r="B120" s="151"/>
      <c r="C120" s="152"/>
      <c r="D120" s="161" t="s">
        <v>2113</v>
      </c>
      <c r="E120" s="161"/>
      <c r="F120" s="161"/>
      <c r="G120" s="161"/>
      <c r="H120" s="161"/>
      <c r="I120" s="161"/>
      <c r="J120" s="161"/>
      <c r="K120" s="161"/>
      <c r="L120" s="161"/>
      <c r="M120" s="161"/>
      <c r="N120" s="270">
        <f>BK120</f>
        <v>0</v>
      </c>
      <c r="O120" s="271"/>
      <c r="P120" s="271"/>
      <c r="Q120" s="271"/>
      <c r="R120" s="154"/>
      <c r="T120" s="155"/>
      <c r="U120" s="152"/>
      <c r="V120" s="152"/>
      <c r="W120" s="156">
        <f>SUM(W121:W128)</f>
        <v>0</v>
      </c>
      <c r="X120" s="152"/>
      <c r="Y120" s="156">
        <f>SUM(Y121:Y128)</f>
        <v>0</v>
      </c>
      <c r="Z120" s="152"/>
      <c r="AA120" s="157">
        <f>SUM(AA121:AA128)</f>
        <v>0</v>
      </c>
      <c r="AR120" s="158" t="s">
        <v>196</v>
      </c>
      <c r="AT120" s="159" t="s">
        <v>81</v>
      </c>
      <c r="AU120" s="159" t="s">
        <v>11</v>
      </c>
      <c r="AY120" s="158" t="s">
        <v>170</v>
      </c>
      <c r="BK120" s="160">
        <f>SUM(BK121:BK128)</f>
        <v>0</v>
      </c>
    </row>
    <row r="121" spans="2:65" s="1" customFormat="1" ht="82.5" customHeight="1">
      <c r="B121" s="133"/>
      <c r="C121" s="162" t="s">
        <v>11</v>
      </c>
      <c r="D121" s="162" t="s">
        <v>171</v>
      </c>
      <c r="E121" s="163" t="s">
        <v>2115</v>
      </c>
      <c r="F121" s="260" t="s">
        <v>2116</v>
      </c>
      <c r="G121" s="260"/>
      <c r="H121" s="260"/>
      <c r="I121" s="260"/>
      <c r="J121" s="164" t="s">
        <v>302</v>
      </c>
      <c r="K121" s="165">
        <v>1</v>
      </c>
      <c r="L121" s="261">
        <v>0</v>
      </c>
      <c r="M121" s="261"/>
      <c r="N121" s="262">
        <f t="shared" ref="N121:N128" si="5">ROUND(L121*K121,0)</f>
        <v>0</v>
      </c>
      <c r="O121" s="262"/>
      <c r="P121" s="262"/>
      <c r="Q121" s="262"/>
      <c r="R121" s="136"/>
      <c r="T121" s="166" t="s">
        <v>5</v>
      </c>
      <c r="U121" s="45" t="s">
        <v>47</v>
      </c>
      <c r="V121" s="37"/>
      <c r="W121" s="167">
        <f t="shared" ref="W121:W128" si="6">V121*K121</f>
        <v>0</v>
      </c>
      <c r="X121" s="167">
        <v>0</v>
      </c>
      <c r="Y121" s="167">
        <f t="shared" ref="Y121:Y128" si="7">X121*K121</f>
        <v>0</v>
      </c>
      <c r="Z121" s="167">
        <v>0</v>
      </c>
      <c r="AA121" s="168">
        <f t="shared" ref="AA121:AA128" si="8">Z121*K121</f>
        <v>0</v>
      </c>
      <c r="AR121" s="19" t="s">
        <v>175</v>
      </c>
      <c r="AT121" s="19" t="s">
        <v>171</v>
      </c>
      <c r="AU121" s="19" t="s">
        <v>126</v>
      </c>
      <c r="AY121" s="19" t="s">
        <v>170</v>
      </c>
      <c r="BE121" s="107">
        <f t="shared" ref="BE121:BE128" si="9">IF(U121="základní",N121,0)</f>
        <v>0</v>
      </c>
      <c r="BF121" s="107">
        <f t="shared" ref="BF121:BF128" si="10">IF(U121="snížená",N121,0)</f>
        <v>0</v>
      </c>
      <c r="BG121" s="107">
        <f t="shared" ref="BG121:BG128" si="11">IF(U121="zákl. přenesená",N121,0)</f>
        <v>0</v>
      </c>
      <c r="BH121" s="107">
        <f t="shared" ref="BH121:BH128" si="12">IF(U121="sníž. přenesená",N121,0)</f>
        <v>0</v>
      </c>
      <c r="BI121" s="107">
        <f t="shared" ref="BI121:BI128" si="13">IF(U121="nulová",N121,0)</f>
        <v>0</v>
      </c>
      <c r="BJ121" s="19" t="s">
        <v>11</v>
      </c>
      <c r="BK121" s="107">
        <f t="shared" ref="BK121:BK128" si="14">ROUND(L121*K121,0)</f>
        <v>0</v>
      </c>
      <c r="BL121" s="19" t="s">
        <v>175</v>
      </c>
      <c r="BM121" s="19" t="s">
        <v>2117</v>
      </c>
    </row>
    <row r="122" spans="2:65" s="1" customFormat="1" ht="69.75" customHeight="1">
      <c r="B122" s="133"/>
      <c r="C122" s="162" t="s">
        <v>126</v>
      </c>
      <c r="D122" s="162" t="s">
        <v>171</v>
      </c>
      <c r="E122" s="163" t="s">
        <v>2118</v>
      </c>
      <c r="F122" s="260" t="s">
        <v>2119</v>
      </c>
      <c r="G122" s="260"/>
      <c r="H122" s="260"/>
      <c r="I122" s="260"/>
      <c r="J122" s="164" t="s">
        <v>302</v>
      </c>
      <c r="K122" s="165">
        <v>1</v>
      </c>
      <c r="L122" s="261">
        <v>0</v>
      </c>
      <c r="M122" s="261"/>
      <c r="N122" s="262">
        <f t="shared" si="5"/>
        <v>0</v>
      </c>
      <c r="O122" s="262"/>
      <c r="P122" s="262"/>
      <c r="Q122" s="262"/>
      <c r="R122" s="136"/>
      <c r="T122" s="166" t="s">
        <v>5</v>
      </c>
      <c r="U122" s="45" t="s">
        <v>47</v>
      </c>
      <c r="V122" s="37"/>
      <c r="W122" s="167">
        <f t="shared" si="6"/>
        <v>0</v>
      </c>
      <c r="X122" s="167">
        <v>0</v>
      </c>
      <c r="Y122" s="167">
        <f t="shared" si="7"/>
        <v>0</v>
      </c>
      <c r="Z122" s="167">
        <v>0</v>
      </c>
      <c r="AA122" s="168">
        <f t="shared" si="8"/>
        <v>0</v>
      </c>
      <c r="AR122" s="19" t="s">
        <v>175</v>
      </c>
      <c r="AT122" s="19" t="s">
        <v>171</v>
      </c>
      <c r="AU122" s="19" t="s">
        <v>126</v>
      </c>
      <c r="AY122" s="19" t="s">
        <v>170</v>
      </c>
      <c r="BE122" s="107">
        <f t="shared" si="9"/>
        <v>0</v>
      </c>
      <c r="BF122" s="107">
        <f t="shared" si="10"/>
        <v>0</v>
      </c>
      <c r="BG122" s="107">
        <f t="shared" si="11"/>
        <v>0</v>
      </c>
      <c r="BH122" s="107">
        <f t="shared" si="12"/>
        <v>0</v>
      </c>
      <c r="BI122" s="107">
        <f t="shared" si="13"/>
        <v>0</v>
      </c>
      <c r="BJ122" s="19" t="s">
        <v>11</v>
      </c>
      <c r="BK122" s="107">
        <f t="shared" si="14"/>
        <v>0</v>
      </c>
      <c r="BL122" s="19" t="s">
        <v>175</v>
      </c>
      <c r="BM122" s="19" t="s">
        <v>2120</v>
      </c>
    </row>
    <row r="123" spans="2:65" s="1" customFormat="1" ht="57" customHeight="1">
      <c r="B123" s="133"/>
      <c r="C123" s="162" t="s">
        <v>187</v>
      </c>
      <c r="D123" s="162" t="s">
        <v>171</v>
      </c>
      <c r="E123" s="163" t="s">
        <v>2121</v>
      </c>
      <c r="F123" s="260" t="s">
        <v>2122</v>
      </c>
      <c r="G123" s="260"/>
      <c r="H123" s="260"/>
      <c r="I123" s="260"/>
      <c r="J123" s="164" t="s">
        <v>302</v>
      </c>
      <c r="K123" s="165">
        <v>1</v>
      </c>
      <c r="L123" s="261">
        <v>0</v>
      </c>
      <c r="M123" s="261"/>
      <c r="N123" s="262">
        <f t="shared" si="5"/>
        <v>0</v>
      </c>
      <c r="O123" s="262"/>
      <c r="P123" s="262"/>
      <c r="Q123" s="262"/>
      <c r="R123" s="136"/>
      <c r="T123" s="166" t="s">
        <v>5</v>
      </c>
      <c r="U123" s="45" t="s">
        <v>47</v>
      </c>
      <c r="V123" s="37"/>
      <c r="W123" s="167">
        <f t="shared" si="6"/>
        <v>0</v>
      </c>
      <c r="X123" s="167">
        <v>0</v>
      </c>
      <c r="Y123" s="167">
        <f t="shared" si="7"/>
        <v>0</v>
      </c>
      <c r="Z123" s="167">
        <v>0</v>
      </c>
      <c r="AA123" s="168">
        <f t="shared" si="8"/>
        <v>0</v>
      </c>
      <c r="AR123" s="19" t="s">
        <v>175</v>
      </c>
      <c r="AT123" s="19" t="s">
        <v>171</v>
      </c>
      <c r="AU123" s="19" t="s">
        <v>126</v>
      </c>
      <c r="AY123" s="19" t="s">
        <v>170</v>
      </c>
      <c r="BE123" s="107">
        <f t="shared" si="9"/>
        <v>0</v>
      </c>
      <c r="BF123" s="107">
        <f t="shared" si="10"/>
        <v>0</v>
      </c>
      <c r="BG123" s="107">
        <f t="shared" si="11"/>
        <v>0</v>
      </c>
      <c r="BH123" s="107">
        <f t="shared" si="12"/>
        <v>0</v>
      </c>
      <c r="BI123" s="107">
        <f t="shared" si="13"/>
        <v>0</v>
      </c>
      <c r="BJ123" s="19" t="s">
        <v>11</v>
      </c>
      <c r="BK123" s="107">
        <f t="shared" si="14"/>
        <v>0</v>
      </c>
      <c r="BL123" s="19" t="s">
        <v>175</v>
      </c>
      <c r="BM123" s="19" t="s">
        <v>2123</v>
      </c>
    </row>
    <row r="124" spans="2:65" s="1" customFormat="1" ht="31.5" customHeight="1">
      <c r="B124" s="133"/>
      <c r="C124" s="162" t="s">
        <v>175</v>
      </c>
      <c r="D124" s="162" t="s">
        <v>171</v>
      </c>
      <c r="E124" s="163" t="s">
        <v>2124</v>
      </c>
      <c r="F124" s="260" t="s">
        <v>2125</v>
      </c>
      <c r="G124" s="260"/>
      <c r="H124" s="260"/>
      <c r="I124" s="260"/>
      <c r="J124" s="164" t="s">
        <v>302</v>
      </c>
      <c r="K124" s="165">
        <v>1</v>
      </c>
      <c r="L124" s="261">
        <v>0</v>
      </c>
      <c r="M124" s="261"/>
      <c r="N124" s="262">
        <f t="shared" si="5"/>
        <v>0</v>
      </c>
      <c r="O124" s="262"/>
      <c r="P124" s="262"/>
      <c r="Q124" s="262"/>
      <c r="R124" s="136"/>
      <c r="T124" s="166" t="s">
        <v>5</v>
      </c>
      <c r="U124" s="45" t="s">
        <v>47</v>
      </c>
      <c r="V124" s="37"/>
      <c r="W124" s="167">
        <f t="shared" si="6"/>
        <v>0</v>
      </c>
      <c r="X124" s="167">
        <v>0</v>
      </c>
      <c r="Y124" s="167">
        <f t="shared" si="7"/>
        <v>0</v>
      </c>
      <c r="Z124" s="167">
        <v>0</v>
      </c>
      <c r="AA124" s="168">
        <f t="shared" si="8"/>
        <v>0</v>
      </c>
      <c r="AR124" s="19" t="s">
        <v>175</v>
      </c>
      <c r="AT124" s="19" t="s">
        <v>171</v>
      </c>
      <c r="AU124" s="19" t="s">
        <v>126</v>
      </c>
      <c r="AY124" s="19" t="s">
        <v>170</v>
      </c>
      <c r="BE124" s="107">
        <f t="shared" si="9"/>
        <v>0</v>
      </c>
      <c r="BF124" s="107">
        <f t="shared" si="10"/>
        <v>0</v>
      </c>
      <c r="BG124" s="107">
        <f t="shared" si="11"/>
        <v>0</v>
      </c>
      <c r="BH124" s="107">
        <f t="shared" si="12"/>
        <v>0</v>
      </c>
      <c r="BI124" s="107">
        <f t="shared" si="13"/>
        <v>0</v>
      </c>
      <c r="BJ124" s="19" t="s">
        <v>11</v>
      </c>
      <c r="BK124" s="107">
        <f t="shared" si="14"/>
        <v>0</v>
      </c>
      <c r="BL124" s="19" t="s">
        <v>175</v>
      </c>
      <c r="BM124" s="19" t="s">
        <v>2126</v>
      </c>
    </row>
    <row r="125" spans="2:65" s="1" customFormat="1" ht="31.5" customHeight="1">
      <c r="B125" s="133"/>
      <c r="C125" s="162" t="s">
        <v>196</v>
      </c>
      <c r="D125" s="162" t="s">
        <v>171</v>
      </c>
      <c r="E125" s="163" t="s">
        <v>2127</v>
      </c>
      <c r="F125" s="260" t="s">
        <v>2128</v>
      </c>
      <c r="G125" s="260"/>
      <c r="H125" s="260"/>
      <c r="I125" s="260"/>
      <c r="J125" s="164" t="s">
        <v>302</v>
      </c>
      <c r="K125" s="165">
        <v>1</v>
      </c>
      <c r="L125" s="261">
        <v>0</v>
      </c>
      <c r="M125" s="261"/>
      <c r="N125" s="262">
        <f t="shared" si="5"/>
        <v>0</v>
      </c>
      <c r="O125" s="262"/>
      <c r="P125" s="262"/>
      <c r="Q125" s="262"/>
      <c r="R125" s="136"/>
      <c r="T125" s="166" t="s">
        <v>5</v>
      </c>
      <c r="U125" s="45" t="s">
        <v>47</v>
      </c>
      <c r="V125" s="37"/>
      <c r="W125" s="167">
        <f t="shared" si="6"/>
        <v>0</v>
      </c>
      <c r="X125" s="167">
        <v>0</v>
      </c>
      <c r="Y125" s="167">
        <f t="shared" si="7"/>
        <v>0</v>
      </c>
      <c r="Z125" s="167">
        <v>0</v>
      </c>
      <c r="AA125" s="168">
        <f t="shared" si="8"/>
        <v>0</v>
      </c>
      <c r="AR125" s="19" t="s">
        <v>175</v>
      </c>
      <c r="AT125" s="19" t="s">
        <v>171</v>
      </c>
      <c r="AU125" s="19" t="s">
        <v>126</v>
      </c>
      <c r="AY125" s="19" t="s">
        <v>170</v>
      </c>
      <c r="BE125" s="107">
        <f t="shared" si="9"/>
        <v>0</v>
      </c>
      <c r="BF125" s="107">
        <f t="shared" si="10"/>
        <v>0</v>
      </c>
      <c r="BG125" s="107">
        <f t="shared" si="11"/>
        <v>0</v>
      </c>
      <c r="BH125" s="107">
        <f t="shared" si="12"/>
        <v>0</v>
      </c>
      <c r="BI125" s="107">
        <f t="shared" si="13"/>
        <v>0</v>
      </c>
      <c r="BJ125" s="19" t="s">
        <v>11</v>
      </c>
      <c r="BK125" s="107">
        <f t="shared" si="14"/>
        <v>0</v>
      </c>
      <c r="BL125" s="19" t="s">
        <v>175</v>
      </c>
      <c r="BM125" s="19" t="s">
        <v>2129</v>
      </c>
    </row>
    <row r="126" spans="2:65" s="1" customFormat="1" ht="44.25" customHeight="1">
      <c r="B126" s="133"/>
      <c r="C126" s="162" t="s">
        <v>200</v>
      </c>
      <c r="D126" s="162" t="s">
        <v>171</v>
      </c>
      <c r="E126" s="163" t="s">
        <v>2130</v>
      </c>
      <c r="F126" s="260" t="s">
        <v>2131</v>
      </c>
      <c r="G126" s="260"/>
      <c r="H126" s="260"/>
      <c r="I126" s="260"/>
      <c r="J126" s="164" t="s">
        <v>302</v>
      </c>
      <c r="K126" s="165">
        <v>1</v>
      </c>
      <c r="L126" s="261">
        <v>0</v>
      </c>
      <c r="M126" s="261"/>
      <c r="N126" s="262">
        <f t="shared" si="5"/>
        <v>0</v>
      </c>
      <c r="O126" s="262"/>
      <c r="P126" s="262"/>
      <c r="Q126" s="262"/>
      <c r="R126" s="136"/>
      <c r="T126" s="166" t="s">
        <v>5</v>
      </c>
      <c r="U126" s="45" t="s">
        <v>47</v>
      </c>
      <c r="V126" s="37"/>
      <c r="W126" s="167">
        <f t="shared" si="6"/>
        <v>0</v>
      </c>
      <c r="X126" s="167">
        <v>0</v>
      </c>
      <c r="Y126" s="167">
        <f t="shared" si="7"/>
        <v>0</v>
      </c>
      <c r="Z126" s="167">
        <v>0</v>
      </c>
      <c r="AA126" s="168">
        <f t="shared" si="8"/>
        <v>0</v>
      </c>
      <c r="AR126" s="19" t="s">
        <v>175</v>
      </c>
      <c r="AT126" s="19" t="s">
        <v>171</v>
      </c>
      <c r="AU126" s="19" t="s">
        <v>126</v>
      </c>
      <c r="AY126" s="19" t="s">
        <v>170</v>
      </c>
      <c r="BE126" s="107">
        <f t="shared" si="9"/>
        <v>0</v>
      </c>
      <c r="BF126" s="107">
        <f t="shared" si="10"/>
        <v>0</v>
      </c>
      <c r="BG126" s="107">
        <f t="shared" si="11"/>
        <v>0</v>
      </c>
      <c r="BH126" s="107">
        <f t="shared" si="12"/>
        <v>0</v>
      </c>
      <c r="BI126" s="107">
        <f t="shared" si="13"/>
        <v>0</v>
      </c>
      <c r="BJ126" s="19" t="s">
        <v>11</v>
      </c>
      <c r="BK126" s="107">
        <f t="shared" si="14"/>
        <v>0</v>
      </c>
      <c r="BL126" s="19" t="s">
        <v>175</v>
      </c>
      <c r="BM126" s="19" t="s">
        <v>2132</v>
      </c>
    </row>
    <row r="127" spans="2:65" s="1" customFormat="1" ht="69.75" customHeight="1">
      <c r="B127" s="133"/>
      <c r="C127" s="162" t="s">
        <v>206</v>
      </c>
      <c r="D127" s="162" t="s">
        <v>171</v>
      </c>
      <c r="E127" s="163" t="s">
        <v>2133</v>
      </c>
      <c r="F127" s="260" t="s">
        <v>2134</v>
      </c>
      <c r="G127" s="260"/>
      <c r="H127" s="260"/>
      <c r="I127" s="260"/>
      <c r="J127" s="164" t="s">
        <v>302</v>
      </c>
      <c r="K127" s="165">
        <v>1</v>
      </c>
      <c r="L127" s="261">
        <v>0</v>
      </c>
      <c r="M127" s="261"/>
      <c r="N127" s="262">
        <f t="shared" si="5"/>
        <v>0</v>
      </c>
      <c r="O127" s="262"/>
      <c r="P127" s="262"/>
      <c r="Q127" s="262"/>
      <c r="R127" s="136"/>
      <c r="T127" s="166" t="s">
        <v>5</v>
      </c>
      <c r="U127" s="45" t="s">
        <v>47</v>
      </c>
      <c r="V127" s="37"/>
      <c r="W127" s="167">
        <f t="shared" si="6"/>
        <v>0</v>
      </c>
      <c r="X127" s="167">
        <v>0</v>
      </c>
      <c r="Y127" s="167">
        <f t="shared" si="7"/>
        <v>0</v>
      </c>
      <c r="Z127" s="167">
        <v>0</v>
      </c>
      <c r="AA127" s="168">
        <f t="shared" si="8"/>
        <v>0</v>
      </c>
      <c r="AR127" s="19" t="s">
        <v>175</v>
      </c>
      <c r="AT127" s="19" t="s">
        <v>171</v>
      </c>
      <c r="AU127" s="19" t="s">
        <v>126</v>
      </c>
      <c r="AY127" s="19" t="s">
        <v>170</v>
      </c>
      <c r="BE127" s="107">
        <f t="shared" si="9"/>
        <v>0</v>
      </c>
      <c r="BF127" s="107">
        <f t="shared" si="10"/>
        <v>0</v>
      </c>
      <c r="BG127" s="107">
        <f t="shared" si="11"/>
        <v>0</v>
      </c>
      <c r="BH127" s="107">
        <f t="shared" si="12"/>
        <v>0</v>
      </c>
      <c r="BI127" s="107">
        <f t="shared" si="13"/>
        <v>0</v>
      </c>
      <c r="BJ127" s="19" t="s">
        <v>11</v>
      </c>
      <c r="BK127" s="107">
        <f t="shared" si="14"/>
        <v>0</v>
      </c>
      <c r="BL127" s="19" t="s">
        <v>175</v>
      </c>
      <c r="BM127" s="19" t="s">
        <v>2135</v>
      </c>
    </row>
    <row r="128" spans="2:65" s="1" customFormat="1" ht="44.25" customHeight="1">
      <c r="B128" s="133"/>
      <c r="C128" s="162" t="s">
        <v>213</v>
      </c>
      <c r="D128" s="162" t="s">
        <v>171</v>
      </c>
      <c r="E128" s="163" t="s">
        <v>2136</v>
      </c>
      <c r="F128" s="260" t="s">
        <v>2137</v>
      </c>
      <c r="G128" s="260"/>
      <c r="H128" s="260"/>
      <c r="I128" s="260"/>
      <c r="J128" s="164" t="s">
        <v>302</v>
      </c>
      <c r="K128" s="165">
        <v>1</v>
      </c>
      <c r="L128" s="261">
        <v>0</v>
      </c>
      <c r="M128" s="261"/>
      <c r="N128" s="262">
        <f t="shared" si="5"/>
        <v>0</v>
      </c>
      <c r="O128" s="262"/>
      <c r="P128" s="262"/>
      <c r="Q128" s="262"/>
      <c r="R128" s="136"/>
      <c r="T128" s="166" t="s">
        <v>5</v>
      </c>
      <c r="U128" s="45" t="s">
        <v>47</v>
      </c>
      <c r="V128" s="37"/>
      <c r="W128" s="167">
        <f t="shared" si="6"/>
        <v>0</v>
      </c>
      <c r="X128" s="167">
        <v>0</v>
      </c>
      <c r="Y128" s="167">
        <f t="shared" si="7"/>
        <v>0</v>
      </c>
      <c r="Z128" s="167">
        <v>0</v>
      </c>
      <c r="AA128" s="168">
        <f t="shared" si="8"/>
        <v>0</v>
      </c>
      <c r="AR128" s="19" t="s">
        <v>175</v>
      </c>
      <c r="AT128" s="19" t="s">
        <v>171</v>
      </c>
      <c r="AU128" s="19" t="s">
        <v>126</v>
      </c>
      <c r="AY128" s="19" t="s">
        <v>170</v>
      </c>
      <c r="BE128" s="107">
        <f t="shared" si="9"/>
        <v>0</v>
      </c>
      <c r="BF128" s="107">
        <f t="shared" si="10"/>
        <v>0</v>
      </c>
      <c r="BG128" s="107">
        <f t="shared" si="11"/>
        <v>0</v>
      </c>
      <c r="BH128" s="107">
        <f t="shared" si="12"/>
        <v>0</v>
      </c>
      <c r="BI128" s="107">
        <f t="shared" si="13"/>
        <v>0</v>
      </c>
      <c r="BJ128" s="19" t="s">
        <v>11</v>
      </c>
      <c r="BK128" s="107">
        <f t="shared" si="14"/>
        <v>0</v>
      </c>
      <c r="BL128" s="19" t="s">
        <v>175</v>
      </c>
      <c r="BM128" s="19" t="s">
        <v>2138</v>
      </c>
    </row>
    <row r="129" spans="2:65" s="9" customFormat="1" ht="29.85" customHeight="1">
      <c r="B129" s="151"/>
      <c r="C129" s="152"/>
      <c r="D129" s="161" t="s">
        <v>2114</v>
      </c>
      <c r="E129" s="161"/>
      <c r="F129" s="161"/>
      <c r="G129" s="161"/>
      <c r="H129" s="161"/>
      <c r="I129" s="161"/>
      <c r="J129" s="161"/>
      <c r="K129" s="161"/>
      <c r="L129" s="161"/>
      <c r="M129" s="161"/>
      <c r="N129" s="275">
        <f>BK129</f>
        <v>0</v>
      </c>
      <c r="O129" s="276"/>
      <c r="P129" s="276"/>
      <c r="Q129" s="276"/>
      <c r="R129" s="154"/>
      <c r="T129" s="155"/>
      <c r="U129" s="152"/>
      <c r="V129" s="152"/>
      <c r="W129" s="156">
        <f>SUM(W130:W134)</f>
        <v>0</v>
      </c>
      <c r="X129" s="152"/>
      <c r="Y129" s="156">
        <f>SUM(Y130:Y134)</f>
        <v>0</v>
      </c>
      <c r="Z129" s="152"/>
      <c r="AA129" s="157">
        <f>SUM(AA130:AA134)</f>
        <v>0</v>
      </c>
      <c r="AR129" s="158" t="s">
        <v>196</v>
      </c>
      <c r="AT129" s="159" t="s">
        <v>81</v>
      </c>
      <c r="AU129" s="159" t="s">
        <v>11</v>
      </c>
      <c r="AY129" s="158" t="s">
        <v>170</v>
      </c>
      <c r="BK129" s="160">
        <f>SUM(BK130:BK134)</f>
        <v>0</v>
      </c>
    </row>
    <row r="130" spans="2:65" s="1" customFormat="1" ht="57" customHeight="1">
      <c r="B130" s="133"/>
      <c r="C130" s="162" t="s">
        <v>217</v>
      </c>
      <c r="D130" s="162" t="s">
        <v>171</v>
      </c>
      <c r="E130" s="163" t="s">
        <v>2139</v>
      </c>
      <c r="F130" s="260" t="s">
        <v>2140</v>
      </c>
      <c r="G130" s="260"/>
      <c r="H130" s="260"/>
      <c r="I130" s="260"/>
      <c r="J130" s="164" t="s">
        <v>302</v>
      </c>
      <c r="K130" s="165">
        <v>1</v>
      </c>
      <c r="L130" s="261">
        <v>0</v>
      </c>
      <c r="M130" s="261"/>
      <c r="N130" s="262">
        <f>ROUND(L130*K130,0)</f>
        <v>0</v>
      </c>
      <c r="O130" s="262"/>
      <c r="P130" s="262"/>
      <c r="Q130" s="262"/>
      <c r="R130" s="136"/>
      <c r="T130" s="166" t="s">
        <v>5</v>
      </c>
      <c r="U130" s="45" t="s">
        <v>47</v>
      </c>
      <c r="V130" s="37"/>
      <c r="W130" s="167">
        <f>V130*K130</f>
        <v>0</v>
      </c>
      <c r="X130" s="167">
        <v>0</v>
      </c>
      <c r="Y130" s="167">
        <f>X130*K130</f>
        <v>0</v>
      </c>
      <c r="Z130" s="167">
        <v>0</v>
      </c>
      <c r="AA130" s="168">
        <f>Z130*K130</f>
        <v>0</v>
      </c>
      <c r="AR130" s="19" t="s">
        <v>175</v>
      </c>
      <c r="AT130" s="19" t="s">
        <v>171</v>
      </c>
      <c r="AU130" s="19" t="s">
        <v>126</v>
      </c>
      <c r="AY130" s="19" t="s">
        <v>170</v>
      </c>
      <c r="BE130" s="107">
        <f>IF(U130="základní",N130,0)</f>
        <v>0</v>
      </c>
      <c r="BF130" s="107">
        <f>IF(U130="snížená",N130,0)</f>
        <v>0</v>
      </c>
      <c r="BG130" s="107">
        <f>IF(U130="zákl. přenesená",N130,0)</f>
        <v>0</v>
      </c>
      <c r="BH130" s="107">
        <f>IF(U130="sníž. přenesená",N130,0)</f>
        <v>0</v>
      </c>
      <c r="BI130" s="107">
        <f>IF(U130="nulová",N130,0)</f>
        <v>0</v>
      </c>
      <c r="BJ130" s="19" t="s">
        <v>11</v>
      </c>
      <c r="BK130" s="107">
        <f>ROUND(L130*K130,0)</f>
        <v>0</v>
      </c>
      <c r="BL130" s="19" t="s">
        <v>175</v>
      </c>
      <c r="BM130" s="19" t="s">
        <v>2141</v>
      </c>
    </row>
    <row r="131" spans="2:65" s="1" customFormat="1" ht="44.25" customHeight="1">
      <c r="B131" s="133"/>
      <c r="C131" s="162" t="s">
        <v>29</v>
      </c>
      <c r="D131" s="162" t="s">
        <v>171</v>
      </c>
      <c r="E131" s="163" t="s">
        <v>2142</v>
      </c>
      <c r="F131" s="260" t="s">
        <v>2143</v>
      </c>
      <c r="G131" s="260"/>
      <c r="H131" s="260"/>
      <c r="I131" s="260"/>
      <c r="J131" s="164" t="s">
        <v>302</v>
      </c>
      <c r="K131" s="165">
        <v>1</v>
      </c>
      <c r="L131" s="261">
        <v>0</v>
      </c>
      <c r="M131" s="261"/>
      <c r="N131" s="262">
        <f>ROUND(L131*K131,0)</f>
        <v>0</v>
      </c>
      <c r="O131" s="262"/>
      <c r="P131" s="262"/>
      <c r="Q131" s="262"/>
      <c r="R131" s="136"/>
      <c r="T131" s="166" t="s">
        <v>5</v>
      </c>
      <c r="U131" s="45" t="s">
        <v>47</v>
      </c>
      <c r="V131" s="37"/>
      <c r="W131" s="167">
        <f>V131*K131</f>
        <v>0</v>
      </c>
      <c r="X131" s="167">
        <v>0</v>
      </c>
      <c r="Y131" s="167">
        <f>X131*K131</f>
        <v>0</v>
      </c>
      <c r="Z131" s="167">
        <v>0</v>
      </c>
      <c r="AA131" s="168">
        <f>Z131*K131</f>
        <v>0</v>
      </c>
      <c r="AR131" s="19" t="s">
        <v>175</v>
      </c>
      <c r="AT131" s="19" t="s">
        <v>171</v>
      </c>
      <c r="AU131" s="19" t="s">
        <v>126</v>
      </c>
      <c r="AY131" s="19" t="s">
        <v>170</v>
      </c>
      <c r="BE131" s="107">
        <f>IF(U131="základní",N131,0)</f>
        <v>0</v>
      </c>
      <c r="BF131" s="107">
        <f>IF(U131="snížená",N131,0)</f>
        <v>0</v>
      </c>
      <c r="BG131" s="107">
        <f>IF(U131="zákl. přenesená",N131,0)</f>
        <v>0</v>
      </c>
      <c r="BH131" s="107">
        <f>IF(U131="sníž. přenesená",N131,0)</f>
        <v>0</v>
      </c>
      <c r="BI131" s="107">
        <f>IF(U131="nulová",N131,0)</f>
        <v>0</v>
      </c>
      <c r="BJ131" s="19" t="s">
        <v>11</v>
      </c>
      <c r="BK131" s="107">
        <f>ROUND(L131*K131,0)</f>
        <v>0</v>
      </c>
      <c r="BL131" s="19" t="s">
        <v>175</v>
      </c>
      <c r="BM131" s="19" t="s">
        <v>2144</v>
      </c>
    </row>
    <row r="132" spans="2:65" s="1" customFormat="1" ht="44.25" customHeight="1">
      <c r="B132" s="133"/>
      <c r="C132" s="162" t="s">
        <v>227</v>
      </c>
      <c r="D132" s="162" t="s">
        <v>171</v>
      </c>
      <c r="E132" s="163" t="s">
        <v>2145</v>
      </c>
      <c r="F132" s="260" t="s">
        <v>2146</v>
      </c>
      <c r="G132" s="260"/>
      <c r="H132" s="260"/>
      <c r="I132" s="260"/>
      <c r="J132" s="164" t="s">
        <v>302</v>
      </c>
      <c r="K132" s="165">
        <v>1</v>
      </c>
      <c r="L132" s="261">
        <v>0</v>
      </c>
      <c r="M132" s="261"/>
      <c r="N132" s="262">
        <f>ROUND(L132*K132,0)</f>
        <v>0</v>
      </c>
      <c r="O132" s="262"/>
      <c r="P132" s="262"/>
      <c r="Q132" s="262"/>
      <c r="R132" s="136"/>
      <c r="T132" s="166" t="s">
        <v>5</v>
      </c>
      <c r="U132" s="45" t="s">
        <v>47</v>
      </c>
      <c r="V132" s="37"/>
      <c r="W132" s="167">
        <f>V132*K132</f>
        <v>0</v>
      </c>
      <c r="X132" s="167">
        <v>0</v>
      </c>
      <c r="Y132" s="167">
        <f>X132*K132</f>
        <v>0</v>
      </c>
      <c r="Z132" s="167">
        <v>0</v>
      </c>
      <c r="AA132" s="168">
        <f>Z132*K132</f>
        <v>0</v>
      </c>
      <c r="AR132" s="19" t="s">
        <v>175</v>
      </c>
      <c r="AT132" s="19" t="s">
        <v>171</v>
      </c>
      <c r="AU132" s="19" t="s">
        <v>126</v>
      </c>
      <c r="AY132" s="19" t="s">
        <v>170</v>
      </c>
      <c r="BE132" s="107">
        <f>IF(U132="základní",N132,0)</f>
        <v>0</v>
      </c>
      <c r="BF132" s="107">
        <f>IF(U132="snížená",N132,0)</f>
        <v>0</v>
      </c>
      <c r="BG132" s="107">
        <f>IF(U132="zákl. přenesená",N132,0)</f>
        <v>0</v>
      </c>
      <c r="BH132" s="107">
        <f>IF(U132="sníž. přenesená",N132,0)</f>
        <v>0</v>
      </c>
      <c r="BI132" s="107">
        <f>IF(U132="nulová",N132,0)</f>
        <v>0</v>
      </c>
      <c r="BJ132" s="19" t="s">
        <v>11</v>
      </c>
      <c r="BK132" s="107">
        <f>ROUND(L132*K132,0)</f>
        <v>0</v>
      </c>
      <c r="BL132" s="19" t="s">
        <v>175</v>
      </c>
      <c r="BM132" s="19" t="s">
        <v>2147</v>
      </c>
    </row>
    <row r="133" spans="2:65" s="1" customFormat="1" ht="31.5" customHeight="1">
      <c r="B133" s="133"/>
      <c r="C133" s="162" t="s">
        <v>233</v>
      </c>
      <c r="D133" s="162" t="s">
        <v>171</v>
      </c>
      <c r="E133" s="163" t="s">
        <v>2148</v>
      </c>
      <c r="F133" s="260" t="s">
        <v>2153</v>
      </c>
      <c r="G133" s="260"/>
      <c r="H133" s="260"/>
      <c r="I133" s="260"/>
      <c r="J133" s="164" t="s">
        <v>302</v>
      </c>
      <c r="K133" s="165">
        <v>1</v>
      </c>
      <c r="L133" s="261">
        <v>0</v>
      </c>
      <c r="M133" s="261"/>
      <c r="N133" s="262">
        <f>ROUND(L133*K133,0)</f>
        <v>0</v>
      </c>
      <c r="O133" s="262"/>
      <c r="P133" s="262"/>
      <c r="Q133" s="262"/>
      <c r="R133" s="136"/>
      <c r="T133" s="166" t="s">
        <v>5</v>
      </c>
      <c r="U133" s="45" t="s">
        <v>47</v>
      </c>
      <c r="V133" s="37"/>
      <c r="W133" s="167">
        <f>V133*K133</f>
        <v>0</v>
      </c>
      <c r="X133" s="167">
        <v>0</v>
      </c>
      <c r="Y133" s="167">
        <f>X133*K133</f>
        <v>0</v>
      </c>
      <c r="Z133" s="167">
        <v>0</v>
      </c>
      <c r="AA133" s="168">
        <f>Z133*K133</f>
        <v>0</v>
      </c>
      <c r="AR133" s="19" t="s">
        <v>175</v>
      </c>
      <c r="AT133" s="19" t="s">
        <v>171</v>
      </c>
      <c r="AU133" s="19" t="s">
        <v>126</v>
      </c>
      <c r="AY133" s="19" t="s">
        <v>170</v>
      </c>
      <c r="BE133" s="107">
        <f>IF(U133="základní",N133,0)</f>
        <v>0</v>
      </c>
      <c r="BF133" s="107">
        <f>IF(U133="snížená",N133,0)</f>
        <v>0</v>
      </c>
      <c r="BG133" s="107">
        <f>IF(U133="zákl. přenesená",N133,0)</f>
        <v>0</v>
      </c>
      <c r="BH133" s="107">
        <f>IF(U133="sníž. přenesená",N133,0)</f>
        <v>0</v>
      </c>
      <c r="BI133" s="107">
        <f>IF(U133="nulová",N133,0)</f>
        <v>0</v>
      </c>
      <c r="BJ133" s="19" t="s">
        <v>11</v>
      </c>
      <c r="BK133" s="107">
        <f>ROUND(L133*K133,0)</f>
        <v>0</v>
      </c>
      <c r="BL133" s="19" t="s">
        <v>175</v>
      </c>
      <c r="BM133" s="19" t="s">
        <v>2149</v>
      </c>
    </row>
    <row r="134" spans="2:65" s="1" customFormat="1" ht="22.5" customHeight="1">
      <c r="B134" s="133"/>
      <c r="C134" s="162" t="s">
        <v>240</v>
      </c>
      <c r="D134" s="162" t="s">
        <v>171</v>
      </c>
      <c r="E134" s="163" t="s">
        <v>2150</v>
      </c>
      <c r="F134" s="260" t="s">
        <v>2151</v>
      </c>
      <c r="G134" s="260"/>
      <c r="H134" s="260"/>
      <c r="I134" s="260"/>
      <c r="J134" s="164" t="s">
        <v>302</v>
      </c>
      <c r="K134" s="165">
        <v>1</v>
      </c>
      <c r="L134" s="261">
        <v>0</v>
      </c>
      <c r="M134" s="261"/>
      <c r="N134" s="262">
        <f>ROUND(L134*K134,0)</f>
        <v>0</v>
      </c>
      <c r="O134" s="262"/>
      <c r="P134" s="262"/>
      <c r="Q134" s="262"/>
      <c r="R134" s="136"/>
      <c r="T134" s="166" t="s">
        <v>5</v>
      </c>
      <c r="U134" s="45" t="s">
        <v>47</v>
      </c>
      <c r="V134" s="37"/>
      <c r="W134" s="167">
        <f>V134*K134</f>
        <v>0</v>
      </c>
      <c r="X134" s="167">
        <v>0</v>
      </c>
      <c r="Y134" s="167">
        <f>X134*K134</f>
        <v>0</v>
      </c>
      <c r="Z134" s="167">
        <v>0</v>
      </c>
      <c r="AA134" s="168">
        <f>Z134*K134</f>
        <v>0</v>
      </c>
      <c r="AR134" s="19" t="s">
        <v>175</v>
      </c>
      <c r="AT134" s="19" t="s">
        <v>171</v>
      </c>
      <c r="AU134" s="19" t="s">
        <v>126</v>
      </c>
      <c r="AY134" s="19" t="s">
        <v>170</v>
      </c>
      <c r="BE134" s="107">
        <f>IF(U134="základní",N134,0)</f>
        <v>0</v>
      </c>
      <c r="BF134" s="107">
        <f>IF(U134="snížená",N134,0)</f>
        <v>0</v>
      </c>
      <c r="BG134" s="107">
        <f>IF(U134="zákl. přenesená",N134,0)</f>
        <v>0</v>
      </c>
      <c r="BH134" s="107">
        <f>IF(U134="sníž. přenesená",N134,0)</f>
        <v>0</v>
      </c>
      <c r="BI134" s="107">
        <f>IF(U134="nulová",N134,0)</f>
        <v>0</v>
      </c>
      <c r="BJ134" s="19" t="s">
        <v>11</v>
      </c>
      <c r="BK134" s="107">
        <f>ROUND(L134*K134,0)</f>
        <v>0</v>
      </c>
      <c r="BL134" s="19" t="s">
        <v>175</v>
      </c>
      <c r="BM134" s="19" t="s">
        <v>2152</v>
      </c>
    </row>
    <row r="135" spans="2:65" s="1" customFormat="1" ht="49.9" customHeight="1">
      <c r="B135" s="36"/>
      <c r="C135" s="37"/>
      <c r="D135" s="153" t="s">
        <v>335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277">
        <f>BK135</f>
        <v>0</v>
      </c>
      <c r="O135" s="278"/>
      <c r="P135" s="278"/>
      <c r="Q135" s="278"/>
      <c r="R135" s="38"/>
      <c r="T135" s="182"/>
      <c r="U135" s="57"/>
      <c r="V135" s="57"/>
      <c r="W135" s="57"/>
      <c r="X135" s="57"/>
      <c r="Y135" s="57"/>
      <c r="Z135" s="57"/>
      <c r="AA135" s="59"/>
      <c r="AT135" s="19" t="s">
        <v>81</v>
      </c>
      <c r="AU135" s="19" t="s">
        <v>82</v>
      </c>
      <c r="AY135" s="19" t="s">
        <v>336</v>
      </c>
      <c r="BK135" s="107">
        <v>0</v>
      </c>
    </row>
    <row r="136" spans="2:65" s="1" customFormat="1" ht="6.95" customHeight="1">
      <c r="B136" s="60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2"/>
    </row>
  </sheetData>
  <mergeCells count="109">
    <mergeCell ref="N135:Q135"/>
    <mergeCell ref="H1:K1"/>
    <mergeCell ref="S2:AC2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N129:Q129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N118:Q118"/>
    <mergeCell ref="N119:Q119"/>
    <mergeCell ref="N120:Q120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18</vt:i4>
      </vt:variant>
    </vt:vector>
  </HeadingPairs>
  <TitlesOfParts>
    <vt:vector size="27" baseType="lpstr">
      <vt:lpstr>Rekapitulace stavby</vt:lpstr>
      <vt:lpstr>010 - SO 01  Stavební úpravy</vt:lpstr>
      <vt:lpstr>020 - SO 02  Komunikace a...</vt:lpstr>
      <vt:lpstr>030 - SO 03  Veřejné osvě...</vt:lpstr>
      <vt:lpstr>040 - SO 04  Terénní a sa...</vt:lpstr>
      <vt:lpstr>045 - SO 05  Slaboproudé ...</vt:lpstr>
      <vt:lpstr>050 - SO 06  Kanalizace</vt:lpstr>
      <vt:lpstr>060 - SO 07  Vodovod</vt:lpstr>
      <vt:lpstr>070 - Vedlejší a ostatní ...</vt:lpstr>
      <vt:lpstr>'010 - SO 01  Stavební úpravy'!Názvy_tisku</vt:lpstr>
      <vt:lpstr>'020 - SO 02  Komunikace a...'!Názvy_tisku</vt:lpstr>
      <vt:lpstr>'030 - SO 03  Veřejné osvě...'!Názvy_tisku</vt:lpstr>
      <vt:lpstr>'040 - SO 04  Terénní a sa...'!Názvy_tisku</vt:lpstr>
      <vt:lpstr>'045 - SO 05  Slaboproudé ...'!Názvy_tisku</vt:lpstr>
      <vt:lpstr>'050 - SO 06  Kanalizace'!Názvy_tisku</vt:lpstr>
      <vt:lpstr>'060 - SO 07  Vodovod'!Názvy_tisku</vt:lpstr>
      <vt:lpstr>'070 - Vedlejší a ostatní ...'!Názvy_tisku</vt:lpstr>
      <vt:lpstr>'Rekapitulace stavby'!Názvy_tisku</vt:lpstr>
      <vt:lpstr>'010 - SO 01  Stavební úpravy'!Oblast_tisku</vt:lpstr>
      <vt:lpstr>'020 - SO 02  Komunikace a...'!Oblast_tisku</vt:lpstr>
      <vt:lpstr>'030 - SO 03  Veřejné osvě...'!Oblast_tisku</vt:lpstr>
      <vt:lpstr>'040 - SO 04  Terénní a sa...'!Oblast_tisku</vt:lpstr>
      <vt:lpstr>'045 - SO 05  Slaboproudé ...'!Oblast_tisku</vt:lpstr>
      <vt:lpstr>'050 - SO 06  Kanalizace'!Oblast_tisku</vt:lpstr>
      <vt:lpstr>'060 - SO 07  Vodovod'!Oblast_tisku</vt:lpstr>
      <vt:lpstr>'070 - Vedlejší a ostatní 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Hrba</dc:creator>
  <cp:lastModifiedBy>Pavel Matoušek</cp:lastModifiedBy>
  <dcterms:created xsi:type="dcterms:W3CDTF">2017-07-16T08:13:39Z</dcterms:created>
  <dcterms:modified xsi:type="dcterms:W3CDTF">2017-08-01T06:57:29Z</dcterms:modified>
</cp:coreProperties>
</file>