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90" yWindow="570" windowWidth="19815" windowHeight="9405"/>
  </bookViews>
  <sheets>
    <sheet name="Rekapitulace stavby" sheetId="1" r:id="rId1"/>
    <sheet name="719a-17 - MŠ Horažďovice,..." sheetId="2" r:id="rId2"/>
  </sheets>
  <definedNames>
    <definedName name="_xlnm.Print_Titles" localSheetId="1">'719a-17 - MŠ Horažďovice,...'!$140:$140</definedName>
    <definedName name="_xlnm.Print_Titles" localSheetId="0">'Rekapitulace stavby'!$85:$85</definedName>
    <definedName name="_xlnm.Print_Area" localSheetId="1">'719a-17 - MŠ Horažďovice,...'!$C$4:$Q$70,'719a-17 - MŠ Horažďovice,...'!$C$76:$Q$125,'719a-17 - MŠ Horažďovice,...'!$C$131:$Q$2237</definedName>
    <definedName name="_xlnm.Print_Area" localSheetId="0">'Rekapitulace stavby'!$C$4:$AP$70,'Rekapitulace stavby'!$C$76:$AP$105</definedName>
  </definedNames>
  <calcPr calcId="101716" fullCalcOnLoad="1"/>
</workbook>
</file>

<file path=xl/calcChain.xml><?xml version="1.0" encoding="utf-8"?>
<calcChain xmlns="http://schemas.openxmlformats.org/spreadsheetml/2006/main">
  <c r="N2237" i="2"/>
  <c r="AA2228"/>
  <c r="AA2231"/>
  <c r="AA2234"/>
  <c r="AA2227"/>
  <c r="Y2228"/>
  <c r="Y2231"/>
  <c r="Y2234"/>
  <c r="Y2227"/>
  <c r="W2228"/>
  <c r="W2231"/>
  <c r="W2234"/>
  <c r="W2227"/>
  <c r="BK2228"/>
  <c r="BK2231"/>
  <c r="BK2234"/>
  <c r="BK2227"/>
  <c r="N2227"/>
  <c r="AA2190"/>
  <c r="AA2198"/>
  <c r="AA2202"/>
  <c r="AA2203"/>
  <c r="AA2211"/>
  <c r="AA2214"/>
  <c r="AA2222"/>
  <c r="AA2189"/>
  <c r="Y2190"/>
  <c r="Y2198"/>
  <c r="Y2202"/>
  <c r="Y2203"/>
  <c r="Y2211"/>
  <c r="Y2214"/>
  <c r="Y2222"/>
  <c r="Y2189"/>
  <c r="W2190"/>
  <c r="W2198"/>
  <c r="W2202"/>
  <c r="W2203"/>
  <c r="W2211"/>
  <c r="W2214"/>
  <c r="W2222"/>
  <c r="W2189"/>
  <c r="BK2190"/>
  <c r="BK2198"/>
  <c r="BK2202"/>
  <c r="BK2203"/>
  <c r="BK2211"/>
  <c r="BK2214"/>
  <c r="BK2222"/>
  <c r="BK2189"/>
  <c r="N2189"/>
  <c r="AA2133"/>
  <c r="AA2136"/>
  <c r="AA2137"/>
  <c r="AA2143"/>
  <c r="AA2149"/>
  <c r="AA2155"/>
  <c r="AA2161"/>
  <c r="AA2164"/>
  <c r="AA2167"/>
  <c r="AA2170"/>
  <c r="AA2173"/>
  <c r="AA2178"/>
  <c r="AA2183"/>
  <c r="AA2186"/>
  <c r="AA2132"/>
  <c r="Y2133"/>
  <c r="Y2136"/>
  <c r="Y2137"/>
  <c r="Y2143"/>
  <c r="Y2149"/>
  <c r="Y2155"/>
  <c r="Y2161"/>
  <c r="Y2164"/>
  <c r="Y2167"/>
  <c r="Y2170"/>
  <c r="Y2173"/>
  <c r="Y2178"/>
  <c r="Y2183"/>
  <c r="Y2186"/>
  <c r="Y2132"/>
  <c r="W2133"/>
  <c r="W2136"/>
  <c r="W2137"/>
  <c r="W2143"/>
  <c r="W2149"/>
  <c r="W2155"/>
  <c r="W2161"/>
  <c r="W2164"/>
  <c r="W2167"/>
  <c r="W2170"/>
  <c r="W2173"/>
  <c r="W2178"/>
  <c r="W2183"/>
  <c r="W2186"/>
  <c r="W2132"/>
  <c r="BK2133"/>
  <c r="BK2136"/>
  <c r="BK2137"/>
  <c r="BK2143"/>
  <c r="BK2149"/>
  <c r="BK2155"/>
  <c r="BK2161"/>
  <c r="BK2164"/>
  <c r="BK2167"/>
  <c r="BK2170"/>
  <c r="BK2173"/>
  <c r="BK2178"/>
  <c r="BK2183"/>
  <c r="BK2186"/>
  <c r="BK2132"/>
  <c r="N2132"/>
  <c r="AA2080"/>
  <c r="AA2089"/>
  <c r="AA2092"/>
  <c r="AA2100"/>
  <c r="AA2103"/>
  <c r="AA2104"/>
  <c r="AA2107"/>
  <c r="AA2110"/>
  <c r="AA2119"/>
  <c r="AA2122"/>
  <c r="AA2125"/>
  <c r="AA2128"/>
  <c r="AA2131"/>
  <c r="AA2079"/>
  <c r="Y2080"/>
  <c r="Y2089"/>
  <c r="Y2092"/>
  <c r="Y2100"/>
  <c r="Y2103"/>
  <c r="Y2104"/>
  <c r="Y2107"/>
  <c r="Y2110"/>
  <c r="Y2119"/>
  <c r="Y2122"/>
  <c r="Y2125"/>
  <c r="Y2128"/>
  <c r="Y2131"/>
  <c r="Y2079"/>
  <c r="W2080"/>
  <c r="W2089"/>
  <c r="W2092"/>
  <c r="W2100"/>
  <c r="W2103"/>
  <c r="W2104"/>
  <c r="W2107"/>
  <c r="W2110"/>
  <c r="W2119"/>
  <c r="W2122"/>
  <c r="W2125"/>
  <c r="W2128"/>
  <c r="W2131"/>
  <c r="W2079"/>
  <c r="BK2080"/>
  <c r="BK2089"/>
  <c r="BK2092"/>
  <c r="BK2100"/>
  <c r="BK2103"/>
  <c r="BK2104"/>
  <c r="BK2107"/>
  <c r="BK2110"/>
  <c r="BK2119"/>
  <c r="BK2122"/>
  <c r="BK2125"/>
  <c r="BK2128"/>
  <c r="BK2131"/>
  <c r="BK2079"/>
  <c r="N2079"/>
  <c r="AA2034"/>
  <c r="AA2041"/>
  <c r="AA2048"/>
  <c r="AA2051"/>
  <c r="AA2054"/>
  <c r="AA2061"/>
  <c r="AA2063"/>
  <c r="AA2066"/>
  <c r="AA2070"/>
  <c r="AA2073"/>
  <c r="AA2076"/>
  <c r="AA2078"/>
  <c r="AA2033"/>
  <c r="Y2034"/>
  <c r="Y2041"/>
  <c r="Y2048"/>
  <c r="Y2051"/>
  <c r="Y2054"/>
  <c r="Y2061"/>
  <c r="Y2063"/>
  <c r="Y2066"/>
  <c r="Y2070"/>
  <c r="Y2073"/>
  <c r="Y2076"/>
  <c r="Y2078"/>
  <c r="Y2033"/>
  <c r="W2034"/>
  <c r="W2041"/>
  <c r="W2048"/>
  <c r="W2051"/>
  <c r="W2054"/>
  <c r="W2061"/>
  <c r="W2063"/>
  <c r="W2066"/>
  <c r="W2070"/>
  <c r="W2073"/>
  <c r="W2076"/>
  <c r="W2078"/>
  <c r="W2033"/>
  <c r="BK2034"/>
  <c r="BK2041"/>
  <c r="BK2048"/>
  <c r="BK2051"/>
  <c r="BK2054"/>
  <c r="BK2061"/>
  <c r="BK2063"/>
  <c r="BK2066"/>
  <c r="BK2070"/>
  <c r="BK2073"/>
  <c r="BK2076"/>
  <c r="BK2078"/>
  <c r="BK2033"/>
  <c r="N2033"/>
  <c r="AA1931"/>
  <c r="AA1936"/>
  <c r="AA1939"/>
  <c r="AA1946"/>
  <c r="AA1953"/>
  <c r="AA1956"/>
  <c r="AA1957"/>
  <c r="AA1962"/>
  <c r="AA1967"/>
  <c r="AA1972"/>
  <c r="AA1975"/>
  <c r="AA1978"/>
  <c r="AA1994"/>
  <c r="AA1997"/>
  <c r="AA2013"/>
  <c r="AA2018"/>
  <c r="AA2021"/>
  <c r="AA2022"/>
  <c r="AA2025"/>
  <c r="AA2028"/>
  <c r="AA2031"/>
  <c r="AA2032"/>
  <c r="AA1930"/>
  <c r="Y1931"/>
  <c r="Y1936"/>
  <c r="Y1939"/>
  <c r="Y1946"/>
  <c r="Y1953"/>
  <c r="Y1956"/>
  <c r="Y1957"/>
  <c r="Y1962"/>
  <c r="Y1967"/>
  <c r="Y1972"/>
  <c r="Y1975"/>
  <c r="Y1978"/>
  <c r="Y1994"/>
  <c r="Y1997"/>
  <c r="Y2013"/>
  <c r="Y2018"/>
  <c r="Y2021"/>
  <c r="Y2022"/>
  <c r="Y2025"/>
  <c r="Y2028"/>
  <c r="Y2031"/>
  <c r="Y2032"/>
  <c r="Y1930"/>
  <c r="W1931"/>
  <c r="W1936"/>
  <c r="W1939"/>
  <c r="W1946"/>
  <c r="W1953"/>
  <c r="W1956"/>
  <c r="W1957"/>
  <c r="W1962"/>
  <c r="W1967"/>
  <c r="W1972"/>
  <c r="W1975"/>
  <c r="W1978"/>
  <c r="W1994"/>
  <c r="W1997"/>
  <c r="W2013"/>
  <c r="W2018"/>
  <c r="W2021"/>
  <c r="W2022"/>
  <c r="W2025"/>
  <c r="W2028"/>
  <c r="W2031"/>
  <c r="W2032"/>
  <c r="W1930"/>
  <c r="BK1931"/>
  <c r="BK1936"/>
  <c r="BK1939"/>
  <c r="BK1946"/>
  <c r="BK1953"/>
  <c r="BK1956"/>
  <c r="BK1957"/>
  <c r="BK1962"/>
  <c r="BK1967"/>
  <c r="BK1972"/>
  <c r="BK1975"/>
  <c r="BK1978"/>
  <c r="BK1994"/>
  <c r="BK1997"/>
  <c r="BK2013"/>
  <c r="BK2018"/>
  <c r="BK2021"/>
  <c r="BK2022"/>
  <c r="BK2025"/>
  <c r="BK2028"/>
  <c r="BK2031"/>
  <c r="BK2032"/>
  <c r="BK1930"/>
  <c r="N1930"/>
  <c r="AA1831"/>
  <c r="AA1834"/>
  <c r="AA1838"/>
  <c r="AA1841"/>
  <c r="AA1844"/>
  <c r="AA1847"/>
  <c r="AA1850"/>
  <c r="AA1853"/>
  <c r="AA1856"/>
  <c r="AA1859"/>
  <c r="AA1863"/>
  <c r="AA1866"/>
  <c r="AA1869"/>
  <c r="AA1884"/>
  <c r="AA1899"/>
  <c r="AA1902"/>
  <c r="AA1908"/>
  <c r="AA1915"/>
  <c r="AA1920"/>
  <c r="AA1925"/>
  <c r="AA1929"/>
  <c r="AA1830"/>
  <c r="Y1831"/>
  <c r="Y1834"/>
  <c r="Y1838"/>
  <c r="Y1841"/>
  <c r="Y1844"/>
  <c r="Y1847"/>
  <c r="Y1850"/>
  <c r="Y1853"/>
  <c r="Y1856"/>
  <c r="Y1859"/>
  <c r="Y1863"/>
  <c r="Y1866"/>
  <c r="Y1869"/>
  <c r="Y1884"/>
  <c r="Y1899"/>
  <c r="Y1902"/>
  <c r="Y1908"/>
  <c r="Y1915"/>
  <c r="Y1920"/>
  <c r="Y1925"/>
  <c r="Y1929"/>
  <c r="Y1830"/>
  <c r="W1831"/>
  <c r="W1834"/>
  <c r="W1838"/>
  <c r="W1841"/>
  <c r="W1844"/>
  <c r="W1847"/>
  <c r="W1850"/>
  <c r="W1853"/>
  <c r="W1856"/>
  <c r="W1859"/>
  <c r="W1863"/>
  <c r="W1866"/>
  <c r="W1869"/>
  <c r="W1884"/>
  <c r="W1899"/>
  <c r="W1902"/>
  <c r="W1908"/>
  <c r="W1915"/>
  <c r="W1920"/>
  <c r="W1925"/>
  <c r="W1929"/>
  <c r="W1830"/>
  <c r="BK1831"/>
  <c r="BK1834"/>
  <c r="BK1838"/>
  <c r="BK1841"/>
  <c r="BK1844"/>
  <c r="BK1847"/>
  <c r="BK1850"/>
  <c r="BK1853"/>
  <c r="BK1856"/>
  <c r="BK1859"/>
  <c r="BK1863"/>
  <c r="BK1866"/>
  <c r="BK1869"/>
  <c r="BK1884"/>
  <c r="BK1899"/>
  <c r="BK1902"/>
  <c r="BK1908"/>
  <c r="BK1915"/>
  <c r="BK1920"/>
  <c r="BK1925"/>
  <c r="BK1929"/>
  <c r="BK1830"/>
  <c r="N1830"/>
  <c r="AA1573"/>
  <c r="AA1576"/>
  <c r="AA1579"/>
  <c r="AA1580"/>
  <c r="AA1583"/>
  <c r="AA1586"/>
  <c r="AA1589"/>
  <c r="AA1592"/>
  <c r="AA1603"/>
  <c r="AA1606"/>
  <c r="AA1609"/>
  <c r="AA1612"/>
  <c r="AA1615"/>
  <c r="AA1618"/>
  <c r="AA1621"/>
  <c r="AA1624"/>
  <c r="AA1627"/>
  <c r="AA1630"/>
  <c r="AA1633"/>
  <c r="AA1636"/>
  <c r="AA1639"/>
  <c r="AA1654"/>
  <c r="AA1657"/>
  <c r="AA1660"/>
  <c r="AA1663"/>
  <c r="AA1666"/>
  <c r="AA1669"/>
  <c r="AA1672"/>
  <c r="AA1675"/>
  <c r="AA1678"/>
  <c r="AA1681"/>
  <c r="AA1684"/>
  <c r="AA1687"/>
  <c r="AA1690"/>
  <c r="AA1693"/>
  <c r="AA1696"/>
  <c r="AA1699"/>
  <c r="AA1702"/>
  <c r="AA1705"/>
  <c r="AA1708"/>
  <c r="AA1711"/>
  <c r="AA1714"/>
  <c r="AA1717"/>
  <c r="AA1720"/>
  <c r="AA1727"/>
  <c r="AA1730"/>
  <c r="AA1733"/>
  <c r="AA1736"/>
  <c r="AA1739"/>
  <c r="AA1742"/>
  <c r="AA1747"/>
  <c r="AA1750"/>
  <c r="AA1753"/>
  <c r="AA1756"/>
  <c r="AA1764"/>
  <c r="AA1772"/>
  <c r="AA1781"/>
  <c r="AA1790"/>
  <c r="AA1801"/>
  <c r="AA1812"/>
  <c r="AA1823"/>
  <c r="AA1826"/>
  <c r="AA1829"/>
  <c r="AA1572"/>
  <c r="Y1573"/>
  <c r="Y1576"/>
  <c r="Y1579"/>
  <c r="Y1580"/>
  <c r="Y1583"/>
  <c r="Y1586"/>
  <c r="Y1589"/>
  <c r="Y1592"/>
  <c r="Y1603"/>
  <c r="Y1606"/>
  <c r="Y1609"/>
  <c r="Y1612"/>
  <c r="Y1615"/>
  <c r="Y1618"/>
  <c r="Y1621"/>
  <c r="Y1624"/>
  <c r="Y1627"/>
  <c r="Y1630"/>
  <c r="Y1633"/>
  <c r="Y1636"/>
  <c r="Y1639"/>
  <c r="Y1654"/>
  <c r="Y1657"/>
  <c r="Y1660"/>
  <c r="Y1663"/>
  <c r="Y1666"/>
  <c r="Y1669"/>
  <c r="Y1672"/>
  <c r="Y1675"/>
  <c r="Y1678"/>
  <c r="Y1681"/>
  <c r="Y1684"/>
  <c r="Y1687"/>
  <c r="Y1690"/>
  <c r="Y1693"/>
  <c r="Y1696"/>
  <c r="Y1699"/>
  <c r="Y1702"/>
  <c r="Y1705"/>
  <c r="Y1708"/>
  <c r="Y1711"/>
  <c r="Y1714"/>
  <c r="Y1717"/>
  <c r="Y1720"/>
  <c r="Y1727"/>
  <c r="Y1730"/>
  <c r="Y1733"/>
  <c r="Y1736"/>
  <c r="Y1739"/>
  <c r="Y1742"/>
  <c r="Y1747"/>
  <c r="Y1750"/>
  <c r="Y1753"/>
  <c r="Y1756"/>
  <c r="Y1764"/>
  <c r="Y1772"/>
  <c r="Y1781"/>
  <c r="Y1790"/>
  <c r="Y1801"/>
  <c r="Y1812"/>
  <c r="Y1823"/>
  <c r="Y1826"/>
  <c r="Y1829"/>
  <c r="Y1572"/>
  <c r="W1573"/>
  <c r="W1576"/>
  <c r="W1579"/>
  <c r="W1580"/>
  <c r="W1583"/>
  <c r="W1586"/>
  <c r="W1589"/>
  <c r="W1592"/>
  <c r="W1603"/>
  <c r="W1606"/>
  <c r="W1609"/>
  <c r="W1612"/>
  <c r="W1615"/>
  <c r="W1618"/>
  <c r="W1621"/>
  <c r="W1624"/>
  <c r="W1627"/>
  <c r="W1630"/>
  <c r="W1633"/>
  <c r="W1636"/>
  <c r="W1639"/>
  <c r="W1654"/>
  <c r="W1657"/>
  <c r="W1660"/>
  <c r="W1663"/>
  <c r="W1666"/>
  <c r="W1669"/>
  <c r="W1672"/>
  <c r="W1675"/>
  <c r="W1678"/>
  <c r="W1681"/>
  <c r="W1684"/>
  <c r="W1687"/>
  <c r="W1690"/>
  <c r="W1693"/>
  <c r="W1696"/>
  <c r="W1699"/>
  <c r="W1702"/>
  <c r="W1705"/>
  <c r="W1708"/>
  <c r="W1711"/>
  <c r="W1714"/>
  <c r="W1717"/>
  <c r="W1720"/>
  <c r="W1727"/>
  <c r="W1730"/>
  <c r="W1733"/>
  <c r="W1736"/>
  <c r="W1739"/>
  <c r="W1742"/>
  <c r="W1747"/>
  <c r="W1750"/>
  <c r="W1753"/>
  <c r="W1756"/>
  <c r="W1764"/>
  <c r="W1772"/>
  <c r="W1781"/>
  <c r="W1790"/>
  <c r="W1801"/>
  <c r="W1812"/>
  <c r="W1823"/>
  <c r="W1826"/>
  <c r="W1829"/>
  <c r="W1572"/>
  <c r="BK1573"/>
  <c r="BK1576"/>
  <c r="BK1579"/>
  <c r="BK1580"/>
  <c r="BK1583"/>
  <c r="BK1586"/>
  <c r="BK1589"/>
  <c r="BK1592"/>
  <c r="BK1603"/>
  <c r="BK1606"/>
  <c r="BK1609"/>
  <c r="BK1612"/>
  <c r="BK1615"/>
  <c r="BK1618"/>
  <c r="BK1621"/>
  <c r="BK1624"/>
  <c r="BK1627"/>
  <c r="BK1630"/>
  <c r="BK1633"/>
  <c r="BK1636"/>
  <c r="BK1639"/>
  <c r="BK1654"/>
  <c r="BK1657"/>
  <c r="BK1660"/>
  <c r="BK1663"/>
  <c r="BK1666"/>
  <c r="BK1669"/>
  <c r="BK1672"/>
  <c r="BK1675"/>
  <c r="BK1678"/>
  <c r="BK1681"/>
  <c r="BK1684"/>
  <c r="BK1687"/>
  <c r="BK1690"/>
  <c r="BK1693"/>
  <c r="BK1696"/>
  <c r="BK1699"/>
  <c r="BK1702"/>
  <c r="BK1705"/>
  <c r="BK1708"/>
  <c r="BK1711"/>
  <c r="BK1714"/>
  <c r="BK1717"/>
  <c r="BK1720"/>
  <c r="BK1727"/>
  <c r="BK1730"/>
  <c r="BK1733"/>
  <c r="BK1736"/>
  <c r="BK1739"/>
  <c r="BK1742"/>
  <c r="BK1747"/>
  <c r="BK1750"/>
  <c r="BK1753"/>
  <c r="BK1756"/>
  <c r="BK1764"/>
  <c r="BK1772"/>
  <c r="BK1781"/>
  <c r="BK1790"/>
  <c r="BK1801"/>
  <c r="BK1812"/>
  <c r="BK1823"/>
  <c r="BK1826"/>
  <c r="BK1829"/>
  <c r="BK1572"/>
  <c r="N1572"/>
  <c r="AA1537"/>
  <c r="AA1542"/>
  <c r="AA1545"/>
  <c r="AA1548"/>
  <c r="AA1551"/>
  <c r="AA1554"/>
  <c r="AA1557"/>
  <c r="AA1562"/>
  <c r="AA1565"/>
  <c r="AA1568"/>
  <c r="AA1571"/>
  <c r="AA1536"/>
  <c r="Y1537"/>
  <c r="Y1542"/>
  <c r="Y1545"/>
  <c r="Y1548"/>
  <c r="Y1551"/>
  <c r="Y1554"/>
  <c r="Y1557"/>
  <c r="Y1562"/>
  <c r="Y1565"/>
  <c r="Y1568"/>
  <c r="Y1571"/>
  <c r="Y1536"/>
  <c r="W1537"/>
  <c r="W1542"/>
  <c r="W1545"/>
  <c r="W1548"/>
  <c r="W1551"/>
  <c r="W1554"/>
  <c r="W1557"/>
  <c r="W1562"/>
  <c r="W1565"/>
  <c r="W1568"/>
  <c r="W1571"/>
  <c r="W1536"/>
  <c r="BK1537"/>
  <c r="BK1542"/>
  <c r="BK1545"/>
  <c r="BK1548"/>
  <c r="BK1551"/>
  <c r="BK1554"/>
  <c r="BK1557"/>
  <c r="BK1562"/>
  <c r="BK1565"/>
  <c r="BK1568"/>
  <c r="BK1571"/>
  <c r="BK1536"/>
  <c r="N1536"/>
  <c r="AA1522"/>
  <c r="AA1526"/>
  <c r="AA1530"/>
  <c r="AA1535"/>
  <c r="AA1521"/>
  <c r="Y1522"/>
  <c r="Y1526"/>
  <c r="Y1530"/>
  <c r="Y1535"/>
  <c r="Y1521"/>
  <c r="W1522"/>
  <c r="W1526"/>
  <c r="W1530"/>
  <c r="W1535"/>
  <c r="W1521"/>
  <c r="BK1522"/>
  <c r="BK1526"/>
  <c r="BK1530"/>
  <c r="BK1535"/>
  <c r="BK1521"/>
  <c r="N1521"/>
  <c r="AA1459"/>
  <c r="AA1465"/>
  <c r="AA1469"/>
  <c r="AA1472"/>
  <c r="AA1475"/>
  <c r="AA1478"/>
  <c r="AA1481"/>
  <c r="AA1484"/>
  <c r="AA1489"/>
  <c r="AA1494"/>
  <c r="AA1497"/>
  <c r="AA1500"/>
  <c r="AA1503"/>
  <c r="AA1506"/>
  <c r="AA1511"/>
  <c r="AA1514"/>
  <c r="AA1517"/>
  <c r="AA1520"/>
  <c r="AA1458"/>
  <c r="Y1459"/>
  <c r="Y1465"/>
  <c r="Y1469"/>
  <c r="Y1472"/>
  <c r="Y1475"/>
  <c r="Y1478"/>
  <c r="Y1481"/>
  <c r="Y1484"/>
  <c r="Y1489"/>
  <c r="Y1494"/>
  <c r="Y1497"/>
  <c r="Y1500"/>
  <c r="Y1503"/>
  <c r="Y1506"/>
  <c r="Y1511"/>
  <c r="Y1514"/>
  <c r="Y1517"/>
  <c r="Y1520"/>
  <c r="Y1458"/>
  <c r="W1459"/>
  <c r="W1465"/>
  <c r="W1469"/>
  <c r="W1472"/>
  <c r="W1475"/>
  <c r="W1478"/>
  <c r="W1481"/>
  <c r="W1484"/>
  <c r="W1489"/>
  <c r="W1494"/>
  <c r="W1497"/>
  <c r="W1500"/>
  <c r="W1503"/>
  <c r="W1506"/>
  <c r="W1511"/>
  <c r="W1514"/>
  <c r="W1517"/>
  <c r="W1520"/>
  <c r="W1458"/>
  <c r="BK1459"/>
  <c r="BK1465"/>
  <c r="BK1469"/>
  <c r="BK1472"/>
  <c r="BK1475"/>
  <c r="BK1478"/>
  <c r="BK1481"/>
  <c r="BK1484"/>
  <c r="BK1489"/>
  <c r="BK1494"/>
  <c r="BK1497"/>
  <c r="BK1500"/>
  <c r="BK1503"/>
  <c r="BK1506"/>
  <c r="BK1511"/>
  <c r="BK1514"/>
  <c r="BK1517"/>
  <c r="BK1520"/>
  <c r="BK1458"/>
  <c r="N1458"/>
  <c r="AA1439"/>
  <c r="AA1443"/>
  <c r="AA1447"/>
  <c r="AA1451"/>
  <c r="AA1455"/>
  <c r="AA1438"/>
  <c r="Y1439"/>
  <c r="Y1443"/>
  <c r="Y1447"/>
  <c r="Y1451"/>
  <c r="Y1455"/>
  <c r="Y1438"/>
  <c r="W1439"/>
  <c r="W1443"/>
  <c r="W1447"/>
  <c r="W1451"/>
  <c r="W1455"/>
  <c r="W1438"/>
  <c r="BK1439"/>
  <c r="BK1443"/>
  <c r="BK1447"/>
  <c r="BK1451"/>
  <c r="BK1455"/>
  <c r="BK1438"/>
  <c r="N1438"/>
  <c r="AA1435"/>
  <c r="AA1434"/>
  <c r="Y1435"/>
  <c r="Y1434"/>
  <c r="W1435"/>
  <c r="W1434"/>
  <c r="BK1435"/>
  <c r="BK1434"/>
  <c r="N1434"/>
  <c r="AA1381"/>
  <c r="AA1384"/>
  <c r="AA1387"/>
  <c r="AA1392"/>
  <c r="AA1397"/>
  <c r="AA1402"/>
  <c r="AA1410"/>
  <c r="AA1417"/>
  <c r="AA1424"/>
  <c r="AA1431"/>
  <c r="AA1380"/>
  <c r="Y1381"/>
  <c r="Y1384"/>
  <c r="Y1387"/>
  <c r="Y1392"/>
  <c r="Y1397"/>
  <c r="Y1402"/>
  <c r="Y1410"/>
  <c r="Y1417"/>
  <c r="Y1424"/>
  <c r="Y1431"/>
  <c r="Y1380"/>
  <c r="W1381"/>
  <c r="W1384"/>
  <c r="W1387"/>
  <c r="W1392"/>
  <c r="W1397"/>
  <c r="W1402"/>
  <c r="W1410"/>
  <c r="W1417"/>
  <c r="W1424"/>
  <c r="W1431"/>
  <c r="W1380"/>
  <c r="BK1381"/>
  <c r="BK1384"/>
  <c r="BK1387"/>
  <c r="BK1392"/>
  <c r="BK1397"/>
  <c r="BK1402"/>
  <c r="BK1410"/>
  <c r="BK1417"/>
  <c r="BK1424"/>
  <c r="BK1431"/>
  <c r="BK1380"/>
  <c r="N1380"/>
  <c r="AA1321"/>
  <c r="AA1342"/>
  <c r="AA1344"/>
  <c r="AA1348"/>
  <c r="AA1350"/>
  <c r="AA1354"/>
  <c r="AA1358"/>
  <c r="AA1362"/>
  <c r="AA1367"/>
  <c r="AA1372"/>
  <c r="AA1375"/>
  <c r="AA1379"/>
  <c r="AA1320"/>
  <c r="Y1321"/>
  <c r="Y1342"/>
  <c r="Y1344"/>
  <c r="Y1348"/>
  <c r="Y1350"/>
  <c r="Y1354"/>
  <c r="Y1358"/>
  <c r="Y1362"/>
  <c r="Y1367"/>
  <c r="Y1372"/>
  <c r="Y1375"/>
  <c r="Y1379"/>
  <c r="Y1320"/>
  <c r="W1321"/>
  <c r="W1342"/>
  <c r="W1344"/>
  <c r="W1348"/>
  <c r="W1350"/>
  <c r="W1354"/>
  <c r="W1358"/>
  <c r="W1362"/>
  <c r="W1367"/>
  <c r="W1372"/>
  <c r="W1375"/>
  <c r="W1379"/>
  <c r="W1320"/>
  <c r="BK1321"/>
  <c r="BK1342"/>
  <c r="BK1344"/>
  <c r="BK1348"/>
  <c r="BK1350"/>
  <c r="BK1354"/>
  <c r="BK1358"/>
  <c r="BK1362"/>
  <c r="BK1367"/>
  <c r="BK1372"/>
  <c r="BK1375"/>
  <c r="BK1379"/>
  <c r="BK1320"/>
  <c r="N1320"/>
  <c r="AA1262"/>
  <c r="AA1265"/>
  <c r="AA1268"/>
  <c r="AA1270"/>
  <c r="AA1273"/>
  <c r="AA1274"/>
  <c r="AA1277"/>
  <c r="AA1280"/>
  <c r="AA1283"/>
  <c r="AA1286"/>
  <c r="AA1289"/>
  <c r="AA1293"/>
  <c r="AA1297"/>
  <c r="AA1301"/>
  <c r="AA1305"/>
  <c r="AA1309"/>
  <c r="AA1313"/>
  <c r="AA1316"/>
  <c r="AA1319"/>
  <c r="AA1261"/>
  <c r="Y1262"/>
  <c r="Y1265"/>
  <c r="Y1268"/>
  <c r="Y1270"/>
  <c r="Y1273"/>
  <c r="Y1274"/>
  <c r="Y1277"/>
  <c r="Y1280"/>
  <c r="Y1283"/>
  <c r="Y1286"/>
  <c r="Y1289"/>
  <c r="Y1293"/>
  <c r="Y1297"/>
  <c r="Y1301"/>
  <c r="Y1305"/>
  <c r="Y1309"/>
  <c r="Y1313"/>
  <c r="Y1316"/>
  <c r="Y1319"/>
  <c r="Y1261"/>
  <c r="W1262"/>
  <c r="W1265"/>
  <c r="W1268"/>
  <c r="W1270"/>
  <c r="W1273"/>
  <c r="W1274"/>
  <c r="W1277"/>
  <c r="W1280"/>
  <c r="W1283"/>
  <c r="W1286"/>
  <c r="W1289"/>
  <c r="W1293"/>
  <c r="W1297"/>
  <c r="W1301"/>
  <c r="W1305"/>
  <c r="W1309"/>
  <c r="W1313"/>
  <c r="W1316"/>
  <c r="W1319"/>
  <c r="W1261"/>
  <c r="BK1262"/>
  <c r="BK1265"/>
  <c r="BK1268"/>
  <c r="BK1270"/>
  <c r="BK1273"/>
  <c r="BK1274"/>
  <c r="BK1277"/>
  <c r="BK1280"/>
  <c r="BK1283"/>
  <c r="BK1286"/>
  <c r="BK1289"/>
  <c r="BK1293"/>
  <c r="BK1297"/>
  <c r="BK1301"/>
  <c r="BK1305"/>
  <c r="BK1309"/>
  <c r="BK1313"/>
  <c r="BK1316"/>
  <c r="BK1319"/>
  <c r="BK1261"/>
  <c r="N1261"/>
  <c r="AA1187"/>
  <c r="AA1191"/>
  <c r="AA1196"/>
  <c r="AA1201"/>
  <c r="AA1207"/>
  <c r="AA1211"/>
  <c r="AA1215"/>
  <c r="AA1219"/>
  <c r="AA1225"/>
  <c r="AA1228"/>
  <c r="AA1231"/>
  <c r="AA1234"/>
  <c r="AA1237"/>
  <c r="AA1240"/>
  <c r="AA1243"/>
  <c r="AA1244"/>
  <c r="AA1247"/>
  <c r="AA1248"/>
  <c r="AA1251"/>
  <c r="AA1252"/>
  <c r="AA1255"/>
  <c r="AA1256"/>
  <c r="AA1259"/>
  <c r="AA1260"/>
  <c r="AA1186"/>
  <c r="Y1187"/>
  <c r="Y1191"/>
  <c r="Y1196"/>
  <c r="Y1201"/>
  <c r="Y1207"/>
  <c r="Y1211"/>
  <c r="Y1215"/>
  <c r="Y1219"/>
  <c r="Y1225"/>
  <c r="Y1228"/>
  <c r="Y1231"/>
  <c r="Y1234"/>
  <c r="Y1237"/>
  <c r="Y1240"/>
  <c r="Y1243"/>
  <c r="Y1244"/>
  <c r="Y1247"/>
  <c r="Y1248"/>
  <c r="Y1251"/>
  <c r="Y1252"/>
  <c r="Y1255"/>
  <c r="Y1256"/>
  <c r="Y1259"/>
  <c r="Y1260"/>
  <c r="Y1186"/>
  <c r="W1187"/>
  <c r="W1191"/>
  <c r="W1196"/>
  <c r="W1201"/>
  <c r="W1207"/>
  <c r="W1211"/>
  <c r="W1215"/>
  <c r="W1219"/>
  <c r="W1225"/>
  <c r="W1228"/>
  <c r="W1231"/>
  <c r="W1234"/>
  <c r="W1237"/>
  <c r="W1240"/>
  <c r="W1243"/>
  <c r="W1244"/>
  <c r="W1247"/>
  <c r="W1248"/>
  <c r="W1251"/>
  <c r="W1252"/>
  <c r="W1255"/>
  <c r="W1256"/>
  <c r="W1259"/>
  <c r="W1260"/>
  <c r="W1186"/>
  <c r="BK1187"/>
  <c r="BK1191"/>
  <c r="BK1196"/>
  <c r="BK1201"/>
  <c r="BK1207"/>
  <c r="BK1211"/>
  <c r="BK1215"/>
  <c r="BK1219"/>
  <c r="BK1225"/>
  <c r="BK1228"/>
  <c r="BK1231"/>
  <c r="BK1234"/>
  <c r="BK1237"/>
  <c r="BK1240"/>
  <c r="BK1243"/>
  <c r="BK1244"/>
  <c r="BK1247"/>
  <c r="BK1248"/>
  <c r="BK1251"/>
  <c r="BK1252"/>
  <c r="BK1255"/>
  <c r="BK1256"/>
  <c r="BK1259"/>
  <c r="BK1260"/>
  <c r="BK1186"/>
  <c r="N1186"/>
  <c r="AA1185"/>
  <c r="Y1185"/>
  <c r="W1185"/>
  <c r="BK1185"/>
  <c r="N1185"/>
  <c r="AA1184"/>
  <c r="AA1183"/>
  <c r="Y1184"/>
  <c r="Y1183"/>
  <c r="W1184"/>
  <c r="W1183"/>
  <c r="BK1184"/>
  <c r="BK1183"/>
  <c r="N1183"/>
  <c r="AA1166"/>
  <c r="AA1167"/>
  <c r="AA1168"/>
  <c r="AA1171"/>
  <c r="AA1174"/>
  <c r="AA1175"/>
  <c r="AA1176"/>
  <c r="AA1180"/>
  <c r="AA1165"/>
  <c r="Y1166"/>
  <c r="Y1167"/>
  <c r="Y1168"/>
  <c r="Y1171"/>
  <c r="Y1174"/>
  <c r="Y1175"/>
  <c r="Y1176"/>
  <c r="Y1180"/>
  <c r="Y1165"/>
  <c r="W1166"/>
  <c r="W1167"/>
  <c r="W1168"/>
  <c r="W1171"/>
  <c r="W1174"/>
  <c r="W1175"/>
  <c r="W1176"/>
  <c r="W1180"/>
  <c r="W1165"/>
  <c r="BK1166"/>
  <c r="BK1167"/>
  <c r="BK1168"/>
  <c r="BK1171"/>
  <c r="BK1174"/>
  <c r="BK1175"/>
  <c r="BK1176"/>
  <c r="BK1180"/>
  <c r="BK1165"/>
  <c r="N1165"/>
  <c r="AA952"/>
  <c r="AA955"/>
  <c r="AA958"/>
  <c r="AA961"/>
  <c r="AA964"/>
  <c r="AA968"/>
  <c r="AA972"/>
  <c r="AA975"/>
  <c r="AA980"/>
  <c r="AA983"/>
  <c r="AA986"/>
  <c r="AA990"/>
  <c r="AA997"/>
  <c r="AA1000"/>
  <c r="AA1001"/>
  <c r="AA1006"/>
  <c r="AA1011"/>
  <c r="AA1016"/>
  <c r="AA1023"/>
  <c r="AA1027"/>
  <c r="AA1030"/>
  <c r="AA1033"/>
  <c r="AA1037"/>
  <c r="AA1040"/>
  <c r="AA1043"/>
  <c r="AA1046"/>
  <c r="AA1050"/>
  <c r="AA1055"/>
  <c r="AA1058"/>
  <c r="AA1062"/>
  <c r="AA1068"/>
  <c r="AA1071"/>
  <c r="AA1075"/>
  <c r="AA1078"/>
  <c r="AA1081"/>
  <c r="AA1084"/>
  <c r="AA1090"/>
  <c r="AA1095"/>
  <c r="AA1098"/>
  <c r="AA1101"/>
  <c r="AA1104"/>
  <c r="AA1109"/>
  <c r="AA1112"/>
  <c r="AA1115"/>
  <c r="AA1118"/>
  <c r="AA1121"/>
  <c r="AA1126"/>
  <c r="AA1145"/>
  <c r="AA1153"/>
  <c r="AA1157"/>
  <c r="AA1160"/>
  <c r="AA951"/>
  <c r="Y952"/>
  <c r="Y955"/>
  <c r="Y958"/>
  <c r="Y961"/>
  <c r="Y964"/>
  <c r="Y968"/>
  <c r="Y972"/>
  <c r="Y975"/>
  <c r="Y980"/>
  <c r="Y983"/>
  <c r="Y986"/>
  <c r="Y990"/>
  <c r="Y997"/>
  <c r="Y1000"/>
  <c r="Y1001"/>
  <c r="Y1006"/>
  <c r="Y1011"/>
  <c r="Y1016"/>
  <c r="Y1023"/>
  <c r="Y1027"/>
  <c r="Y1030"/>
  <c r="Y1033"/>
  <c r="Y1037"/>
  <c r="Y1040"/>
  <c r="Y1043"/>
  <c r="Y1046"/>
  <c r="Y1050"/>
  <c r="Y1055"/>
  <c r="Y1058"/>
  <c r="Y1062"/>
  <c r="Y1068"/>
  <c r="Y1071"/>
  <c r="Y1075"/>
  <c r="Y1078"/>
  <c r="Y1081"/>
  <c r="Y1084"/>
  <c r="Y1090"/>
  <c r="Y1095"/>
  <c r="Y1098"/>
  <c r="Y1101"/>
  <c r="Y1104"/>
  <c r="Y1109"/>
  <c r="Y1112"/>
  <c r="Y1115"/>
  <c r="Y1118"/>
  <c r="Y1121"/>
  <c r="Y1126"/>
  <c r="Y1145"/>
  <c r="Y1153"/>
  <c r="Y1157"/>
  <c r="Y1160"/>
  <c r="Y951"/>
  <c r="W952"/>
  <c r="W955"/>
  <c r="W958"/>
  <c r="W961"/>
  <c r="W964"/>
  <c r="W968"/>
  <c r="W972"/>
  <c r="W975"/>
  <c r="W980"/>
  <c r="W983"/>
  <c r="W986"/>
  <c r="W990"/>
  <c r="W997"/>
  <c r="W1000"/>
  <c r="W1001"/>
  <c r="W1006"/>
  <c r="W1011"/>
  <c r="W1016"/>
  <c r="W1023"/>
  <c r="W1027"/>
  <c r="W1030"/>
  <c r="W1033"/>
  <c r="W1037"/>
  <c r="W1040"/>
  <c r="W1043"/>
  <c r="W1046"/>
  <c r="W1050"/>
  <c r="W1055"/>
  <c r="W1058"/>
  <c r="W1062"/>
  <c r="W1068"/>
  <c r="W1071"/>
  <c r="W1075"/>
  <c r="W1078"/>
  <c r="W1081"/>
  <c r="W1084"/>
  <c r="W1090"/>
  <c r="W1095"/>
  <c r="W1098"/>
  <c r="W1101"/>
  <c r="W1104"/>
  <c r="W1109"/>
  <c r="W1112"/>
  <c r="W1115"/>
  <c r="W1118"/>
  <c r="W1121"/>
  <c r="W1126"/>
  <c r="W1145"/>
  <c r="W1153"/>
  <c r="W1157"/>
  <c r="W1160"/>
  <c r="W951"/>
  <c r="BK952"/>
  <c r="BK955"/>
  <c r="BK958"/>
  <c r="BK961"/>
  <c r="BK964"/>
  <c r="BK968"/>
  <c r="BK972"/>
  <c r="BK975"/>
  <c r="BK980"/>
  <c r="BK983"/>
  <c r="BK986"/>
  <c r="BK990"/>
  <c r="BK997"/>
  <c r="BK1000"/>
  <c r="BK1001"/>
  <c r="BK1006"/>
  <c r="BK1011"/>
  <c r="BK1016"/>
  <c r="BK1023"/>
  <c r="BK1027"/>
  <c r="BK1030"/>
  <c r="BK1033"/>
  <c r="BK1037"/>
  <c r="BK1040"/>
  <c r="BK1043"/>
  <c r="BK1046"/>
  <c r="BK1050"/>
  <c r="BK1055"/>
  <c r="BK1058"/>
  <c r="BK1062"/>
  <c r="BK1068"/>
  <c r="BK1071"/>
  <c r="BK1075"/>
  <c r="BK1078"/>
  <c r="BK1081"/>
  <c r="BK1084"/>
  <c r="BK1090"/>
  <c r="BK1095"/>
  <c r="BK1098"/>
  <c r="BK1101"/>
  <c r="BK1104"/>
  <c r="BK1109"/>
  <c r="BK1112"/>
  <c r="BK1115"/>
  <c r="BK1118"/>
  <c r="BK1121"/>
  <c r="BK1126"/>
  <c r="BK1145"/>
  <c r="BK1153"/>
  <c r="BK1157"/>
  <c r="BK1160"/>
  <c r="BK951"/>
  <c r="N951"/>
  <c r="AA557"/>
  <c r="AA562"/>
  <c r="AA566"/>
  <c r="AA570"/>
  <c r="AA575"/>
  <c r="AA579"/>
  <c r="AA583"/>
  <c r="AA588"/>
  <c r="AA606"/>
  <c r="AA610"/>
  <c r="AA628"/>
  <c r="AA637"/>
  <c r="AA646"/>
  <c r="AA650"/>
  <c r="AA654"/>
  <c r="AA661"/>
  <c r="AA679"/>
  <c r="AA682"/>
  <c r="AA685"/>
  <c r="AA693"/>
  <c r="AA706"/>
  <c r="AA710"/>
  <c r="AA714"/>
  <c r="AA722"/>
  <c r="AA727"/>
  <c r="AA734"/>
  <c r="AA740"/>
  <c r="AA741"/>
  <c r="AA744"/>
  <c r="AA747"/>
  <c r="AA750"/>
  <c r="AA753"/>
  <c r="AA760"/>
  <c r="AA766"/>
  <c r="AA772"/>
  <c r="AA775"/>
  <c r="AA778"/>
  <c r="AA781"/>
  <c r="AA787"/>
  <c r="AA790"/>
  <c r="AA796"/>
  <c r="AA802"/>
  <c r="AA807"/>
  <c r="AA810"/>
  <c r="AA831"/>
  <c r="AA852"/>
  <c r="AA855"/>
  <c r="AA876"/>
  <c r="AA879"/>
  <c r="AA900"/>
  <c r="AA907"/>
  <c r="AA911"/>
  <c r="AA914"/>
  <c r="AA917"/>
  <c r="AA920"/>
  <c r="AA931"/>
  <c r="AA933"/>
  <c r="AA934"/>
  <c r="AA935"/>
  <c r="AA936"/>
  <c r="AA939"/>
  <c r="AA942"/>
  <c r="AA945"/>
  <c r="AA948"/>
  <c r="AA556"/>
  <c r="Y557"/>
  <c r="Y562"/>
  <c r="Y566"/>
  <c r="Y570"/>
  <c r="Y575"/>
  <c r="Y579"/>
  <c r="Y583"/>
  <c r="Y588"/>
  <c r="Y606"/>
  <c r="Y610"/>
  <c r="Y628"/>
  <c r="Y637"/>
  <c r="Y646"/>
  <c r="Y650"/>
  <c r="Y654"/>
  <c r="Y661"/>
  <c r="Y679"/>
  <c r="Y682"/>
  <c r="Y685"/>
  <c r="Y693"/>
  <c r="Y706"/>
  <c r="Y710"/>
  <c r="Y714"/>
  <c r="Y722"/>
  <c r="Y727"/>
  <c r="Y734"/>
  <c r="Y740"/>
  <c r="Y741"/>
  <c r="Y744"/>
  <c r="Y747"/>
  <c r="Y750"/>
  <c r="Y753"/>
  <c r="Y760"/>
  <c r="Y766"/>
  <c r="Y772"/>
  <c r="Y775"/>
  <c r="Y778"/>
  <c r="Y781"/>
  <c r="Y787"/>
  <c r="Y790"/>
  <c r="Y796"/>
  <c r="Y802"/>
  <c r="Y807"/>
  <c r="Y810"/>
  <c r="Y831"/>
  <c r="Y852"/>
  <c r="Y855"/>
  <c r="Y876"/>
  <c r="Y879"/>
  <c r="Y900"/>
  <c r="Y907"/>
  <c r="Y911"/>
  <c r="Y914"/>
  <c r="Y917"/>
  <c r="Y920"/>
  <c r="Y931"/>
  <c r="Y933"/>
  <c r="Y934"/>
  <c r="Y935"/>
  <c r="Y936"/>
  <c r="Y939"/>
  <c r="Y942"/>
  <c r="Y945"/>
  <c r="Y948"/>
  <c r="Y556"/>
  <c r="W557"/>
  <c r="W562"/>
  <c r="W566"/>
  <c r="W570"/>
  <c r="W575"/>
  <c r="W579"/>
  <c r="W583"/>
  <c r="W588"/>
  <c r="W606"/>
  <c r="W610"/>
  <c r="W628"/>
  <c r="W637"/>
  <c r="W646"/>
  <c r="W650"/>
  <c r="W654"/>
  <c r="W661"/>
  <c r="W679"/>
  <c r="W682"/>
  <c r="W685"/>
  <c r="W693"/>
  <c r="W706"/>
  <c r="W710"/>
  <c r="W714"/>
  <c r="W722"/>
  <c r="W727"/>
  <c r="W734"/>
  <c r="W740"/>
  <c r="W741"/>
  <c r="W744"/>
  <c r="W747"/>
  <c r="W750"/>
  <c r="W753"/>
  <c r="W760"/>
  <c r="W766"/>
  <c r="W772"/>
  <c r="W775"/>
  <c r="W778"/>
  <c r="W781"/>
  <c r="W787"/>
  <c r="W790"/>
  <c r="W796"/>
  <c r="W802"/>
  <c r="W807"/>
  <c r="W810"/>
  <c r="W831"/>
  <c r="W852"/>
  <c r="W855"/>
  <c r="W876"/>
  <c r="W879"/>
  <c r="W900"/>
  <c r="W907"/>
  <c r="W911"/>
  <c r="W914"/>
  <c r="W917"/>
  <c r="W920"/>
  <c r="W931"/>
  <c r="W933"/>
  <c r="W934"/>
  <c r="W935"/>
  <c r="W936"/>
  <c r="W939"/>
  <c r="W942"/>
  <c r="W945"/>
  <c r="W948"/>
  <c r="W556"/>
  <c r="BK557"/>
  <c r="BK562"/>
  <c r="BK566"/>
  <c r="BK570"/>
  <c r="BK575"/>
  <c r="BK579"/>
  <c r="BK583"/>
  <c r="BK588"/>
  <c r="BK606"/>
  <c r="BK610"/>
  <c r="BK628"/>
  <c r="BK637"/>
  <c r="BK646"/>
  <c r="BK650"/>
  <c r="BK654"/>
  <c r="BK661"/>
  <c r="BK679"/>
  <c r="BK682"/>
  <c r="BK685"/>
  <c r="BK693"/>
  <c r="BK706"/>
  <c r="BK710"/>
  <c r="BK714"/>
  <c r="BK722"/>
  <c r="BK727"/>
  <c r="BK734"/>
  <c r="BK740"/>
  <c r="BK741"/>
  <c r="BK744"/>
  <c r="BK747"/>
  <c r="BK750"/>
  <c r="BK753"/>
  <c r="BK760"/>
  <c r="BK766"/>
  <c r="BK772"/>
  <c r="BK775"/>
  <c r="BK778"/>
  <c r="BK781"/>
  <c r="BK787"/>
  <c r="BK790"/>
  <c r="BK796"/>
  <c r="BK802"/>
  <c r="BK807"/>
  <c r="BK810"/>
  <c r="BK831"/>
  <c r="BK852"/>
  <c r="BK855"/>
  <c r="BK876"/>
  <c r="BK879"/>
  <c r="BK900"/>
  <c r="BK907"/>
  <c r="BK911"/>
  <c r="BK914"/>
  <c r="BK917"/>
  <c r="BK920"/>
  <c r="BK931"/>
  <c r="BK933"/>
  <c r="BK934"/>
  <c r="BK935"/>
  <c r="BK936"/>
  <c r="BK939"/>
  <c r="BK942"/>
  <c r="BK945"/>
  <c r="BK948"/>
  <c r="BK556"/>
  <c r="N556"/>
  <c r="AA498"/>
  <c r="AA503"/>
  <c r="AA509"/>
  <c r="AA515"/>
  <c r="AA518"/>
  <c r="AA521"/>
  <c r="AA524"/>
  <c r="AA527"/>
  <c r="AA530"/>
  <c r="AA533"/>
  <c r="AA538"/>
  <c r="AA545"/>
  <c r="AA553"/>
  <c r="AA497"/>
  <c r="Y498"/>
  <c r="Y503"/>
  <c r="Y509"/>
  <c r="Y515"/>
  <c r="Y518"/>
  <c r="Y521"/>
  <c r="Y524"/>
  <c r="Y527"/>
  <c r="Y530"/>
  <c r="Y533"/>
  <c r="Y538"/>
  <c r="Y545"/>
  <c r="Y553"/>
  <c r="Y497"/>
  <c r="W498"/>
  <c r="W503"/>
  <c r="W509"/>
  <c r="W515"/>
  <c r="W518"/>
  <c r="W521"/>
  <c r="W524"/>
  <c r="W527"/>
  <c r="W530"/>
  <c r="W533"/>
  <c r="W538"/>
  <c r="W545"/>
  <c r="W553"/>
  <c r="W497"/>
  <c r="BK498"/>
  <c r="BK503"/>
  <c r="BK509"/>
  <c r="BK515"/>
  <c r="BK518"/>
  <c r="BK521"/>
  <c r="BK524"/>
  <c r="BK527"/>
  <c r="BK530"/>
  <c r="BK533"/>
  <c r="BK538"/>
  <c r="BK545"/>
  <c r="BK553"/>
  <c r="BK497"/>
  <c r="N497"/>
  <c r="AA447"/>
  <c r="AA450"/>
  <c r="AA453"/>
  <c r="AA457"/>
  <c r="AA461"/>
  <c r="AA465"/>
  <c r="AA469"/>
  <c r="AA475"/>
  <c r="AA481"/>
  <c r="AA487"/>
  <c r="AA446"/>
  <c r="Y447"/>
  <c r="Y450"/>
  <c r="Y453"/>
  <c r="Y457"/>
  <c r="Y461"/>
  <c r="Y465"/>
  <c r="Y469"/>
  <c r="Y475"/>
  <c r="Y481"/>
  <c r="Y487"/>
  <c r="Y446"/>
  <c r="W447"/>
  <c r="W450"/>
  <c r="W453"/>
  <c r="W457"/>
  <c r="W461"/>
  <c r="W465"/>
  <c r="W469"/>
  <c r="W475"/>
  <c r="W481"/>
  <c r="W487"/>
  <c r="W446"/>
  <c r="BK447"/>
  <c r="BK450"/>
  <c r="BK453"/>
  <c r="BK457"/>
  <c r="BK461"/>
  <c r="BK465"/>
  <c r="BK469"/>
  <c r="BK475"/>
  <c r="BK481"/>
  <c r="BK487"/>
  <c r="BK446"/>
  <c r="N446"/>
  <c r="AA358"/>
  <c r="AA363"/>
  <c r="AA366"/>
  <c r="AA371"/>
  <c r="AA374"/>
  <c r="AA377"/>
  <c r="AA381"/>
  <c r="AA393"/>
  <c r="AA398"/>
  <c r="AA401"/>
  <c r="AA404"/>
  <c r="AA409"/>
  <c r="AA412"/>
  <c r="AA417"/>
  <c r="AA422"/>
  <c r="AA427"/>
  <c r="AA430"/>
  <c r="AA433"/>
  <c r="AA436"/>
  <c r="AA443"/>
  <c r="AA357"/>
  <c r="Y358"/>
  <c r="Y363"/>
  <c r="Y366"/>
  <c r="Y371"/>
  <c r="Y374"/>
  <c r="Y377"/>
  <c r="Y381"/>
  <c r="Y393"/>
  <c r="Y398"/>
  <c r="Y401"/>
  <c r="Y404"/>
  <c r="Y409"/>
  <c r="Y412"/>
  <c r="Y417"/>
  <c r="Y422"/>
  <c r="Y427"/>
  <c r="Y430"/>
  <c r="Y433"/>
  <c r="Y436"/>
  <c r="Y443"/>
  <c r="Y357"/>
  <c r="W358"/>
  <c r="W363"/>
  <c r="W366"/>
  <c r="W371"/>
  <c r="W374"/>
  <c r="W377"/>
  <c r="W381"/>
  <c r="W393"/>
  <c r="W398"/>
  <c r="W401"/>
  <c r="W404"/>
  <c r="W409"/>
  <c r="W412"/>
  <c r="W417"/>
  <c r="W422"/>
  <c r="W427"/>
  <c r="W430"/>
  <c r="W433"/>
  <c r="W436"/>
  <c r="W443"/>
  <c r="W357"/>
  <c r="BK358"/>
  <c r="BK363"/>
  <c r="BK366"/>
  <c r="BK371"/>
  <c r="BK374"/>
  <c r="BK377"/>
  <c r="BK381"/>
  <c r="BK393"/>
  <c r="BK398"/>
  <c r="BK401"/>
  <c r="BK404"/>
  <c r="BK409"/>
  <c r="BK412"/>
  <c r="BK417"/>
  <c r="BK422"/>
  <c r="BK427"/>
  <c r="BK430"/>
  <c r="BK433"/>
  <c r="BK436"/>
  <c r="BK443"/>
  <c r="BK357"/>
  <c r="N357"/>
  <c r="AA275"/>
  <c r="AA284"/>
  <c r="AA287"/>
  <c r="AA290"/>
  <c r="AA296"/>
  <c r="AA299"/>
  <c r="AA302"/>
  <c r="AA308"/>
  <c r="AA312"/>
  <c r="AA317"/>
  <c r="AA323"/>
  <c r="AA329"/>
  <c r="AA334"/>
  <c r="AA341"/>
  <c r="AA345"/>
  <c r="AA349"/>
  <c r="AA353"/>
  <c r="AA274"/>
  <c r="Y275"/>
  <c r="Y284"/>
  <c r="Y287"/>
  <c r="Y290"/>
  <c r="Y296"/>
  <c r="Y299"/>
  <c r="Y302"/>
  <c r="Y308"/>
  <c r="Y312"/>
  <c r="Y317"/>
  <c r="Y323"/>
  <c r="Y329"/>
  <c r="Y334"/>
  <c r="Y341"/>
  <c r="Y345"/>
  <c r="Y349"/>
  <c r="Y353"/>
  <c r="Y274"/>
  <c r="W275"/>
  <c r="W284"/>
  <c r="W287"/>
  <c r="W290"/>
  <c r="W296"/>
  <c r="W299"/>
  <c r="W302"/>
  <c r="W308"/>
  <c r="W312"/>
  <c r="W317"/>
  <c r="W323"/>
  <c r="W329"/>
  <c r="W334"/>
  <c r="W341"/>
  <c r="W345"/>
  <c r="W349"/>
  <c r="W353"/>
  <c r="W274"/>
  <c r="BK275"/>
  <c r="BK284"/>
  <c r="BK287"/>
  <c r="BK290"/>
  <c r="BK296"/>
  <c r="BK299"/>
  <c r="BK302"/>
  <c r="BK308"/>
  <c r="BK312"/>
  <c r="BK317"/>
  <c r="BK323"/>
  <c r="BK329"/>
  <c r="BK334"/>
  <c r="BK341"/>
  <c r="BK345"/>
  <c r="BK349"/>
  <c r="BK353"/>
  <c r="BK274"/>
  <c r="N274"/>
  <c r="AA144"/>
  <c r="AA147"/>
  <c r="AA150"/>
  <c r="AA153"/>
  <c r="AA156"/>
  <c r="AA159"/>
  <c r="AA162"/>
  <c r="AA165"/>
  <c r="AA168"/>
  <c r="AA171"/>
  <c r="AA175"/>
  <c r="AA179"/>
  <c r="AA185"/>
  <c r="AA190"/>
  <c r="AA197"/>
  <c r="AA204"/>
  <c r="AA207"/>
  <c r="AA210"/>
  <c r="AA216"/>
  <c r="AA222"/>
  <c r="AA225"/>
  <c r="AA228"/>
  <c r="AA234"/>
  <c r="AA240"/>
  <c r="AA243"/>
  <c r="AA246"/>
  <c r="AA249"/>
  <c r="AA252"/>
  <c r="AA255"/>
  <c r="AA258"/>
  <c r="AA261"/>
  <c r="AA264"/>
  <c r="AA265"/>
  <c r="AA268"/>
  <c r="AA271"/>
  <c r="AA143"/>
  <c r="Y144"/>
  <c r="Y147"/>
  <c r="Y150"/>
  <c r="Y153"/>
  <c r="Y156"/>
  <c r="Y159"/>
  <c r="Y162"/>
  <c r="Y165"/>
  <c r="Y168"/>
  <c r="Y171"/>
  <c r="Y175"/>
  <c r="Y179"/>
  <c r="Y185"/>
  <c r="Y190"/>
  <c r="Y197"/>
  <c r="Y204"/>
  <c r="Y207"/>
  <c r="Y210"/>
  <c r="Y216"/>
  <c r="Y222"/>
  <c r="Y225"/>
  <c r="Y228"/>
  <c r="Y234"/>
  <c r="Y240"/>
  <c r="Y243"/>
  <c r="Y246"/>
  <c r="Y249"/>
  <c r="Y252"/>
  <c r="Y255"/>
  <c r="Y258"/>
  <c r="Y261"/>
  <c r="Y264"/>
  <c r="Y265"/>
  <c r="Y268"/>
  <c r="Y271"/>
  <c r="Y143"/>
  <c r="W144"/>
  <c r="W147"/>
  <c r="W150"/>
  <c r="W153"/>
  <c r="W156"/>
  <c r="W159"/>
  <c r="W162"/>
  <c r="W165"/>
  <c r="W168"/>
  <c r="W171"/>
  <c r="W175"/>
  <c r="W179"/>
  <c r="W185"/>
  <c r="W190"/>
  <c r="W197"/>
  <c r="W204"/>
  <c r="W207"/>
  <c r="W210"/>
  <c r="W216"/>
  <c r="W222"/>
  <c r="W225"/>
  <c r="W228"/>
  <c r="W234"/>
  <c r="W240"/>
  <c r="W243"/>
  <c r="W246"/>
  <c r="W249"/>
  <c r="W252"/>
  <c r="W255"/>
  <c r="W258"/>
  <c r="W261"/>
  <c r="W264"/>
  <c r="W265"/>
  <c r="W268"/>
  <c r="W271"/>
  <c r="W143"/>
  <c r="BK144"/>
  <c r="BK147"/>
  <c r="BK150"/>
  <c r="BK153"/>
  <c r="BK156"/>
  <c r="BK159"/>
  <c r="BK162"/>
  <c r="BK165"/>
  <c r="BK168"/>
  <c r="BK171"/>
  <c r="BK175"/>
  <c r="BK179"/>
  <c r="BK185"/>
  <c r="BK190"/>
  <c r="BK197"/>
  <c r="BK204"/>
  <c r="BK207"/>
  <c r="BK210"/>
  <c r="BK216"/>
  <c r="BK222"/>
  <c r="BK225"/>
  <c r="BK228"/>
  <c r="BK234"/>
  <c r="BK240"/>
  <c r="BK243"/>
  <c r="BK246"/>
  <c r="BK249"/>
  <c r="BK252"/>
  <c r="BK255"/>
  <c r="BK258"/>
  <c r="BK261"/>
  <c r="BK264"/>
  <c r="BK265"/>
  <c r="BK268"/>
  <c r="BK271"/>
  <c r="BK143"/>
  <c r="N143"/>
  <c r="AA142"/>
  <c r="Y142"/>
  <c r="W142"/>
  <c r="BK142"/>
  <c r="N142"/>
  <c r="AA141"/>
  <c r="Y141"/>
  <c r="W141"/>
  <c r="BK141"/>
  <c r="N141"/>
  <c r="BI118"/>
  <c r="BI119"/>
  <c r="BI120"/>
  <c r="BI121"/>
  <c r="BI122"/>
  <c r="BI123"/>
  <c r="BI144"/>
  <c r="BI147"/>
  <c r="BI150"/>
  <c r="BI153"/>
  <c r="BI156"/>
  <c r="BI159"/>
  <c r="BI162"/>
  <c r="BI165"/>
  <c r="BI168"/>
  <c r="BI171"/>
  <c r="BI175"/>
  <c r="BI179"/>
  <c r="BI185"/>
  <c r="BI190"/>
  <c r="BI197"/>
  <c r="BI204"/>
  <c r="BI207"/>
  <c r="BI210"/>
  <c r="BI216"/>
  <c r="BI222"/>
  <c r="BI225"/>
  <c r="BI228"/>
  <c r="BI234"/>
  <c r="BI240"/>
  <c r="BI243"/>
  <c r="BI246"/>
  <c r="BI249"/>
  <c r="BI252"/>
  <c r="BI255"/>
  <c r="BI258"/>
  <c r="BI261"/>
  <c r="BI264"/>
  <c r="BI265"/>
  <c r="BI268"/>
  <c r="BI271"/>
  <c r="BI275"/>
  <c r="BI284"/>
  <c r="BI287"/>
  <c r="BI290"/>
  <c r="BI296"/>
  <c r="BI299"/>
  <c r="BI302"/>
  <c r="BI308"/>
  <c r="BI312"/>
  <c r="BI317"/>
  <c r="BI323"/>
  <c r="BI329"/>
  <c r="BI334"/>
  <c r="BI341"/>
  <c r="BI345"/>
  <c r="BI349"/>
  <c r="BI353"/>
  <c r="BI358"/>
  <c r="BI363"/>
  <c r="BI366"/>
  <c r="BI371"/>
  <c r="BI374"/>
  <c r="BI377"/>
  <c r="BI381"/>
  <c r="BI393"/>
  <c r="BI398"/>
  <c r="BI401"/>
  <c r="BI404"/>
  <c r="BI409"/>
  <c r="BI412"/>
  <c r="BI417"/>
  <c r="BI422"/>
  <c r="BI427"/>
  <c r="BI430"/>
  <c r="BI433"/>
  <c r="BI436"/>
  <c r="BI443"/>
  <c r="BI447"/>
  <c r="BI450"/>
  <c r="BI453"/>
  <c r="BI457"/>
  <c r="BI461"/>
  <c r="BI465"/>
  <c r="BI469"/>
  <c r="BI475"/>
  <c r="BI481"/>
  <c r="BI487"/>
  <c r="BI498"/>
  <c r="BI503"/>
  <c r="BI509"/>
  <c r="BI515"/>
  <c r="BI518"/>
  <c r="BI521"/>
  <c r="BI524"/>
  <c r="BI527"/>
  <c r="BI530"/>
  <c r="BI533"/>
  <c r="BI538"/>
  <c r="BI545"/>
  <c r="BI553"/>
  <c r="BI557"/>
  <c r="BI562"/>
  <c r="BI566"/>
  <c r="BI570"/>
  <c r="BI575"/>
  <c r="BI579"/>
  <c r="BI583"/>
  <c r="BI588"/>
  <c r="BI606"/>
  <c r="BI610"/>
  <c r="BI628"/>
  <c r="BI637"/>
  <c r="BI646"/>
  <c r="BI650"/>
  <c r="BI654"/>
  <c r="BI661"/>
  <c r="BI679"/>
  <c r="BI682"/>
  <c r="BI685"/>
  <c r="BI693"/>
  <c r="BI706"/>
  <c r="BI710"/>
  <c r="BI714"/>
  <c r="BI722"/>
  <c r="BI727"/>
  <c r="BI734"/>
  <c r="BI740"/>
  <c r="BI741"/>
  <c r="BI744"/>
  <c r="BI747"/>
  <c r="BI750"/>
  <c r="BI753"/>
  <c r="BI760"/>
  <c r="BI766"/>
  <c r="BI772"/>
  <c r="BI775"/>
  <c r="BI778"/>
  <c r="BI781"/>
  <c r="BI787"/>
  <c r="BI790"/>
  <c r="BI796"/>
  <c r="BI802"/>
  <c r="BI807"/>
  <c r="BI810"/>
  <c r="BI831"/>
  <c r="BI852"/>
  <c r="BI855"/>
  <c r="BI876"/>
  <c r="BI879"/>
  <c r="BI900"/>
  <c r="BI907"/>
  <c r="BI911"/>
  <c r="BI914"/>
  <c r="BI917"/>
  <c r="BI920"/>
  <c r="BI931"/>
  <c r="BI933"/>
  <c r="BI934"/>
  <c r="BI935"/>
  <c r="BI936"/>
  <c r="BI939"/>
  <c r="BI942"/>
  <c r="BI945"/>
  <c r="BI948"/>
  <c r="BI952"/>
  <c r="BI955"/>
  <c r="BI958"/>
  <c r="BI961"/>
  <c r="BI964"/>
  <c r="BI968"/>
  <c r="BI972"/>
  <c r="BI975"/>
  <c r="BI980"/>
  <c r="BI983"/>
  <c r="BI986"/>
  <c r="BI990"/>
  <c r="BI997"/>
  <c r="BI1000"/>
  <c r="BI1001"/>
  <c r="BI1006"/>
  <c r="BI1011"/>
  <c r="BI1016"/>
  <c r="BI1023"/>
  <c r="BI1027"/>
  <c r="BI1030"/>
  <c r="BI1033"/>
  <c r="BI1037"/>
  <c r="BI1040"/>
  <c r="BI1043"/>
  <c r="BI1046"/>
  <c r="BI1050"/>
  <c r="BI1055"/>
  <c r="BI1058"/>
  <c r="BI1062"/>
  <c r="BI1068"/>
  <c r="BI1071"/>
  <c r="BI1075"/>
  <c r="BI1078"/>
  <c r="BI1081"/>
  <c r="BI1084"/>
  <c r="BI1090"/>
  <c r="BI1095"/>
  <c r="BI1098"/>
  <c r="BI1101"/>
  <c r="BI1104"/>
  <c r="BI1109"/>
  <c r="BI1112"/>
  <c r="BI1115"/>
  <c r="BI1118"/>
  <c r="BI1121"/>
  <c r="BI1126"/>
  <c r="BI1145"/>
  <c r="BI1153"/>
  <c r="BI1157"/>
  <c r="BI1160"/>
  <c r="BI1166"/>
  <c r="BI1167"/>
  <c r="BI1168"/>
  <c r="BI1171"/>
  <c r="BI1174"/>
  <c r="BI1175"/>
  <c r="BI1176"/>
  <c r="BI1180"/>
  <c r="BI1184"/>
  <c r="BI1187"/>
  <c r="BI1191"/>
  <c r="BI1196"/>
  <c r="BI1201"/>
  <c r="BI1207"/>
  <c r="BI1211"/>
  <c r="BI1215"/>
  <c r="BI1219"/>
  <c r="BI1225"/>
  <c r="BI1228"/>
  <c r="BI1231"/>
  <c r="BI1234"/>
  <c r="BI1237"/>
  <c r="BI1240"/>
  <c r="BI1243"/>
  <c r="BI1244"/>
  <c r="BI1247"/>
  <c r="BI1248"/>
  <c r="BI1251"/>
  <c r="BI1252"/>
  <c r="BI1255"/>
  <c r="BI1256"/>
  <c r="BI1259"/>
  <c r="BI1260"/>
  <c r="BI1262"/>
  <c r="BI1265"/>
  <c r="BI1268"/>
  <c r="BI1270"/>
  <c r="BI1273"/>
  <c r="BI1274"/>
  <c r="BI1277"/>
  <c r="BI1280"/>
  <c r="BI1283"/>
  <c r="BI1286"/>
  <c r="BI1289"/>
  <c r="BI1293"/>
  <c r="BI1297"/>
  <c r="BI1301"/>
  <c r="BI1305"/>
  <c r="BI1309"/>
  <c r="BI1313"/>
  <c r="BI1316"/>
  <c r="BI1319"/>
  <c r="BI1321"/>
  <c r="BI1342"/>
  <c r="BI1344"/>
  <c r="BI1348"/>
  <c r="BI1350"/>
  <c r="BI1354"/>
  <c r="BI1358"/>
  <c r="BI1362"/>
  <c r="BI1367"/>
  <c r="BI1372"/>
  <c r="BI1375"/>
  <c r="BI1379"/>
  <c r="BI1381"/>
  <c r="BI1384"/>
  <c r="BI1387"/>
  <c r="BI1392"/>
  <c r="BI1397"/>
  <c r="BI1402"/>
  <c r="BI1410"/>
  <c r="BI1417"/>
  <c r="BI1424"/>
  <c r="BI1431"/>
  <c r="BI1435"/>
  <c r="BI1439"/>
  <c r="BI1443"/>
  <c r="BI1447"/>
  <c r="BI1451"/>
  <c r="BI1455"/>
  <c r="BI1459"/>
  <c r="BI1465"/>
  <c r="BI1469"/>
  <c r="BI1472"/>
  <c r="BI1475"/>
  <c r="BI1478"/>
  <c r="BI1481"/>
  <c r="BI1484"/>
  <c r="BI1489"/>
  <c r="BI1494"/>
  <c r="BI1497"/>
  <c r="BI1500"/>
  <c r="BI1503"/>
  <c r="BI1506"/>
  <c r="BI1511"/>
  <c r="BI1514"/>
  <c r="BI1517"/>
  <c r="BI1520"/>
  <c r="BI1522"/>
  <c r="BI1526"/>
  <c r="BI1530"/>
  <c r="BI1535"/>
  <c r="BI1537"/>
  <c r="BI1542"/>
  <c r="BI1545"/>
  <c r="BI1548"/>
  <c r="BI1551"/>
  <c r="BI1554"/>
  <c r="BI1557"/>
  <c r="BI1562"/>
  <c r="BI1565"/>
  <c r="BI1568"/>
  <c r="BI1571"/>
  <c r="BI1573"/>
  <c r="BI1576"/>
  <c r="BI1579"/>
  <c r="BI1580"/>
  <c r="BI1583"/>
  <c r="BI1586"/>
  <c r="BI1589"/>
  <c r="BI1592"/>
  <c r="BI1603"/>
  <c r="BI1606"/>
  <c r="BI1609"/>
  <c r="BI1612"/>
  <c r="BI1615"/>
  <c r="BI1618"/>
  <c r="BI1621"/>
  <c r="BI1624"/>
  <c r="BI1627"/>
  <c r="BI1630"/>
  <c r="BI1633"/>
  <c r="BI1636"/>
  <c r="BI1639"/>
  <c r="BI1654"/>
  <c r="BI1657"/>
  <c r="BI1660"/>
  <c r="BI1663"/>
  <c r="BI1666"/>
  <c r="BI1669"/>
  <c r="BI1672"/>
  <c r="BI1675"/>
  <c r="BI1678"/>
  <c r="BI1681"/>
  <c r="BI1684"/>
  <c r="BI1687"/>
  <c r="BI1690"/>
  <c r="BI1693"/>
  <c r="BI1696"/>
  <c r="BI1699"/>
  <c r="BI1702"/>
  <c r="BI1705"/>
  <c r="BI1708"/>
  <c r="BI1711"/>
  <c r="BI1714"/>
  <c r="BI1717"/>
  <c r="BI1720"/>
  <c r="BI1727"/>
  <c r="BI1730"/>
  <c r="BI1733"/>
  <c r="BI1736"/>
  <c r="BI1739"/>
  <c r="BI1742"/>
  <c r="BI1747"/>
  <c r="BI1750"/>
  <c r="BI1753"/>
  <c r="BI1756"/>
  <c r="BI1764"/>
  <c r="BI1772"/>
  <c r="BI1781"/>
  <c r="BI1790"/>
  <c r="BI1801"/>
  <c r="BI1812"/>
  <c r="BI1823"/>
  <c r="BI1826"/>
  <c r="BI1829"/>
  <c r="BI1831"/>
  <c r="BI1834"/>
  <c r="BI1838"/>
  <c r="BI1841"/>
  <c r="BI1844"/>
  <c r="BI1847"/>
  <c r="BI1850"/>
  <c r="BI1853"/>
  <c r="BI1856"/>
  <c r="BI1859"/>
  <c r="BI1863"/>
  <c r="BI1866"/>
  <c r="BI1869"/>
  <c r="BI1884"/>
  <c r="BI1899"/>
  <c r="BI1902"/>
  <c r="BI1908"/>
  <c r="BI1915"/>
  <c r="BI1920"/>
  <c r="BI1925"/>
  <c r="BI1929"/>
  <c r="BI1931"/>
  <c r="BI1936"/>
  <c r="BI1939"/>
  <c r="BI1946"/>
  <c r="BI1953"/>
  <c r="BI1956"/>
  <c r="BI1957"/>
  <c r="BI1962"/>
  <c r="BI1967"/>
  <c r="BI1972"/>
  <c r="BI1975"/>
  <c r="BI1978"/>
  <c r="BI1994"/>
  <c r="BI1997"/>
  <c r="BI2013"/>
  <c r="BI2018"/>
  <c r="BI2021"/>
  <c r="BI2022"/>
  <c r="BI2025"/>
  <c r="BI2028"/>
  <c r="BI2031"/>
  <c r="BI2032"/>
  <c r="BI2034"/>
  <c r="BI2041"/>
  <c r="BI2048"/>
  <c r="BI2051"/>
  <c r="BI2054"/>
  <c r="BI2061"/>
  <c r="BI2063"/>
  <c r="BI2066"/>
  <c r="BI2070"/>
  <c r="BI2073"/>
  <c r="BI2076"/>
  <c r="BI2078"/>
  <c r="BI2080"/>
  <c r="BI2089"/>
  <c r="BI2092"/>
  <c r="BI2100"/>
  <c r="BI2103"/>
  <c r="BI2104"/>
  <c r="BI2107"/>
  <c r="BI2110"/>
  <c r="BI2119"/>
  <c r="BI2122"/>
  <c r="BI2125"/>
  <c r="BI2128"/>
  <c r="BI2131"/>
  <c r="BI2133"/>
  <c r="BI2136"/>
  <c r="BI2137"/>
  <c r="BI2143"/>
  <c r="BI2149"/>
  <c r="BI2155"/>
  <c r="BI2161"/>
  <c r="BI2164"/>
  <c r="BI2167"/>
  <c r="BI2170"/>
  <c r="BI2173"/>
  <c r="BI2178"/>
  <c r="BI2183"/>
  <c r="BI2186"/>
  <c r="BI2190"/>
  <c r="BI2198"/>
  <c r="BI2202"/>
  <c r="BI2203"/>
  <c r="BI2211"/>
  <c r="BI2214"/>
  <c r="BI2222"/>
  <c r="BI2228"/>
  <c r="BI2231"/>
  <c r="BI2234"/>
  <c r="H35"/>
  <c r="BD88" i="1"/>
  <c r="BH118" i="2"/>
  <c r="BH119"/>
  <c r="BH120"/>
  <c r="BH121"/>
  <c r="BH122"/>
  <c r="BH123"/>
  <c r="BH144"/>
  <c r="BH147"/>
  <c r="BH150"/>
  <c r="BH153"/>
  <c r="BH156"/>
  <c r="BH159"/>
  <c r="BH162"/>
  <c r="BH165"/>
  <c r="BH168"/>
  <c r="BH171"/>
  <c r="BH175"/>
  <c r="BH179"/>
  <c r="BH185"/>
  <c r="BH190"/>
  <c r="BH197"/>
  <c r="BH204"/>
  <c r="BH207"/>
  <c r="BH210"/>
  <c r="BH216"/>
  <c r="BH222"/>
  <c r="BH225"/>
  <c r="BH228"/>
  <c r="BH234"/>
  <c r="BH240"/>
  <c r="BH243"/>
  <c r="BH246"/>
  <c r="BH249"/>
  <c r="BH252"/>
  <c r="BH255"/>
  <c r="BH258"/>
  <c r="BH261"/>
  <c r="BH264"/>
  <c r="BH265"/>
  <c r="BH268"/>
  <c r="BH271"/>
  <c r="BH275"/>
  <c r="BH284"/>
  <c r="BH287"/>
  <c r="BH290"/>
  <c r="BH296"/>
  <c r="BH299"/>
  <c r="BH302"/>
  <c r="BH308"/>
  <c r="BH312"/>
  <c r="BH317"/>
  <c r="BH323"/>
  <c r="BH329"/>
  <c r="BH334"/>
  <c r="BH341"/>
  <c r="BH345"/>
  <c r="BH349"/>
  <c r="BH353"/>
  <c r="BH358"/>
  <c r="BH363"/>
  <c r="BH366"/>
  <c r="BH371"/>
  <c r="BH374"/>
  <c r="BH377"/>
  <c r="BH381"/>
  <c r="BH393"/>
  <c r="BH398"/>
  <c r="BH401"/>
  <c r="BH404"/>
  <c r="BH409"/>
  <c r="BH412"/>
  <c r="BH417"/>
  <c r="BH422"/>
  <c r="BH427"/>
  <c r="BH430"/>
  <c r="BH433"/>
  <c r="BH436"/>
  <c r="BH443"/>
  <c r="BH447"/>
  <c r="BH450"/>
  <c r="BH453"/>
  <c r="BH457"/>
  <c r="BH461"/>
  <c r="BH465"/>
  <c r="BH469"/>
  <c r="BH475"/>
  <c r="BH481"/>
  <c r="BH487"/>
  <c r="BH498"/>
  <c r="BH503"/>
  <c r="BH509"/>
  <c r="BH515"/>
  <c r="BH518"/>
  <c r="BH521"/>
  <c r="BH524"/>
  <c r="BH527"/>
  <c r="BH530"/>
  <c r="BH533"/>
  <c r="BH538"/>
  <c r="BH545"/>
  <c r="BH553"/>
  <c r="BH557"/>
  <c r="BH562"/>
  <c r="BH566"/>
  <c r="BH570"/>
  <c r="BH575"/>
  <c r="BH579"/>
  <c r="BH583"/>
  <c r="BH588"/>
  <c r="BH606"/>
  <c r="BH610"/>
  <c r="BH628"/>
  <c r="BH637"/>
  <c r="BH646"/>
  <c r="BH650"/>
  <c r="BH654"/>
  <c r="BH661"/>
  <c r="BH679"/>
  <c r="BH682"/>
  <c r="BH685"/>
  <c r="BH693"/>
  <c r="BH706"/>
  <c r="BH710"/>
  <c r="BH714"/>
  <c r="BH722"/>
  <c r="BH727"/>
  <c r="BH734"/>
  <c r="BH740"/>
  <c r="BH741"/>
  <c r="BH744"/>
  <c r="BH747"/>
  <c r="BH750"/>
  <c r="BH753"/>
  <c r="BH760"/>
  <c r="BH766"/>
  <c r="BH772"/>
  <c r="BH775"/>
  <c r="BH778"/>
  <c r="BH781"/>
  <c r="BH787"/>
  <c r="BH790"/>
  <c r="BH796"/>
  <c r="BH802"/>
  <c r="BH807"/>
  <c r="BH810"/>
  <c r="BH831"/>
  <c r="BH852"/>
  <c r="BH855"/>
  <c r="BH876"/>
  <c r="BH879"/>
  <c r="BH900"/>
  <c r="BH907"/>
  <c r="BH911"/>
  <c r="BH914"/>
  <c r="BH917"/>
  <c r="BH920"/>
  <c r="BH931"/>
  <c r="BH933"/>
  <c r="BH934"/>
  <c r="BH935"/>
  <c r="BH936"/>
  <c r="BH939"/>
  <c r="BH942"/>
  <c r="BH945"/>
  <c r="BH948"/>
  <c r="BH952"/>
  <c r="BH955"/>
  <c r="BH958"/>
  <c r="BH961"/>
  <c r="BH964"/>
  <c r="BH968"/>
  <c r="BH972"/>
  <c r="BH975"/>
  <c r="BH980"/>
  <c r="BH983"/>
  <c r="BH986"/>
  <c r="BH990"/>
  <c r="BH997"/>
  <c r="BH1000"/>
  <c r="BH1001"/>
  <c r="BH1006"/>
  <c r="BH1011"/>
  <c r="BH1016"/>
  <c r="BH1023"/>
  <c r="BH1027"/>
  <c r="BH1030"/>
  <c r="BH1033"/>
  <c r="BH1037"/>
  <c r="BH1040"/>
  <c r="BH1043"/>
  <c r="BH1046"/>
  <c r="BH1050"/>
  <c r="BH1055"/>
  <c r="BH1058"/>
  <c r="BH1062"/>
  <c r="BH1068"/>
  <c r="BH1071"/>
  <c r="BH1075"/>
  <c r="BH1078"/>
  <c r="BH1081"/>
  <c r="BH1084"/>
  <c r="BH1090"/>
  <c r="BH1095"/>
  <c r="BH1098"/>
  <c r="BH1101"/>
  <c r="BH1104"/>
  <c r="BH1109"/>
  <c r="BH1112"/>
  <c r="BH1115"/>
  <c r="BH1118"/>
  <c r="BH1121"/>
  <c r="BH1126"/>
  <c r="BH1145"/>
  <c r="BH1153"/>
  <c r="BH1157"/>
  <c r="BH1160"/>
  <c r="BH1166"/>
  <c r="BH1167"/>
  <c r="BH1168"/>
  <c r="BH1171"/>
  <c r="BH1174"/>
  <c r="BH1175"/>
  <c r="BH1176"/>
  <c r="BH1180"/>
  <c r="BH1184"/>
  <c r="BH1187"/>
  <c r="BH1191"/>
  <c r="BH1196"/>
  <c r="BH1201"/>
  <c r="BH1207"/>
  <c r="BH1211"/>
  <c r="BH1215"/>
  <c r="BH1219"/>
  <c r="BH1225"/>
  <c r="BH1228"/>
  <c r="BH1231"/>
  <c r="BH1234"/>
  <c r="BH1237"/>
  <c r="BH1240"/>
  <c r="BH1243"/>
  <c r="BH1244"/>
  <c r="BH1247"/>
  <c r="BH1248"/>
  <c r="BH1251"/>
  <c r="BH1252"/>
  <c r="BH1255"/>
  <c r="BH1256"/>
  <c r="BH1259"/>
  <c r="BH1260"/>
  <c r="BH1262"/>
  <c r="BH1265"/>
  <c r="BH1268"/>
  <c r="BH1270"/>
  <c r="BH1273"/>
  <c r="BH1274"/>
  <c r="BH1277"/>
  <c r="BH1280"/>
  <c r="BH1283"/>
  <c r="BH1286"/>
  <c r="BH1289"/>
  <c r="BH1293"/>
  <c r="BH1297"/>
  <c r="BH1301"/>
  <c r="BH1305"/>
  <c r="BH1309"/>
  <c r="BH1313"/>
  <c r="BH1316"/>
  <c r="BH1319"/>
  <c r="BH1321"/>
  <c r="BH1342"/>
  <c r="BH1344"/>
  <c r="BH1348"/>
  <c r="BH1350"/>
  <c r="BH1354"/>
  <c r="BH1358"/>
  <c r="BH1362"/>
  <c r="BH1367"/>
  <c r="BH1372"/>
  <c r="BH1375"/>
  <c r="BH1379"/>
  <c r="BH1381"/>
  <c r="BH1384"/>
  <c r="BH1387"/>
  <c r="BH1392"/>
  <c r="BH1397"/>
  <c r="BH1402"/>
  <c r="BH1410"/>
  <c r="BH1417"/>
  <c r="BH1424"/>
  <c r="BH1431"/>
  <c r="BH1435"/>
  <c r="BH1439"/>
  <c r="BH1443"/>
  <c r="BH1447"/>
  <c r="BH1451"/>
  <c r="BH1455"/>
  <c r="BH1459"/>
  <c r="BH1465"/>
  <c r="BH1469"/>
  <c r="BH1472"/>
  <c r="BH1475"/>
  <c r="BH1478"/>
  <c r="BH1481"/>
  <c r="BH1484"/>
  <c r="BH1489"/>
  <c r="BH1494"/>
  <c r="BH1497"/>
  <c r="BH1500"/>
  <c r="BH1503"/>
  <c r="BH1506"/>
  <c r="BH1511"/>
  <c r="BH1514"/>
  <c r="BH1517"/>
  <c r="BH1520"/>
  <c r="BH1522"/>
  <c r="BH1526"/>
  <c r="BH1530"/>
  <c r="BH1535"/>
  <c r="BH1537"/>
  <c r="BH1542"/>
  <c r="BH1545"/>
  <c r="BH1548"/>
  <c r="BH1551"/>
  <c r="BH1554"/>
  <c r="BH1557"/>
  <c r="BH1562"/>
  <c r="BH1565"/>
  <c r="BH1568"/>
  <c r="BH1571"/>
  <c r="BH1573"/>
  <c r="BH1576"/>
  <c r="BH1579"/>
  <c r="BH1580"/>
  <c r="BH1583"/>
  <c r="BH1586"/>
  <c r="BH1589"/>
  <c r="BH1592"/>
  <c r="BH1603"/>
  <c r="BH1606"/>
  <c r="BH1609"/>
  <c r="BH1612"/>
  <c r="BH1615"/>
  <c r="BH1618"/>
  <c r="BH1621"/>
  <c r="BH1624"/>
  <c r="BH1627"/>
  <c r="BH1630"/>
  <c r="BH1633"/>
  <c r="BH1636"/>
  <c r="BH1639"/>
  <c r="BH1654"/>
  <c r="BH1657"/>
  <c r="BH1660"/>
  <c r="BH1663"/>
  <c r="BH1666"/>
  <c r="BH1669"/>
  <c r="BH1672"/>
  <c r="BH1675"/>
  <c r="BH1678"/>
  <c r="BH1681"/>
  <c r="BH1684"/>
  <c r="BH1687"/>
  <c r="BH1690"/>
  <c r="BH1693"/>
  <c r="BH1696"/>
  <c r="BH1699"/>
  <c r="BH1702"/>
  <c r="BH1705"/>
  <c r="BH1708"/>
  <c r="BH1711"/>
  <c r="BH1714"/>
  <c r="BH1717"/>
  <c r="BH1720"/>
  <c r="BH1727"/>
  <c r="BH1730"/>
  <c r="BH1733"/>
  <c r="BH1736"/>
  <c r="BH1739"/>
  <c r="BH1742"/>
  <c r="BH1747"/>
  <c r="BH1750"/>
  <c r="BH1753"/>
  <c r="BH1756"/>
  <c r="BH1764"/>
  <c r="BH1772"/>
  <c r="BH1781"/>
  <c r="BH1790"/>
  <c r="BH1801"/>
  <c r="BH1812"/>
  <c r="BH1823"/>
  <c r="BH1826"/>
  <c r="BH1829"/>
  <c r="BH1831"/>
  <c r="BH1834"/>
  <c r="BH1838"/>
  <c r="BH1841"/>
  <c r="BH1844"/>
  <c r="BH1847"/>
  <c r="BH1850"/>
  <c r="BH1853"/>
  <c r="BH1856"/>
  <c r="BH1859"/>
  <c r="BH1863"/>
  <c r="BH1866"/>
  <c r="BH1869"/>
  <c r="BH1884"/>
  <c r="BH1899"/>
  <c r="BH1902"/>
  <c r="BH1908"/>
  <c r="BH1915"/>
  <c r="BH1920"/>
  <c r="BH1925"/>
  <c r="BH1929"/>
  <c r="BH1931"/>
  <c r="BH1936"/>
  <c r="BH1939"/>
  <c r="BH1946"/>
  <c r="BH1953"/>
  <c r="BH1956"/>
  <c r="BH1957"/>
  <c r="BH1962"/>
  <c r="BH1967"/>
  <c r="BH1972"/>
  <c r="BH1975"/>
  <c r="BH1978"/>
  <c r="BH1994"/>
  <c r="BH1997"/>
  <c r="BH2013"/>
  <c r="BH2018"/>
  <c r="BH2021"/>
  <c r="BH2022"/>
  <c r="BH2025"/>
  <c r="BH2028"/>
  <c r="BH2031"/>
  <c r="BH2032"/>
  <c r="BH2034"/>
  <c r="BH2041"/>
  <c r="BH2048"/>
  <c r="BH2051"/>
  <c r="BH2054"/>
  <c r="BH2061"/>
  <c r="BH2063"/>
  <c r="BH2066"/>
  <c r="BH2070"/>
  <c r="BH2073"/>
  <c r="BH2076"/>
  <c r="BH2078"/>
  <c r="BH2080"/>
  <c r="BH2089"/>
  <c r="BH2092"/>
  <c r="BH2100"/>
  <c r="BH2103"/>
  <c r="BH2104"/>
  <c r="BH2107"/>
  <c r="BH2110"/>
  <c r="BH2119"/>
  <c r="BH2122"/>
  <c r="BH2125"/>
  <c r="BH2128"/>
  <c r="BH2131"/>
  <c r="BH2133"/>
  <c r="BH2136"/>
  <c r="BH2137"/>
  <c r="BH2143"/>
  <c r="BH2149"/>
  <c r="BH2155"/>
  <c r="BH2161"/>
  <c r="BH2164"/>
  <c r="BH2167"/>
  <c r="BH2170"/>
  <c r="BH2173"/>
  <c r="BH2178"/>
  <c r="BH2183"/>
  <c r="BH2186"/>
  <c r="BH2190"/>
  <c r="BH2198"/>
  <c r="BH2202"/>
  <c r="BH2203"/>
  <c r="BH2211"/>
  <c r="BH2214"/>
  <c r="BH2222"/>
  <c r="BH2228"/>
  <c r="BH2231"/>
  <c r="BH2234"/>
  <c r="H34"/>
  <c r="BC88" i="1"/>
  <c r="BG118" i="2"/>
  <c r="BG119"/>
  <c r="BG120"/>
  <c r="BG121"/>
  <c r="BG122"/>
  <c r="BG123"/>
  <c r="BG144"/>
  <c r="BG147"/>
  <c r="BG150"/>
  <c r="BG153"/>
  <c r="BG156"/>
  <c r="BG159"/>
  <c r="BG162"/>
  <c r="BG165"/>
  <c r="BG168"/>
  <c r="BG171"/>
  <c r="BG175"/>
  <c r="BG179"/>
  <c r="BG185"/>
  <c r="BG190"/>
  <c r="BG197"/>
  <c r="BG204"/>
  <c r="BG207"/>
  <c r="BG210"/>
  <c r="BG216"/>
  <c r="BG222"/>
  <c r="BG225"/>
  <c r="BG228"/>
  <c r="BG234"/>
  <c r="BG240"/>
  <c r="BG243"/>
  <c r="BG246"/>
  <c r="BG249"/>
  <c r="BG252"/>
  <c r="BG255"/>
  <c r="BG258"/>
  <c r="BG261"/>
  <c r="BG264"/>
  <c r="BG265"/>
  <c r="BG268"/>
  <c r="BG271"/>
  <c r="BG275"/>
  <c r="BG284"/>
  <c r="BG287"/>
  <c r="BG290"/>
  <c r="BG296"/>
  <c r="BG299"/>
  <c r="BG302"/>
  <c r="BG308"/>
  <c r="BG312"/>
  <c r="BG317"/>
  <c r="BG323"/>
  <c r="BG329"/>
  <c r="BG334"/>
  <c r="BG341"/>
  <c r="BG345"/>
  <c r="BG349"/>
  <c r="BG353"/>
  <c r="BG358"/>
  <c r="BG363"/>
  <c r="BG366"/>
  <c r="BG371"/>
  <c r="BG374"/>
  <c r="BG377"/>
  <c r="BG381"/>
  <c r="BG393"/>
  <c r="BG398"/>
  <c r="BG401"/>
  <c r="BG404"/>
  <c r="BG409"/>
  <c r="BG412"/>
  <c r="BG417"/>
  <c r="BG422"/>
  <c r="BG427"/>
  <c r="BG430"/>
  <c r="BG433"/>
  <c r="BG436"/>
  <c r="BG443"/>
  <c r="BG447"/>
  <c r="BG450"/>
  <c r="BG453"/>
  <c r="BG457"/>
  <c r="BG461"/>
  <c r="BG465"/>
  <c r="BG469"/>
  <c r="BG475"/>
  <c r="BG481"/>
  <c r="BG487"/>
  <c r="BG498"/>
  <c r="BG503"/>
  <c r="BG509"/>
  <c r="BG515"/>
  <c r="BG518"/>
  <c r="BG521"/>
  <c r="BG524"/>
  <c r="BG527"/>
  <c r="BG530"/>
  <c r="BG533"/>
  <c r="BG538"/>
  <c r="BG545"/>
  <c r="BG553"/>
  <c r="BG557"/>
  <c r="BG562"/>
  <c r="BG566"/>
  <c r="BG570"/>
  <c r="BG575"/>
  <c r="BG579"/>
  <c r="BG583"/>
  <c r="BG588"/>
  <c r="BG606"/>
  <c r="BG610"/>
  <c r="BG628"/>
  <c r="BG637"/>
  <c r="BG646"/>
  <c r="BG650"/>
  <c r="BG654"/>
  <c r="BG661"/>
  <c r="BG679"/>
  <c r="BG682"/>
  <c r="BG685"/>
  <c r="BG693"/>
  <c r="BG706"/>
  <c r="BG710"/>
  <c r="BG714"/>
  <c r="BG722"/>
  <c r="BG727"/>
  <c r="BG734"/>
  <c r="BG740"/>
  <c r="BG741"/>
  <c r="BG744"/>
  <c r="BG747"/>
  <c r="BG750"/>
  <c r="BG753"/>
  <c r="BG760"/>
  <c r="BG766"/>
  <c r="BG772"/>
  <c r="BG775"/>
  <c r="BG778"/>
  <c r="BG781"/>
  <c r="BG787"/>
  <c r="BG790"/>
  <c r="BG796"/>
  <c r="BG802"/>
  <c r="BG807"/>
  <c r="BG810"/>
  <c r="BG831"/>
  <c r="BG852"/>
  <c r="BG855"/>
  <c r="BG876"/>
  <c r="BG879"/>
  <c r="BG900"/>
  <c r="BG907"/>
  <c r="BG911"/>
  <c r="BG914"/>
  <c r="BG917"/>
  <c r="BG920"/>
  <c r="BG931"/>
  <c r="BG933"/>
  <c r="BG934"/>
  <c r="BG935"/>
  <c r="BG936"/>
  <c r="BG939"/>
  <c r="BG942"/>
  <c r="BG945"/>
  <c r="BG948"/>
  <c r="BG952"/>
  <c r="BG955"/>
  <c r="BG958"/>
  <c r="BG961"/>
  <c r="BG964"/>
  <c r="BG968"/>
  <c r="BG972"/>
  <c r="BG975"/>
  <c r="BG980"/>
  <c r="BG983"/>
  <c r="BG986"/>
  <c r="BG990"/>
  <c r="BG997"/>
  <c r="BG1000"/>
  <c r="BG1001"/>
  <c r="BG1006"/>
  <c r="BG1011"/>
  <c r="BG1016"/>
  <c r="BG1023"/>
  <c r="BG1027"/>
  <c r="BG1030"/>
  <c r="BG1033"/>
  <c r="BG1037"/>
  <c r="BG1040"/>
  <c r="BG1043"/>
  <c r="BG1046"/>
  <c r="BG1050"/>
  <c r="BG1055"/>
  <c r="BG1058"/>
  <c r="BG1062"/>
  <c r="BG1068"/>
  <c r="BG1071"/>
  <c r="BG1075"/>
  <c r="BG1078"/>
  <c r="BG1081"/>
  <c r="BG1084"/>
  <c r="BG1090"/>
  <c r="BG1095"/>
  <c r="BG1098"/>
  <c r="BG1101"/>
  <c r="BG1104"/>
  <c r="BG1109"/>
  <c r="BG1112"/>
  <c r="BG1115"/>
  <c r="BG1118"/>
  <c r="BG1121"/>
  <c r="BG1126"/>
  <c r="BG1145"/>
  <c r="BG1153"/>
  <c r="BG1157"/>
  <c r="BG1160"/>
  <c r="BG1166"/>
  <c r="BG1167"/>
  <c r="BG1168"/>
  <c r="BG1171"/>
  <c r="BG1174"/>
  <c r="BG1175"/>
  <c r="BG1176"/>
  <c r="BG1180"/>
  <c r="BG1184"/>
  <c r="BG1187"/>
  <c r="BG1191"/>
  <c r="BG1196"/>
  <c r="BG1201"/>
  <c r="BG1207"/>
  <c r="BG1211"/>
  <c r="BG1215"/>
  <c r="BG1219"/>
  <c r="BG1225"/>
  <c r="BG1228"/>
  <c r="BG1231"/>
  <c r="BG1234"/>
  <c r="BG1237"/>
  <c r="BG1240"/>
  <c r="BG1243"/>
  <c r="BG1244"/>
  <c r="BG1247"/>
  <c r="BG1248"/>
  <c r="BG1251"/>
  <c r="BG1252"/>
  <c r="BG1255"/>
  <c r="BG1256"/>
  <c r="BG1259"/>
  <c r="BG1260"/>
  <c r="BG1262"/>
  <c r="BG1265"/>
  <c r="BG1268"/>
  <c r="BG1270"/>
  <c r="BG1273"/>
  <c r="BG1274"/>
  <c r="BG1277"/>
  <c r="BG1280"/>
  <c r="BG1283"/>
  <c r="BG1286"/>
  <c r="BG1289"/>
  <c r="BG1293"/>
  <c r="BG1297"/>
  <c r="BG1301"/>
  <c r="BG1305"/>
  <c r="BG1309"/>
  <c r="BG1313"/>
  <c r="BG1316"/>
  <c r="BG1319"/>
  <c r="BG1321"/>
  <c r="BG1342"/>
  <c r="BG1344"/>
  <c r="BG1348"/>
  <c r="BG1350"/>
  <c r="BG1354"/>
  <c r="BG1358"/>
  <c r="BG1362"/>
  <c r="BG1367"/>
  <c r="BG1372"/>
  <c r="BG1375"/>
  <c r="BG1379"/>
  <c r="BG1381"/>
  <c r="BG1384"/>
  <c r="BG1387"/>
  <c r="BG1392"/>
  <c r="BG1397"/>
  <c r="BG1402"/>
  <c r="BG1410"/>
  <c r="BG1417"/>
  <c r="BG1424"/>
  <c r="BG1431"/>
  <c r="BG1435"/>
  <c r="BG1439"/>
  <c r="BG1443"/>
  <c r="BG1447"/>
  <c r="BG1451"/>
  <c r="BG1455"/>
  <c r="BG1459"/>
  <c r="BG1465"/>
  <c r="BG1469"/>
  <c r="BG1472"/>
  <c r="BG1475"/>
  <c r="BG1478"/>
  <c r="BG1481"/>
  <c r="BG1484"/>
  <c r="BG1489"/>
  <c r="BG1494"/>
  <c r="BG1497"/>
  <c r="BG1500"/>
  <c r="BG1503"/>
  <c r="BG1506"/>
  <c r="BG1511"/>
  <c r="BG1514"/>
  <c r="BG1517"/>
  <c r="BG1520"/>
  <c r="BG1522"/>
  <c r="BG1526"/>
  <c r="BG1530"/>
  <c r="BG1535"/>
  <c r="BG1537"/>
  <c r="BG1542"/>
  <c r="BG1545"/>
  <c r="BG1548"/>
  <c r="BG1551"/>
  <c r="BG1554"/>
  <c r="BG1557"/>
  <c r="BG1562"/>
  <c r="BG1565"/>
  <c r="BG1568"/>
  <c r="BG1571"/>
  <c r="BG1573"/>
  <c r="BG1576"/>
  <c r="BG1579"/>
  <c r="BG1580"/>
  <c r="BG1583"/>
  <c r="BG1586"/>
  <c r="BG1589"/>
  <c r="BG1592"/>
  <c r="BG1603"/>
  <c r="BG1606"/>
  <c r="BG1609"/>
  <c r="BG1612"/>
  <c r="BG1615"/>
  <c r="BG1618"/>
  <c r="BG1621"/>
  <c r="BG1624"/>
  <c r="BG1627"/>
  <c r="BG1630"/>
  <c r="BG1633"/>
  <c r="BG1636"/>
  <c r="BG1639"/>
  <c r="BG1654"/>
  <c r="BG1657"/>
  <c r="BG1660"/>
  <c r="BG1663"/>
  <c r="BG1666"/>
  <c r="BG1669"/>
  <c r="BG1672"/>
  <c r="BG1675"/>
  <c r="BG1678"/>
  <c r="BG1681"/>
  <c r="BG1684"/>
  <c r="BG1687"/>
  <c r="BG1690"/>
  <c r="BG1693"/>
  <c r="BG1696"/>
  <c r="BG1699"/>
  <c r="BG1702"/>
  <c r="BG1705"/>
  <c r="BG1708"/>
  <c r="BG1711"/>
  <c r="BG1714"/>
  <c r="BG1717"/>
  <c r="BG1720"/>
  <c r="BG1727"/>
  <c r="BG1730"/>
  <c r="BG1733"/>
  <c r="BG1736"/>
  <c r="BG1739"/>
  <c r="BG1742"/>
  <c r="BG1747"/>
  <c r="BG1750"/>
  <c r="BG1753"/>
  <c r="BG1756"/>
  <c r="BG1764"/>
  <c r="BG1772"/>
  <c r="BG1781"/>
  <c r="BG1790"/>
  <c r="BG1801"/>
  <c r="BG1812"/>
  <c r="BG1823"/>
  <c r="BG1826"/>
  <c r="BG1829"/>
  <c r="BG1831"/>
  <c r="BG1834"/>
  <c r="BG1838"/>
  <c r="BG1841"/>
  <c r="BG1844"/>
  <c r="BG1847"/>
  <c r="BG1850"/>
  <c r="BG1853"/>
  <c r="BG1856"/>
  <c r="BG1859"/>
  <c r="BG1863"/>
  <c r="BG1866"/>
  <c r="BG1869"/>
  <c r="BG1884"/>
  <c r="BG1899"/>
  <c r="BG1902"/>
  <c r="BG1908"/>
  <c r="BG1915"/>
  <c r="BG1920"/>
  <c r="BG1925"/>
  <c r="BG1929"/>
  <c r="BG1931"/>
  <c r="BG1936"/>
  <c r="BG1939"/>
  <c r="BG1946"/>
  <c r="BG1953"/>
  <c r="BG1956"/>
  <c r="BG1957"/>
  <c r="BG1962"/>
  <c r="BG1967"/>
  <c r="BG1972"/>
  <c r="BG1975"/>
  <c r="BG1978"/>
  <c r="BG1994"/>
  <c r="BG1997"/>
  <c r="BG2013"/>
  <c r="BG2018"/>
  <c r="BG2021"/>
  <c r="BG2022"/>
  <c r="BG2025"/>
  <c r="BG2028"/>
  <c r="BG2031"/>
  <c r="BG2032"/>
  <c r="BG2034"/>
  <c r="BG2041"/>
  <c r="BG2048"/>
  <c r="BG2051"/>
  <c r="BG2054"/>
  <c r="BG2061"/>
  <c r="BG2063"/>
  <c r="BG2066"/>
  <c r="BG2070"/>
  <c r="BG2073"/>
  <c r="BG2076"/>
  <c r="BG2078"/>
  <c r="BG2080"/>
  <c r="BG2089"/>
  <c r="BG2092"/>
  <c r="BG2100"/>
  <c r="BG2103"/>
  <c r="BG2104"/>
  <c r="BG2107"/>
  <c r="BG2110"/>
  <c r="BG2119"/>
  <c r="BG2122"/>
  <c r="BG2125"/>
  <c r="BG2128"/>
  <c r="BG2131"/>
  <c r="BG2133"/>
  <c r="BG2136"/>
  <c r="BG2137"/>
  <c r="BG2143"/>
  <c r="BG2149"/>
  <c r="BG2155"/>
  <c r="BG2161"/>
  <c r="BG2164"/>
  <c r="BG2167"/>
  <c r="BG2170"/>
  <c r="BG2173"/>
  <c r="BG2178"/>
  <c r="BG2183"/>
  <c r="BG2186"/>
  <c r="BG2190"/>
  <c r="BG2198"/>
  <c r="BG2202"/>
  <c r="BG2203"/>
  <c r="BG2211"/>
  <c r="BG2214"/>
  <c r="BG2222"/>
  <c r="BG2228"/>
  <c r="BG2231"/>
  <c r="BG2234"/>
  <c r="H33"/>
  <c r="BB88" i="1"/>
  <c r="BF118" i="2"/>
  <c r="BF119"/>
  <c r="BF120"/>
  <c r="BF121"/>
  <c r="BF122"/>
  <c r="BF123"/>
  <c r="BF144"/>
  <c r="BF147"/>
  <c r="BF150"/>
  <c r="BF153"/>
  <c r="BF156"/>
  <c r="BF159"/>
  <c r="BF162"/>
  <c r="BF165"/>
  <c r="BF168"/>
  <c r="BF171"/>
  <c r="BF175"/>
  <c r="BF179"/>
  <c r="BF185"/>
  <c r="BF190"/>
  <c r="BF197"/>
  <c r="BF204"/>
  <c r="BF207"/>
  <c r="BF210"/>
  <c r="BF216"/>
  <c r="BF222"/>
  <c r="BF225"/>
  <c r="BF228"/>
  <c r="BF234"/>
  <c r="BF240"/>
  <c r="BF243"/>
  <c r="BF246"/>
  <c r="BF249"/>
  <c r="BF252"/>
  <c r="BF255"/>
  <c r="BF258"/>
  <c r="BF261"/>
  <c r="BF264"/>
  <c r="BF265"/>
  <c r="BF268"/>
  <c r="BF271"/>
  <c r="BF275"/>
  <c r="BF284"/>
  <c r="BF287"/>
  <c r="BF290"/>
  <c r="BF296"/>
  <c r="BF299"/>
  <c r="BF302"/>
  <c r="BF308"/>
  <c r="BF312"/>
  <c r="BF317"/>
  <c r="BF323"/>
  <c r="BF329"/>
  <c r="BF334"/>
  <c r="BF341"/>
  <c r="BF345"/>
  <c r="BF349"/>
  <c r="BF353"/>
  <c r="BF358"/>
  <c r="BF363"/>
  <c r="BF366"/>
  <c r="BF371"/>
  <c r="BF374"/>
  <c r="BF377"/>
  <c r="BF381"/>
  <c r="BF393"/>
  <c r="BF398"/>
  <c r="BF401"/>
  <c r="BF404"/>
  <c r="BF409"/>
  <c r="BF412"/>
  <c r="BF417"/>
  <c r="BF422"/>
  <c r="BF427"/>
  <c r="BF430"/>
  <c r="BF433"/>
  <c r="BF436"/>
  <c r="BF443"/>
  <c r="BF447"/>
  <c r="BF450"/>
  <c r="BF453"/>
  <c r="BF457"/>
  <c r="BF461"/>
  <c r="BF465"/>
  <c r="BF469"/>
  <c r="BF475"/>
  <c r="BF481"/>
  <c r="BF487"/>
  <c r="BF498"/>
  <c r="BF503"/>
  <c r="BF509"/>
  <c r="BF515"/>
  <c r="BF518"/>
  <c r="BF521"/>
  <c r="BF524"/>
  <c r="BF527"/>
  <c r="BF530"/>
  <c r="BF533"/>
  <c r="BF538"/>
  <c r="BF545"/>
  <c r="BF553"/>
  <c r="BF557"/>
  <c r="BF562"/>
  <c r="BF566"/>
  <c r="BF570"/>
  <c r="BF575"/>
  <c r="BF579"/>
  <c r="BF583"/>
  <c r="BF588"/>
  <c r="BF606"/>
  <c r="BF610"/>
  <c r="BF628"/>
  <c r="BF637"/>
  <c r="BF646"/>
  <c r="BF650"/>
  <c r="BF654"/>
  <c r="BF661"/>
  <c r="BF679"/>
  <c r="BF682"/>
  <c r="BF685"/>
  <c r="BF693"/>
  <c r="BF706"/>
  <c r="BF710"/>
  <c r="BF714"/>
  <c r="BF722"/>
  <c r="BF727"/>
  <c r="BF734"/>
  <c r="BF740"/>
  <c r="BF741"/>
  <c r="BF744"/>
  <c r="BF747"/>
  <c r="BF750"/>
  <c r="BF753"/>
  <c r="BF760"/>
  <c r="BF766"/>
  <c r="BF772"/>
  <c r="BF775"/>
  <c r="BF778"/>
  <c r="BF781"/>
  <c r="BF787"/>
  <c r="BF790"/>
  <c r="BF796"/>
  <c r="BF802"/>
  <c r="BF807"/>
  <c r="BF810"/>
  <c r="BF831"/>
  <c r="BF852"/>
  <c r="BF855"/>
  <c r="BF876"/>
  <c r="BF879"/>
  <c r="BF900"/>
  <c r="BF907"/>
  <c r="BF911"/>
  <c r="BF914"/>
  <c r="BF917"/>
  <c r="BF920"/>
  <c r="BF931"/>
  <c r="BF933"/>
  <c r="BF934"/>
  <c r="BF935"/>
  <c r="BF936"/>
  <c r="BF939"/>
  <c r="BF942"/>
  <c r="BF945"/>
  <c r="BF948"/>
  <c r="BF952"/>
  <c r="BF955"/>
  <c r="BF958"/>
  <c r="BF961"/>
  <c r="BF964"/>
  <c r="BF968"/>
  <c r="BF972"/>
  <c r="BF975"/>
  <c r="BF980"/>
  <c r="BF983"/>
  <c r="BF986"/>
  <c r="BF990"/>
  <c r="BF997"/>
  <c r="BF1000"/>
  <c r="BF1001"/>
  <c r="BF1006"/>
  <c r="BF1011"/>
  <c r="BF1016"/>
  <c r="BF1023"/>
  <c r="BF1027"/>
  <c r="BF1030"/>
  <c r="BF1033"/>
  <c r="BF1037"/>
  <c r="BF1040"/>
  <c r="BF1043"/>
  <c r="BF1046"/>
  <c r="BF1050"/>
  <c r="BF1055"/>
  <c r="BF1058"/>
  <c r="BF1062"/>
  <c r="BF1068"/>
  <c r="BF1071"/>
  <c r="BF1075"/>
  <c r="BF1078"/>
  <c r="BF1081"/>
  <c r="BF1084"/>
  <c r="BF1090"/>
  <c r="BF1095"/>
  <c r="BF1098"/>
  <c r="BF1101"/>
  <c r="BF1104"/>
  <c r="BF1109"/>
  <c r="BF1112"/>
  <c r="BF1115"/>
  <c r="BF1118"/>
  <c r="BF1121"/>
  <c r="BF1126"/>
  <c r="BF1145"/>
  <c r="BF1153"/>
  <c r="BF1157"/>
  <c r="BF1160"/>
  <c r="BF1166"/>
  <c r="BF1167"/>
  <c r="BF1168"/>
  <c r="BF1171"/>
  <c r="BF1174"/>
  <c r="BF1175"/>
  <c r="BF1176"/>
  <c r="BF1180"/>
  <c r="BF1184"/>
  <c r="BF1187"/>
  <c r="BF1191"/>
  <c r="BF1196"/>
  <c r="BF1201"/>
  <c r="BF1207"/>
  <c r="BF1211"/>
  <c r="BF1215"/>
  <c r="BF1219"/>
  <c r="BF1225"/>
  <c r="BF1228"/>
  <c r="BF1231"/>
  <c r="BF1234"/>
  <c r="BF1237"/>
  <c r="BF1240"/>
  <c r="BF1243"/>
  <c r="BF1244"/>
  <c r="BF1247"/>
  <c r="BF1248"/>
  <c r="BF1251"/>
  <c r="BF1252"/>
  <c r="BF1255"/>
  <c r="BF1256"/>
  <c r="BF1259"/>
  <c r="BF1260"/>
  <c r="BF1262"/>
  <c r="BF1265"/>
  <c r="BF1268"/>
  <c r="BF1270"/>
  <c r="BF1273"/>
  <c r="BF1274"/>
  <c r="BF1277"/>
  <c r="BF1280"/>
  <c r="BF1283"/>
  <c r="BF1286"/>
  <c r="BF1289"/>
  <c r="BF1293"/>
  <c r="BF1297"/>
  <c r="BF1301"/>
  <c r="BF1305"/>
  <c r="BF1309"/>
  <c r="BF1313"/>
  <c r="BF1316"/>
  <c r="BF1319"/>
  <c r="BF1321"/>
  <c r="BF1342"/>
  <c r="BF1344"/>
  <c r="BF1348"/>
  <c r="BF1350"/>
  <c r="BF1354"/>
  <c r="BF1358"/>
  <c r="BF1362"/>
  <c r="BF1367"/>
  <c r="BF1372"/>
  <c r="BF1375"/>
  <c r="BF1379"/>
  <c r="BF1381"/>
  <c r="BF1384"/>
  <c r="BF1387"/>
  <c r="BF1392"/>
  <c r="BF1397"/>
  <c r="BF1402"/>
  <c r="BF1410"/>
  <c r="BF1417"/>
  <c r="BF1424"/>
  <c r="BF1431"/>
  <c r="BF1435"/>
  <c r="BF1439"/>
  <c r="BF1443"/>
  <c r="BF1447"/>
  <c r="BF1451"/>
  <c r="BF1455"/>
  <c r="BF1459"/>
  <c r="BF1465"/>
  <c r="BF1469"/>
  <c r="BF1472"/>
  <c r="BF1475"/>
  <c r="BF1478"/>
  <c r="BF1481"/>
  <c r="BF1484"/>
  <c r="BF1489"/>
  <c r="BF1494"/>
  <c r="BF1497"/>
  <c r="BF1500"/>
  <c r="BF1503"/>
  <c r="BF1506"/>
  <c r="BF1511"/>
  <c r="BF1514"/>
  <c r="BF1517"/>
  <c r="BF1520"/>
  <c r="BF1522"/>
  <c r="BF1526"/>
  <c r="BF1530"/>
  <c r="BF1535"/>
  <c r="BF1537"/>
  <c r="BF1542"/>
  <c r="BF1545"/>
  <c r="BF1548"/>
  <c r="BF1551"/>
  <c r="BF1554"/>
  <c r="BF1557"/>
  <c r="BF1562"/>
  <c r="BF1565"/>
  <c r="BF1568"/>
  <c r="BF1571"/>
  <c r="BF1573"/>
  <c r="BF1576"/>
  <c r="BF1579"/>
  <c r="BF1580"/>
  <c r="BF1583"/>
  <c r="BF1586"/>
  <c r="BF1589"/>
  <c r="BF1592"/>
  <c r="BF1603"/>
  <c r="BF1606"/>
  <c r="BF1609"/>
  <c r="BF1612"/>
  <c r="BF1615"/>
  <c r="BF1618"/>
  <c r="BF1621"/>
  <c r="BF1624"/>
  <c r="BF1627"/>
  <c r="BF1630"/>
  <c r="BF1633"/>
  <c r="BF1636"/>
  <c r="BF1639"/>
  <c r="BF1654"/>
  <c r="BF1657"/>
  <c r="BF1660"/>
  <c r="BF1663"/>
  <c r="BF1666"/>
  <c r="BF1669"/>
  <c r="BF1672"/>
  <c r="BF1675"/>
  <c r="BF1678"/>
  <c r="BF1681"/>
  <c r="BF1684"/>
  <c r="BF1687"/>
  <c r="BF1690"/>
  <c r="BF1693"/>
  <c r="BF1696"/>
  <c r="BF1699"/>
  <c r="BF1702"/>
  <c r="BF1705"/>
  <c r="BF1708"/>
  <c r="BF1711"/>
  <c r="BF1714"/>
  <c r="BF1717"/>
  <c r="BF1720"/>
  <c r="BF1727"/>
  <c r="BF1730"/>
  <c r="BF1733"/>
  <c r="BF1736"/>
  <c r="BF1739"/>
  <c r="BF1742"/>
  <c r="BF1747"/>
  <c r="BF1750"/>
  <c r="BF1753"/>
  <c r="BF1756"/>
  <c r="BF1764"/>
  <c r="BF1772"/>
  <c r="BF1781"/>
  <c r="BF1790"/>
  <c r="BF1801"/>
  <c r="BF1812"/>
  <c r="BF1823"/>
  <c r="BF1826"/>
  <c r="BF1829"/>
  <c r="BF1831"/>
  <c r="BF1834"/>
  <c r="BF1838"/>
  <c r="BF1841"/>
  <c r="BF1844"/>
  <c r="BF1847"/>
  <c r="BF1850"/>
  <c r="BF1853"/>
  <c r="BF1856"/>
  <c r="BF1859"/>
  <c r="BF1863"/>
  <c r="BF1866"/>
  <c r="BF1869"/>
  <c r="BF1884"/>
  <c r="BF1899"/>
  <c r="BF1902"/>
  <c r="BF1908"/>
  <c r="BF1915"/>
  <c r="BF1920"/>
  <c r="BF1925"/>
  <c r="BF1929"/>
  <c r="BF1931"/>
  <c r="BF1936"/>
  <c r="BF1939"/>
  <c r="BF1946"/>
  <c r="BF1953"/>
  <c r="BF1956"/>
  <c r="BF1957"/>
  <c r="BF1962"/>
  <c r="BF1967"/>
  <c r="BF1972"/>
  <c r="BF1975"/>
  <c r="BF1978"/>
  <c r="BF1994"/>
  <c r="BF1997"/>
  <c r="BF2013"/>
  <c r="BF2018"/>
  <c r="BF2021"/>
  <c r="BF2022"/>
  <c r="BF2025"/>
  <c r="BF2028"/>
  <c r="BF2031"/>
  <c r="BF2032"/>
  <c r="BF2034"/>
  <c r="BF2041"/>
  <c r="BF2048"/>
  <c r="BF2051"/>
  <c r="BF2054"/>
  <c r="BF2061"/>
  <c r="BF2063"/>
  <c r="BF2066"/>
  <c r="BF2070"/>
  <c r="BF2073"/>
  <c r="BF2076"/>
  <c r="BF2078"/>
  <c r="BF2080"/>
  <c r="BF2089"/>
  <c r="BF2092"/>
  <c r="BF2100"/>
  <c r="BF2103"/>
  <c r="BF2104"/>
  <c r="BF2107"/>
  <c r="BF2110"/>
  <c r="BF2119"/>
  <c r="BF2122"/>
  <c r="BF2125"/>
  <c r="BF2128"/>
  <c r="BF2131"/>
  <c r="BF2133"/>
  <c r="BF2136"/>
  <c r="BF2137"/>
  <c r="BF2143"/>
  <c r="BF2149"/>
  <c r="BF2155"/>
  <c r="BF2161"/>
  <c r="BF2164"/>
  <c r="BF2167"/>
  <c r="BF2170"/>
  <c r="BF2173"/>
  <c r="BF2178"/>
  <c r="BF2183"/>
  <c r="BF2186"/>
  <c r="BF2190"/>
  <c r="BF2198"/>
  <c r="BF2202"/>
  <c r="BF2203"/>
  <c r="BF2211"/>
  <c r="BF2214"/>
  <c r="BF2222"/>
  <c r="BF2228"/>
  <c r="BF2231"/>
  <c r="BF2234"/>
  <c r="H32"/>
  <c r="BA88" i="1"/>
  <c r="N87" i="2"/>
  <c r="N118"/>
  <c r="BE118"/>
  <c r="N119"/>
  <c r="BE119"/>
  <c r="N120"/>
  <c r="BE120"/>
  <c r="N121"/>
  <c r="BE121"/>
  <c r="N122"/>
  <c r="BE122"/>
  <c r="N123"/>
  <c r="BE123"/>
  <c r="N144"/>
  <c r="BE144"/>
  <c r="N147"/>
  <c r="BE147"/>
  <c r="N150"/>
  <c r="BE150"/>
  <c r="N153"/>
  <c r="BE153"/>
  <c r="N156"/>
  <c r="BE156"/>
  <c r="N159"/>
  <c r="BE159"/>
  <c r="N162"/>
  <c r="BE162"/>
  <c r="N165"/>
  <c r="BE165"/>
  <c r="N168"/>
  <c r="BE168"/>
  <c r="N171"/>
  <c r="BE171"/>
  <c r="N175"/>
  <c r="BE175"/>
  <c r="N179"/>
  <c r="BE179"/>
  <c r="N185"/>
  <c r="BE185"/>
  <c r="N190"/>
  <c r="BE190"/>
  <c r="N197"/>
  <c r="BE197"/>
  <c r="N204"/>
  <c r="BE204"/>
  <c r="N207"/>
  <c r="BE207"/>
  <c r="N210"/>
  <c r="BE210"/>
  <c r="N216"/>
  <c r="BE216"/>
  <c r="N222"/>
  <c r="BE222"/>
  <c r="N225"/>
  <c r="BE225"/>
  <c r="N228"/>
  <c r="BE228"/>
  <c r="N234"/>
  <c r="BE234"/>
  <c r="N240"/>
  <c r="BE240"/>
  <c r="N243"/>
  <c r="BE243"/>
  <c r="N246"/>
  <c r="BE246"/>
  <c r="N249"/>
  <c r="BE249"/>
  <c r="N252"/>
  <c r="BE252"/>
  <c r="N255"/>
  <c r="BE255"/>
  <c r="N258"/>
  <c r="BE258"/>
  <c r="N261"/>
  <c r="BE261"/>
  <c r="N264"/>
  <c r="BE264"/>
  <c r="N265"/>
  <c r="BE265"/>
  <c r="N268"/>
  <c r="BE268"/>
  <c r="N271"/>
  <c r="BE271"/>
  <c r="N275"/>
  <c r="BE275"/>
  <c r="N284"/>
  <c r="BE284"/>
  <c r="N287"/>
  <c r="BE287"/>
  <c r="N290"/>
  <c r="BE290"/>
  <c r="N296"/>
  <c r="BE296"/>
  <c r="N299"/>
  <c r="BE299"/>
  <c r="N302"/>
  <c r="BE302"/>
  <c r="N308"/>
  <c r="BE308"/>
  <c r="N312"/>
  <c r="BE312"/>
  <c r="N317"/>
  <c r="BE317"/>
  <c r="N323"/>
  <c r="BE323"/>
  <c r="N329"/>
  <c r="BE329"/>
  <c r="N334"/>
  <c r="BE334"/>
  <c r="N341"/>
  <c r="BE341"/>
  <c r="N345"/>
  <c r="BE345"/>
  <c r="N349"/>
  <c r="BE349"/>
  <c r="N353"/>
  <c r="BE353"/>
  <c r="N358"/>
  <c r="BE358"/>
  <c r="N363"/>
  <c r="BE363"/>
  <c r="N366"/>
  <c r="BE366"/>
  <c r="N371"/>
  <c r="BE371"/>
  <c r="N374"/>
  <c r="BE374"/>
  <c r="N377"/>
  <c r="BE377"/>
  <c r="N381"/>
  <c r="BE381"/>
  <c r="N393"/>
  <c r="BE393"/>
  <c r="N398"/>
  <c r="BE398"/>
  <c r="N401"/>
  <c r="BE401"/>
  <c r="N404"/>
  <c r="BE404"/>
  <c r="N409"/>
  <c r="BE409"/>
  <c r="N412"/>
  <c r="BE412"/>
  <c r="N417"/>
  <c r="BE417"/>
  <c r="N422"/>
  <c r="BE422"/>
  <c r="N427"/>
  <c r="BE427"/>
  <c r="N430"/>
  <c r="BE430"/>
  <c r="N433"/>
  <c r="BE433"/>
  <c r="N436"/>
  <c r="BE436"/>
  <c r="N443"/>
  <c r="BE443"/>
  <c r="N447"/>
  <c r="BE447"/>
  <c r="N450"/>
  <c r="BE450"/>
  <c r="N453"/>
  <c r="BE453"/>
  <c r="N457"/>
  <c r="BE457"/>
  <c r="N461"/>
  <c r="BE461"/>
  <c r="N465"/>
  <c r="BE465"/>
  <c r="N469"/>
  <c r="BE469"/>
  <c r="N475"/>
  <c r="BE475"/>
  <c r="N481"/>
  <c r="BE481"/>
  <c r="N487"/>
  <c r="BE487"/>
  <c r="N498"/>
  <c r="BE498"/>
  <c r="N503"/>
  <c r="BE503"/>
  <c r="N509"/>
  <c r="BE509"/>
  <c r="N515"/>
  <c r="BE515"/>
  <c r="N518"/>
  <c r="BE518"/>
  <c r="N521"/>
  <c r="BE521"/>
  <c r="N524"/>
  <c r="BE524"/>
  <c r="N527"/>
  <c r="BE527"/>
  <c r="N530"/>
  <c r="BE530"/>
  <c r="N533"/>
  <c r="BE533"/>
  <c r="N538"/>
  <c r="BE538"/>
  <c r="N545"/>
  <c r="BE545"/>
  <c r="N553"/>
  <c r="BE553"/>
  <c r="N557"/>
  <c r="BE557"/>
  <c r="N562"/>
  <c r="BE562"/>
  <c r="N566"/>
  <c r="BE566"/>
  <c r="N570"/>
  <c r="BE570"/>
  <c r="N575"/>
  <c r="BE575"/>
  <c r="N579"/>
  <c r="BE579"/>
  <c r="N583"/>
  <c r="BE583"/>
  <c r="N588"/>
  <c r="BE588"/>
  <c r="N606"/>
  <c r="BE606"/>
  <c r="N610"/>
  <c r="BE610"/>
  <c r="N628"/>
  <c r="BE628"/>
  <c r="N637"/>
  <c r="BE637"/>
  <c r="N646"/>
  <c r="BE646"/>
  <c r="N650"/>
  <c r="BE650"/>
  <c r="N654"/>
  <c r="BE654"/>
  <c r="N661"/>
  <c r="BE661"/>
  <c r="N679"/>
  <c r="BE679"/>
  <c r="N682"/>
  <c r="BE682"/>
  <c r="N685"/>
  <c r="BE685"/>
  <c r="N693"/>
  <c r="BE693"/>
  <c r="N706"/>
  <c r="BE706"/>
  <c r="N710"/>
  <c r="BE710"/>
  <c r="N714"/>
  <c r="BE714"/>
  <c r="N722"/>
  <c r="BE722"/>
  <c r="N727"/>
  <c r="BE727"/>
  <c r="N734"/>
  <c r="BE734"/>
  <c r="N740"/>
  <c r="BE740"/>
  <c r="N741"/>
  <c r="BE741"/>
  <c r="N744"/>
  <c r="BE744"/>
  <c r="N747"/>
  <c r="BE747"/>
  <c r="N750"/>
  <c r="BE750"/>
  <c r="N753"/>
  <c r="BE753"/>
  <c r="N760"/>
  <c r="BE760"/>
  <c r="N766"/>
  <c r="BE766"/>
  <c r="N772"/>
  <c r="BE772"/>
  <c r="N775"/>
  <c r="BE775"/>
  <c r="N778"/>
  <c r="BE778"/>
  <c r="N781"/>
  <c r="BE781"/>
  <c r="N787"/>
  <c r="BE787"/>
  <c r="N790"/>
  <c r="BE790"/>
  <c r="N796"/>
  <c r="BE796"/>
  <c r="N802"/>
  <c r="BE802"/>
  <c r="N807"/>
  <c r="BE807"/>
  <c r="N810"/>
  <c r="BE810"/>
  <c r="N831"/>
  <c r="BE831"/>
  <c r="N852"/>
  <c r="BE852"/>
  <c r="N855"/>
  <c r="BE855"/>
  <c r="N876"/>
  <c r="BE876"/>
  <c r="N879"/>
  <c r="BE879"/>
  <c r="N900"/>
  <c r="BE900"/>
  <c r="N907"/>
  <c r="BE907"/>
  <c r="N911"/>
  <c r="BE911"/>
  <c r="N914"/>
  <c r="BE914"/>
  <c r="N917"/>
  <c r="BE917"/>
  <c r="N920"/>
  <c r="BE920"/>
  <c r="N931"/>
  <c r="BE931"/>
  <c r="N933"/>
  <c r="BE933"/>
  <c r="N934"/>
  <c r="BE934"/>
  <c r="N935"/>
  <c r="BE935"/>
  <c r="N936"/>
  <c r="BE936"/>
  <c r="N939"/>
  <c r="BE939"/>
  <c r="N942"/>
  <c r="BE942"/>
  <c r="N945"/>
  <c r="BE945"/>
  <c r="N948"/>
  <c r="BE948"/>
  <c r="N952"/>
  <c r="BE952"/>
  <c r="N955"/>
  <c r="BE955"/>
  <c r="N958"/>
  <c r="BE958"/>
  <c r="N961"/>
  <c r="BE961"/>
  <c r="N964"/>
  <c r="BE964"/>
  <c r="N968"/>
  <c r="BE968"/>
  <c r="N972"/>
  <c r="BE972"/>
  <c r="N975"/>
  <c r="BE975"/>
  <c r="N980"/>
  <c r="BE980"/>
  <c r="N983"/>
  <c r="BE983"/>
  <c r="N986"/>
  <c r="BE986"/>
  <c r="N990"/>
  <c r="BE990"/>
  <c r="N997"/>
  <c r="BE997"/>
  <c r="N1000"/>
  <c r="BE1000"/>
  <c r="N1001"/>
  <c r="BE1001"/>
  <c r="N1006"/>
  <c r="BE1006"/>
  <c r="N1011"/>
  <c r="BE1011"/>
  <c r="N1016"/>
  <c r="BE1016"/>
  <c r="N1023"/>
  <c r="BE1023"/>
  <c r="N1027"/>
  <c r="BE1027"/>
  <c r="N1030"/>
  <c r="BE1030"/>
  <c r="N1033"/>
  <c r="BE1033"/>
  <c r="N1037"/>
  <c r="BE1037"/>
  <c r="N1040"/>
  <c r="BE1040"/>
  <c r="N1043"/>
  <c r="BE1043"/>
  <c r="N1046"/>
  <c r="BE1046"/>
  <c r="N1050"/>
  <c r="BE1050"/>
  <c r="N1055"/>
  <c r="BE1055"/>
  <c r="N1058"/>
  <c r="BE1058"/>
  <c r="N1062"/>
  <c r="BE1062"/>
  <c r="N1068"/>
  <c r="BE1068"/>
  <c r="N1071"/>
  <c r="BE1071"/>
  <c r="N1075"/>
  <c r="BE1075"/>
  <c r="N1078"/>
  <c r="BE1078"/>
  <c r="N1081"/>
  <c r="BE1081"/>
  <c r="N1084"/>
  <c r="BE1084"/>
  <c r="N1090"/>
  <c r="BE1090"/>
  <c r="N1095"/>
  <c r="BE1095"/>
  <c r="N1098"/>
  <c r="BE1098"/>
  <c r="N1101"/>
  <c r="BE1101"/>
  <c r="N1104"/>
  <c r="BE1104"/>
  <c r="N1109"/>
  <c r="BE1109"/>
  <c r="N1112"/>
  <c r="BE1112"/>
  <c r="N1115"/>
  <c r="BE1115"/>
  <c r="N1118"/>
  <c r="BE1118"/>
  <c r="N1121"/>
  <c r="BE1121"/>
  <c r="N1126"/>
  <c r="BE1126"/>
  <c r="N1145"/>
  <c r="BE1145"/>
  <c r="N1153"/>
  <c r="BE1153"/>
  <c r="N1157"/>
  <c r="BE1157"/>
  <c r="N1160"/>
  <c r="BE1160"/>
  <c r="N1166"/>
  <c r="BE1166"/>
  <c r="N1167"/>
  <c r="BE1167"/>
  <c r="N1168"/>
  <c r="BE1168"/>
  <c r="N1171"/>
  <c r="BE1171"/>
  <c r="N1174"/>
  <c r="BE1174"/>
  <c r="N1175"/>
  <c r="BE1175"/>
  <c r="N1176"/>
  <c r="BE1176"/>
  <c r="N1180"/>
  <c r="BE1180"/>
  <c r="N1184"/>
  <c r="BE1184"/>
  <c r="N1187"/>
  <c r="BE1187"/>
  <c r="N1191"/>
  <c r="BE1191"/>
  <c r="N1196"/>
  <c r="BE1196"/>
  <c r="N1201"/>
  <c r="BE1201"/>
  <c r="N1207"/>
  <c r="BE1207"/>
  <c r="N1211"/>
  <c r="BE1211"/>
  <c r="N1215"/>
  <c r="BE1215"/>
  <c r="N1219"/>
  <c r="BE1219"/>
  <c r="N1225"/>
  <c r="BE1225"/>
  <c r="N1228"/>
  <c r="BE1228"/>
  <c r="N1231"/>
  <c r="BE1231"/>
  <c r="N1234"/>
  <c r="BE1234"/>
  <c r="N1237"/>
  <c r="BE1237"/>
  <c r="N1240"/>
  <c r="BE1240"/>
  <c r="N1243"/>
  <c r="BE1243"/>
  <c r="N1244"/>
  <c r="BE1244"/>
  <c r="N1247"/>
  <c r="BE1247"/>
  <c r="N1248"/>
  <c r="BE1248"/>
  <c r="N1251"/>
  <c r="BE1251"/>
  <c r="N1252"/>
  <c r="BE1252"/>
  <c r="N1255"/>
  <c r="BE1255"/>
  <c r="N1256"/>
  <c r="BE1256"/>
  <c r="N1259"/>
  <c r="BE1259"/>
  <c r="N1260"/>
  <c r="BE1260"/>
  <c r="N1262"/>
  <c r="BE1262"/>
  <c r="N1265"/>
  <c r="BE1265"/>
  <c r="N1268"/>
  <c r="BE1268"/>
  <c r="N1270"/>
  <c r="BE1270"/>
  <c r="N1273"/>
  <c r="BE1273"/>
  <c r="N1274"/>
  <c r="BE1274"/>
  <c r="N1277"/>
  <c r="BE1277"/>
  <c r="N1280"/>
  <c r="BE1280"/>
  <c r="N1283"/>
  <c r="BE1283"/>
  <c r="N1286"/>
  <c r="BE1286"/>
  <c r="N1289"/>
  <c r="BE1289"/>
  <c r="N1293"/>
  <c r="BE1293"/>
  <c r="N1297"/>
  <c r="BE1297"/>
  <c r="N1301"/>
  <c r="BE1301"/>
  <c r="N1305"/>
  <c r="BE1305"/>
  <c r="N1309"/>
  <c r="BE1309"/>
  <c r="N1313"/>
  <c r="BE1313"/>
  <c r="N1316"/>
  <c r="BE1316"/>
  <c r="N1319"/>
  <c r="BE1319"/>
  <c r="N1321"/>
  <c r="BE1321"/>
  <c r="N1342"/>
  <c r="BE1342"/>
  <c r="N1344"/>
  <c r="BE1344"/>
  <c r="N1348"/>
  <c r="BE1348"/>
  <c r="N1350"/>
  <c r="BE1350"/>
  <c r="N1354"/>
  <c r="BE1354"/>
  <c r="N1358"/>
  <c r="BE1358"/>
  <c r="N1362"/>
  <c r="BE1362"/>
  <c r="N1367"/>
  <c r="BE1367"/>
  <c r="N1372"/>
  <c r="BE1372"/>
  <c r="N1375"/>
  <c r="BE1375"/>
  <c r="N1379"/>
  <c r="BE1379"/>
  <c r="N1381"/>
  <c r="BE1381"/>
  <c r="N1384"/>
  <c r="BE1384"/>
  <c r="N1387"/>
  <c r="BE1387"/>
  <c r="N1392"/>
  <c r="BE1392"/>
  <c r="N1397"/>
  <c r="BE1397"/>
  <c r="N1402"/>
  <c r="BE1402"/>
  <c r="N1410"/>
  <c r="BE1410"/>
  <c r="N1417"/>
  <c r="BE1417"/>
  <c r="N1424"/>
  <c r="BE1424"/>
  <c r="N1431"/>
  <c r="BE1431"/>
  <c r="N1435"/>
  <c r="BE1435"/>
  <c r="N1439"/>
  <c r="BE1439"/>
  <c r="N1443"/>
  <c r="BE1443"/>
  <c r="N1447"/>
  <c r="BE1447"/>
  <c r="N1451"/>
  <c r="BE1451"/>
  <c r="N1455"/>
  <c r="BE1455"/>
  <c r="N1459"/>
  <c r="BE1459"/>
  <c r="N1465"/>
  <c r="BE1465"/>
  <c r="N1469"/>
  <c r="BE1469"/>
  <c r="N1472"/>
  <c r="BE1472"/>
  <c r="N1475"/>
  <c r="BE1475"/>
  <c r="N1478"/>
  <c r="BE1478"/>
  <c r="N1481"/>
  <c r="BE1481"/>
  <c r="N1484"/>
  <c r="BE1484"/>
  <c r="N1489"/>
  <c r="BE1489"/>
  <c r="N1494"/>
  <c r="BE1494"/>
  <c r="N1497"/>
  <c r="BE1497"/>
  <c r="N1500"/>
  <c r="BE1500"/>
  <c r="N1503"/>
  <c r="BE1503"/>
  <c r="N1506"/>
  <c r="BE1506"/>
  <c r="N1511"/>
  <c r="BE1511"/>
  <c r="N1514"/>
  <c r="BE1514"/>
  <c r="N1517"/>
  <c r="BE1517"/>
  <c r="N1520"/>
  <c r="BE1520"/>
  <c r="N1522"/>
  <c r="BE1522"/>
  <c r="N1526"/>
  <c r="BE1526"/>
  <c r="N1530"/>
  <c r="BE1530"/>
  <c r="N1535"/>
  <c r="BE1535"/>
  <c r="N1537"/>
  <c r="BE1537"/>
  <c r="N1542"/>
  <c r="BE1542"/>
  <c r="N1545"/>
  <c r="BE1545"/>
  <c r="N1548"/>
  <c r="BE1548"/>
  <c r="N1551"/>
  <c r="BE1551"/>
  <c r="N1554"/>
  <c r="BE1554"/>
  <c r="N1557"/>
  <c r="BE1557"/>
  <c r="N1562"/>
  <c r="BE1562"/>
  <c r="N1565"/>
  <c r="BE1565"/>
  <c r="N1568"/>
  <c r="BE1568"/>
  <c r="N1571"/>
  <c r="BE1571"/>
  <c r="N1573"/>
  <c r="BE1573"/>
  <c r="N1576"/>
  <c r="BE1576"/>
  <c r="N1579"/>
  <c r="BE1579"/>
  <c r="N1580"/>
  <c r="BE1580"/>
  <c r="N1583"/>
  <c r="BE1583"/>
  <c r="N1586"/>
  <c r="BE1586"/>
  <c r="N1589"/>
  <c r="BE1589"/>
  <c r="N1592"/>
  <c r="BE1592"/>
  <c r="N1603"/>
  <c r="BE1603"/>
  <c r="N1606"/>
  <c r="BE1606"/>
  <c r="N1609"/>
  <c r="BE1609"/>
  <c r="N1612"/>
  <c r="BE1612"/>
  <c r="N1615"/>
  <c r="BE1615"/>
  <c r="N1618"/>
  <c r="BE1618"/>
  <c r="N1621"/>
  <c r="BE1621"/>
  <c r="N1624"/>
  <c r="BE1624"/>
  <c r="N1627"/>
  <c r="BE1627"/>
  <c r="N1630"/>
  <c r="BE1630"/>
  <c r="N1633"/>
  <c r="BE1633"/>
  <c r="N1636"/>
  <c r="BE1636"/>
  <c r="N1639"/>
  <c r="BE1639"/>
  <c r="N1654"/>
  <c r="BE1654"/>
  <c r="N1657"/>
  <c r="BE1657"/>
  <c r="N1660"/>
  <c r="BE1660"/>
  <c r="N1663"/>
  <c r="BE1663"/>
  <c r="N1666"/>
  <c r="BE1666"/>
  <c r="N1669"/>
  <c r="BE1669"/>
  <c r="N1672"/>
  <c r="BE1672"/>
  <c r="N1675"/>
  <c r="BE1675"/>
  <c r="N1678"/>
  <c r="BE1678"/>
  <c r="N1681"/>
  <c r="BE1681"/>
  <c r="N1684"/>
  <c r="BE1684"/>
  <c r="N1687"/>
  <c r="BE1687"/>
  <c r="N1690"/>
  <c r="BE1690"/>
  <c r="N1693"/>
  <c r="BE1693"/>
  <c r="N1696"/>
  <c r="BE1696"/>
  <c r="N1699"/>
  <c r="BE1699"/>
  <c r="N1702"/>
  <c r="BE1702"/>
  <c r="N1705"/>
  <c r="BE1705"/>
  <c r="N1708"/>
  <c r="BE1708"/>
  <c r="N1711"/>
  <c r="BE1711"/>
  <c r="N1714"/>
  <c r="BE1714"/>
  <c r="N1717"/>
  <c r="BE1717"/>
  <c r="N1720"/>
  <c r="BE1720"/>
  <c r="N1727"/>
  <c r="BE1727"/>
  <c r="N1730"/>
  <c r="BE1730"/>
  <c r="N1733"/>
  <c r="BE1733"/>
  <c r="N1736"/>
  <c r="BE1736"/>
  <c r="N1739"/>
  <c r="BE1739"/>
  <c r="N1742"/>
  <c r="BE1742"/>
  <c r="N1747"/>
  <c r="BE1747"/>
  <c r="N1750"/>
  <c r="BE1750"/>
  <c r="N1753"/>
  <c r="BE1753"/>
  <c r="N1756"/>
  <c r="BE1756"/>
  <c r="N1764"/>
  <c r="BE1764"/>
  <c r="N1772"/>
  <c r="BE1772"/>
  <c r="N1781"/>
  <c r="BE1781"/>
  <c r="N1790"/>
  <c r="BE1790"/>
  <c r="N1801"/>
  <c r="BE1801"/>
  <c r="N1812"/>
  <c r="BE1812"/>
  <c r="N1823"/>
  <c r="BE1823"/>
  <c r="N1826"/>
  <c r="BE1826"/>
  <c r="N1829"/>
  <c r="BE1829"/>
  <c r="N1831"/>
  <c r="BE1831"/>
  <c r="N1834"/>
  <c r="BE1834"/>
  <c r="N1838"/>
  <c r="BE1838"/>
  <c r="N1841"/>
  <c r="BE1841"/>
  <c r="N1844"/>
  <c r="BE1844"/>
  <c r="N1847"/>
  <c r="BE1847"/>
  <c r="N1850"/>
  <c r="BE1850"/>
  <c r="N1853"/>
  <c r="BE1853"/>
  <c r="N1856"/>
  <c r="BE1856"/>
  <c r="N1859"/>
  <c r="BE1859"/>
  <c r="N1863"/>
  <c r="BE1863"/>
  <c r="N1866"/>
  <c r="BE1866"/>
  <c r="N1869"/>
  <c r="BE1869"/>
  <c r="N1884"/>
  <c r="BE1884"/>
  <c r="N1899"/>
  <c r="BE1899"/>
  <c r="N1902"/>
  <c r="BE1902"/>
  <c r="N1908"/>
  <c r="BE1908"/>
  <c r="N1915"/>
  <c r="BE1915"/>
  <c r="N1920"/>
  <c r="BE1920"/>
  <c r="N1925"/>
  <c r="BE1925"/>
  <c r="N1929"/>
  <c r="BE1929"/>
  <c r="N1931"/>
  <c r="BE1931"/>
  <c r="N1936"/>
  <c r="BE1936"/>
  <c r="N1939"/>
  <c r="BE1939"/>
  <c r="N1946"/>
  <c r="BE1946"/>
  <c r="N1953"/>
  <c r="BE1953"/>
  <c r="N1956"/>
  <c r="BE1956"/>
  <c r="N1957"/>
  <c r="BE1957"/>
  <c r="N1962"/>
  <c r="BE1962"/>
  <c r="N1967"/>
  <c r="BE1967"/>
  <c r="N1972"/>
  <c r="BE1972"/>
  <c r="N1975"/>
  <c r="BE1975"/>
  <c r="N1978"/>
  <c r="BE1978"/>
  <c r="N1994"/>
  <c r="BE1994"/>
  <c r="N1997"/>
  <c r="BE1997"/>
  <c r="N2013"/>
  <c r="BE2013"/>
  <c r="N2018"/>
  <c r="BE2018"/>
  <c r="N2021"/>
  <c r="BE2021"/>
  <c r="N2022"/>
  <c r="BE2022"/>
  <c r="N2025"/>
  <c r="BE2025"/>
  <c r="N2028"/>
  <c r="BE2028"/>
  <c r="N2031"/>
  <c r="BE2031"/>
  <c r="N2032"/>
  <c r="BE2032"/>
  <c r="N2034"/>
  <c r="BE2034"/>
  <c r="N2041"/>
  <c r="BE2041"/>
  <c r="N2048"/>
  <c r="BE2048"/>
  <c r="N2051"/>
  <c r="BE2051"/>
  <c r="N2054"/>
  <c r="BE2054"/>
  <c r="N2061"/>
  <c r="BE2061"/>
  <c r="N2063"/>
  <c r="BE2063"/>
  <c r="N2066"/>
  <c r="BE2066"/>
  <c r="N2070"/>
  <c r="BE2070"/>
  <c r="N2073"/>
  <c r="BE2073"/>
  <c r="N2076"/>
  <c r="BE2076"/>
  <c r="N2078"/>
  <c r="BE2078"/>
  <c r="N2080"/>
  <c r="BE2080"/>
  <c r="N2089"/>
  <c r="BE2089"/>
  <c r="N2092"/>
  <c r="BE2092"/>
  <c r="N2100"/>
  <c r="BE2100"/>
  <c r="N2103"/>
  <c r="BE2103"/>
  <c r="N2104"/>
  <c r="BE2104"/>
  <c r="N2107"/>
  <c r="BE2107"/>
  <c r="N2110"/>
  <c r="BE2110"/>
  <c r="N2119"/>
  <c r="BE2119"/>
  <c r="N2122"/>
  <c r="BE2122"/>
  <c r="N2125"/>
  <c r="BE2125"/>
  <c r="N2128"/>
  <c r="BE2128"/>
  <c r="N2131"/>
  <c r="BE2131"/>
  <c r="N2133"/>
  <c r="BE2133"/>
  <c r="N2136"/>
  <c r="BE2136"/>
  <c r="N2137"/>
  <c r="BE2137"/>
  <c r="N2143"/>
  <c r="BE2143"/>
  <c r="N2149"/>
  <c r="BE2149"/>
  <c r="N2155"/>
  <c r="BE2155"/>
  <c r="N2161"/>
  <c r="BE2161"/>
  <c r="N2164"/>
  <c r="BE2164"/>
  <c r="N2167"/>
  <c r="BE2167"/>
  <c r="N2170"/>
  <c r="BE2170"/>
  <c r="N2173"/>
  <c r="BE2173"/>
  <c r="N2178"/>
  <c r="BE2178"/>
  <c r="N2183"/>
  <c r="BE2183"/>
  <c r="N2186"/>
  <c r="BE2186"/>
  <c r="N2190"/>
  <c r="BE2190"/>
  <c r="N2198"/>
  <c r="BE2198"/>
  <c r="N2202"/>
  <c r="BE2202"/>
  <c r="N2203"/>
  <c r="BE2203"/>
  <c r="N2211"/>
  <c r="BE2211"/>
  <c r="N2214"/>
  <c r="BE2214"/>
  <c r="N2222"/>
  <c r="BE2222"/>
  <c r="N2228"/>
  <c r="BE2228"/>
  <c r="N2231"/>
  <c r="BE2231"/>
  <c r="N2234"/>
  <c r="BE2234"/>
  <c r="H31"/>
  <c r="AZ88" i="1"/>
  <c r="AY88"/>
  <c r="AX88"/>
  <c r="M32" i="2"/>
  <c r="AW88" i="1"/>
  <c r="M31" i="2"/>
  <c r="AV88" i="1"/>
  <c r="AU88"/>
  <c r="M26" i="2"/>
  <c r="N117"/>
  <c r="M27"/>
  <c r="M29"/>
  <c r="AG88" i="1"/>
  <c r="AS88"/>
  <c r="N115" i="2"/>
  <c r="N114"/>
  <c r="N113"/>
  <c r="N112"/>
  <c r="N111"/>
  <c r="N110"/>
  <c r="N109"/>
  <c r="N108"/>
  <c r="N107"/>
  <c r="N106"/>
  <c r="N105"/>
  <c r="N104"/>
  <c r="N103"/>
  <c r="N102"/>
  <c r="N101"/>
  <c r="N100"/>
  <c r="N99"/>
  <c r="N98"/>
  <c r="N97"/>
  <c r="N96"/>
  <c r="N95"/>
  <c r="N94"/>
  <c r="N93"/>
  <c r="N92"/>
  <c r="N91"/>
  <c r="N90"/>
  <c r="N89"/>
  <c r="N88"/>
  <c r="M138"/>
  <c r="E14"/>
  <c r="F138"/>
  <c r="M137"/>
  <c r="F137"/>
  <c r="O8"/>
  <c r="M135"/>
  <c r="F135"/>
  <c r="F133"/>
  <c r="L125"/>
  <c r="M83"/>
  <c r="F83"/>
  <c r="M82"/>
  <c r="F82"/>
  <c r="M80"/>
  <c r="F80"/>
  <c r="F78"/>
  <c r="L37"/>
  <c r="O14"/>
  <c r="O13"/>
  <c r="BD87" i="1"/>
  <c r="CH91"/>
  <c r="CH92"/>
  <c r="CH93"/>
  <c r="CH94"/>
  <c r="CH95"/>
  <c r="CH96"/>
  <c r="CH97"/>
  <c r="CH98"/>
  <c r="CH99"/>
  <c r="CH100"/>
  <c r="CH101"/>
  <c r="CH102"/>
  <c r="CH103"/>
  <c r="W35"/>
  <c r="BC87"/>
  <c r="CG91"/>
  <c r="CG92"/>
  <c r="CG93"/>
  <c r="CG94"/>
  <c r="CG95"/>
  <c r="CG96"/>
  <c r="CG97"/>
  <c r="CG98"/>
  <c r="CG99"/>
  <c r="CG100"/>
  <c r="CG101"/>
  <c r="CG102"/>
  <c r="CG103"/>
  <c r="W34"/>
  <c r="BB87"/>
  <c r="CF91"/>
  <c r="CF92"/>
  <c r="CF93"/>
  <c r="CF94"/>
  <c r="CF95"/>
  <c r="CF96"/>
  <c r="CF97"/>
  <c r="CF98"/>
  <c r="CF99"/>
  <c r="CF100"/>
  <c r="CF101"/>
  <c r="CF102"/>
  <c r="CF103"/>
  <c r="W33"/>
  <c r="BA87"/>
  <c r="AW87"/>
  <c r="BZ91"/>
  <c r="BZ92"/>
  <c r="BZ93"/>
  <c r="BZ94"/>
  <c r="BZ95"/>
  <c r="BZ96"/>
  <c r="BZ97"/>
  <c r="BZ98"/>
  <c r="BZ99"/>
  <c r="BZ100"/>
  <c r="BZ101"/>
  <c r="BZ102"/>
  <c r="BZ103"/>
  <c r="AK32"/>
  <c r="CE91"/>
  <c r="CE92"/>
  <c r="CE93"/>
  <c r="CE94"/>
  <c r="CE95"/>
  <c r="CE96"/>
  <c r="CE97"/>
  <c r="CE98"/>
  <c r="CE99"/>
  <c r="CE100"/>
  <c r="CE101"/>
  <c r="CE102"/>
  <c r="CE103"/>
  <c r="W32"/>
  <c r="AZ87"/>
  <c r="AV87"/>
  <c r="AG87"/>
  <c r="AG91"/>
  <c r="AV91"/>
  <c r="BY91"/>
  <c r="AG92"/>
  <c r="AV92"/>
  <c r="BY92"/>
  <c r="AG93"/>
  <c r="AV93"/>
  <c r="BY93"/>
  <c r="AG94"/>
  <c r="AV94"/>
  <c r="BY94"/>
  <c r="AG95"/>
  <c r="AV95"/>
  <c r="BY95"/>
  <c r="AG96"/>
  <c r="AV96"/>
  <c r="BY96"/>
  <c r="AG97"/>
  <c r="AV97"/>
  <c r="BY97"/>
  <c r="AG98"/>
  <c r="AV98"/>
  <c r="BY98"/>
  <c r="AG99"/>
  <c r="AV99"/>
  <c r="BY99"/>
  <c r="AG100"/>
  <c r="AV100"/>
  <c r="BY100"/>
  <c r="AG101"/>
  <c r="AV101"/>
  <c r="BY101"/>
  <c r="AG102"/>
  <c r="AV102"/>
  <c r="BY102"/>
  <c r="AG103"/>
  <c r="AV103"/>
  <c r="BY103"/>
  <c r="AK31"/>
  <c r="CD91"/>
  <c r="CD92"/>
  <c r="CD93"/>
  <c r="CD94"/>
  <c r="CD95"/>
  <c r="CD96"/>
  <c r="CD97"/>
  <c r="CD98"/>
  <c r="CD99"/>
  <c r="CD100"/>
  <c r="CD101"/>
  <c r="CD102"/>
  <c r="CD103"/>
  <c r="W31"/>
  <c r="AG90"/>
  <c r="AK27"/>
  <c r="AK26"/>
  <c r="AT87"/>
  <c r="AN87"/>
  <c r="AN91"/>
  <c r="AN92"/>
  <c r="AN93"/>
  <c r="AN94"/>
  <c r="AN95"/>
  <c r="AN96"/>
  <c r="AN97"/>
  <c r="AN98"/>
  <c r="AN99"/>
  <c r="AN100"/>
  <c r="AN101"/>
  <c r="AN102"/>
  <c r="AN103"/>
  <c r="AN90"/>
  <c r="AN105"/>
  <c r="AG105"/>
  <c r="CK103"/>
  <c r="CJ103"/>
  <c r="CI103"/>
  <c r="CC103"/>
  <c r="CB103"/>
  <c r="CA103"/>
  <c r="CK102"/>
  <c r="CJ102"/>
  <c r="CI102"/>
  <c r="CC102"/>
  <c r="CB102"/>
  <c r="CA102"/>
  <c r="CK101"/>
  <c r="CJ101"/>
  <c r="CI101"/>
  <c r="CC101"/>
  <c r="CB101"/>
  <c r="CA101"/>
  <c r="CK100"/>
  <c r="CJ100"/>
  <c r="CI100"/>
  <c r="CK99"/>
  <c r="CJ99"/>
  <c r="CI99"/>
  <c r="CK98"/>
  <c r="CJ98"/>
  <c r="CI98"/>
  <c r="CK97"/>
  <c r="CJ97"/>
  <c r="CI97"/>
  <c r="CK96"/>
  <c r="CJ96"/>
  <c r="CI96"/>
  <c r="CK95"/>
  <c r="CJ95"/>
  <c r="CI95"/>
  <c r="CK94"/>
  <c r="CJ94"/>
  <c r="CI94"/>
  <c r="CK93"/>
  <c r="CJ93"/>
  <c r="CI93"/>
  <c r="CK92"/>
  <c r="CJ92"/>
  <c r="CI92"/>
  <c r="CK91"/>
  <c r="CJ91"/>
  <c r="CI91"/>
  <c r="AY87"/>
  <c r="AX87"/>
  <c r="AU87"/>
  <c r="AS87"/>
  <c r="AT88"/>
  <c r="AN88"/>
  <c r="AM83"/>
  <c r="L83"/>
  <c r="AM82"/>
  <c r="L82"/>
  <c r="AM80"/>
  <c r="L80"/>
  <c r="L78"/>
  <c r="L77"/>
  <c r="AK29"/>
  <c r="AK37"/>
</calcChain>
</file>

<file path=xl/sharedStrings.xml><?xml version="1.0" encoding="utf-8"?>
<sst xmlns="http://schemas.openxmlformats.org/spreadsheetml/2006/main" count="19841" uniqueCount="2752">
  <si>
    <t>kotvení vaznice závitovou tyčí DN 160mm (žárově zinkováno) na chemickou maltu</t>
  </si>
  <si>
    <t>-418859505</t>
  </si>
  <si>
    <t>"zastřešení zápraží"  9</t>
  </si>
  <si>
    <t>298</t>
  </si>
  <si>
    <t>762332532</t>
  </si>
  <si>
    <t>Montáž vázaných kcí krovů pravidelných z řeziva hoblovaného průřezové plochy do 224 cm2</t>
  </si>
  <si>
    <t>-804829053</t>
  </si>
  <si>
    <t>"zápraží - sloupek 140/140mm"   5*3,2</t>
  </si>
  <si>
    <t>"zápraží - sloupek 140/200mm"   3,9</t>
  </si>
  <si>
    <t>"zápraží - krokev 100/160mm"   (15*1,8)+(8*3,5)</t>
  </si>
  <si>
    <t>299</t>
  </si>
  <si>
    <t>605120110</t>
  </si>
  <si>
    <t>řezivo jehličnaté hranol jakost I nad 120 cm2</t>
  </si>
  <si>
    <t>1680924817</t>
  </si>
  <si>
    <t>"zápraží - sloupek 140/140mm"   (5*3,2)*(0,14*0,14)*1,1</t>
  </si>
  <si>
    <t>"zápraží - sloupek 140/200mm"   3,9*(0,14*0,2)*1,1</t>
  </si>
  <si>
    <t>"zápraží - krokev 100/160mm"   ((15*1,8)+(8*3,5))*(0,1*0,16)*1,1</t>
  </si>
  <si>
    <t>300</t>
  </si>
  <si>
    <t>762332533</t>
  </si>
  <si>
    <t>Montáž vázaných kcí krovů pravidelných z řeziva hoblovaného průřezové plochy do 288 cm2</t>
  </si>
  <si>
    <t>891349794</t>
  </si>
  <si>
    <t>"zápraží - vaznice 140/200mm"  16,8+(5,05+6,5+5,6)</t>
  </si>
  <si>
    <t>301</t>
  </si>
  <si>
    <t>721929077</t>
  </si>
  <si>
    <t>"zápraží - vaznice 140/200mm"  (16,8+(5,05+6,5+5,6))*(0,14*0,2)*1,1</t>
  </si>
  <si>
    <t>302</t>
  </si>
  <si>
    <t>76234127.1R</t>
  </si>
  <si>
    <t>Montáž podkladní konstrukce pro oplechování z desek dřevoštěpkových na sraz do betonu</t>
  </si>
  <si>
    <t>-1686616273</t>
  </si>
  <si>
    <t>"2.NP, přístavba - vegetační střechy"  (2*7,0+12,46+0,6+0,7)*0,55</t>
  </si>
  <si>
    <t>303</t>
  </si>
  <si>
    <t>607262500</t>
  </si>
  <si>
    <t>deska dřevoštěpková OSB 3 SE 2500x1250x25 mm</t>
  </si>
  <si>
    <t>1162150118</t>
  </si>
  <si>
    <t>"2.NP, přístavba - vegetační střechy"  ((2*7,0+12,46+0,6+0,7)*0,55)*1,1</t>
  </si>
  <si>
    <t>304</t>
  </si>
  <si>
    <t>762431230</t>
  </si>
  <si>
    <t>Montáž obložení stěn deskami cementotřískovými na sraz</t>
  </si>
  <si>
    <t>1645842086</t>
  </si>
  <si>
    <t>"vstupní část - oranžová"  (3,8+5,5)*0,25</t>
  </si>
  <si>
    <t>"vstupní část - červená"  (2*3,2+6,5)*0,25</t>
  </si>
  <si>
    <t>"vstupní část - modrá"  (2,9+7,5)*0,25</t>
  </si>
  <si>
    <t>305</t>
  </si>
  <si>
    <t>595907. 1</t>
  </si>
  <si>
    <t>deska cementovláknitá 125x335 cm tl.0,8 cm - oranžová</t>
  </si>
  <si>
    <t>1204158164</t>
  </si>
  <si>
    <t>"vstupní část - oranžová"  (3,8+5,5)*0,25*1,1</t>
  </si>
  <si>
    <t>306</t>
  </si>
  <si>
    <t>595907. 2</t>
  </si>
  <si>
    <t>deska cementovláknitá 125x335 cm tl.0,8 cm - červená</t>
  </si>
  <si>
    <t>-1638386344</t>
  </si>
  <si>
    <t>"vstupní část - červená"  (2*3,2+6,5)*0,25*1,1</t>
  </si>
  <si>
    <t>307</t>
  </si>
  <si>
    <t>595907. 3</t>
  </si>
  <si>
    <t>deska cementovláknitá 125x335 cm tl.0,8 cm - modrá</t>
  </si>
  <si>
    <t>-1886709763</t>
  </si>
  <si>
    <t>"vstupní část - modrá"  (2,9+7,5)*0,25*1,1</t>
  </si>
  <si>
    <t>308</t>
  </si>
  <si>
    <t>998762102</t>
  </si>
  <si>
    <t>Přesun hmot tonážní pro kce tesařské v objektech v do 12 m</t>
  </si>
  <si>
    <t>-1531100398</t>
  </si>
  <si>
    <t>309</t>
  </si>
  <si>
    <t>763121415</t>
  </si>
  <si>
    <t>SDK stěna předsazená tl 112,5 mm profil CW+UW 100 deska 1xA 12,5 bez TI EI 15</t>
  </si>
  <si>
    <t>-1839551476</t>
  </si>
  <si>
    <t>"1.NP, oddělení provozu MŠ od stavby"  (4,2*3,025)</t>
  </si>
  <si>
    <t>"2.NP, oddělení provozu MŠ od stavby"  (3,0*2,5)</t>
  </si>
  <si>
    <t>310</t>
  </si>
  <si>
    <t>763121811</t>
  </si>
  <si>
    <t>Demontáž SDK předsazené/šachtové stěny s jednoduchou nosnou kcí opláštění jednoduché</t>
  </si>
  <si>
    <t>69018146</t>
  </si>
  <si>
    <t>311</t>
  </si>
  <si>
    <t>763122413</t>
  </si>
  <si>
    <t>SDK stěna šachtová tl 100 mm profil CW+UW 75 desky 2xDF 12,5 bez TI EI 30</t>
  </si>
  <si>
    <t>-371621981</t>
  </si>
  <si>
    <t>"1.NP - zakrytí VZT potrubí (míst.č.1.08, 1.14)"  1,8*(0,825+0,6)+1,2*(0,825*0,6)</t>
  </si>
  <si>
    <t>"1.NP - zakrytí kanalizač. potrubí (míst.č. 1.13)"  2*(0,75*3,1)</t>
  </si>
  <si>
    <t>"1.NP - zakrytí kanalizač. potrubí (míst.č. 1.05)"  (0,4*3,1)</t>
  </si>
  <si>
    <t>312</t>
  </si>
  <si>
    <t>998763102</t>
  </si>
  <si>
    <t>Přesun hmot tonážní pro dřevostavby v objektech v do 24 m</t>
  </si>
  <si>
    <t>-786247430</t>
  </si>
  <si>
    <t>313</t>
  </si>
  <si>
    <t>764002851</t>
  </si>
  <si>
    <t>Demontáž oplechování parapetů do suti</t>
  </si>
  <si>
    <t>-434301757</t>
  </si>
  <si>
    <t>"pohled severní"  (2*0,6)</t>
  </si>
  <si>
    <t>"pohled západní"  (2*0,6)+2,4+3,0</t>
  </si>
  <si>
    <t>"pohled jižní"  (2*0,6)+3,0+(7*1,5)</t>
  </si>
  <si>
    <t>314</t>
  </si>
  <si>
    <t>764004801</t>
  </si>
  <si>
    <t>Demontáž podokapního žlabu do suti</t>
  </si>
  <si>
    <t>-1506414485</t>
  </si>
  <si>
    <t>"zastřešení schodiště"  6,7</t>
  </si>
  <si>
    <t>315</t>
  </si>
  <si>
    <t>764004861</t>
  </si>
  <si>
    <t>Demontáž svodu do suti</t>
  </si>
  <si>
    <t>-521638670</t>
  </si>
  <si>
    <t>"zastřešení schodiště"  4,5</t>
  </si>
  <si>
    <t>316</t>
  </si>
  <si>
    <t>764212634</t>
  </si>
  <si>
    <t>Oplechování štítu závětrnou lištou z Pz s povrchovou úpravou rš 330 mm</t>
  </si>
  <si>
    <t>-598921608</t>
  </si>
  <si>
    <t>"zastřešení zápraží"  (1,8+3,5)</t>
  </si>
  <si>
    <t>317</t>
  </si>
  <si>
    <t>764212663</t>
  </si>
  <si>
    <t>Oplechování rovné okapové hrany z Pz s povrchovou úpravou rš 250 mm - okapnice</t>
  </si>
  <si>
    <t>1053616650</t>
  </si>
  <si>
    <t>"zastřešení zápraží"  17</t>
  </si>
  <si>
    <t>318</t>
  </si>
  <si>
    <t>764214605</t>
  </si>
  <si>
    <t>Oplechování horních ploch a atik bez rohů z Pz s povrch úpravou mechanicky kotvené rš 400 mm</t>
  </si>
  <si>
    <t>-538422732</t>
  </si>
  <si>
    <t>"zeď kolostavu"  3,65</t>
  </si>
  <si>
    <t>319</t>
  </si>
  <si>
    <t>764216644</t>
  </si>
  <si>
    <t>Oplechování rovných parapetů celoplošně lepené z Pz s povrchovou úpravou rš 330 mm</t>
  </si>
  <si>
    <t>-181962087</t>
  </si>
  <si>
    <t>"pohled severní"  (0,6+3*0,6)</t>
  </si>
  <si>
    <t>"pohled západní"  (3*1,0)+(5*1,0)+3,0</t>
  </si>
  <si>
    <t>"pohled jižní"  2,1+(3*1,0)+1,1+(7*1,5)</t>
  </si>
  <si>
    <t>320</t>
  </si>
  <si>
    <t>764311615</t>
  </si>
  <si>
    <t>Lemování rovných zdí střech s krytinou skládanou z Pz s povrchovou úpravou rš 400 mm</t>
  </si>
  <si>
    <t>1239046056</t>
  </si>
  <si>
    <t>"zastřešení zápraží (zdivo-zasklení)"  17</t>
  </si>
  <si>
    <t>321</t>
  </si>
  <si>
    <t>764511612</t>
  </si>
  <si>
    <t>Žlab podokapní hranatý z Pz s povrchovou úpravou rš 330 mm včetně háků a čel</t>
  </si>
  <si>
    <t>339902435</t>
  </si>
  <si>
    <t>"zastřešení zápraží"  4,9+6,7+5,8</t>
  </si>
  <si>
    <t>322</t>
  </si>
  <si>
    <t>764518622.1</t>
  </si>
  <si>
    <t>Svody hranaté včetně objímek, kolen, odskoků z Pz s povrchovou úpravou průměru 100 mm</t>
  </si>
  <si>
    <t>1206614598</t>
  </si>
  <si>
    <t>"zastřešení zápraží"  4,5</t>
  </si>
  <si>
    <t>323</t>
  </si>
  <si>
    <t>998764102</t>
  </si>
  <si>
    <t>Přesun hmot tonážní pro konstrukce klempířské v objektech v do 12 m</t>
  </si>
  <si>
    <t>1762417551</t>
  </si>
  <si>
    <t>324</t>
  </si>
  <si>
    <t>766441821</t>
  </si>
  <si>
    <t>Demontáž parapetních desek dřevěných nebo plastových šířky do 30 cm délky přes 1,0 m</t>
  </si>
  <si>
    <t>640830394</t>
  </si>
  <si>
    <t>"1.NP"  (2*0,6)+2*3,05+5*1,5</t>
  </si>
  <si>
    <t>325</t>
  </si>
  <si>
    <t>766492. R</t>
  </si>
  <si>
    <t>Montáž krytu radiátoru</t>
  </si>
  <si>
    <t>1243581205</t>
  </si>
  <si>
    <t>(06*06)+9*(0,6*1,0)+3*(0,6*1,1)</t>
  </si>
  <si>
    <t>326</t>
  </si>
  <si>
    <t>606270. R</t>
  </si>
  <si>
    <t>dřevěný SM kryt pro deskové otopné těleso</t>
  </si>
  <si>
    <t>-2100347617</t>
  </si>
  <si>
    <t>327</t>
  </si>
  <si>
    <t>766600272</t>
  </si>
  <si>
    <t>Montáž předokenních zastinujících žaluzií</t>
  </si>
  <si>
    <t>-1999325399</t>
  </si>
  <si>
    <t>"jih - okno O3"  3</t>
  </si>
  <si>
    <t>328</t>
  </si>
  <si>
    <t>3596621.R</t>
  </si>
  <si>
    <t>předokenní zastiňující žaluzie vč. podomítkového truhlíku</t>
  </si>
  <si>
    <t>-1892421386</t>
  </si>
  <si>
    <t>"jih - okno O3"  3*(1,0*2,0)</t>
  </si>
  <si>
    <t>329</t>
  </si>
  <si>
    <t>766621011</t>
  </si>
  <si>
    <t>Montáž dřevěných oken plochy přes 1 m2 pevných výšky do 1,5 m s rámem do zdiva</t>
  </si>
  <si>
    <t>-1880213496</t>
  </si>
  <si>
    <t>"okno OV"  2*(0,9*0,9)</t>
  </si>
  <si>
    <t>330</t>
  </si>
  <si>
    <t>611101R</t>
  </si>
  <si>
    <t>OV okno dřevěné vnitřní požárně odolné 900x900 mm - požární odolnost EI 15 (DP3)</t>
  </si>
  <si>
    <t>1657650291</t>
  </si>
  <si>
    <t>331</t>
  </si>
  <si>
    <t>766622132</t>
  </si>
  <si>
    <t>Montáž plastových oken plochy přes 1 m2 otevíravých výšky do 2,5 m s rámem do zdiva</t>
  </si>
  <si>
    <t>1569112742</t>
  </si>
  <si>
    <t>"okno O1"  3*(0,6*1,5)</t>
  </si>
  <si>
    <t>"okno O2"  3*(1,0*0,5)</t>
  </si>
  <si>
    <t>"okno O3"  5*(1,0*2,0)</t>
  </si>
  <si>
    <t>"okno O4"  3*(1,0*2,0)</t>
  </si>
  <si>
    <t>"okno O5"  (1,1*2,1)</t>
  </si>
  <si>
    <t>"okno O6"  (1,5*2,1)</t>
  </si>
  <si>
    <t>"okno O7"  (1,0*2,0)</t>
  </si>
  <si>
    <t>"okno O8"  (0,6*0,6)</t>
  </si>
  <si>
    <t>"okno stávající 600x600 mm"  (0,6*0,6)</t>
  </si>
  <si>
    <t>332</t>
  </si>
  <si>
    <t>6113051.R</t>
  </si>
  <si>
    <t>O1 okno plastové jednokřídlové otvíravé a sklápěcí OS1A 600x1500 mm</t>
  </si>
  <si>
    <t>133957247</t>
  </si>
  <si>
    <t>333</t>
  </si>
  <si>
    <t>6113052.R</t>
  </si>
  <si>
    <t>O2 okno plastové jednokřídlové sklápěcí S1A 1000x500 mm</t>
  </si>
  <si>
    <t>1295535181</t>
  </si>
  <si>
    <t>334</t>
  </si>
  <si>
    <t>6113053.R</t>
  </si>
  <si>
    <t>O3 okno plastové jednokřídlové otevírací a sklápěcí OS1A 1000x2000 mm</t>
  </si>
  <si>
    <t>1181281835</t>
  </si>
  <si>
    <t>335</t>
  </si>
  <si>
    <t>6113054.R</t>
  </si>
  <si>
    <t>O4 okno plastovédvoukřídlové otevírací (částečně) a sklápěcí OS2A 1000x2000 mm</t>
  </si>
  <si>
    <t>-1451317739</t>
  </si>
  <si>
    <t>336</t>
  </si>
  <si>
    <t>6113055.R</t>
  </si>
  <si>
    <t>O5 okno plastové dvoukřídlové otevírací (částečně) a sklápěcí OS2A 1100x2100 mm</t>
  </si>
  <si>
    <t>1383665859</t>
  </si>
  <si>
    <t>337</t>
  </si>
  <si>
    <t>6113056.R</t>
  </si>
  <si>
    <t>O6 okno plastové dvoukřídlové otevírací (částečně) a sklápěcí OS2A 1500x2100 mm</t>
  </si>
  <si>
    <t>-1963780290</t>
  </si>
  <si>
    <t>338</t>
  </si>
  <si>
    <t>6113057.R</t>
  </si>
  <si>
    <t>O7 okno plastové dvoukřídlové otevírací (částečně) a sklápěcí OS2A 1000x2000 mm</t>
  </si>
  <si>
    <t>440344922</t>
  </si>
  <si>
    <t>339</t>
  </si>
  <si>
    <t>6113058.R</t>
  </si>
  <si>
    <t>O8 okno plastové jednokřídlé otevírací a sklápěcí OS2A 600x600 mm</t>
  </si>
  <si>
    <t>827089754</t>
  </si>
  <si>
    <t>340</t>
  </si>
  <si>
    <t>766622133</t>
  </si>
  <si>
    <t>Montáž hliníkových oken plochy přes 1 m2 otevíravých výšky přes 2,5 m s rámem do zdiva</t>
  </si>
  <si>
    <t>-1745127964</t>
  </si>
  <si>
    <t>1,5*2,1</t>
  </si>
  <si>
    <t>341</t>
  </si>
  <si>
    <t>922111.R</t>
  </si>
  <si>
    <t xml:space="preserve">O9 okno hliníkové dvoukřídlové otevírací a sklápěcí 1500x2100 mm - odstín RAL </t>
  </si>
  <si>
    <t>686425222</t>
  </si>
  <si>
    <t>342</t>
  </si>
  <si>
    <t>766660022</t>
  </si>
  <si>
    <t>Montáž dveřních křídel otvíravých 1křídlových š přes 0,8 m požárních do ocelové zárubně</t>
  </si>
  <si>
    <t>199131141</t>
  </si>
  <si>
    <t>343</t>
  </si>
  <si>
    <t>611653330</t>
  </si>
  <si>
    <t>dveře vnitřní protipožární hladké foliované 1křídlé 90x197 cm</t>
  </si>
  <si>
    <t>-1512167044</t>
  </si>
  <si>
    <t>344</t>
  </si>
  <si>
    <t>766660001</t>
  </si>
  <si>
    <t>Montáž dveřních křídel otvíravých 1křídlových š do 0,8 m do ocelové zárubně</t>
  </si>
  <si>
    <t>626784160</t>
  </si>
  <si>
    <t>"pro dveře DV0/P,0 - EW15 (DP3)"  1</t>
  </si>
  <si>
    <t>"pro dveře DV1/L,0"  2</t>
  </si>
  <si>
    <t>"pro dveře DV1/P,0 - EW15 (DP3)"  1</t>
  </si>
  <si>
    <t>"pro dveře DV2/L,0"  1</t>
  </si>
  <si>
    <t>"pro dveře DV2/P,0 - EW15 (DP3)"  1</t>
  </si>
  <si>
    <t>"pro dveře DV2/L,1 - EW15 (DP3)"  2</t>
  </si>
  <si>
    <t>"pro dveře DV2/L,2 - EW15 (DP3)"  2</t>
  </si>
  <si>
    <t>"pro dveře DV2/L,3"  1</t>
  </si>
  <si>
    <t>"pro dveře DV2/P,1 - EW15 (DP3)"  1</t>
  </si>
  <si>
    <t>"pro dveře DV3/L,1"  2</t>
  </si>
  <si>
    <t>"pro dveře DV3/P,0"  1</t>
  </si>
  <si>
    <t>"pro dveře DV3/P,2 - EW15 (DP3)"  1</t>
  </si>
  <si>
    <t>"pro dveře DV3/P,1"  1</t>
  </si>
  <si>
    <t>345</t>
  </si>
  <si>
    <t>61161701.R</t>
  </si>
  <si>
    <t>DV0/P,0 dveře vnitřní hladké laminované 600x1970 mm, požární odolnost EW15 (PD3) včetně ocelové zárubně- více viz. PD</t>
  </si>
  <si>
    <t>-1302095238</t>
  </si>
  <si>
    <t>346</t>
  </si>
  <si>
    <t>61161702.R</t>
  </si>
  <si>
    <t>DV1/L,0 dveře vnitřní hladké laminované 700x1970 mm - více viz. PD</t>
  </si>
  <si>
    <t>-638992579</t>
  </si>
  <si>
    <t>347</t>
  </si>
  <si>
    <t>61161703.R</t>
  </si>
  <si>
    <t>DV1/P,0 dveře vnitřní hladké laminované 700x1970 mm, požární odolnost EW15 (PD3) včetně ocelové zárubně - více viz. PD</t>
  </si>
  <si>
    <t>1582206901</t>
  </si>
  <si>
    <t>348</t>
  </si>
  <si>
    <t>61161704.R</t>
  </si>
  <si>
    <t>DV2/L,0 dveře vnitřní hladké laminované 800x1970 mm - více viz. PD</t>
  </si>
  <si>
    <t>300002715</t>
  </si>
  <si>
    <t>349</t>
  </si>
  <si>
    <t>61161705.R</t>
  </si>
  <si>
    <t>DV2/P,0 dveře vnitřní hladké laminované 800x1970 mm, požární odolnost EW15 (PD3) včetně ocelové zárubně - více viz. PD</t>
  </si>
  <si>
    <t>-904418145</t>
  </si>
  <si>
    <t>350</t>
  </si>
  <si>
    <t>61161706.R</t>
  </si>
  <si>
    <t>DV2/L,1 dveře vnitřní hladké laminované 800x1970 mm, 2/3 sklo, požární odolnost EW15 (PD3) včetně ocelové zárubně- více viz. PD</t>
  </si>
  <si>
    <t>1225490718</t>
  </si>
  <si>
    <t>351</t>
  </si>
  <si>
    <t>61161707.R</t>
  </si>
  <si>
    <t>DV2/L,2 dveře vnitřní hladké laminované 800x1970 mm, částečné prosklení, požární odolnost EW15 (PD3) včetně ocelové zárubně - více viz. PD</t>
  </si>
  <si>
    <t>360960552</t>
  </si>
  <si>
    <t>352</t>
  </si>
  <si>
    <t>61161708.R</t>
  </si>
  <si>
    <t>DV2/L,3 dveře vnitřní hladké laminované 800x1970 mm, 2/3 sklo - více viz. PD</t>
  </si>
  <si>
    <t>633199745</t>
  </si>
  <si>
    <t>353</t>
  </si>
  <si>
    <t>61161709.R</t>
  </si>
  <si>
    <t>DV2/P,1 dveře vnitřní hladké laminované 800x1970 mm, 2/3 sklo, požární odolnost EW15 (PD3) včetně ocelové zárubně - více viz. PD</t>
  </si>
  <si>
    <t>-1032563253</t>
  </si>
  <si>
    <t>354</t>
  </si>
  <si>
    <t>61161710.R</t>
  </si>
  <si>
    <t>DV3/L,1 dveře vnitřní hladké laminované 900x1970 mm, 2/3 sklo - více viz. PD</t>
  </si>
  <si>
    <t>-20401242</t>
  </si>
  <si>
    <t>355</t>
  </si>
  <si>
    <t>61161711.R</t>
  </si>
  <si>
    <t>DV3/P,0 dveře vnitřní hladké laminované 900x1970 mm - více viz. PD</t>
  </si>
  <si>
    <t>1593530120</t>
  </si>
  <si>
    <t>356</t>
  </si>
  <si>
    <t>61161712.R</t>
  </si>
  <si>
    <t>DV3/P,2 dveře vnitřní hladké laminované 900x1970 mm,částečně prosklené, požární odolnost EW15 (PD3) včetně ocelové zárubně - více viz. PD</t>
  </si>
  <si>
    <t>359974432</t>
  </si>
  <si>
    <t>357</t>
  </si>
  <si>
    <t>61161713.R</t>
  </si>
  <si>
    <t>DV3/P,1 dveře vnitřní hladké laminované 900x1970 mm, 2/3 sklo - více viz. PD</t>
  </si>
  <si>
    <t>-705771051</t>
  </si>
  <si>
    <t>358</t>
  </si>
  <si>
    <t>766001.R</t>
  </si>
  <si>
    <t>Montáž dveřních křídel posuvných po stěně 1křídlových š do 1,2 m na kolejnicový závěs (včetně kování pojezdů a ganýže)</t>
  </si>
  <si>
    <t>810604671</t>
  </si>
  <si>
    <t>"dveře DV6"  1</t>
  </si>
  <si>
    <t>359</t>
  </si>
  <si>
    <t>611603.R</t>
  </si>
  <si>
    <t>DV6 dveře vnitřní posuvné po stěně jednokřídlové 1200x2100 mm - (včetně kování pojezdů, závěsů a garnýže)</t>
  </si>
  <si>
    <t>1046118865</t>
  </si>
  <si>
    <t>360</t>
  </si>
  <si>
    <t>766002.R</t>
  </si>
  <si>
    <t>Montáž dveřních křídel posuvných po stěně 3křídlových š do 2,0 m na kolejnicový závěs (včetně kování pojezdů a ganýže)</t>
  </si>
  <si>
    <t>2021587694</t>
  </si>
  <si>
    <t>"dveře DV4"  1</t>
  </si>
  <si>
    <t>361</t>
  </si>
  <si>
    <t>611604.R</t>
  </si>
  <si>
    <t>DV4 dveře vnitřní posuvné po stěně trojkřídlové celkové světlosti 2000x2100 mm - (včetně kování pojezdů, závěsů a garnýže)</t>
  </si>
  <si>
    <t>-1291106024</t>
  </si>
  <si>
    <t>362</t>
  </si>
  <si>
    <t>766003.R</t>
  </si>
  <si>
    <t>Montáž dělící skládací dvoukřídlové stěny 6020x3030 mm do stropu včetně kování, pojezdu a garnýže</t>
  </si>
  <si>
    <t>746548699</t>
  </si>
  <si>
    <t>"dveře DV5"  1</t>
  </si>
  <si>
    <t>363</t>
  </si>
  <si>
    <t>611001.R</t>
  </si>
  <si>
    <t>DV5 dělící stěna skládací dvoukřídlová 6020x3030 mm z koženkových dílů - včetně kování, pojezdu a garnýže</t>
  </si>
  <si>
    <t>206507102</t>
  </si>
  <si>
    <t>364</t>
  </si>
  <si>
    <t>766661R01</t>
  </si>
  <si>
    <t>Montáž dveřních křídel kompletizovaných otvíravých - kliky se štíty</t>
  </si>
  <si>
    <t>-1095716987</t>
  </si>
  <si>
    <t>20+3</t>
  </si>
  <si>
    <t>365</t>
  </si>
  <si>
    <t>562162640</t>
  </si>
  <si>
    <t>klika se štíty obyčejnými - mezipokojový zámek</t>
  </si>
  <si>
    <t>-1390851018</t>
  </si>
  <si>
    <t>366</t>
  </si>
  <si>
    <t>562162640.1</t>
  </si>
  <si>
    <t>klika se štíty obyčejnými - wc zámek</t>
  </si>
  <si>
    <t>-1414995407</t>
  </si>
  <si>
    <t>367</t>
  </si>
  <si>
    <t>766681.R</t>
  </si>
  <si>
    <t>Montáž dveří hliníkových jednokřídlových šířky dveřního křídla do 900 mm</t>
  </si>
  <si>
    <t>-1758270364</t>
  </si>
  <si>
    <t>"dveře D1-a"  1</t>
  </si>
  <si>
    <t>"dveře D1-b"  1</t>
  </si>
  <si>
    <t>"dveře D1-c"  1</t>
  </si>
  <si>
    <t>"dveře D1-d"  1</t>
  </si>
  <si>
    <t>"dveře D1-e"  1</t>
  </si>
  <si>
    <t>368</t>
  </si>
  <si>
    <t>553411a.R</t>
  </si>
  <si>
    <t>D1a dveře hliníkové vchodové jednokřídlové 900 x 2000 mm - stavební otvor 1100x2650 mm, požární odolnost EW15 (DP3)</t>
  </si>
  <si>
    <t>-545147547</t>
  </si>
  <si>
    <t>369</t>
  </si>
  <si>
    <t>553411b.R</t>
  </si>
  <si>
    <t>D1b dveře hliníkové vchodové jednokřídlové 900 x 2000 mm s nadvětlíkem - stavební otvor 1100x2650 mm</t>
  </si>
  <si>
    <t>-749819241</t>
  </si>
  <si>
    <t>370</t>
  </si>
  <si>
    <t>553411c.R</t>
  </si>
  <si>
    <t>D1c dveře hliníkové vchodové jednokřídlové 900 x 2000 mm s nadvětlíkem - stavební otvor 1100x2650 mm</t>
  </si>
  <si>
    <t>-855215441</t>
  </si>
  <si>
    <t>371</t>
  </si>
  <si>
    <t>553411d.R</t>
  </si>
  <si>
    <t>D1d dveře hliníkové vchodové jednokřídlové 900 x 2000 mm s nadvětlíkem - stavební otvor 1100x2650 mm</t>
  </si>
  <si>
    <t>240930298</t>
  </si>
  <si>
    <t>372</t>
  </si>
  <si>
    <t>553411e.R</t>
  </si>
  <si>
    <t>D1e dveře hliníkové vchodové jednokřídlové 900 x 2000 mm - stavební otvor 1100x2650 mm, požární odolnost EW15 (DP3)</t>
  </si>
  <si>
    <t>787344842</t>
  </si>
  <si>
    <t>373</t>
  </si>
  <si>
    <t>766682.R</t>
  </si>
  <si>
    <t>Montáž dveří plastových jednokřídlových šířky dveřního křídla do 900 mm</t>
  </si>
  <si>
    <t>2121586747</t>
  </si>
  <si>
    <t>"dveře D2"  1</t>
  </si>
  <si>
    <t>"dveře D3"  1</t>
  </si>
  <si>
    <t>"dveře D4"  1</t>
  </si>
  <si>
    <t>374</t>
  </si>
  <si>
    <t>556412.R</t>
  </si>
  <si>
    <t>D2 dveře plastové vchodové jednokřídlové 900x1970 mm - stavební otvor 1100x2100 mm</t>
  </si>
  <si>
    <t>1305765657</t>
  </si>
  <si>
    <t>375</t>
  </si>
  <si>
    <t>556413.R</t>
  </si>
  <si>
    <t>D3 dveře plastové vchodové jednokřídlové 900x1970 mm - stavební otvor 1100x2100 mm</t>
  </si>
  <si>
    <t>-459886793</t>
  </si>
  <si>
    <t>376</t>
  </si>
  <si>
    <t>556414.R</t>
  </si>
  <si>
    <t>D4 dveře plastové vchodové jednokřídlové 900x1970 mm - stavební otvor 1100x2100 mm</t>
  </si>
  <si>
    <t>735762892</t>
  </si>
  <si>
    <t>377</t>
  </si>
  <si>
    <t>766682112</t>
  </si>
  <si>
    <t>Montáž zárubní obložkových pro dveře jednokřídlové tl stěny do 350 mm</t>
  </si>
  <si>
    <t>563467351</t>
  </si>
  <si>
    <t>378</t>
  </si>
  <si>
    <t>611822640</t>
  </si>
  <si>
    <t>zárubeň obložková pro dveře 1křídlové 60,70,80,90x197 cm, tl. 18-25 cm,dub,buk</t>
  </si>
  <si>
    <t>-1138821003</t>
  </si>
  <si>
    <t>379</t>
  </si>
  <si>
    <t>766682212</t>
  </si>
  <si>
    <t>Montáž zárubní obložkových protipožárních pro dveře jednokřídlové tl stěny do 350 mm</t>
  </si>
  <si>
    <t>-423479207</t>
  </si>
  <si>
    <t>380</t>
  </si>
  <si>
    <t>611822650</t>
  </si>
  <si>
    <t>zárubeň obložková protipožární pro dveře 1křídlové 60,70,80,90x197 cm, tl. 18-25 cm,dub,buk</t>
  </si>
  <si>
    <t>-116636091</t>
  </si>
  <si>
    <t>381</t>
  </si>
  <si>
    <t>766694112</t>
  </si>
  <si>
    <t>Montáž parapetních desek dřevěných nebo plastových šířky do 30 cm délky do 1,6 m</t>
  </si>
  <si>
    <t>-871207225</t>
  </si>
  <si>
    <t>382</t>
  </si>
  <si>
    <t>611444010</t>
  </si>
  <si>
    <t>parapet plastový vnitřní - komůrkový 25 x 2 x 100 cm</t>
  </si>
  <si>
    <t>1893481045</t>
  </si>
  <si>
    <t>383</t>
  </si>
  <si>
    <t>611444150</t>
  </si>
  <si>
    <t>koncovka k parapetu plastovému vnitřnímu 1 pár</t>
  </si>
  <si>
    <t>153502132</t>
  </si>
  <si>
    <t>"okno O1"  3</t>
  </si>
  <si>
    <t>"okno O2"  3</t>
  </si>
  <si>
    <t>"okno O3"  5</t>
  </si>
  <si>
    <t>"okno O4"  3</t>
  </si>
  <si>
    <t>"okno O5"  1</t>
  </si>
  <si>
    <t>"okno O6"  1</t>
  </si>
  <si>
    <t>"okno O7"  1</t>
  </si>
  <si>
    <t>"okno O8"  1</t>
  </si>
  <si>
    <t>"okno stávající 600x600 mm"  1</t>
  </si>
  <si>
    <t>384</t>
  </si>
  <si>
    <t>766695212</t>
  </si>
  <si>
    <t>Montáž truhlářských prahů dveří 1křídlových šířky do 10 cm</t>
  </si>
  <si>
    <t>-1379377010</t>
  </si>
  <si>
    <t>385</t>
  </si>
  <si>
    <t>611871810</t>
  </si>
  <si>
    <t>prah dveřní dřevěný dubový tl 2 cm dl.92 cm š 15 cm</t>
  </si>
  <si>
    <t>385766236</t>
  </si>
  <si>
    <t>386</t>
  </si>
  <si>
    <t>998766102</t>
  </si>
  <si>
    <t>Přesun hmot pro konstrukce truhlářské v objektech v do 12 m</t>
  </si>
  <si>
    <t>-104477984</t>
  </si>
  <si>
    <t>387</t>
  </si>
  <si>
    <t>7671618.R1</t>
  </si>
  <si>
    <t>Demontáž madla schodišťového nerozebíratelného hmotnosti 1m zábradlí do 10 kg</t>
  </si>
  <si>
    <t>-851094807</t>
  </si>
  <si>
    <t>"J stávající vyrovnávací schodiště"  2</t>
  </si>
  <si>
    <t>388</t>
  </si>
  <si>
    <t>767161813</t>
  </si>
  <si>
    <t>Demontáž zábradlí rovného nerozebíratelného hmotnosti 1m zábradlí do 20 kg</t>
  </si>
  <si>
    <t>324408729</t>
  </si>
  <si>
    <t>"M - zábradlí před vstupem - stávající objekt"  1,75*1,1</t>
  </si>
  <si>
    <t>"N - zábradlí před vstupem - stávající objekt"  1,75*1,1</t>
  </si>
  <si>
    <t>389</t>
  </si>
  <si>
    <t>7672101.R</t>
  </si>
  <si>
    <t>Montáž schodišťě ocelového samonosného - více viz specifikace PD</t>
  </si>
  <si>
    <t>-874742174</t>
  </si>
  <si>
    <t>"nouzové samonosné schodiště"  1</t>
  </si>
  <si>
    <t>390</t>
  </si>
  <si>
    <t>5534708.R</t>
  </si>
  <si>
    <t>S1 nouzové samonosné schodiště-schodnicové tříramenné 10x175,5/280+9x175,5/280+10x175,5/280, 2x mezipodesta, ochranné zábradlí (X2), okopový plech - žárově zinkováno, více viz.PD</t>
  </si>
  <si>
    <t>1408970523</t>
  </si>
  <si>
    <t>391</t>
  </si>
  <si>
    <t>767215R01</t>
  </si>
  <si>
    <t>DMTŽ stávajících tabulek umístěných na fasádě a následná MTŽ po dokončení stavebních prací</t>
  </si>
  <si>
    <t>1870605314</t>
  </si>
  <si>
    <t>"výstražné a informační tabulky na fasádě"  6</t>
  </si>
  <si>
    <t>392</t>
  </si>
  <si>
    <t>767215R02</t>
  </si>
  <si>
    <t>DMTŽ stávajících korouhviče umístěných na fasádě a následná MTŽ po dokončení stavebních prací</t>
  </si>
  <si>
    <t>-876684960</t>
  </si>
  <si>
    <t>"I korouhvička na zdivu vyrovnávacího schodiště"  2</t>
  </si>
  <si>
    <t>393</t>
  </si>
  <si>
    <t>767225.R1</t>
  </si>
  <si>
    <t>MK D+MTŽ vstupní markýzy 1300x600 mm - žárově zinkováno, bezpečnostní sklo čiré 6+6</t>
  </si>
  <si>
    <t>-740640226</t>
  </si>
  <si>
    <t>394</t>
  </si>
  <si>
    <t>767225.R2</t>
  </si>
  <si>
    <t>ZE D+MTŽ výlezového žebříku 3000x400 mm - žárově zinkováno</t>
  </si>
  <si>
    <t>-1018040349</t>
  </si>
  <si>
    <t>395</t>
  </si>
  <si>
    <t>7673111.R</t>
  </si>
  <si>
    <t>Demontáž světlíků všech typů bez zasklení</t>
  </si>
  <si>
    <t>805165132</t>
  </si>
  <si>
    <t xml:space="preserve"> "vstupní markýza (půdorysná plocha 2,3x1,6)"  2,3*1,6 </t>
  </si>
  <si>
    <t>396</t>
  </si>
  <si>
    <t>767531111</t>
  </si>
  <si>
    <t>Montáž vstupních kovových nebo plastových rohoží čistících zón</t>
  </si>
  <si>
    <t>-1009674156</t>
  </si>
  <si>
    <t>"vstupní dveře"  5</t>
  </si>
  <si>
    <t>"vyrovnávací schodiště"  2</t>
  </si>
  <si>
    <t>397</t>
  </si>
  <si>
    <t>697520R02</t>
  </si>
  <si>
    <t>CZ1 rohož vstupní 600x400mm provedení žárový zinek, výplň polorošt (oka 10x50mm) - včetně vaničky s odtokovým otvorem (žárově zinkováno)</t>
  </si>
  <si>
    <t>-43038099</t>
  </si>
  <si>
    <t>"CZ1 - před vyrovnávacím schodištěm"  2</t>
  </si>
  <si>
    <t>398</t>
  </si>
  <si>
    <t>697520R01</t>
  </si>
  <si>
    <t>rohož vstupní 800x800mm provedení hliník nebo mosaz/gumové vlnovky/ - včetně vaničky s odtokovým otvorem (žárově zinkováno)</t>
  </si>
  <si>
    <t>-694757427</t>
  </si>
  <si>
    <t>"CZ1 - podesta vyrovnávacího schodiště"  5</t>
  </si>
  <si>
    <t>399</t>
  </si>
  <si>
    <t>76799.2R</t>
  </si>
  <si>
    <t>Montáž samozavírače dveřního křídla</t>
  </si>
  <si>
    <t>-1110842585</t>
  </si>
  <si>
    <t>"venkovní dveře"</t>
  </si>
  <si>
    <t>"dveře D1-a,b,c,d,e"  4+1</t>
  </si>
  <si>
    <t>"vnitřní dveře"</t>
  </si>
  <si>
    <t>"dveře DV0/P,0"  1</t>
  </si>
  <si>
    <t>"dveře DV1/P,0"  1</t>
  </si>
  <si>
    <t>"dveře DV2/P,0"  1</t>
  </si>
  <si>
    <t>"dveře DV2/L,1"  2</t>
  </si>
  <si>
    <t>"dveře DV2/L,2"  2</t>
  </si>
  <si>
    <t>"dveře DV2/P,1"  1</t>
  </si>
  <si>
    <t>"dveře DV3/P,2"  1</t>
  </si>
  <si>
    <t>400</t>
  </si>
  <si>
    <t>549172600</t>
  </si>
  <si>
    <t>samozavírač dveří hydraulický K214 č.13 zlatá bronz</t>
  </si>
  <si>
    <t>1408047206</t>
  </si>
  <si>
    <t>401</t>
  </si>
  <si>
    <t>7679967.R</t>
  </si>
  <si>
    <t xml:space="preserve">Demontáž atypických zámečnických konstrukcí řezáním hmotnosti jednotlivých dílů přes 500 kg - SC stáv.schodiště </t>
  </si>
  <si>
    <t>94934845</t>
  </si>
  <si>
    <t>"1.NP - stávající stav, venkovní schodiště vč. podesty a zábradlí"  1</t>
  </si>
  <si>
    <t>402</t>
  </si>
  <si>
    <t>767161114</t>
  </si>
  <si>
    <t>Montáž zábradlí rovného z trubek nebo tenkostěnný profilů do zdi hmotnosti do 30 kg - žárově zinkováno</t>
  </si>
  <si>
    <t>-1725516390</t>
  </si>
  <si>
    <t>"X1 - kolostav"  4,46</t>
  </si>
  <si>
    <t>"X1 - podesta schodiště"  5,6</t>
  </si>
  <si>
    <t>"X1 - přístupová rampa"  (4,0+1,5+9,0)</t>
  </si>
  <si>
    <t>"X3 - schodiště do 1.PP přístavby"  (1,1+3,0)</t>
  </si>
  <si>
    <t>403</t>
  </si>
  <si>
    <t>14011001R</t>
  </si>
  <si>
    <t>X1, X2 zábradlí z tenkostěnných profilů pro přístupovou rampu - žárově zinkováno</t>
  </si>
  <si>
    <t>1084597959</t>
  </si>
  <si>
    <t>hmotnost: 1,24 kg/m</t>
  </si>
  <si>
    <t>404</t>
  </si>
  <si>
    <t>767165111</t>
  </si>
  <si>
    <t>Montáž rovného madla zábradlí z trubek nebo tenkostěnných profilů šroubovaného - žárově zinkováno</t>
  </si>
  <si>
    <t>-708835652</t>
  </si>
  <si>
    <t>"J - přístupová rampa"  (4,0+1,5+9,0)</t>
  </si>
  <si>
    <t>"J - stáv. vyrovnávací schodiště"  (2*2,2)</t>
  </si>
  <si>
    <t>"J1 - schodiště do 1.PP"  (2*2,2)</t>
  </si>
  <si>
    <t>405</t>
  </si>
  <si>
    <t>14550102R</t>
  </si>
  <si>
    <t>J madlo zábradlí  (2 vodorovné prvky s madlem pro imobilní) - profil ocelový obdélníkový svařovaný 50x40x3 mm - žárově zinkováno</t>
  </si>
  <si>
    <t>-1987226278</t>
  </si>
  <si>
    <t>Hmotnost: 3,91kg/m</t>
  </si>
  <si>
    <t>406</t>
  </si>
  <si>
    <t>14550101R</t>
  </si>
  <si>
    <t>J1 madlo zábradlí  (1 vodorovný prvek s madlem) - profil ocelový obdélníkový svařovaný 50x40x3 mm - žárově zinkováno</t>
  </si>
  <si>
    <t>714719281</t>
  </si>
  <si>
    <t>407</t>
  </si>
  <si>
    <t>998767101</t>
  </si>
  <si>
    <t>Přesun hmot tonážní pro zámečnické konstrukce v objektech v do 6 m</t>
  </si>
  <si>
    <t>1451927120</t>
  </si>
  <si>
    <t>408</t>
  </si>
  <si>
    <t>771001R01</t>
  </si>
  <si>
    <t>D+MTŽ ukončující nerez profil - teracová dlažba</t>
  </si>
  <si>
    <t>-1271203764</t>
  </si>
  <si>
    <t>"kolostav"  4,46</t>
  </si>
  <si>
    <t>"podesta vyrovnávacího schodiště"  (6,5+5,6)</t>
  </si>
  <si>
    <t>409</t>
  </si>
  <si>
    <t>771471810</t>
  </si>
  <si>
    <t>Demontáž soklíků z dlaždic keramických kladených do malty rovných</t>
  </si>
  <si>
    <t>1426393957</t>
  </si>
  <si>
    <t>"1.NP"  (2*1,1)+2*(2,025+3,2)-(3*0,6)-(2*0,8)+2*(2,4+4,325)-0,8+2*(2,9+3,0)-0,8+(2*0,3)+2*(11,575+5,0)-0,6-(3*0,7)-(3*0,8)-1,5-4,1+2*(3,875+3,0)-0,8</t>
  </si>
  <si>
    <t>410</t>
  </si>
  <si>
    <t>771474112</t>
  </si>
  <si>
    <t>Montáž soklíků z dlaždic keramických rovných flexibilní lepidlo v do 90 mm</t>
  </si>
  <si>
    <t>8135377</t>
  </si>
  <si>
    <t>"venkovní sch. podesta"  (1,75+4,46+6,5+5,6)</t>
  </si>
  <si>
    <t>"přístupová rampa"  (4,0+1,5+9,0)</t>
  </si>
  <si>
    <t>411</t>
  </si>
  <si>
    <t>597613120</t>
  </si>
  <si>
    <t>sokl - podlahy (barevné) 30 x 8 x 0,8 cm I. j. (cen.skup. 24)</t>
  </si>
  <si>
    <t>182795047</t>
  </si>
  <si>
    <t>412</t>
  </si>
  <si>
    <t>771474132</t>
  </si>
  <si>
    <t>Montáž soklíků z dlaždic keramických schodišťových stupňovitých flexibilní lepidlo v do 90 mm</t>
  </si>
  <si>
    <t>-435237111</t>
  </si>
  <si>
    <t>"venkovní schodiště"  2*7*(0,16+0,3)</t>
  </si>
  <si>
    <t>413</t>
  </si>
  <si>
    <t>-426936839</t>
  </si>
  <si>
    <t>414</t>
  </si>
  <si>
    <t>77155411.R</t>
  </si>
  <si>
    <t>Pokládka speciální polyetylenové rohože do tenké vrstvy lepidla s funkcí kontaktní izolace - teracová dlažba</t>
  </si>
  <si>
    <t>-1816307379</t>
  </si>
  <si>
    <t>"kolostav"  (4,46*1,75)</t>
  </si>
  <si>
    <t>"podesta vyrovnávacího schodiště"  (6,5+5,6)*1,75</t>
  </si>
  <si>
    <t>"přístupová rampa"  (14,5*1,75)</t>
  </si>
  <si>
    <t>415</t>
  </si>
  <si>
    <t>771554113</t>
  </si>
  <si>
    <t xml:space="preserve">Montáž podlah z dlaždic teracových lepených flexibilním lepidlem do 12 ks/m2 - více o způsobu kladení viz. PD </t>
  </si>
  <si>
    <t>-1119985357</t>
  </si>
  <si>
    <t>416</t>
  </si>
  <si>
    <t>5924724.R</t>
  </si>
  <si>
    <t>dlaždice teracová HBT 30x30x3 cm - odstín dtto stávající schodiště</t>
  </si>
  <si>
    <t>-1631076675</t>
  </si>
  <si>
    <t>417</t>
  </si>
  <si>
    <t>771573921.R</t>
  </si>
  <si>
    <t>Oprava podlah z keramických dlaždic režných lepených do 100 ks/m2 - doplnění stávající dlažby</t>
  </si>
  <si>
    <t>-1824738988</t>
  </si>
  <si>
    <t>"1.NP"  20</t>
  </si>
  <si>
    <t>418</t>
  </si>
  <si>
    <t>597611100.R</t>
  </si>
  <si>
    <t>dlaždice keramické - dtto stávající dlažba</t>
  </si>
  <si>
    <t>-1028491347</t>
  </si>
  <si>
    <t>"1.NP"  20*(0,3*0,3)*1,08</t>
  </si>
  <si>
    <t>419</t>
  </si>
  <si>
    <t>771574113</t>
  </si>
  <si>
    <t>Montáž podlah keramických režných hladkých lepených flexibilním lepidlem do 12 ks/m2</t>
  </si>
  <si>
    <t>1768808150</t>
  </si>
  <si>
    <t xml:space="preserve">"1.NP, stáv. část, míst.č. 1.05"  (3,685*4,44)+(1,0*0,3)-(2,0*0,1)  </t>
  </si>
  <si>
    <t>"1.NP, stáv. část, míst.č. 1.07"  (3,08*2,82)+(1,1*0,2)-(1,2*1,02)</t>
  </si>
  <si>
    <t>"1.NP, stáv. část, míst.č. 1.10"  (1,2*1,96)+(0,7*0,1)+(1,2*0,8)</t>
  </si>
  <si>
    <t>"1.NP, stáv. část, míst.č. 1.12"  (2,1*3,0)+(0,9*0,45)</t>
  </si>
  <si>
    <t>"1.NP, stáv. část, míst.č. 1.16"  (14,32*1,58)+(1,0*1,5)+(0,9*0,3)+(3,4*1,5)+(1,1*0,3)</t>
  </si>
  <si>
    <t>"1.NP, stáv. část, míst.č. 1.17"  (4,26*3,3)+(1,1*0,3)</t>
  </si>
  <si>
    <t>"1.NP, stáv. část, míst.č. 1.18"  (4,26*3,3)+(1,1*0,3)</t>
  </si>
  <si>
    <t>"1.NP, stáv. část, míst.č. 1.19"  (3,96*3,3)+(1,1*0,3)</t>
  </si>
  <si>
    <t>420</t>
  </si>
  <si>
    <t>597611100</t>
  </si>
  <si>
    <t>dlaždice keramické - zátěžová, protiskluz</t>
  </si>
  <si>
    <t>1703460606</t>
  </si>
  <si>
    <t>"1.NP"  124,924*1,08</t>
  </si>
  <si>
    <t>421</t>
  </si>
  <si>
    <t>771591111</t>
  </si>
  <si>
    <t>Podlahy penetrace podkladu</t>
  </si>
  <si>
    <t>1811814955</t>
  </si>
  <si>
    <t>422</t>
  </si>
  <si>
    <t>771591115</t>
  </si>
  <si>
    <t>Podlahy spárování silikonem</t>
  </si>
  <si>
    <t>-1808340808</t>
  </si>
  <si>
    <t>423</t>
  </si>
  <si>
    <t>771591161</t>
  </si>
  <si>
    <t>Montáž profilu dilatační spáry bez izolace v rovině dlažby</t>
  </si>
  <si>
    <t>2093328587</t>
  </si>
  <si>
    <t>"1.NP"  1,5+3*1,58+1,0+1,1</t>
  </si>
  <si>
    <t>424</t>
  </si>
  <si>
    <t>590541520</t>
  </si>
  <si>
    <t>profil dilatační hliník (8 x 2500 mm)</t>
  </si>
  <si>
    <t>-1039008187</t>
  </si>
  <si>
    <t>425</t>
  </si>
  <si>
    <t>771591R01</t>
  </si>
  <si>
    <t>Montáž profilu pro rámeček jemé čistící zóny v rovině dlažby</t>
  </si>
  <si>
    <t>-664208325</t>
  </si>
  <si>
    <t>"CZ3 - 1.NP"  5*2*(0,9+0,7)</t>
  </si>
  <si>
    <t>426</t>
  </si>
  <si>
    <t>697521600</t>
  </si>
  <si>
    <t>rám pro zapuštění, profil L - 30/30, 25/25, 20/30, 15/30 - Al</t>
  </si>
  <si>
    <t>1031554742</t>
  </si>
  <si>
    <t>427</t>
  </si>
  <si>
    <t>771990111</t>
  </si>
  <si>
    <t>Vyrovnání podkladu samonivelační stěrkou tl 4 mm pevnosti 15 Mpa</t>
  </si>
  <si>
    <t>650725036</t>
  </si>
  <si>
    <t>"1.NP, keram.dlažba"  124,924</t>
  </si>
  <si>
    <t>428</t>
  </si>
  <si>
    <t>998771101</t>
  </si>
  <si>
    <t>Přesun hmot tonážní pro podlahy z dlaždic v objektech v do 6 m</t>
  </si>
  <si>
    <t>-695578578</t>
  </si>
  <si>
    <t>429</t>
  </si>
  <si>
    <t>998771102</t>
  </si>
  <si>
    <t>Přesun hmot pro podlahy z dlaždic v objektech v do 12 m</t>
  </si>
  <si>
    <t>159839081</t>
  </si>
  <si>
    <t>430</t>
  </si>
  <si>
    <t>776121111</t>
  </si>
  <si>
    <t>Vodou ředitelná penetrace savého podkladu povlakových podlah ředěná v poměru 1:3</t>
  </si>
  <si>
    <t>1136803644</t>
  </si>
  <si>
    <t>"1.NP, přístavba, míst.č.1.01a+b"  (6,52*9,54)</t>
  </si>
  <si>
    <t>"1.NP, stáv.část, míst.č.1.02"  (1,4*1,85)</t>
  </si>
  <si>
    <t>"1.NP, stáv.část, míst.č.1.03"  (2,255*1,85)+(1,0*0,1)</t>
  </si>
  <si>
    <t>"1.NP, stáv.část, míst.č.1.04"  (2,75*1,85)+(2,0*0,1)</t>
  </si>
  <si>
    <t>"1.NP, stáv.část, míst.č.1.13"  (4,26*3,0)</t>
  </si>
  <si>
    <t>431</t>
  </si>
  <si>
    <t>776141111</t>
  </si>
  <si>
    <t>Vyrovnání podkladu povlakových podlah stěrkou pevnosti 20 MPa tl 3 mm</t>
  </si>
  <si>
    <t>1901000594</t>
  </si>
  <si>
    <t>432</t>
  </si>
  <si>
    <t>776201812</t>
  </si>
  <si>
    <t>Demontáž lepených povlakových podlah s podložkou ručně</t>
  </si>
  <si>
    <t>-750401969</t>
  </si>
  <si>
    <t>"1.NP"  (22,0+9,8+11,6+5,8)</t>
  </si>
  <si>
    <t>433</t>
  </si>
  <si>
    <t>776201912</t>
  </si>
  <si>
    <t>Oprava podlah výměnou podlahového povlaku plochy do 1 m2</t>
  </si>
  <si>
    <t>-160042689</t>
  </si>
  <si>
    <t>"2.NP, únikový východ"  1</t>
  </si>
  <si>
    <t>434</t>
  </si>
  <si>
    <t>776211131</t>
  </si>
  <si>
    <t>Lepení textilních pásů tkaných</t>
  </si>
  <si>
    <t>706419497</t>
  </si>
  <si>
    <t>435</t>
  </si>
  <si>
    <t>697510630</t>
  </si>
  <si>
    <t>koberec zátěž. vpich., role š.2m,vlákno 100%Polyamide 800g/m2, zátěž 33Extrem robust, útlum 25dB, Bfl S1, R ≤ 100MΩ</t>
  </si>
  <si>
    <t>-1371685435</t>
  </si>
  <si>
    <t>vlákno 100% Polyamide 800g/m2, zátěž 33 Extrem robust, útlum 25 dB, Bfl S1, elektrický odpor R ≤ 100MΩ</t>
  </si>
  <si>
    <t>436</t>
  </si>
  <si>
    <t>776212R01</t>
  </si>
  <si>
    <t>Volné položení textilních čtverců - čistící zóna</t>
  </si>
  <si>
    <t>151083361</t>
  </si>
  <si>
    <t>"CZ3 - 1.NP"  5*(0,8*0,6)</t>
  </si>
  <si>
    <t>437</t>
  </si>
  <si>
    <t>697521220</t>
  </si>
  <si>
    <t>koberec čistící zóna, střiž.smyčka s pruhy hrub.vlákna,vlákno Polyamide,670g/m2,zátěž 33,Bfl-S1,záda everfort vinyl</t>
  </si>
  <si>
    <t>-742196618</t>
  </si>
  <si>
    <t>vlákno Polyamide, 670g/m2, zátěž 33, Bfl-S1, záda everfort vinyl</t>
  </si>
  <si>
    <t>438</t>
  </si>
  <si>
    <t>776410811</t>
  </si>
  <si>
    <t>Odstranění soklíků a lišt pryžových nebo plastových</t>
  </si>
  <si>
    <t>-351580526</t>
  </si>
  <si>
    <t>"1.NP"  (2*(5,0+4,5)-(3*0,8)+(2*0,2))+(2*(2,55+3,85)-0,8)+(2*(3,875+3,0)-(2*0,7))+(2*(1,95+3,0)-(2*0,7))</t>
  </si>
  <si>
    <t>439</t>
  </si>
  <si>
    <t>776411111</t>
  </si>
  <si>
    <t>Montáž obvodových soklíků výšky do 80 mm</t>
  </si>
  <si>
    <t>1138122172</t>
  </si>
  <si>
    <t>"1.NP"  (2*(6,52+9,54)+(4*0,25)-2*0,8-0,9-1,0)+(2*(1,4+1,85)-0,8)+(2*(2,255+1,85)-2*0,9)+(2*(2,75+1,85)-2,0)+(2*4,26+3,0+1,8)</t>
  </si>
  <si>
    <t>440</t>
  </si>
  <si>
    <t>283421R01</t>
  </si>
  <si>
    <t>sokl kobercový v. 80 mm - materiál dtto podlahový koberec</t>
  </si>
  <si>
    <t>1372353278</t>
  </si>
  <si>
    <t>Ukončovací a rohový profil s přepážkou.</t>
  </si>
  <si>
    <t>441</t>
  </si>
  <si>
    <t>998776101</t>
  </si>
  <si>
    <t>Přesun hmot tonážní pro podlahy povlakové v objektech v do 6 m</t>
  </si>
  <si>
    <t>-2124344660</t>
  </si>
  <si>
    <t>442</t>
  </si>
  <si>
    <t>781474114</t>
  </si>
  <si>
    <t>Montáž obkladů keramických režných flexibilní lepidlo do 22 ks/m2</t>
  </si>
  <si>
    <t>-577019931</t>
  </si>
  <si>
    <t>443</t>
  </si>
  <si>
    <t>597610540 R1</t>
  </si>
  <si>
    <t>obkládačky keramické (barevné) 20 x 20 x  0,8 cm I. j.</t>
  </si>
  <si>
    <t>-761221081</t>
  </si>
  <si>
    <t>"1.NP"  93,089*1,08</t>
  </si>
  <si>
    <t>444</t>
  </si>
  <si>
    <t>781479191</t>
  </si>
  <si>
    <t>Příplatek k montáži obkladů keramických za plochu do 10 m2</t>
  </si>
  <si>
    <t>1456856170</t>
  </si>
  <si>
    <t>445</t>
  </si>
  <si>
    <t>781493611</t>
  </si>
  <si>
    <t>Montáž vanových plastových dvířek s rámem lepených</t>
  </si>
  <si>
    <t>461753199</t>
  </si>
  <si>
    <t>"1.NP"  5</t>
  </si>
  <si>
    <t>446</t>
  </si>
  <si>
    <t>553472000</t>
  </si>
  <si>
    <t>dvířka vanová nerezová NVD 300 x 300</t>
  </si>
  <si>
    <t>-732747494</t>
  </si>
  <si>
    <t>447</t>
  </si>
  <si>
    <t>781494111.R</t>
  </si>
  <si>
    <t>Hliníkové profily rohové lepené flexibilním lepidlem</t>
  </si>
  <si>
    <t>141410299</t>
  </si>
  <si>
    <t>"1.NP"  ((2*2,0+0,1)+(4*0,8)+(2*2,1)+(2*1,2))+(2*0,8)+(2*2,1)</t>
  </si>
  <si>
    <t>448</t>
  </si>
  <si>
    <t>781494511.R</t>
  </si>
  <si>
    <t>Hliníkové profily ukončovací lepené flexibilním lepidlem</t>
  </si>
  <si>
    <t>398300282</t>
  </si>
  <si>
    <t>"1.NP"  2*(3,685+4,44)+2*(1,08+1,36)+2*(1,2+1,96)+2*(1,2+0,8)+2*(1,2+1,55)+2*(1,335+1,685)</t>
  </si>
  <si>
    <t>449</t>
  </si>
  <si>
    <t>781495111</t>
  </si>
  <si>
    <t>Penetrace podkladu obkladů</t>
  </si>
  <si>
    <t>-550364927</t>
  </si>
  <si>
    <t>450</t>
  </si>
  <si>
    <t>781495115</t>
  </si>
  <si>
    <t>Spárování obkladu silikonem</t>
  </si>
  <si>
    <t>-1446102234</t>
  </si>
  <si>
    <t>"1.NP"  (4*2,1)+(2*2,1)+(4*2,1)+3*(4*2,1)+(4*2,1)+(4*1,5)</t>
  </si>
  <si>
    <t>451</t>
  </si>
  <si>
    <t>781495145</t>
  </si>
  <si>
    <t>Průnik obkladem kruhový do DN 30 s izolací</t>
  </si>
  <si>
    <t>230650773</t>
  </si>
  <si>
    <t>"1.NP"  (5+2+5+3+2+2)</t>
  </si>
  <si>
    <t>452</t>
  </si>
  <si>
    <t>781495146</t>
  </si>
  <si>
    <t>Průnik obkladem kruhový do DN 90 s izolací</t>
  </si>
  <si>
    <t>-1133773676</t>
  </si>
  <si>
    <t>"1.NP"  (6+1+2+1+1+1)</t>
  </si>
  <si>
    <t>453</t>
  </si>
  <si>
    <t>781495147</t>
  </si>
  <si>
    <t>Průnik obkladem kruhový přes DN 90 s izolací</t>
  </si>
  <si>
    <t>-2126898239</t>
  </si>
  <si>
    <t>"1.NP"  (3+1+1)</t>
  </si>
  <si>
    <t>454</t>
  </si>
  <si>
    <t>998781102</t>
  </si>
  <si>
    <t>Přesun hmot pro obklady keramické v objektech v do 12 m</t>
  </si>
  <si>
    <t>-540157947</t>
  </si>
  <si>
    <t>455</t>
  </si>
  <si>
    <t>783000111</t>
  </si>
  <si>
    <t>Ochrana svislých ploch při provádění nátěrů olepením páskou nebo fólií</t>
  </si>
  <si>
    <t>571902925</t>
  </si>
  <si>
    <t>"1.PP"  2*(6,4+11,4)-1,0+(2*0,25)</t>
  </si>
  <si>
    <t>456</t>
  </si>
  <si>
    <t>581248330</t>
  </si>
  <si>
    <t>páska pro malířské potřeby 19mm x 50 m</t>
  </si>
  <si>
    <t>-1535377628</t>
  </si>
  <si>
    <t>457</t>
  </si>
  <si>
    <t>783201201</t>
  </si>
  <si>
    <t>Obroušení tesařských konstrukcí před provedením nátěru</t>
  </si>
  <si>
    <t>-1715784323</t>
  </si>
  <si>
    <t>458</t>
  </si>
  <si>
    <t>783201403</t>
  </si>
  <si>
    <t>Oprášení tesařských konstrukcí před provedením nátěru</t>
  </si>
  <si>
    <t>-485687574</t>
  </si>
  <si>
    <t>459</t>
  </si>
  <si>
    <t>783213111</t>
  </si>
  <si>
    <t>Napouštěcí jednonásobný syntetický fungicidní nátěr tesařských konstrukcí zabudovaných do konstrukce</t>
  </si>
  <si>
    <t>1510775893</t>
  </si>
  <si>
    <t>460</t>
  </si>
  <si>
    <t>783218111</t>
  </si>
  <si>
    <t>Lazurovací dvojnásobný syntetický nátěr tesařských konstrukcí</t>
  </si>
  <si>
    <t>-963817813</t>
  </si>
  <si>
    <t>461</t>
  </si>
  <si>
    <t>783301303</t>
  </si>
  <si>
    <t>Bezoplachové odrezivění zámečnických konstrukcí</t>
  </si>
  <si>
    <t>-1387308974</t>
  </si>
  <si>
    <t>462</t>
  </si>
  <si>
    <t>783306807</t>
  </si>
  <si>
    <t>Odstranění nátěru ze zámečnických konstrukcí odstraňovačem nátěrů</t>
  </si>
  <si>
    <t>60280560</t>
  </si>
  <si>
    <t>463</t>
  </si>
  <si>
    <t>783314201</t>
  </si>
  <si>
    <t>Základní antikorozní jednonásobný syntetický standardní nátěr zámečnických konstrukcí</t>
  </si>
  <si>
    <t>1821026295</t>
  </si>
  <si>
    <t>464</t>
  </si>
  <si>
    <t>783317101</t>
  </si>
  <si>
    <t>Krycí jednonásobný syntetický standardní nátěr zámečnických konstrukcí</t>
  </si>
  <si>
    <t>-1888828247</t>
  </si>
  <si>
    <t>2*30</t>
  </si>
  <si>
    <t>465</t>
  </si>
  <si>
    <t>783823121.R</t>
  </si>
  <si>
    <t>Penetrační akrylátový nátěr hladkých povrchů z desek na bázi akrylátu - SDK</t>
  </si>
  <si>
    <t>-767433197</t>
  </si>
  <si>
    <t>466</t>
  </si>
  <si>
    <t>783827401.R</t>
  </si>
  <si>
    <t>Krycí dvojnásobný akrylátový nátěr hladkých povrchů z desek na bázi akrylátu - SDK</t>
  </si>
  <si>
    <t>728367745</t>
  </si>
  <si>
    <t>"1.NP - zakrytí VZT potrubí (míst.č.1.08, 1.14)"  2*(1,8*(0,825+0,6)+1,2*(0,825*0,6))</t>
  </si>
  <si>
    <t>"1.NP - zakrytí kanalizač. potrubí (míst.č. 1.13)"  2*(2*(0,75*3,1))</t>
  </si>
  <si>
    <t>"1.NP - zakrytí kanalizač. potrubí (míst.č. 1.05)"  2*(0,4*3,1)</t>
  </si>
  <si>
    <t>467</t>
  </si>
  <si>
    <t>783943161</t>
  </si>
  <si>
    <t>Penetrační polyuretanový nátěr pórovitých betonových podlah</t>
  </si>
  <si>
    <t>894608936</t>
  </si>
  <si>
    <t>"1.PP"  (6,4*6,65)+(6,4*4,87)+(1,1*0,7)</t>
  </si>
  <si>
    <t>468</t>
  </si>
  <si>
    <t>783947161</t>
  </si>
  <si>
    <t>Krycí dvojnásobný polyuretanový vodou ředitelný nátěr betonové podlahy</t>
  </si>
  <si>
    <t>-1343747558</t>
  </si>
  <si>
    <t>469</t>
  </si>
  <si>
    <t>784111001</t>
  </si>
  <si>
    <t>Oprášení (ometení ) podkladu v místnostech výšky do 3,80 m</t>
  </si>
  <si>
    <t>1624377143</t>
  </si>
  <si>
    <t>"stropy - vápenocem. štuková omítka" 147,01</t>
  </si>
  <si>
    <t>"stropy - potažení štukem" 177,401</t>
  </si>
  <si>
    <t>"stěny - vápenocem. štuková omítka"  497,545</t>
  </si>
  <si>
    <t>"stěny - potažení štukem"  166,863</t>
  </si>
  <si>
    <t>"ostění, nadpraží - vápenocem. štuková omítka"  50,45</t>
  </si>
  <si>
    <t>"I.PP - oprava štukových omítek do 30%"  129,335</t>
  </si>
  <si>
    <t>470</t>
  </si>
  <si>
    <t>784171101</t>
  </si>
  <si>
    <t>Zakrytí vnitřních podlah včetně pozdějšího odkrytí</t>
  </si>
  <si>
    <t>-1260183678</t>
  </si>
  <si>
    <t>"podlahy keramické"  124,924</t>
  </si>
  <si>
    <t>"podlahy textilní"  87,13</t>
  </si>
  <si>
    <t>471</t>
  </si>
  <si>
    <t>581248420</t>
  </si>
  <si>
    <t>fólie pro malířské potřeby zakrývací, PG 4020-20, 7µ,  4 x 5 m</t>
  </si>
  <si>
    <t>1975663333</t>
  </si>
  <si>
    <t>472</t>
  </si>
  <si>
    <t>784181111</t>
  </si>
  <si>
    <t>Základní silikátová jednonásobná penetrace podkladu v místnostech výšky do 3,80m</t>
  </si>
  <si>
    <t>989456570</t>
  </si>
  <si>
    <t>473</t>
  </si>
  <si>
    <t>784181121</t>
  </si>
  <si>
    <t>Hloubková jednonásobná penetrace podkladu v místnostech výšky do 3,80 m</t>
  </si>
  <si>
    <t>937663887</t>
  </si>
  <si>
    <t>"odhad"  100</t>
  </si>
  <si>
    <t>474</t>
  </si>
  <si>
    <t>784321031</t>
  </si>
  <si>
    <t>Dvojnásobné silikátové bílé malby v místnosti výšky do 3,80 m</t>
  </si>
  <si>
    <t>-1760549223</t>
  </si>
  <si>
    <t>475</t>
  </si>
  <si>
    <t>784321053</t>
  </si>
  <si>
    <t>Příplatek k cenám dvojnásobných silikátových maleb za barevnou malbu v odstínu středně sytém</t>
  </si>
  <si>
    <t>-331938079</t>
  </si>
  <si>
    <t>476</t>
  </si>
  <si>
    <t>787200802</t>
  </si>
  <si>
    <t>Vysklívání schodišťového zábradlí plochy do 3 m2 - výplň z polykarbonátu</t>
  </si>
  <si>
    <t>-135661906</t>
  </si>
  <si>
    <t>477</t>
  </si>
  <si>
    <t>787300R01</t>
  </si>
  <si>
    <t>Vysklívání střešních konstrukcí a světlíků tmelených - vstupní markýza z polykarbonátu</t>
  </si>
  <si>
    <t>702784214</t>
  </si>
  <si>
    <t>"vstupní markýza - půdorysná plocha"  2,3*1,6</t>
  </si>
  <si>
    <t>478</t>
  </si>
  <si>
    <t>7873134.R1</t>
  </si>
  <si>
    <t>Zasklívání střech sklem bezpenostním kaleným čirým 6+6 do mechového těsnění, shora připevněného hliníkovou lištou s gumovým těsněním</t>
  </si>
  <si>
    <t>1864629730</t>
  </si>
  <si>
    <t>"zastřešení zápraží"  (3,6*4,8)+(1,9*12,2)</t>
  </si>
  <si>
    <t>VP - Vícepráce</t>
  </si>
  <si>
    <t>PN</t>
  </si>
  <si>
    <t>1) Souhrnný list stavby</t>
  </si>
  <si>
    <t>2) Rekapitulace objektů</t>
  </si>
  <si>
    <t>/</t>
  </si>
  <si>
    <t>1) Krycí list rozpočtu</t>
  </si>
  <si>
    <t>2) Rekapitulace rozpočtu</t>
  </si>
  <si>
    <t>3) Rozpočet</t>
  </si>
  <si>
    <t>Rekapitulace stavby</t>
  </si>
  <si>
    <t>-64811833</t>
  </si>
  <si>
    <t>"sever - přístavba" 7,36*(5,78-0,3)-3*(1,0*2,0)</t>
  </si>
  <si>
    <t>"jih - přístavba"  7,36*(7,82-0,3)-(1,0*2,0)</t>
  </si>
  <si>
    <t>"západ - přístavba"  12,7*(5,83-0,3)-5*(1,0*2,0)-3*(1,0*0,5)</t>
  </si>
  <si>
    <t>"východ - přístavba"  1,06*(5,3-0,3)+1,48*(5,6-0,3)</t>
  </si>
  <si>
    <t>122</t>
  </si>
  <si>
    <t>631515380</t>
  </si>
  <si>
    <t>deska minerální izolační tl. 160 mm</t>
  </si>
  <si>
    <t>-1527748880</t>
  </si>
  <si>
    <t>123</t>
  </si>
  <si>
    <t>622222061</t>
  </si>
  <si>
    <t>Montáž kontaktního zateplení vnějšího ostění hl. špalety do 400 mm z minerální vlny tl do 80 mm</t>
  </si>
  <si>
    <t>1657289222</t>
  </si>
  <si>
    <t>(3*0,6)*0,15+(2,1+2*0,6)*0,15+3*(0,6+2*1,5)*0,15+(1,1+2*2,1)*0,15+5*(1,1+2*2,8)*0,15+4*(1,5+2*2,1)*0,15</t>
  </si>
  <si>
    <t>124</t>
  </si>
  <si>
    <t>631515190</t>
  </si>
  <si>
    <t>deska minerální izolační tl. 50 mm</t>
  </si>
  <si>
    <t>-1097477114</t>
  </si>
  <si>
    <t>((3*0,6)*0,15+(2,1+2*0,6)*0,15+3*(0,6+2*1,5)*0,15+(1,1+2*2,1)*0,15+5*(1,1+2*2,8)*0,15+4*(1,5+2*2,1)*0,15)*1,02</t>
  </si>
  <si>
    <t>125</t>
  </si>
  <si>
    <t>622252001</t>
  </si>
  <si>
    <t>Montáž zakládacích soklových lišt kontaktního zateplení</t>
  </si>
  <si>
    <t>-813045298</t>
  </si>
  <si>
    <t>(2*7,36+12,7+1,48+1,06)</t>
  </si>
  <si>
    <t>126</t>
  </si>
  <si>
    <t>590516510</t>
  </si>
  <si>
    <t>lišta soklová Al s okapničkou, zakládací U 16 cm, 0,95/200 cm</t>
  </si>
  <si>
    <t>709376365</t>
  </si>
  <si>
    <t>127</t>
  </si>
  <si>
    <t>622252002</t>
  </si>
  <si>
    <t>Montáž ostatních lišt kontaktního zateplení</t>
  </si>
  <si>
    <t>1948405415</t>
  </si>
  <si>
    <t>"profil okenní začišťovací"  278,6</t>
  </si>
  <si>
    <t>"rohová lišta"  139,4</t>
  </si>
  <si>
    <t>"profil dilatační"  12</t>
  </si>
  <si>
    <t>"profil okenní s okapnicí"  29,07</t>
  </si>
  <si>
    <t>"profil parapetní"  22,47</t>
  </si>
  <si>
    <t>128</t>
  </si>
  <si>
    <t>590514750</t>
  </si>
  <si>
    <t>profil okenní začišťovací s tkaninou - 6 mm/2,4 m</t>
  </si>
  <si>
    <t>-469447156</t>
  </si>
  <si>
    <t>délka 2,4 m, přesah tkaniny 100 mm</t>
  </si>
  <si>
    <t>"1.PP"  2*(3*0,6)+2*(1,0+2*2,1)+3*2*(1,0+2*0,5)+2*(2,1+2*0,6)</t>
  </si>
  <si>
    <t>"1.NP"  3*2*(0,6+2*1,5)+2*(1,1+2*2,1)+8*2*(1,0+2*2,0)+2*(1,1+2*2,1)+5*2*(1,1+2*2,8)+4*2*(1,5+2*2,1)</t>
  </si>
  <si>
    <t>"2.NP"  2*(1,1+2*2,1)</t>
  </si>
  <si>
    <t>129</t>
  </si>
  <si>
    <t>590514820</t>
  </si>
  <si>
    <t>lišta rohová Al ,10/15 cm s tkaninou bal. 2,5 m</t>
  </si>
  <si>
    <t>-1627766884</t>
  </si>
  <si>
    <t>"sever"  (3*0,6)+3*(0,6+2*1,5)+3*(1,1+2*2,1)</t>
  </si>
  <si>
    <t>"západ"  3*(1,0+2*0,5)+5*(1,0+2*2,0)</t>
  </si>
  <si>
    <t>"jih"  3*(1,0+2*2,0)+(2,1+2*0,6)+(1,1+2*2,1)+5*(1,1+2*2,8)+4*(1,5+2*2,1)</t>
  </si>
  <si>
    <t>"rohy"  4*5,85</t>
  </si>
  <si>
    <t>130</t>
  </si>
  <si>
    <t>590515000</t>
  </si>
  <si>
    <t>profil dilatační stěnový , dl. 2,5 m</t>
  </si>
  <si>
    <t>627598450</t>
  </si>
  <si>
    <t>(2*6,0)</t>
  </si>
  <si>
    <t>131</t>
  </si>
  <si>
    <t>590515100</t>
  </si>
  <si>
    <t>profil okenní s nepřiznanou okapnicí LTU plast 2,0 m</t>
  </si>
  <si>
    <t>-1902424772</t>
  </si>
  <si>
    <t>(4*0,6)+2,07+(12*1,0)+(6*1,1)+(4*1,5)</t>
  </si>
  <si>
    <t>132</t>
  </si>
  <si>
    <t>590515120</t>
  </si>
  <si>
    <t>profil parapetní - LPE plast 2 m</t>
  </si>
  <si>
    <t>896507780</t>
  </si>
  <si>
    <t>(4*0,6)+2,07+(12*1,0)+(4*1,5)</t>
  </si>
  <si>
    <t>133</t>
  </si>
  <si>
    <t>622321121</t>
  </si>
  <si>
    <t>Vápenocementová omítka hladká jednovrstvá vnějších stěn nanášená ručně</t>
  </si>
  <si>
    <t>1005846032</t>
  </si>
  <si>
    <t>"pohled jižní"  7,0*(4,6+4,1)/2-3*(1,0*2,0)</t>
  </si>
  <si>
    <t>"pohled severní"  (7,0*4,6)-(1,1*2,0)+(1,6*1,05)/2+(1,4*1,05)</t>
  </si>
  <si>
    <t>"pohled západní"  (12,0*4,6)-5*(1,0*2,0)-3*(1,0*0,5)</t>
  </si>
  <si>
    <t>"pohled východní"  (1,34*4,6)+(1,0*4,1)</t>
  </si>
  <si>
    <t>134</t>
  </si>
  <si>
    <t>622335201</t>
  </si>
  <si>
    <t>Oprava cementové škrábané omítky vnějších stěn v rozsahu do 10%</t>
  </si>
  <si>
    <t>-1203621401</t>
  </si>
  <si>
    <t>135</t>
  </si>
  <si>
    <t>622511111</t>
  </si>
  <si>
    <t>Tenkovrstvá akrylátová mozaiková střednězrnná omítka včetně penetrace vnějších stěn</t>
  </si>
  <si>
    <t>-362981847</t>
  </si>
  <si>
    <t>"sever, jih"  2*(7,36*0,3)+(3,35*1,0)/2</t>
  </si>
  <si>
    <t>"západ"  (12,7*0,3)</t>
  </si>
  <si>
    <t>"východ"  (1,48*0,3)+(1,06*0,3)</t>
  </si>
  <si>
    <t>"stávající budova"  (2,67*1,5)-(2,07*0,6)</t>
  </si>
  <si>
    <t>136</t>
  </si>
  <si>
    <t>622531021</t>
  </si>
  <si>
    <t>Tenkovrstvá silikonová zrnitá omítka tl. 2,0 mm včetně penetrace vnějších stěn</t>
  </si>
  <si>
    <t>78069585</t>
  </si>
  <si>
    <t>"stěrkovaná část stáv. omítky+izolant v jeho tloušťce"  256,061</t>
  </si>
  <si>
    <t>"ostění - stávající část"  11,625</t>
  </si>
  <si>
    <t>"KZS EPS"  129,61</t>
  </si>
  <si>
    <t>"KZS minerální vata"  159,555</t>
  </si>
  <si>
    <t>137</t>
  </si>
  <si>
    <t>629991011</t>
  </si>
  <si>
    <t>Zakrytí výplní otvorů a svislých ploch fólií přilepenou lepící páskou</t>
  </si>
  <si>
    <t>-1942622168</t>
  </si>
  <si>
    <t>"pohled jižní"  (2,1*0,6)+3*(1,0*2,0)+(1,1*2,1)+5*(1,1*2,8)+4*(1,5*2,1)</t>
  </si>
  <si>
    <t>"pohled severní"  3*(0,6*1,5)+2*(0,9*2,0)</t>
  </si>
  <si>
    <t>"pohled západní"  3*(1,0*0,5)+5*(1,0*2,0)</t>
  </si>
  <si>
    <t>138</t>
  </si>
  <si>
    <t>631311114</t>
  </si>
  <si>
    <t>Mazanina tl do 80 mm z betonu prostého bez zvýšených nároků na prostředí tř. C 16/20</t>
  </si>
  <si>
    <t>-354651493</t>
  </si>
  <si>
    <t>"spádová vrstva střechy"  2*(6,6*5,7)*(0,08+0,02)/2</t>
  </si>
  <si>
    <t>139</t>
  </si>
  <si>
    <t>631311115</t>
  </si>
  <si>
    <t>Mazanina tl do 80 mm z betonu prostého bez zvýšených nároků na prostředí tř. C 20/25</t>
  </si>
  <si>
    <t>-365213535</t>
  </si>
  <si>
    <t>"1.PP"  (6,4*11,4)*0,06</t>
  </si>
  <si>
    <t xml:space="preserve">"1.NP, stáv. část, míst.č. 1.05"  ((3,685*4,44)+(1,0*0,3)-(2,0*0,1))*0,06  </t>
  </si>
  <si>
    <t>"1.NP, stáv. část, míst.č. 1.06"  (4,2*1,5)*0,06</t>
  </si>
  <si>
    <t>"1.NP, stáv. část, míst.č. 1.07"  ((3,08*2,82)+(1,1*0,2)-(1,2*1,02))*0,06</t>
  </si>
  <si>
    <t>"1.NP, stáv. část, míst.č. 1.08"  (1,8*2,82)*0,06</t>
  </si>
  <si>
    <t>"1.NP, stáv. část, míst.č. 1.09"  (1,08*1,36)*0,06</t>
  </si>
  <si>
    <t>"1.NP, stáv. část, míst.č. 1.10"  ((1,2*1,96)+(0,7*0,1)+(1,2*0,8))*0,06</t>
  </si>
  <si>
    <t>"1.NP, stáv. část, míst.č. 1.11"  (1,2*1,55)*0,06</t>
  </si>
  <si>
    <t>"1.NP, stáv. část, míst.č. 1.12"  ((2,1*3,0)+(0,9*0,45))*0,06</t>
  </si>
  <si>
    <t>"1.NP, stáv. část, míst.č. 1.14"  (1,45*1,2)*0,06</t>
  </si>
  <si>
    <t>"1.NP, stáv. část, míst.č. 1.15"  (1,335*1,685)*0,06</t>
  </si>
  <si>
    <t>"1.NP, stáv. část, míst.č. 1.16"  ((14,32*1,58)+(1,0*1,5)+(0,9*0,3)+(3,4*1,5)+(1,1*0,3))*0,06</t>
  </si>
  <si>
    <t>"1.NP, stáv. část, míst.č. 1.17"  ((4,26*3,3)+(1,1*0,3))*0,06</t>
  </si>
  <si>
    <t>"1.NP, stáv. část, míst.č. 1.18"  ((4,26*3,3)+(1,1*0,3))*0,06</t>
  </si>
  <si>
    <t>"1.NP, stáv. část, míst.č. 1.19"  ((3,96*3,3)+(1,1*0,3))*0,06</t>
  </si>
  <si>
    <t>"1.NP,přístavba, míst.č. 1.01"  (6,52*9,54)*0,06</t>
  </si>
  <si>
    <t>"1.NP,přístavba, míst.č. 1.02"  (1,285*1,85)*0,06</t>
  </si>
  <si>
    <t>"1.NP,přístavba, míst.č. 1.03"  (2,255*1,85)*0,06</t>
  </si>
  <si>
    <t>"1.NP,přístavba, míst.č. 1.04"  (2,75*1,85)*0,06</t>
  </si>
  <si>
    <t>140</t>
  </si>
  <si>
    <t>631319011</t>
  </si>
  <si>
    <t>Příplatek k mazanině tl do 80 mm za přehlazení povrchu</t>
  </si>
  <si>
    <t>-253814435</t>
  </si>
  <si>
    <t>141</t>
  </si>
  <si>
    <t>631319181</t>
  </si>
  <si>
    <t>Příplatek k mazanině tl do 80 mm za sklon do 35°</t>
  </si>
  <si>
    <t>161589209</t>
  </si>
  <si>
    <t>"spádová vrstva střechy"  2*(3,3*11,36)*(0,08+0,02)/2</t>
  </si>
  <si>
    <t>142</t>
  </si>
  <si>
    <t>631319236</t>
  </si>
  <si>
    <t>Příplatek k mazaninám za přidání skleněných vláken pro objemové vyztužení 10 kg/m3</t>
  </si>
  <si>
    <t>1291910805</t>
  </si>
  <si>
    <t>143</t>
  </si>
  <si>
    <t>632450131</t>
  </si>
  <si>
    <t>Vyrovnávací cementový potěr tl do 20 mm ze suchých směsí provedený v ploše</t>
  </si>
  <si>
    <t>439064716</t>
  </si>
  <si>
    <t>"1.NP, stáv. část"  (5,01*9,0+1,0*0,375+1,5*0,375+2*1,1*0,375)+(14,32*5,0+1,0*0,375+4*1,1*0,375)+(7,93*3,0+0,9*0,9+3*1,0*0,3)</t>
  </si>
  <si>
    <t>144</t>
  </si>
  <si>
    <t>632481213</t>
  </si>
  <si>
    <t>Separační vrstva z PE fólie</t>
  </si>
  <si>
    <t>-1350928441</t>
  </si>
  <si>
    <t>"1.PP"  (6,4*11,4)</t>
  </si>
  <si>
    <t>"1.NP, stáv. část, míst.č. 1.05"  ((3,685*4,44)+(1,0*0,3)-(2,0*0,1))</t>
  </si>
  <si>
    <t>"1.NP, stáv. část, míst.č. 1.06"  (4,2*1,5)</t>
  </si>
  <si>
    <t>"1.NP, stáv. část, míst.č. 1.07"  ((3,08*2,82)+(1,1*0,2)-(1,2*1,02))</t>
  </si>
  <si>
    <t>"1.NP, stáv. část, míst.č. 1.08"  (1,8*2,82)</t>
  </si>
  <si>
    <t>"1.NP, stáv. část, míst.č. 1.09"  (1,08*1,36)</t>
  </si>
  <si>
    <t>"1.NP, stáv. část, míst.č. 1.10"  ((1,2*1,96)+(0,7*0,1)+(1,2*0,8))</t>
  </si>
  <si>
    <t>"1.NP, stáv. část, míst.č. 1.11"  (1,2*1,55)</t>
  </si>
  <si>
    <t>"1.NP, stáv. část, míst.č. 1.12"  ((2,1*3,0)+(0,9*0,45))</t>
  </si>
  <si>
    <t>"1.NP, stáv. část, míst.č. 1.14"  (1,45*1,2)</t>
  </si>
  <si>
    <t>"1.NP, stáv. část, míst.č. 1.15"  (1,335*1,685)</t>
  </si>
  <si>
    <t>"1.NP, stáv. část, míst.č. 1.16"  ((14,32*1,58)+(1,0*1,5)+(0,9*0,3)+(3,4*1,5)+(1,1*0,3))</t>
  </si>
  <si>
    <t>"1.NP, stáv. část, míst.č. 1.17"  ((4,26*3,3)+(1,1*0,3))</t>
  </si>
  <si>
    <t>"1.NP, stáv. část, míst.č. 1.18"  ((4,26*3,3)+(1,1*0,3))</t>
  </si>
  <si>
    <t>"1.NP, stáv. část, míst.č. 1.19"  ((3,96*3,3)+(1,1*0,3))</t>
  </si>
  <si>
    <t>"1.NP,přístavba, míst.č. 1.01"  (6,52*9,54)</t>
  </si>
  <si>
    <t>"1.NP,přístavba, míst.č. 1.02"  (1,285*1,85)</t>
  </si>
  <si>
    <t>"1.NP,přístavba, míst.č. 1.03"  (2,255*1,85)</t>
  </si>
  <si>
    <t>"1.NP,přístavba, míst.č. 1.04"  (2,75*1,85)</t>
  </si>
  <si>
    <t>145</t>
  </si>
  <si>
    <t>634111113</t>
  </si>
  <si>
    <t>Obvodová dilatace pružnou těsnicí páskou v 80 mm mezi stěnou a mazaninou</t>
  </si>
  <si>
    <t>-570811608</t>
  </si>
  <si>
    <t>"1.PP, přístavba"  2*(6,4+11,4)-1,0+2*0,25+4*0,19</t>
  </si>
  <si>
    <t>"1.NP, stáv. část"  (2*(5,375+1,5)-(4*0,9)+(2*1,5-0,6))+(2*(3,08+2,82)-(2*0,9))+(2,82+3*0,2)+(2*(2,1+3,0)-(2*0,8)+(2*0,45)+(2*0,3))+(2*0,85)</t>
  </si>
  <si>
    <t>+(2*(14,32+4,98)-0,7-2*0,8-2*0,9-1,5-4,2)+(2*(4,26+3,3)-2*0,9)+(2*(4,26+3,3)-2*0,9)+(2*(3,96+3,33)-2*0,9)+(6*0,3)</t>
  </si>
  <si>
    <t>+(2*(3,865+4,44)+2*0,4)+2*(1,08+1,36)+(2*(1,96+0,8)+1,3+0,5)+(2*(1,55)*1,2+0,5)+(2*1,685+1,335+0,65)</t>
  </si>
  <si>
    <t>"1.NP, přístavba"  (2*(6,52+9,54)+(4*0,25)-2*0,8-0,9-1,0)+(2*(1,4+1,85)-0,8)+(2*(2,255+1,85)-2*0,9)+(2*(2,75+1,85)-2,0)+(2*4,26+3,0+1,8)</t>
  </si>
  <si>
    <t>146</t>
  </si>
  <si>
    <t>634113115</t>
  </si>
  <si>
    <t>Výplň dilatačních spár mazanin plastovým profilem v 80 mm</t>
  </si>
  <si>
    <t>-1289840267</t>
  </si>
  <si>
    <t>"1.PP"  1,1</t>
  </si>
  <si>
    <t>"1.NP"  2*1,1+1,5</t>
  </si>
  <si>
    <t>147</t>
  </si>
  <si>
    <t>635211121</t>
  </si>
  <si>
    <t>Násyp pod podlahy z keramzitu</t>
  </si>
  <si>
    <t>-308186632</t>
  </si>
  <si>
    <t>"2.NP, přístavba - vegetační střecha - vyplnění nopů"  (11,5*6,5)*0,05/2</t>
  </si>
  <si>
    <t>148</t>
  </si>
  <si>
    <t>637211122</t>
  </si>
  <si>
    <t>Okapový chodník z betonových dlaždic tl 60 mm kladených do písku se zalitím spár MC</t>
  </si>
  <si>
    <t>-1620144804</t>
  </si>
  <si>
    <t>"C1 - okapový chodní kolem budovy"  (2,7+1,4+8,1+12,7)*0,5</t>
  </si>
  <si>
    <t>149</t>
  </si>
  <si>
    <t>637311122</t>
  </si>
  <si>
    <t>Okapový chodník z betonových chodníkových obrubníků stojatých lože beton</t>
  </si>
  <si>
    <t>-1074448663</t>
  </si>
  <si>
    <t>"C1 - okapový chodní kolem budovy"  (2,7+1,4+8,1+12,7+2*0,5)</t>
  </si>
  <si>
    <t>150</t>
  </si>
  <si>
    <t>612473111.R</t>
  </si>
  <si>
    <t>Příprava lože pod parapet cementovou maltou</t>
  </si>
  <si>
    <t>-365573004</t>
  </si>
  <si>
    <t>"okno O1"  3*0,6</t>
  </si>
  <si>
    <t>"okno O2"  3*1,0</t>
  </si>
  <si>
    <t>"okno O3"  5*1,0</t>
  </si>
  <si>
    <t>"okno O4"  3*1,0</t>
  </si>
  <si>
    <t>"okno O5"  1,1</t>
  </si>
  <si>
    <t>"okno O6"  1,5</t>
  </si>
  <si>
    <t>"okno O7"  1,0</t>
  </si>
  <si>
    <t>"okno O8"  1,5</t>
  </si>
  <si>
    <t>"okno stávající 600x600 mm"  0,6</t>
  </si>
  <si>
    <t>151</t>
  </si>
  <si>
    <t>642942111</t>
  </si>
  <si>
    <t>Osazování zárubní nebo rámů dveřních kovových do 2,5 m2 na MC</t>
  </si>
  <si>
    <t>-1567626965</t>
  </si>
  <si>
    <t>152</t>
  </si>
  <si>
    <t>553311410</t>
  </si>
  <si>
    <t>zárubeň ocelová pro běžné zdění H 145 700 L/P</t>
  </si>
  <si>
    <t>1334308138</t>
  </si>
  <si>
    <t>153</t>
  </si>
  <si>
    <t>553311430</t>
  </si>
  <si>
    <t>zárubeň ocelová pro běžné zdění H 145 800 L/P</t>
  </si>
  <si>
    <t>1206886510</t>
  </si>
  <si>
    <t>154</t>
  </si>
  <si>
    <t>553311450</t>
  </si>
  <si>
    <t>zárubeň ocelová pro běžné zdění H 145 900 L/P</t>
  </si>
  <si>
    <t>834568956</t>
  </si>
  <si>
    <t>155</t>
  </si>
  <si>
    <t>642945111</t>
  </si>
  <si>
    <t>Osazování protipožárních nebo protiplynových zárubní dveří jednokřídlových do 2,5 m2</t>
  </si>
  <si>
    <t>-623465176</t>
  </si>
  <si>
    <t>156</t>
  </si>
  <si>
    <t>553411830</t>
  </si>
  <si>
    <t>dveře ocelové protipožární PN 74 6563 EW 15, 30, 45 D1 speciální zárubeň EI jednokřídlé 90 x 197 cm</t>
  </si>
  <si>
    <t>1574930201</t>
  </si>
  <si>
    <t>"přístavba, stávající část - 1.PP"  1</t>
  </si>
  <si>
    <t>157</t>
  </si>
  <si>
    <t>644941111</t>
  </si>
  <si>
    <t>Osazování ventilačních mřížek velikosti do 150 x 150 mm</t>
  </si>
  <si>
    <t>-1641555042</t>
  </si>
  <si>
    <t>"VO - otvor DN 100mm"  6</t>
  </si>
  <si>
    <t>158</t>
  </si>
  <si>
    <t>553414100</t>
  </si>
  <si>
    <t>průvětrník mřížový s klapkami 15x15 cm</t>
  </si>
  <si>
    <t>-893761279</t>
  </si>
  <si>
    <t>159</t>
  </si>
  <si>
    <t>631311131</t>
  </si>
  <si>
    <t>Doplnění dosavadních mazanin betonem prostým pl do 1 m2 tl přes 80 mm</t>
  </si>
  <si>
    <t>1404447366</t>
  </si>
  <si>
    <t>160</t>
  </si>
  <si>
    <t>916001R01</t>
  </si>
  <si>
    <t>D+MTŽ práškového hasícího přístroje 183 B</t>
  </si>
  <si>
    <t>181743614</t>
  </si>
  <si>
    <t>161</t>
  </si>
  <si>
    <t>916001R02</t>
  </si>
  <si>
    <t>D+MTŽ výstražných a bezpečnostních tabulek - více viz. PBŘS</t>
  </si>
  <si>
    <t>kpl</t>
  </si>
  <si>
    <t>2140948727</t>
  </si>
  <si>
    <t>162</t>
  </si>
  <si>
    <t>916131213</t>
  </si>
  <si>
    <t>Osazení silničního obrubníku betonového stojatého s boční opěrou do lože z betonu prostého</t>
  </si>
  <si>
    <t>-1869028940</t>
  </si>
  <si>
    <t>163</t>
  </si>
  <si>
    <t>592174760</t>
  </si>
  <si>
    <t>obrubník silniční ABO100/15/25 II šedý LV 100x15x25 cm</t>
  </si>
  <si>
    <t>134175427</t>
  </si>
  <si>
    <t>164</t>
  </si>
  <si>
    <t>916231213</t>
  </si>
  <si>
    <t>Osazení chodníkového obrubníku betonového stojatého s boční opěrou do lože z betonu prostého</t>
  </si>
  <si>
    <t>-824239970</t>
  </si>
  <si>
    <t>"B2 - kolostav, chodník pro pěší podél budovy"  (0,6+11,2+15,4)+(16,6+19,27+1,9)</t>
  </si>
  <si>
    <t>"B2 - přístupový chodník pro pěší"  (2*16,41)</t>
  </si>
  <si>
    <t>165</t>
  </si>
  <si>
    <t>592174150</t>
  </si>
  <si>
    <t>obrubník betonový chodníkový ABO 13-10 100x10x25 cm</t>
  </si>
  <si>
    <t>619614743</t>
  </si>
  <si>
    <t>166</t>
  </si>
  <si>
    <t>919735113</t>
  </si>
  <si>
    <t>Řezání stávajícího živičného krytu hl do 150 mm</t>
  </si>
  <si>
    <t>-247264415</t>
  </si>
  <si>
    <t>"asfaltová plocha"  (14,37+6,1+1,24)</t>
  </si>
  <si>
    <t>167</t>
  </si>
  <si>
    <t>919735122.R</t>
  </si>
  <si>
    <t>Řezání stávajícího izolantu na fasádě</t>
  </si>
  <si>
    <t>-1130504981</t>
  </si>
  <si>
    <t>"sever"  2*(1,1+2,1)+2*(0,6+1,5)+(4*0,6)+(0,6+2*0,7)+(0,6+2*0,2)</t>
  </si>
  <si>
    <t>"západ"  1,11</t>
  </si>
  <si>
    <t>"jih"  (24,5+5,0)</t>
  </si>
  <si>
    <t>168</t>
  </si>
  <si>
    <t>919735123</t>
  </si>
  <si>
    <t>Řezání stávajícího betonového krytu hl do 150 mm</t>
  </si>
  <si>
    <t>650360345</t>
  </si>
  <si>
    <t>"přístupový chodník"  (2*2,74+1,2)</t>
  </si>
  <si>
    <t>169</t>
  </si>
  <si>
    <t>931992114</t>
  </si>
  <si>
    <t>Výplň dilatačních spár z pěnového polystyrénu tl 50 mm</t>
  </si>
  <si>
    <t>2088482887</t>
  </si>
  <si>
    <t>"doplnění dilatační spáry"  (11,5*4,2)-(1,0*2,1)-(1,1*2,1)-(1,5*2,1)</t>
  </si>
  <si>
    <t>170</t>
  </si>
  <si>
    <t>931992122</t>
  </si>
  <si>
    <t>Výplň dilatačních spár z extrudovaného polystyrénu tl 30 mm</t>
  </si>
  <si>
    <t>-300116690</t>
  </si>
  <si>
    <t>"přístavba"  (11,5*8,5)-(1,0*2,1)-2*(1,1*2,1)-(1,5*2,1)</t>
  </si>
  <si>
    <t>"zádveří, kolostav, přístupová rampa"  (4,46+5,6)*2,1+(14,5*0,9/2)+(14,5*1,2)</t>
  </si>
  <si>
    <t>171</t>
  </si>
  <si>
    <t>931994142</t>
  </si>
  <si>
    <t>Těsnění dilatační spáry betonové konstrukce polyuretanovým tmelem do pl 4,0 cm2</t>
  </si>
  <si>
    <t>-79992039</t>
  </si>
  <si>
    <t>"přístupová rampa"  14,5</t>
  </si>
  <si>
    <t>"kolostav, podesta"  17,5</t>
  </si>
  <si>
    <t>"1.PP"  2*(1,1+2,1)</t>
  </si>
  <si>
    <t>"1.NP"  2*(1,0+2,1)+2*(1,1+2,1)+2*(1,5+2,1)</t>
  </si>
  <si>
    <t>"2.NP - atika"  9,75</t>
  </si>
  <si>
    <t>172</t>
  </si>
  <si>
    <t>936174311</t>
  </si>
  <si>
    <t>Montáž stojanu na kola pro 5 kol kotevními šrouby na pevný podklad</t>
  </si>
  <si>
    <t>1270714228</t>
  </si>
  <si>
    <t>173</t>
  </si>
  <si>
    <t>749101510</t>
  </si>
  <si>
    <t>stojan na kola typ U na 5 kol jednostranný, kov  57 x 175 x 50 cm</t>
  </si>
  <si>
    <t>-1197056554</t>
  </si>
  <si>
    <t>174</t>
  </si>
  <si>
    <t>941111131</t>
  </si>
  <si>
    <t>Montáž lešení řadového trubkového lehkého s podlahami zatížení do 200 kg/m2 š do 1,5 m v do 10 m</t>
  </si>
  <si>
    <t>2046987666</t>
  </si>
  <si>
    <t>"sever"  (6,5*9,5)+(1,5*7,0)+(10,5*7,0)</t>
  </si>
  <si>
    <t>"západ"  (13,0*7,0)</t>
  </si>
  <si>
    <t>"sever"  (10,5*7,0)+(1,2*7,0)+24*(9,0+8,0)/2+2*(3,0*4,0)+2*(2*(2,5*4,0))</t>
  </si>
  <si>
    <t>175</t>
  </si>
  <si>
    <t>941111231</t>
  </si>
  <si>
    <t>Příplatek k lešení řadovému trubkovému lehkému s podlahami š 1,5 m v 10 m za první a ZKD den použití</t>
  </si>
  <si>
    <t>431579844</t>
  </si>
  <si>
    <t>"sever"  ((6,5*9,5)+(1,5*7,0)+(10,5*7,0))*6</t>
  </si>
  <si>
    <t>"západ"  (13,0*7,0)*6</t>
  </si>
  <si>
    <t>"sever"  ((10,5*7,0)+(1,2*7,0)+24*(9,0+8,0)/2+2*(3,0*4,0)+2*(2*(2,5*4,0)))*6</t>
  </si>
  <si>
    <t>176</t>
  </si>
  <si>
    <t>941111831</t>
  </si>
  <si>
    <t>Demontáž lešení řadového trubkového lehkého s podlahami zatížení do 200 kg/m2 š do 1,5 m v do 10 m</t>
  </si>
  <si>
    <t>-80282996</t>
  </si>
  <si>
    <t>177</t>
  </si>
  <si>
    <t>952901111</t>
  </si>
  <si>
    <t>Vyčištění budov bytové a občanské výstavby při výšce podlaží do 4 m</t>
  </si>
  <si>
    <t>1277674724</t>
  </si>
  <si>
    <t>"1.PP - stávající část"  (20,6+3,6+18,5)</t>
  </si>
  <si>
    <t>"1.PP - přístavba"  (31,2+42,6)</t>
  </si>
  <si>
    <t>"1.NP - stávající část"  (14,6+7,0+8,1+5,6+1,3+3,5+1,8+7,0+12,8+1,7+2,2+29,5+14,1+14,1+13,1)</t>
  </si>
  <si>
    <t>"1.NP - přístavba"  (22,7+38,6+2,9+4,2+5,1)</t>
  </si>
  <si>
    <t>"2.NP - přístavba"  (45,0)</t>
  </si>
  <si>
    <t>178</t>
  </si>
  <si>
    <t>953312123</t>
  </si>
  <si>
    <t>Vložky do svislých dilatačních spár z extrudovaných polystyrénových desek tl 30 mm</t>
  </si>
  <si>
    <t>-1730580282</t>
  </si>
  <si>
    <t>"přístavba - základ"  (11,25*2,25)</t>
  </si>
  <si>
    <t>"1.PP, přístavba"  (11,25*2,74)</t>
  </si>
  <si>
    <t>179</t>
  </si>
  <si>
    <t>95394121.R</t>
  </si>
  <si>
    <t>Osazování kovových poklopů a poklopů z kompozitních materiálů s rámy pl do 1 m2</t>
  </si>
  <si>
    <t>611500459</t>
  </si>
  <si>
    <t>"1.NP-místn.č. 1.16"  2</t>
  </si>
  <si>
    <t>180</t>
  </si>
  <si>
    <t>5524102.R</t>
  </si>
  <si>
    <t>poklop odlehčený šachtový, obdélníkový rám 600x900mm z kompozitního materiálu, samonosný bez betonové výplně, třída zatížení L15, dvojité těsnění (vodotěsnost a pachotěsnost)+ těsnění  proti písku a prachu</t>
  </si>
  <si>
    <t>-101461025</t>
  </si>
  <si>
    <t>"KR - 1.NP-místn.č. 1.16"  2</t>
  </si>
  <si>
    <t>181</t>
  </si>
  <si>
    <t>962031132</t>
  </si>
  <si>
    <t>Bourání příček z cihel pálených na MVC tl do 100 mm</t>
  </si>
  <si>
    <t>1094511369</t>
  </si>
  <si>
    <t>"1.NP, stávající část"  (2*2,225+1,1+2,125+3,9+2,05+5,0)*3,025-4*(0,6*2,0)-3*(0,8*2,0)+(0,7*2,5)+(0,95*3,025)+(3*3,0+10,075)*3,025-3*(0,7*2,0)</t>
  </si>
  <si>
    <t>+(2,425+1,5)*3,025-2*(0,6*2,0)</t>
  </si>
  <si>
    <t>182</t>
  </si>
  <si>
    <t>962031133</t>
  </si>
  <si>
    <t>Bourání příček z cihel pálených na MVC tl do 150 mm</t>
  </si>
  <si>
    <t>945528307</t>
  </si>
  <si>
    <t>"1.NP, stávající část"  (2,55+4,05)*3,025</t>
  </si>
  <si>
    <t>183</t>
  </si>
  <si>
    <t>962032230</t>
  </si>
  <si>
    <t>Bourání zdiva z cihel pálených nebo vápenopískových na MV nebo MVC do 1 m3</t>
  </si>
  <si>
    <t>1362888235</t>
  </si>
  <si>
    <t>184</t>
  </si>
  <si>
    <t>963042819</t>
  </si>
  <si>
    <t>Bourání schodišťových stupňů betonových zhotovených na místě</t>
  </si>
  <si>
    <t>-1789584952</t>
  </si>
  <si>
    <t>"přístupový chodník"  (2+2)*2,74</t>
  </si>
  <si>
    <t>185</t>
  </si>
  <si>
    <t>964073221</t>
  </si>
  <si>
    <t>Vybourání válcovaných nosníků ze zdiva cihelného dl do 4 m hmotnosti 20 kg/m</t>
  </si>
  <si>
    <t>1095427581</t>
  </si>
  <si>
    <t>"1.PP"  (4*1,1)*0,0179</t>
  </si>
  <si>
    <t>"1.NP, stávající část"  (4*3,4)*0,0179</t>
  </si>
  <si>
    <t>186</t>
  </si>
  <si>
    <t>965042131</t>
  </si>
  <si>
    <t>Bourání podkladů pod dlažby nebo mazanin betonových nebo z litého asfaltu tl do 100 mm pl do 4 m2</t>
  </si>
  <si>
    <t>1140419761</t>
  </si>
  <si>
    <t>"1.NP - keram.dlažba"  (1,3+4,2+0,9+3,3+2,8+7,8+10,5+8,7+3,2+2,1+1,6+26,2+11,6)*0,08</t>
  </si>
  <si>
    <t>"1.NP - koberce"  (22,0+9,8+11,6+5,8)*0,08</t>
  </si>
  <si>
    <t>"podesta venk. schodiště"  (6,5*2,1)*0,08</t>
  </si>
  <si>
    <t>187</t>
  </si>
  <si>
    <t>965081213</t>
  </si>
  <si>
    <t>Bourání podlah z dlaždic keramických nebo xylolitových tl do 10 mm plochy přes 1 m2</t>
  </si>
  <si>
    <t>2004341717</t>
  </si>
  <si>
    <t>"1.NP"  (1,3+4,2+0,9+3,3+2,8+7,8+10,5+8,7+3,2+2,1+1,6+26,2+11,6)</t>
  </si>
  <si>
    <t>188</t>
  </si>
  <si>
    <t>965082933</t>
  </si>
  <si>
    <t>Odstranění násypů pod podlahy tl do 200 mm pl přes 2 m2</t>
  </si>
  <si>
    <t>436690556</t>
  </si>
  <si>
    <t>"1.NP - keram.dlažba"  (1,3+4,2+0,9+3,3+2,8+7,8+10,5+8,7+3,2+2,1+1,6+26,2+11,6)*0,1</t>
  </si>
  <si>
    <t>"1.NP - koberce"  (22,0+9,8+11,6+5,8)*0,1</t>
  </si>
  <si>
    <t>189</t>
  </si>
  <si>
    <t>967031142</t>
  </si>
  <si>
    <t>Přisekání rovných ostění v cihelném zdivu na MC</t>
  </si>
  <si>
    <t>1538313429</t>
  </si>
  <si>
    <t>"1.PP, stávající část"  2*(2*0,6*0,45)</t>
  </si>
  <si>
    <t>"1.NP"  (0,6+2*0,7)*0,375+(2*0,3)*0,375+(0,6+2*1,5)*0,375+(2*0,75)*0,375+(1,5+2*2,1)*0,375+(1,0+2*2,1)*0,375+(1,0+2*2,03)*0,375+5*(2*0,75)*0,375</t>
  </si>
  <si>
    <t>+(2,05*0,9)+(1,0+2*2,5)*0,375+(0,9+2*2,1)*0,375</t>
  </si>
  <si>
    <t>190</t>
  </si>
  <si>
    <t>968072455</t>
  </si>
  <si>
    <t>Vybourání kovových dveřních zárubní pl do 2 m2</t>
  </si>
  <si>
    <t>63582455</t>
  </si>
  <si>
    <t>"1.NP, stávající část"  7*(0,6*2,0)+3*(0,7*2,0)+5*(0,8*2,0)</t>
  </si>
  <si>
    <t>191</t>
  </si>
  <si>
    <t>968082015.R</t>
  </si>
  <si>
    <t>Vybourání plastových rámů oken zdvojených včetně křídel plochy do 1 m2 - k dalšímu použití</t>
  </si>
  <si>
    <t>-1601311853</t>
  </si>
  <si>
    <t>"1.PP"   4*(0,6*0,6)</t>
  </si>
  <si>
    <t>"1.NP"  2*(0,6*1,2)</t>
  </si>
  <si>
    <t>192</t>
  </si>
  <si>
    <t>968082016.R</t>
  </si>
  <si>
    <t>Vybourání plastových rámů oken zdvojených včetně křídel plochy přes 1 do 2 m2 - k dalšímu použití</t>
  </si>
  <si>
    <t>1172638669</t>
  </si>
  <si>
    <t>"1.NP"  5*(1,5*2,1)+(2,4*0,9)+2*(3,0*2,1)</t>
  </si>
  <si>
    <t>193</t>
  </si>
  <si>
    <t>968082021.R</t>
  </si>
  <si>
    <t>Vybourání plastových zárubní dveří plochy do 2 m2 - k dalšímu použití</t>
  </si>
  <si>
    <t>-2117678137</t>
  </si>
  <si>
    <t>"1.NP"  (0,9*2,1)</t>
  </si>
  <si>
    <t>194</t>
  </si>
  <si>
    <t>968082022.R</t>
  </si>
  <si>
    <t>Vybourání plastových zárubní dveří plochy do 4 m2 - k dalšímu použití</t>
  </si>
  <si>
    <t>-960138736</t>
  </si>
  <si>
    <t>"1.NP"  (1,5*2,1)</t>
  </si>
  <si>
    <t>195</t>
  </si>
  <si>
    <t>971033561</t>
  </si>
  <si>
    <t>Vybourání otvorů ve zdivu cihelném pl do 1 m2 na MVC nebo MV tl do 600 mm</t>
  </si>
  <si>
    <t>-927808456</t>
  </si>
  <si>
    <t>"1.PP"  (0,6*0,6*0,375)+(1,5*0,6*0,375)</t>
  </si>
  <si>
    <t>"1.NP"  (0,6*0,7*0,375)+(0,6*0,3*0,375)+(0,6*1,5*0,375)+(1,1*0,75*0,375)+(1,5+1,0)*2,1*0,375+(1,0*2,03*0,375)+5*(1,1*0,75*0,375)</t>
  </si>
  <si>
    <t>+(0,3*2,05*0,9)+(1,0*2,5*0,375)+(0,9*2,1*0,375)</t>
  </si>
  <si>
    <t>"2.NP"  (1,1*2,1*0,375)</t>
  </si>
  <si>
    <t>196</t>
  </si>
  <si>
    <t>971033561.R</t>
  </si>
  <si>
    <t>Vybourání otvorů ve zdivu cihelném - sondy pro zjištění a ochránění stávajících instalačních rozvodů včetně</t>
  </si>
  <si>
    <t>831922467</t>
  </si>
  <si>
    <t>"1.PP, stávající část"  2</t>
  </si>
  <si>
    <t>"1.NP, stávající část"  14</t>
  </si>
  <si>
    <t>197</t>
  </si>
  <si>
    <t>971033631</t>
  </si>
  <si>
    <t>Vybourání otvorů ve zdivu cihelném pl do 4 m2 na MVC nebo MV tl do 150 mm</t>
  </si>
  <si>
    <t>-967896275</t>
  </si>
  <si>
    <t>198</t>
  </si>
  <si>
    <t>971033641</t>
  </si>
  <si>
    <t>Vybourání otvorů ve zdivu cihelném pl do 4 m2 na MVC nebo MV tl do 300 mm</t>
  </si>
  <si>
    <t>820424486</t>
  </si>
  <si>
    <t>0,3</t>
  </si>
  <si>
    <t>199</t>
  </si>
  <si>
    <t>971042441</t>
  </si>
  <si>
    <t>Vybourání otvorů v betonových příčkách a zdech pl do 0,25 m2 tl do 300 mm</t>
  </si>
  <si>
    <t>1486556682</t>
  </si>
  <si>
    <t>200</t>
  </si>
  <si>
    <t>974031664</t>
  </si>
  <si>
    <t>Vysekání rýh ve zdivu cihelném pro vtahování nosníků hl do 150 mm v do 150 mm</t>
  </si>
  <si>
    <t>701145675</t>
  </si>
  <si>
    <t>"1.PP, IPE 120mm"  (3*0,9)</t>
  </si>
  <si>
    <t>"1.NP, IPE 140 mm"  (3*1,0)+2*(3*1,4)+4*(3*1,5)+2*(3*1,6)+(3*2,0)</t>
  </si>
  <si>
    <t>"2.NP, IPE 140 mm"  (3*1,6)</t>
  </si>
  <si>
    <t>201</t>
  </si>
  <si>
    <t>974031666</t>
  </si>
  <si>
    <t>Vysekání rýh ve zdivu cihelném pro vtahování nosníků hl do 150 mm v do 250 mm</t>
  </si>
  <si>
    <t>1663901594</t>
  </si>
  <si>
    <t>"1.PP, IPE 160mm"  (3*2,5)</t>
  </si>
  <si>
    <t>202</t>
  </si>
  <si>
    <t>976085311</t>
  </si>
  <si>
    <t xml:space="preserve">Vybourání kanalizačních rámů včetně poklopů nebo mříží pl do 0,6 m2 </t>
  </si>
  <si>
    <t>-1477355882</t>
  </si>
  <si>
    <t>"1.NP - KR podlahový kryt"  2</t>
  </si>
  <si>
    <t>203</t>
  </si>
  <si>
    <t>977151119</t>
  </si>
  <si>
    <t>Jádrové vrty diamantovými korunkami do D 110 mm do stavebních materiálů</t>
  </si>
  <si>
    <t>1853693111</t>
  </si>
  <si>
    <t>"VO - odvětrání"  6*0,5</t>
  </si>
  <si>
    <t>204</t>
  </si>
  <si>
    <t>977311112</t>
  </si>
  <si>
    <t>Řezání stávajících betonových mazanin nevyztužených hl do 100 mm</t>
  </si>
  <si>
    <t>543802141</t>
  </si>
  <si>
    <t>(4,5+2*1,1+1,5)</t>
  </si>
  <si>
    <t>205</t>
  </si>
  <si>
    <t>978011121</t>
  </si>
  <si>
    <t>Otlučení vnitřních omítek MV nebo MVC stropů o rozsahu do 10 %</t>
  </si>
  <si>
    <t>-699589486</t>
  </si>
  <si>
    <t>206</t>
  </si>
  <si>
    <t>978013141</t>
  </si>
  <si>
    <t>Otlučení vnitřních omítek stěn MV nebo MVC stěn o rozsahu do 30 %</t>
  </si>
  <si>
    <t>1495048601</t>
  </si>
  <si>
    <t>207</t>
  </si>
  <si>
    <t>978013191</t>
  </si>
  <si>
    <t>Otlučení vnitřních omítek stěn MV nebo MVC stěn o rozsahu do 100 %</t>
  </si>
  <si>
    <t>1996439324</t>
  </si>
  <si>
    <t>"1.NP, stáv. část-pod obklad, místn.č.1.05" (0,65+0,85+3,685)*2,1-(2*0,8)</t>
  </si>
  <si>
    <t>"1.NP, stáv. část-pod obklad, místn.č.1.09"  (0,8*2,1)</t>
  </si>
  <si>
    <t>"1.NP, stáv. část-pod obklad, místn.č.1.10"  (0,3+1,55)*2,1</t>
  </si>
  <si>
    <t>"1.NP, stáv. část-pod obklad, místn.č.1.11"  (0,8+0,07+1,96)*2,1-(0,7*2,0)</t>
  </si>
  <si>
    <t>"1.NP, stáv. část-pod obklad, místn.č.1.14"  (1,2*1,5)</t>
  </si>
  <si>
    <t>"1.NP, stáv. část-pod obklad, místn.č.1.15"  (0,3+1,685)*2,1</t>
  </si>
  <si>
    <t>208</t>
  </si>
  <si>
    <t>978013R02</t>
  </si>
  <si>
    <t>Odstranění vrstev maleb a nesoudržných štuků v předpokl. tl. do 10 mm</t>
  </si>
  <si>
    <t>1879121415</t>
  </si>
  <si>
    <t>"stropy - 90%"  177,401*0,9</t>
  </si>
  <si>
    <t>"stěny - 70%"  296,198*0,7</t>
  </si>
  <si>
    <t>209</t>
  </si>
  <si>
    <t>978059541</t>
  </si>
  <si>
    <t>Odsekání a odebrání obkladů stěn z vnitřních obkládaček pl přes 1 m2</t>
  </si>
  <si>
    <t>1324464171</t>
  </si>
  <si>
    <t>"1.NP"  (0,6+0,35)*1,5+(1,5*0,7)+(0,75+1,35)*1,5+(1,35*1,5)+(0,9*1,5)+(2,3+3,0+2*0,3)*1,5</t>
  </si>
  <si>
    <t>210</t>
  </si>
  <si>
    <t>978071421</t>
  </si>
  <si>
    <t>Otlučení omítky a odstranění izolace z desek hmotnosti přes 120 kg/m3 tl přes 50 mm pl přes 1 m2</t>
  </si>
  <si>
    <t>1138224775</t>
  </si>
  <si>
    <t>"pohled severní"  (1,1*2,1)+(0,6*0,8)+(0,6*0,3)+(0,6*1,5)+(0,6*0,6)</t>
  </si>
  <si>
    <t>"pohled západní"  (10,11*5,355)-2*(0,6*0,6)-(2,4*0,9)-(3,0*2,1)</t>
  </si>
  <si>
    <t>"pohled jižní"  22,3*(5,7+5,1)/2-(3,0*2,1)-7*(1,5*2,1)-(1,5*2,1)-2*(0,6*0,6)-(6,5*0,7)</t>
  </si>
  <si>
    <t>211</t>
  </si>
  <si>
    <t>997002611</t>
  </si>
  <si>
    <t>Nakládání suti a vybouraných hmot</t>
  </si>
  <si>
    <t>1712282913</t>
  </si>
  <si>
    <t>212</t>
  </si>
  <si>
    <t>997013113</t>
  </si>
  <si>
    <t>Vnitrostaveništní doprava suti a vybouraných hmot pro budovy v do 12 m s použitím mechanizace</t>
  </si>
  <si>
    <t>-1254481081</t>
  </si>
  <si>
    <t>213</t>
  </si>
  <si>
    <t>997013312</t>
  </si>
  <si>
    <t>Montáž a demontáž shozu suti v do 20 m</t>
  </si>
  <si>
    <t>-337171398</t>
  </si>
  <si>
    <t>214</t>
  </si>
  <si>
    <t>997013322</t>
  </si>
  <si>
    <t>Příplatek k shozu suti v do 20 m za první a ZKD den použití</t>
  </si>
  <si>
    <t>340185865</t>
  </si>
  <si>
    <t>3,0*10</t>
  </si>
  <si>
    <t>215</t>
  </si>
  <si>
    <t>997013501</t>
  </si>
  <si>
    <t>Odvoz suti a vybouraných hmot na skládku nebo meziskládku do 1 km se složením</t>
  </si>
  <si>
    <t>1432562833</t>
  </si>
  <si>
    <t>216</t>
  </si>
  <si>
    <t>997013509</t>
  </si>
  <si>
    <t>Příplatek k odvozu suti a vybouraných hmot na skládku ZKD 1 km přes 1 km</t>
  </si>
  <si>
    <t>-831236459</t>
  </si>
  <si>
    <t>217</t>
  </si>
  <si>
    <t>997013803</t>
  </si>
  <si>
    <t>Poplatek za uložení stavebního odpadu z keramických materiálů na skládce (skládkovné)</t>
  </si>
  <si>
    <t>590989543</t>
  </si>
  <si>
    <t>"stavební odpad celkem"  282,01</t>
  </si>
  <si>
    <t>"asfaltová plocha - odečet, viz. poplatek živice"  -((9,725+1,24)*4,71+((9,725+1,24)*(14,37-4,71)/2)+(6,1*1,24))*0,1*2,5</t>
  </si>
  <si>
    <t>218</t>
  </si>
  <si>
    <t>997221845</t>
  </si>
  <si>
    <t>Poplatek za uložení odpadu z asfaltových povrchů na skládce (skládkovné)</t>
  </si>
  <si>
    <t>1474398372</t>
  </si>
  <si>
    <t>"asfaltová plocha"  ((9,725+1,24)*4,71+((9,725+1,24)*(14,37-4,71)/2)+(6,1*1,24))*0,1*2,5</t>
  </si>
  <si>
    <t>219</t>
  </si>
  <si>
    <t>998017001</t>
  </si>
  <si>
    <t>Přesun hmot s omezením mechanizace pro budovy v do 6 m</t>
  </si>
  <si>
    <t>1397346578</t>
  </si>
  <si>
    <t>220</t>
  </si>
  <si>
    <t>711111001</t>
  </si>
  <si>
    <t>Provedení izolace proti zemní vlhkosti vodorovné za studena nátěrem penetračním</t>
  </si>
  <si>
    <t>1408820873</t>
  </si>
  <si>
    <t>"1.PP, přístavba"  (7,0*12,0)</t>
  </si>
  <si>
    <t>221</t>
  </si>
  <si>
    <t>111631500</t>
  </si>
  <si>
    <t>lak asfaltový penetrační ALP sudy</t>
  </si>
  <si>
    <t>321183447</t>
  </si>
  <si>
    <t>"1.NP, stáv. část"  ((5,01*9,0+1,0*0,375+1,5*0,375+2*1,1*0,375)+(14,32*5,0+1,0*0,375+4*1,1*0,375)+(7,93*3,0+0,9*0,9+3*1,0*0,3))*0,00033</t>
  </si>
  <si>
    <t>"1.PP, přístavba"  (7,0*12,0)*0,00033</t>
  </si>
  <si>
    <t>"1.NP, přístavba"  (6,52*11,5)*0,00033</t>
  </si>
  <si>
    <t>222</t>
  </si>
  <si>
    <t>711112001</t>
  </si>
  <si>
    <t>Provedení izolace proti zemní vlhkosti svislé za studena nátěrem penetračním</t>
  </si>
  <si>
    <t>-1697523788</t>
  </si>
  <si>
    <t>"1.NP, stáv. část"  2*(5,01+9,0)*0,1+2*(14,32+5,0)*0,1+2*(7,93+3,0)*0,1</t>
  </si>
  <si>
    <t>"1.PP, přístavba"   2*(7,0+12,0)*1,8</t>
  </si>
  <si>
    <t>"1.NP, přístavba"  2*(6,52+11,5)*0,1</t>
  </si>
  <si>
    <t>223</t>
  </si>
  <si>
    <t>2022497469</t>
  </si>
  <si>
    <t>"1.NP, stáv. část"  (2*(5,01+9,0)+2*(14,32+5,0)+2*(7,93+3,0))*0,1*0,00033</t>
  </si>
  <si>
    <t>"1.PP, přístavba"  2*(7,0+12,0)*1,8*0,00033</t>
  </si>
  <si>
    <t>"1.NP, přístavba"  2*(6,52+11,5)*0,00033</t>
  </si>
  <si>
    <t>"2.NP, přístavba - střešní souvrství"  2*(6,5+11,5)*0,5*0,00033</t>
  </si>
  <si>
    <t>224</t>
  </si>
  <si>
    <t>711141559</t>
  </si>
  <si>
    <t>Provedení izolace proti zemní vlhkosti pásy přitavením vodorovné NAIP</t>
  </si>
  <si>
    <t>-1606506115</t>
  </si>
  <si>
    <t>"2.NP, přístavba - střešní souvrství"  (7,0*12,0)</t>
  </si>
  <si>
    <t>225</t>
  </si>
  <si>
    <t>711142559</t>
  </si>
  <si>
    <t>Provedení izolace proti zemní vlhkosti pásy přitavením svislé NAIP</t>
  </si>
  <si>
    <t>1694732265</t>
  </si>
  <si>
    <t>"2.NP, přístavba - střešní souvrství"  2*(6,5+11,5)*0,5</t>
  </si>
  <si>
    <t>226</t>
  </si>
  <si>
    <t>628331580</t>
  </si>
  <si>
    <t>pás těžký asfaltovaný se sklolaminátovou vložkou</t>
  </si>
  <si>
    <t>-1454870095</t>
  </si>
  <si>
    <t>"izolace vodorovná"  304,958*1,15</t>
  </si>
  <si>
    <t>"izolace svislá"  30,456*1,15</t>
  </si>
  <si>
    <t>227</t>
  </si>
  <si>
    <t>711161511</t>
  </si>
  <si>
    <t>Izolace fóliemi nopovými pro sanaci vlhkých stěn nebo soklů zatížitelnost 70 kN/m2</t>
  </si>
  <si>
    <t>-2062393200</t>
  </si>
  <si>
    <t>"stávající objekt - ochrana izolace pod úrovní terénu"  (5,75+35,0)*0,6</t>
  </si>
  <si>
    <t>"přístavba - ochrana izolace  pod úrovní terénu"  (1,48+7,32+12,34+7,32+1,25)*0,6</t>
  </si>
  <si>
    <t>"zdivo - kolostav, podesta"  2*((3,65*0,9)+(4,9*0,9)+(5,6*0,9))</t>
  </si>
  <si>
    <t>"zdivo - přístupová rampa"  2*(19,4*0,9)/2</t>
  </si>
  <si>
    <t>228</t>
  </si>
  <si>
    <t>711161562</t>
  </si>
  <si>
    <t>Izolace fóliemi nopovými pro vegetační střechy s integrovanou geotextilií zatížitelnost 200 kN/m2</t>
  </si>
  <si>
    <t>52433350</t>
  </si>
  <si>
    <t>"2.NP, přístavba - vegetační střecha"  (11,5*6,5)</t>
  </si>
  <si>
    <t>229</t>
  </si>
  <si>
    <t>711461103.R</t>
  </si>
  <si>
    <t xml:space="preserve">Provedení izolace proti zemní vlhkosti vodorovné fólií </t>
  </si>
  <si>
    <t>-1967523208</t>
  </si>
  <si>
    <t>230</t>
  </si>
  <si>
    <t>283220290</t>
  </si>
  <si>
    <t>fólie hydroizolační druh 803 tl 2,0 mm šíře 1300 mm</t>
  </si>
  <si>
    <t>179103344</t>
  </si>
  <si>
    <t>"1.PP, přístavba"  (7,0*12,0)*1,15</t>
  </si>
  <si>
    <t>231</t>
  </si>
  <si>
    <t>711462103.R</t>
  </si>
  <si>
    <t xml:space="preserve">Provedení izolace proti zemní vlhkosti svislé fólií </t>
  </si>
  <si>
    <t>-1766253008</t>
  </si>
  <si>
    <t>232</t>
  </si>
  <si>
    <t>-1203204650</t>
  </si>
  <si>
    <t>"1.PP, přístavba"   2*(7,0+12,0)*1,8*1,15</t>
  </si>
  <si>
    <t>233</t>
  </si>
  <si>
    <t>711491171.R</t>
  </si>
  <si>
    <t>Provedení izolace proti zemní vlhkosti vodorovné z textilií vrstva podkladní</t>
  </si>
  <si>
    <t>-1496548280</t>
  </si>
  <si>
    <t>234</t>
  </si>
  <si>
    <t>693110050</t>
  </si>
  <si>
    <t>geotextilie netkaná (100% polypropylen) 314 g/m2</t>
  </si>
  <si>
    <t>97546622</t>
  </si>
  <si>
    <t>235</t>
  </si>
  <si>
    <t>711491172</t>
  </si>
  <si>
    <t>Provedení izolace proti zemní vlhkosti vodorovné z textilií vrstva ochranná</t>
  </si>
  <si>
    <t>-2084103897</t>
  </si>
  <si>
    <t>236</t>
  </si>
  <si>
    <t>1598803658</t>
  </si>
  <si>
    <t>237</t>
  </si>
  <si>
    <t>711491176</t>
  </si>
  <si>
    <t>Připevnění vodorovné izolace proti tlakové vodě ukončovací lištou</t>
  </si>
  <si>
    <t>832023558</t>
  </si>
  <si>
    <t>"1.PP, přístavba"   2*(7,0+12,0)</t>
  </si>
  <si>
    <t>238</t>
  </si>
  <si>
    <t>283230350</t>
  </si>
  <si>
    <t>lišta horní 2 m</t>
  </si>
  <si>
    <t>1883309223</t>
  </si>
  <si>
    <t>239</t>
  </si>
  <si>
    <t>711491271</t>
  </si>
  <si>
    <t>Provedení izolace proti tlakové vodě svislé z textilií vrstva podkladní</t>
  </si>
  <si>
    <t>1745654849</t>
  </si>
  <si>
    <t>240</t>
  </si>
  <si>
    <t>-624228417</t>
  </si>
  <si>
    <t>241</t>
  </si>
  <si>
    <t>711491272</t>
  </si>
  <si>
    <t>Provedení izolace proti tlakové vodě svislé z textilií vrstva ochranná</t>
  </si>
  <si>
    <t>-1227494775</t>
  </si>
  <si>
    <t>242</t>
  </si>
  <si>
    <t>750608836</t>
  </si>
  <si>
    <t>243</t>
  </si>
  <si>
    <t>998711102</t>
  </si>
  <si>
    <t>Přesun hmot pro izolace proti vodě, vlhkosti a plynům v objektech výšky do 12 m</t>
  </si>
  <si>
    <t>-968113346</t>
  </si>
  <si>
    <t>244</t>
  </si>
  <si>
    <t>712001R</t>
  </si>
  <si>
    <t>D+MTŽ nerezového kotvícího bodu pro bet. kce. - průměr sloupku 16mm, výška kotvy 600mm, instalace do předvrtaného otvoru pomocí chemické kotvy</t>
  </si>
  <si>
    <t>-626936219</t>
  </si>
  <si>
    <t>"vegetační střecha"  5</t>
  </si>
  <si>
    <t>245</t>
  </si>
  <si>
    <t>712311101</t>
  </si>
  <si>
    <t>Provedení povlakové krytiny střech do 10° za studena lakem penetračním nebo asfaltovým</t>
  </si>
  <si>
    <t>-24488007</t>
  </si>
  <si>
    <t>"2.NP, přístavba - střešní souvrství"  (7,0*12,0)+2*(6,5+11,5)*0,5</t>
  </si>
  <si>
    <t>246</t>
  </si>
  <si>
    <t>-42537330</t>
  </si>
  <si>
    <t>Spotřeba 0,3-0,4kg/m2 dle povrchu, ředidlo technický benzín</t>
  </si>
  <si>
    <t>247</t>
  </si>
  <si>
    <t>712341559</t>
  </si>
  <si>
    <t>Provedení povlakové krytiny střech do 10° pásy NAIP přitavením v plné ploše</t>
  </si>
  <si>
    <t>857546004</t>
  </si>
  <si>
    <t>248</t>
  </si>
  <si>
    <t>628560000</t>
  </si>
  <si>
    <t>pás asfaltovaný modifikovaný s nosnou vložkou hliníkovou folií</t>
  </si>
  <si>
    <t>-1950669306</t>
  </si>
  <si>
    <t>249</t>
  </si>
  <si>
    <t>7123633.R1</t>
  </si>
  <si>
    <t>Povlakové krytiny střech do 10° fóliové plechy - opracování kotev na střešním plášti</t>
  </si>
  <si>
    <t>1846775877</t>
  </si>
  <si>
    <t>"zastřešení schodiště - kotvy pro uložení vaznic"  3</t>
  </si>
  <si>
    <t>250</t>
  </si>
  <si>
    <t>712363312</t>
  </si>
  <si>
    <t>Povlakové krytiny střech do 10° fóliové plechy délky 2 m koutová lišta vnitřní rš 100 mm</t>
  </si>
  <si>
    <t>1405928315</t>
  </si>
  <si>
    <t>"2.NP, přístavba - vegetační střechy"  (2*(6,5+11,5)+10,2)/2</t>
  </si>
  <si>
    <t>251</t>
  </si>
  <si>
    <t>712363313</t>
  </si>
  <si>
    <t>Povlakové krytiny střech do 10° fóliové plechy délky 2 m koutová lišta vnější rš 100 mm</t>
  </si>
  <si>
    <t>247347059</t>
  </si>
  <si>
    <t>"2.NP, přístavba - vegetační střechy"  2*(6,5+11,5)/2</t>
  </si>
  <si>
    <t>252</t>
  </si>
  <si>
    <t>712363314</t>
  </si>
  <si>
    <t>Povlakové krytiny střech do 10° fóliové plechy délky 2 m stěnová lišta vyhnutá rš 71 mm</t>
  </si>
  <si>
    <t>899641075</t>
  </si>
  <si>
    <t>"2.NP, přístavba - vegetační střechy"  10,2/2</t>
  </si>
  <si>
    <t>253</t>
  </si>
  <si>
    <t>712363317</t>
  </si>
  <si>
    <t>Povlakové krytiny střech do 10° fóliové plechy délky 2 m okapnice široká rš 250 mm</t>
  </si>
  <si>
    <t>260083046</t>
  </si>
  <si>
    <t>"zastřešení schodiště"  2,7/2</t>
  </si>
  <si>
    <t>254</t>
  </si>
  <si>
    <t>712363318</t>
  </si>
  <si>
    <t>Povlakové krytiny střech do 10° fóliové plechy délky 2 m závětrná lišta rš 250 mm</t>
  </si>
  <si>
    <t>463428373</t>
  </si>
  <si>
    <t>"2.NP, přístavba - vegetační střechy"  (2*7,0+12,0+1,3+1,0)/2</t>
  </si>
  <si>
    <t>"zastřešení schodiště"  (6,8+2*2,7)/2</t>
  </si>
  <si>
    <t>255</t>
  </si>
  <si>
    <t>712363541</t>
  </si>
  <si>
    <t>Provedení povlak krytiny mechanicky kotvenou do betonu TI tl do 240 mm vnitřní pole, budova v do 18m</t>
  </si>
  <si>
    <t>373245650</t>
  </si>
  <si>
    <t>"2.NP, přístavba - vegetační střechy"  (7,0*12,0)+2*(6,5+11,5)*0,5</t>
  </si>
  <si>
    <t>"zastřešení schodiště"  (6,8*2,7)</t>
  </si>
  <si>
    <t>256</t>
  </si>
  <si>
    <t>283220000</t>
  </si>
  <si>
    <t>fólie hydroizolační střešní tl 2 mm š 1200 mm šedá</t>
  </si>
  <si>
    <t>1345387564</t>
  </si>
  <si>
    <t>257</t>
  </si>
  <si>
    <t>590513470.R</t>
  </si>
  <si>
    <t>hmoždinka talířová s ocelovým vrutem do betonu</t>
  </si>
  <si>
    <t>1099724835</t>
  </si>
  <si>
    <t>"2.NP, přístavba - vegetační střechy"  (7,0*12,0)*6</t>
  </si>
  <si>
    <t>"zastřešení schodiště"  (6,8*2,7)*6</t>
  </si>
  <si>
    <t>258</t>
  </si>
  <si>
    <t>712391171</t>
  </si>
  <si>
    <t>Provedení povlakové krytiny střech do 10° podkladní textilní vrstvy</t>
  </si>
  <si>
    <t>2053110787</t>
  </si>
  <si>
    <t>259</t>
  </si>
  <si>
    <t>1673086823</t>
  </si>
  <si>
    <t>260</t>
  </si>
  <si>
    <t>712391172</t>
  </si>
  <si>
    <t>Provedení povlakové krytiny střech do 10° ochranné textilní vrstvy</t>
  </si>
  <si>
    <t>-2037611901</t>
  </si>
  <si>
    <t>261</t>
  </si>
  <si>
    <t>-605032199</t>
  </si>
  <si>
    <t>262</t>
  </si>
  <si>
    <t>998712102</t>
  </si>
  <si>
    <t>Přesun hmot tonážní tonážní pro krytiny povlakové v objektech v do 12 m</t>
  </si>
  <si>
    <t>1219796944</t>
  </si>
  <si>
    <t>263</t>
  </si>
  <si>
    <t>713121111</t>
  </si>
  <si>
    <t>Montáž izolace tepelné podlah volně kladenými rohožemi, pásy, dílci, deskami 1 vrstva</t>
  </si>
  <si>
    <t>1934555470</t>
  </si>
  <si>
    <t>264</t>
  </si>
  <si>
    <t>283759260</t>
  </si>
  <si>
    <t>deska z pěnového polystyrenu EPS 200 S 1000 x 500 x 100 mm</t>
  </si>
  <si>
    <t>317759545</t>
  </si>
  <si>
    <t>lambda=0,034 [W / m K]</t>
  </si>
  <si>
    <t>265</t>
  </si>
  <si>
    <t>713131141.1</t>
  </si>
  <si>
    <t>Montáž izolace tepelné stěn a základů lepením celoplošně rohoží, pásů, dílců, desek</t>
  </si>
  <si>
    <t>-1883875971</t>
  </si>
  <si>
    <t>"jih - okno O3, zateplení truhlíku pro předokenní žaluzii"  3*(1,0*0,2)</t>
  </si>
  <si>
    <t>"jih - okno O5, zateplení truhlíku pro předokenní žaluzii"  (1,1*0,2)</t>
  </si>
  <si>
    <t>266</t>
  </si>
  <si>
    <t>28376525.1</t>
  </si>
  <si>
    <t>deska izolační PIR 030 1250 x 625 x 50 mm</t>
  </si>
  <si>
    <t>-355836178</t>
  </si>
  <si>
    <t>Tepelný odpor Rmat (m2 K/W)=1,72</t>
  </si>
  <si>
    <t>267</t>
  </si>
  <si>
    <t>713131141</t>
  </si>
  <si>
    <t>-301138712</t>
  </si>
  <si>
    <t>"stávající objekt - pod úrovní terénu"  (5,75+35,0)*0,6</t>
  </si>
  <si>
    <t>"přístavba - pod úrovní terénu"  (1,48+7,32+12,34+7,32+1,25)*0,6</t>
  </si>
  <si>
    <t>268</t>
  </si>
  <si>
    <t>283764250</t>
  </si>
  <si>
    <t>deska z extrudovaného polystyrénu XPS 160 mm</t>
  </si>
  <si>
    <t>-225130508</t>
  </si>
  <si>
    <t>"stávající objekt - pod úrovní terénu"  (5,75+35,0)*0,6*1,02</t>
  </si>
  <si>
    <t>"přístavba - pod úrovní terénu"  (1,48+7,32+12,34+7,32+1,25)*0,6*1,02</t>
  </si>
  <si>
    <t>269</t>
  </si>
  <si>
    <t>713141151</t>
  </si>
  <si>
    <t>Montáž izolace tepelné střech plochých kladené volně 1 vrstva rohoží, pásů, dílců, desek</t>
  </si>
  <si>
    <t>-1872362934</t>
  </si>
  <si>
    <t>"2.NP, přístavba - vegetační střechy - první vrstva"  (6,5*11,5)</t>
  </si>
  <si>
    <t>"2.NP, přístavba - vegetační střechy - druhá vrstva"  (7,0*12,0)+2*(6,5+11,5)*0,5</t>
  </si>
  <si>
    <t>270</t>
  </si>
  <si>
    <t>283759270.R</t>
  </si>
  <si>
    <t>deska z pěnového polystyrenu EPS 200 S 1000 x 500 x 140 mm</t>
  </si>
  <si>
    <t>942271319</t>
  </si>
  <si>
    <t>"2.NP, přístavba - vegetační střechy - první vrstva"  (6,5*11,5)*1,05</t>
  </si>
  <si>
    <t>"2.NP, přístavba - vegetační střechy - druhá vrstva přípočet požárního pásu"  (3,25*2,6)*1,05</t>
  </si>
  <si>
    <t>271</t>
  </si>
  <si>
    <t>283763710</t>
  </si>
  <si>
    <t>deska z extrudovaného polystyrénu - 1250 x 600 x 80 mm</t>
  </si>
  <si>
    <t>1317868369</t>
  </si>
  <si>
    <t>"2.NP, přístavba - vegetační střechy - druhá vrstva"  ((7,0*12,0)+2*(6,5+11,5)*0,5)*1,05</t>
  </si>
  <si>
    <t>"2.NP, přístavba - vegetační střechy - druhá vrstva odečet požárního pásu"  -(3,25*2,6)*1,05</t>
  </si>
  <si>
    <t>272</t>
  </si>
  <si>
    <t>713141151.R</t>
  </si>
  <si>
    <t>Montáž izolace tepelné střech plochých kladené volně 1 vrstva rohoží, pásů, dílců, desek - spádové klíny</t>
  </si>
  <si>
    <t>2102270194</t>
  </si>
  <si>
    <t>"2.NP, přístavba - vegetační střechy - spádová vrstva"  (6,5*11,5)*(0,02+0,09)/2</t>
  </si>
  <si>
    <t>273</t>
  </si>
  <si>
    <t>283759280</t>
  </si>
  <si>
    <t>deska z pěnového polystyrenu EPS 200 S 1000 x 500 x 1000 mm</t>
  </si>
  <si>
    <t>112048630</t>
  </si>
  <si>
    <t>"2.NP, přístavba - vegetační střechy - spádová vrstva"  ((6,5*11,5)*(0,02+0,09)/2)*1,05</t>
  </si>
  <si>
    <t>274</t>
  </si>
  <si>
    <t>998713102</t>
  </si>
  <si>
    <t>Přesun hmot pro izolace tepelné v objektech v do 12 m</t>
  </si>
  <si>
    <t>-364766901</t>
  </si>
  <si>
    <t>275</t>
  </si>
  <si>
    <t>721000R02</t>
  </si>
  <si>
    <t>DMTŽ stávajících zařizovacích předmětů (umyvadla, záchodvé mísy, výlevka) a otopných těles</t>
  </si>
  <si>
    <t>-1270310042</t>
  </si>
  <si>
    <t>276</t>
  </si>
  <si>
    <t>721000R03</t>
  </si>
  <si>
    <t xml:space="preserve">Zdravotechnika, plyn, ÚT - viz samostatný položkový rozpočet </t>
  </si>
  <si>
    <t>315241682</t>
  </si>
  <si>
    <t>277</t>
  </si>
  <si>
    <t>721001</t>
  </si>
  <si>
    <t>držák na toaletní papír, chrom</t>
  </si>
  <si>
    <t>-1456528770</t>
  </si>
  <si>
    <t>"míst.č. 1.05"  2</t>
  </si>
  <si>
    <t>"míst.č. 1.11"  1</t>
  </si>
  <si>
    <t>"míst.č. 1.15"  1</t>
  </si>
  <si>
    <t>278</t>
  </si>
  <si>
    <t>721002</t>
  </si>
  <si>
    <t>záchodová štětka závěsná, chrom/sklo</t>
  </si>
  <si>
    <t>1506237029</t>
  </si>
  <si>
    <t>279</t>
  </si>
  <si>
    <t>721004</t>
  </si>
  <si>
    <t>zrcadlo 500x700 mm se zabroušenými hranami</t>
  </si>
  <si>
    <t>-1777678012</t>
  </si>
  <si>
    <t>"míst.č. 1.05"  4</t>
  </si>
  <si>
    <t>"míst.č. 1.10"  1</t>
  </si>
  <si>
    <t>280</t>
  </si>
  <si>
    <t>721005</t>
  </si>
  <si>
    <t>zásobník na tekuté mýdlo, chrom</t>
  </si>
  <si>
    <t>-490111522</t>
  </si>
  <si>
    <t>"míst.č. 1.05"  5</t>
  </si>
  <si>
    <t>"míst.č. 1.08"  1</t>
  </si>
  <si>
    <t>"míst.č. 1.09"  1</t>
  </si>
  <si>
    <t>"míst.č. 1.10"  2</t>
  </si>
  <si>
    <t>281</t>
  </si>
  <si>
    <t>721006</t>
  </si>
  <si>
    <t>odpadkový koš nášlapný 10 l, provedení nerez</t>
  </si>
  <si>
    <t>-808488086</t>
  </si>
  <si>
    <t>282</t>
  </si>
  <si>
    <t>721007</t>
  </si>
  <si>
    <t xml:space="preserve">zásobník na papírové ručníky </t>
  </si>
  <si>
    <t>390441876</t>
  </si>
  <si>
    <t>283</t>
  </si>
  <si>
    <t>721008</t>
  </si>
  <si>
    <t>háček na ručník 2 háček, chrom</t>
  </si>
  <si>
    <t>-351791346</t>
  </si>
  <si>
    <t>"míst.č. 1.05"  12+1+1</t>
  </si>
  <si>
    <t>284</t>
  </si>
  <si>
    <t>721233213.R</t>
  </si>
  <si>
    <t>Střešní vtok dvojúrovňový polypropylen PP pro vegetační střechy svislý odtok DN 125 vč. ochranného koše</t>
  </si>
  <si>
    <t>-240221110</t>
  </si>
  <si>
    <t>"2.NP - vegetační střecha"  2</t>
  </si>
  <si>
    <t>285</t>
  </si>
  <si>
    <t>74701R01</t>
  </si>
  <si>
    <t>Elektroinstalace - viz samostatný výkaz výměr a rozpočet</t>
  </si>
  <si>
    <t>550617387</t>
  </si>
  <si>
    <t>286</t>
  </si>
  <si>
    <t>751111R01</t>
  </si>
  <si>
    <t>D+Mtž ventilátoru nástěnného tichého axiálního D 100 mm - vestavěný hygrostat a nastavitelný doběh ventilátoru 1-30 min., množství odváděného vzduchu 80 m3/h, hlučnost max. 38 dB</t>
  </si>
  <si>
    <t>2083974077</t>
  </si>
  <si>
    <t>"místn.č. 1.09"  1</t>
  </si>
  <si>
    <t>"místn.č. 1.14"  1</t>
  </si>
  <si>
    <t>287</t>
  </si>
  <si>
    <t>751511R02</t>
  </si>
  <si>
    <t>D+Mtž potrubí plech skupiny I kruh s přírubou tloušťky plechu 0,8 mm D 100 mm vč. spojovacího a montážního materiálu</t>
  </si>
  <si>
    <t>-1640098056</t>
  </si>
  <si>
    <t>"místn.č. 1.09"  2,6</t>
  </si>
  <si>
    <t>"místn.č. 1.14"  2,0</t>
  </si>
  <si>
    <t>288</t>
  </si>
  <si>
    <t>751514R03</t>
  </si>
  <si>
    <t>D+Mtž zpětné klapky do plech potrubí kruhové s přírubou D do 100 mm</t>
  </si>
  <si>
    <t>-1100420786</t>
  </si>
  <si>
    <t>289</t>
  </si>
  <si>
    <t>751691111</t>
  </si>
  <si>
    <t>Zaregulování systému vzduchotechnického zařízení - 1 koncový (distribuční) prvek</t>
  </si>
  <si>
    <t>-1000996754</t>
  </si>
  <si>
    <t>290</t>
  </si>
  <si>
    <t>998751101</t>
  </si>
  <si>
    <t>Přesun hmot tonážní pro vzduchotechniku v objektech v do 12 m</t>
  </si>
  <si>
    <t>-1966597523</t>
  </si>
  <si>
    <t>0,025</t>
  </si>
  <si>
    <t>291</t>
  </si>
  <si>
    <t>762081150</t>
  </si>
  <si>
    <t>Hoblování hraněného řeziva ve staveništní dílně</t>
  </si>
  <si>
    <t>-71703439</t>
  </si>
  <si>
    <t>"zápraží - sloupek 140/140mm"   (5*3,2)*(4*0,14)+2*5*(0,14*0,14)</t>
  </si>
  <si>
    <t>"zápraží - sloupek 140/200mm"   3,9*2*(0,14+0,2)+2*(0,14*0,2)</t>
  </si>
  <si>
    <t>"zápraží - krokev 100/160mm"   ((15*1,8)+(8*3,5))*2*(0,1+0,16)+2*23*(0,1*0,16)</t>
  </si>
  <si>
    <t>"zápraží - vaznice 140/200mm"  (16,8+(5,05+6,5+5,6))*2*(0,14+0,2)+2*4*(0,14*0,2)</t>
  </si>
  <si>
    <t>292</t>
  </si>
  <si>
    <t>762082120</t>
  </si>
  <si>
    <t>Provedení tesařského profilování zhlaví trámu jednoduchým seříznutím jedním řezem plochy do 160 cm2</t>
  </si>
  <si>
    <t>2145687663</t>
  </si>
  <si>
    <t>"zápraží - krokev 100/160mm"   2*23</t>
  </si>
  <si>
    <t>"zápraží - vaznice 140/200mm"  2*4</t>
  </si>
  <si>
    <t>293</t>
  </si>
  <si>
    <t>762085103</t>
  </si>
  <si>
    <t>Montáž kotevních želez, příložek, patek nebo táhel</t>
  </si>
  <si>
    <t>1394591049</t>
  </si>
  <si>
    <t>6+3+2+9</t>
  </si>
  <si>
    <t>294</t>
  </si>
  <si>
    <t>492016.1R</t>
  </si>
  <si>
    <t>patka ocelová podložná pro dřevěné sloupy - žárově zinkováno</t>
  </si>
  <si>
    <t>768068482</t>
  </si>
  <si>
    <t>"zastřešení zápraží"  6</t>
  </si>
  <si>
    <t>295</t>
  </si>
  <si>
    <t>492016.2R</t>
  </si>
  <si>
    <t>patka ocelová podložná pro dřevěné vaznice - žárově zinkováno</t>
  </si>
  <si>
    <t>-68893762</t>
  </si>
  <si>
    <t>"zastřešení zápraží"  3</t>
  </si>
  <si>
    <t>296</t>
  </si>
  <si>
    <t>492016.3R</t>
  </si>
  <si>
    <t>kotevní třmen ocelový pro dřevěné vaznice - žárově zinkováno</t>
  </si>
  <si>
    <t>-1520021574</t>
  </si>
  <si>
    <t>"zastřešení zápraží"  2</t>
  </si>
  <si>
    <t>297</t>
  </si>
  <si>
    <t>492016.4R</t>
  </si>
  <si>
    <t>2012</t>
  </si>
  <si>
    <t>List obsahuje: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</si>
  <si>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</si>
  <si>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</si>
  <si>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</si>
  <si>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</si>
  <si>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</si>
  <si>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</si>
  <si>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</si>
  <si>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</si>
  <si>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</si>
  <si>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</si>
  <si>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</si>
  <si>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</si>
  <si>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</si>
  <si>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719a-17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</si>
  <si>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</si>
  <si>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</si>
  <si>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MŠ Horažďovice,Jiřího z Poděbrad - stavební úpravy a přístavba - úprava 12/2017</t>
  </si>
  <si>
    <t>0,1</t>
  </si>
  <si>
    <t>JKSO:</t>
  </si>
  <si>
    <t/>
  </si>
  <si>
    <t>CC-CZ:</t>
  </si>
  <si>
    <t>1</t>
  </si>
  <si>
    <t>Místo:</t>
  </si>
  <si>
    <t>Horažďovice, ulice Jiřího z Poděbrad</t>
  </si>
  <si>
    <t>Datum:</t>
  </si>
  <si>
    <t>1. 10. 2017</t>
  </si>
  <si>
    <t>10</t>
  </si>
  <si>
    <t>100</t>
  </si>
  <si>
    <t>Objednatel:</t>
  </si>
  <si>
    <t>IČ:</t>
  </si>
  <si>
    <t>Město Horažďovice, Mírové nám. 1, PSČ 341 01</t>
  </si>
  <si>
    <t>DIČ:</t>
  </si>
  <si>
    <t>Zhotovitel:</t>
  </si>
  <si>
    <t>Vyplň údaj</t>
  </si>
  <si>
    <t>Projektant:</t>
  </si>
  <si>
    <t>73552771</t>
  </si>
  <si>
    <t>Jiří Urbánek, Hraniční 70, 386 01 Strakonice</t>
  </si>
  <si>
    <t>Zpracovatel:</t>
  </si>
  <si>
    <t>Jiří Urbánek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</si>
  <si>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</si>
  <si>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</si>
  <si>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</si>
  <si>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</si>
  <si>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</si>
  <si>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</si>
  <si>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</si>
  <si>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</si>
  <si>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</si>
  <si>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</si>
  <si>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</si>
  <si>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</si>
  <si>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</si>
  <si>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</si>
  <si>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</si>
  <si>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</si>
  <si>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</si>
  <si>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</si>
  <si>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</si>
  <si>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</si>
  <si>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</si>
  <si>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</si>
  <si>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</si>
  <si>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</si>
  <si>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</si>
  <si>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</si>
  <si>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</si>
  <si>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</si>
  <si>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</si>
  <si>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</si>
  <si>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</si>
  <si>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</si>
  <si>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</si>
  <si>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</si>
  <si>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</si>
  <si>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</si>
  <si>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</si>
  <si>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</si>
  <si>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</si>
  <si>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</si>
  <si>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</si>
  <si>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IMPORT</t>
  </si>
  <si>
    <t>{3ffdb434-8f80-44cf-be0a-6a3e7d688c41}</t>
  </si>
  <si>
    <t>{00000000-0000-0000-0000-000000000000}</t>
  </si>
  <si>
    <t>###NOINSERT###</t>
  </si>
  <si>
    <t>2) Ostatní náklady ze souhrnného listu</t>
  </si>
  <si>
    <t>Procent. zadání_x000D_
[% nákladů rozpočtu]</t>
  </si>
  <si>
    <t>Zařazení nákladů</t>
  </si>
  <si>
    <t>Projektové práce</t>
  </si>
  <si>
    <t>stavební čast</t>
  </si>
  <si>
    <t>OSTATNENAKLADY</t>
  </si>
  <si>
    <t>Průzkumné práce</t>
  </si>
  <si>
    <t>Stroje, zařízení, inventář</t>
  </si>
  <si>
    <t>Umělecká díla</t>
  </si>
  <si>
    <t>Vedlejší náklady</t>
  </si>
  <si>
    <t>Ostatní náklady</t>
  </si>
  <si>
    <t>H. Rezerva</t>
  </si>
  <si>
    <t>I. Ostatní investice</t>
  </si>
  <si>
    <t>Nehmotný investiční majetek</t>
  </si>
  <si>
    <t>Provozní náklady</t>
  </si>
  <si>
    <t>Vyplň vlastní</t>
  </si>
  <si>
    <t>OSTATNENAKLADYVLASTNE</t>
  </si>
  <si>
    <t>Celkové náklady za stavbu 1) + 2)</t>
  </si>
  <si>
    <t>Zpět na list:</t>
  </si>
  <si>
    <t>2</t>
  </si>
  <si>
    <t>KRYCÍ LIST ROZPOČTU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</si>
  <si>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</si>
  <si>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</si>
  <si>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</si>
  <si>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</si>
  <si>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</si>
  <si>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</si>
  <si>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</si>
  <si>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</si>
  <si>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</si>
  <si>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</si>
  <si>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</si>
  <si>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</si>
  <si>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</si>
  <si>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</si>
  <si>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</si>
  <si>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</si>
  <si>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</si>
  <si>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</si>
  <si>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</si>
  <si>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</si>
  <si>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+ ÚT</t>
  </si>
  <si>
    <t xml:space="preserve">    747 - Elektroinstalace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</si>
  <si>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</si>
  <si>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</si>
  <si>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</si>
  <si>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</si>
  <si>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</si>
  <si>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</si>
  <si>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</si>
  <si>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</si>
  <si>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 keramické</t>
  </si>
  <si>
    <t xml:space="preserve">    783 - Dokončovací práce - nátěry</t>
  </si>
  <si>
    <t xml:space="preserve">    784 - Dokončovací práce - malby</t>
  </si>
  <si>
    <t xml:space="preserve">    787 - Dokončovací práce - zasklívání</t>
  </si>
  <si>
    <t>2) Ostatní náklady</t>
  </si>
  <si>
    <t>Zařízení staveniště</t>
  </si>
  <si>
    <t>VRN</t>
  </si>
  <si>
    <t>Mimostav. doprava</t>
  </si>
  <si>
    <t>Územní vlivy</t>
  </si>
  <si>
    <t>Provozní vlivy</t>
  </si>
  <si>
    <t>Ostatní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</si>
  <si>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</si>
  <si>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</si>
  <si>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</si>
  <si>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</si>
  <si>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</si>
  <si>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</si>
  <si>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</si>
  <si>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</si>
  <si>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</si>
  <si>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</si>
  <si>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</si>
  <si>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</si>
  <si>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</si>
  <si>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</si>
  <si>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</si>
  <si>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</si>
  <si>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</si>
  <si>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</si>
  <si>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113106123</t>
  </si>
  <si>
    <t>Rozebrání dlažeb komunikací pro pěší ze zámkových dlaždic</t>
  </si>
  <si>
    <t>m2</t>
  </si>
  <si>
    <t>4</t>
  </si>
  <si>
    <t>404525554</t>
  </si>
  <si>
    <t>"přístupový chodník"  (5,5+1,47+8,58)*2,74+(12,6*1,2)</t>
  </si>
  <si>
    <t>VV</t>
  </si>
  <si>
    <t>True</t>
  </si>
  <si>
    <t>Součet</t>
  </si>
  <si>
    <t>113107122</t>
  </si>
  <si>
    <t>Odstranění podkladu pl do 50 m2 z kameniva drceného tl 200 mm</t>
  </si>
  <si>
    <t>2000974889</t>
  </si>
  <si>
    <t>3</t>
  </si>
  <si>
    <t>113107123</t>
  </si>
  <si>
    <t>Odstranění podkladu pl do 50 m2 z kameniva drceného tl 300 mm</t>
  </si>
  <si>
    <t>-723881435</t>
  </si>
  <si>
    <t>"asfaltová plocha"  (9,725+1,24)*4,71+((9,725+1,24)*(14,37-4,71)/2)+(6,1*1,24)</t>
  </si>
  <si>
    <t>113107131</t>
  </si>
  <si>
    <t>Odstranění podkladu pl do 50 m2 z betonu prostého tl 150 mm</t>
  </si>
  <si>
    <t>-699113826</t>
  </si>
  <si>
    <t>"zápraží"  (6,0*1,75)</t>
  </si>
  <si>
    <t>5</t>
  </si>
  <si>
    <t>113107143</t>
  </si>
  <si>
    <t>Odstranění krytu nebo podkladu pl do 50 m2 živičných tl 150 mm</t>
  </si>
  <si>
    <t>-1439774695</t>
  </si>
  <si>
    <t>6</t>
  </si>
  <si>
    <t>113201111</t>
  </si>
  <si>
    <t>Vytrhání obrub chodníkových ležatých</t>
  </si>
  <si>
    <t>m</t>
  </si>
  <si>
    <t>253115754</t>
  </si>
  <si>
    <t>"přístupový chodník"  (2*5,5+2*1,5+2*1,47+2*1,5+2*8,58)</t>
  </si>
  <si>
    <t>7</t>
  </si>
  <si>
    <t>113202111</t>
  </si>
  <si>
    <t>Vytrhání obrub krajníků obrubníků stojatých</t>
  </si>
  <si>
    <t>845092314</t>
  </si>
  <si>
    <t>"asfaltová plocha"  (13,65+4,47+2,0)</t>
  </si>
  <si>
    <t>8</t>
  </si>
  <si>
    <t>115101201</t>
  </si>
  <si>
    <t>Čerpání vody na dopravní výšku do 10 m průměrný přítok do 500 l/min</t>
  </si>
  <si>
    <t>hod</t>
  </si>
  <si>
    <t>-155996456</t>
  </si>
  <si>
    <t>"přístavba"  30*24</t>
  </si>
  <si>
    <t>9</t>
  </si>
  <si>
    <t>121101101</t>
  </si>
  <si>
    <t>Sejmutí ornice s přemístěním na vzdálenost do 50 m</t>
  </si>
  <si>
    <t>m3</t>
  </si>
  <si>
    <t>1460791993</t>
  </si>
  <si>
    <t>"rampa, přístavba"  ((10*10)/2+((39,185*5,0)-(6,5*4,4)))*0,15</t>
  </si>
  <si>
    <t>122201101</t>
  </si>
  <si>
    <t>Odkopávky a prokopávky nezapažené v hornině tř. 3 objem do 100 m3</t>
  </si>
  <si>
    <t>630726636</t>
  </si>
  <si>
    <t>"přístupový chodník"  (16,03*2,74)*0,2</t>
  </si>
  <si>
    <t>"přístupová rampa"   (19,14*1,63)*0,2</t>
  </si>
  <si>
    <t>11</t>
  </si>
  <si>
    <t>122201109</t>
  </si>
  <si>
    <t>Příplatek za lepivost u odkopávek v hornině tř. 1 až 3</t>
  </si>
  <si>
    <t>2101813764</t>
  </si>
  <si>
    <t>12</t>
  </si>
  <si>
    <t>131201201</t>
  </si>
  <si>
    <t>Hloubení jam zapažených v hornině tř. 3 objemu do 100 m3</t>
  </si>
  <si>
    <t>-1325696594</t>
  </si>
  <si>
    <t>"stavební jáma, 1.PP"  (14,5*8,5)*1,26</t>
  </si>
  <si>
    <t>"základ, schodiště do 1.PP"  (3,09*1,18)*1,0</t>
  </si>
  <si>
    <t>"venkovní schodiště"  2*(1,0*1,0*1,25)+(1,66*1,0*1,25)</t>
  </si>
  <si>
    <t>"základ.patka u rampy"  (0,6*0,4*1,25)</t>
  </si>
  <si>
    <t>13</t>
  </si>
  <si>
    <t>131201209</t>
  </si>
  <si>
    <t>Příplatek za lepivost u hloubení jam zapažených v hornině tř. 3</t>
  </si>
  <si>
    <t>1465828237</t>
  </si>
  <si>
    <t>14</t>
  </si>
  <si>
    <t>132201101</t>
  </si>
  <si>
    <t>Hloubení rýh š do 600 mm v hornině tř. 3 objemu do 100 m3</t>
  </si>
  <si>
    <t>594867704</t>
  </si>
  <si>
    <t>"základ, přístavba"  (4,3+12,2+5,5)*0,6*0,405+(0,6*0,6*0,765)+(0,6*0,6*1,115)+(1,0*0,6*1,465)+(6,2*0,5*1,465)+(1,0*0,5*1,15)+(1,0*0,5*0,535)</t>
  </si>
  <si>
    <t>"základ, vstup, kolostav" (3,58*0,2*1,1)+(1,63+2*5,1)*0,3*1,25</t>
  </si>
  <si>
    <t>"základ, přístupová rampa"  (2*19,14+1,03)*0,3*1,25</t>
  </si>
  <si>
    <t>"základ, schodiště"  (2*3,09+0,78)*0,2*1,25</t>
  </si>
  <si>
    <t>"rýha pro EI ovládání vrat"  (15,0+10,0)*0,4*0,8</t>
  </si>
  <si>
    <t>132201109</t>
  </si>
  <si>
    <t>Příplatek za lepivost k hloubení rýh š do 600 mm v hornině tř. 3</t>
  </si>
  <si>
    <t>-715651103</t>
  </si>
  <si>
    <t>16</t>
  </si>
  <si>
    <t>151101201</t>
  </si>
  <si>
    <t>Zřízení příložného pažení stěn výkopu hl do 4 m</t>
  </si>
  <si>
    <t>1819745248</t>
  </si>
  <si>
    <t>"stavební jáma"  (2*9,5+4,5)*1,5</t>
  </si>
  <si>
    <t>17</t>
  </si>
  <si>
    <t>151101211</t>
  </si>
  <si>
    <t>Odstranění příložného pažení stěn hl do 4 m</t>
  </si>
  <si>
    <t>-2057379894</t>
  </si>
  <si>
    <t>18</t>
  </si>
  <si>
    <t>162601102</t>
  </si>
  <si>
    <t>Vodorovné přemístění do 5000 m výkopku z horniny tř. 1 až 4</t>
  </si>
  <si>
    <t>669972995</t>
  </si>
  <si>
    <t>"odkopávky"  15,024</t>
  </si>
  <si>
    <t>"hloubení jam"  163,816</t>
  </si>
  <si>
    <t>"hloubení rýh"  41,991</t>
  </si>
  <si>
    <t>"rýha pro EI ovládání vrat - přebytečná zemina"  (15,0+10,0)*0,4*0,35</t>
  </si>
  <si>
    <t>19</t>
  </si>
  <si>
    <t>167101101</t>
  </si>
  <si>
    <t>Nakládání výkopku z hornin tř. 1 až 4 do 100 m3</t>
  </si>
  <si>
    <t>-921577716</t>
  </si>
  <si>
    <t>20</t>
  </si>
  <si>
    <t>171101101</t>
  </si>
  <si>
    <t>Uložení sypaniny z hornin soudržných do násypů zhutněných na 95 % PS</t>
  </si>
  <si>
    <t>-1258503128</t>
  </si>
  <si>
    <t>"přístupový chodník"  (5,5*0,35)/2*2,74+(1,47*0,35)*2,74+8,58*(0,1+0,48)/2*2,74+(0,6*0,48)/2*2,74</t>
  </si>
  <si>
    <t>M</t>
  </si>
  <si>
    <t>583441970</t>
  </si>
  <si>
    <t>štěrkodrť frakce 0-63</t>
  </si>
  <si>
    <t>t</t>
  </si>
  <si>
    <t>-1992191291</t>
  </si>
  <si>
    <t>"přístupový chodník"  ((5,5*0,35)/2*2,74+(1,47*0,35)*2,74+8,58*(0,1+0,48)/2*2,74+(0,6*0,48)/2*2,74)*2,05</t>
  </si>
  <si>
    <t>22</t>
  </si>
  <si>
    <t>171201201</t>
  </si>
  <si>
    <t>Uložení sypaniny na skládky</t>
  </si>
  <si>
    <t>968625795</t>
  </si>
  <si>
    <t>23</t>
  </si>
  <si>
    <t>171201211</t>
  </si>
  <si>
    <t>Poplatek za uložení odpadu ze sypaniny na skládce (skládkovné)</t>
  </si>
  <si>
    <t>305420752</t>
  </si>
  <si>
    <t>"odkopávky"  15,024*1,85</t>
  </si>
  <si>
    <t>"hloubení jam"  163,816*1,85</t>
  </si>
  <si>
    <t>"hloubení rýh"  41,991*1,85</t>
  </si>
  <si>
    <t>"rýha pro EI ovládání vrat - přebytečná zemina"  ((15,0+10,0)*0,4*0,35)*1,85</t>
  </si>
  <si>
    <t>24</t>
  </si>
  <si>
    <t>175101101.R</t>
  </si>
  <si>
    <t>Obsyp EI kabelu bez prohození sypaniny z hornin tř. 1 až 4 uloženým do 3 m od kraje výkopu</t>
  </si>
  <si>
    <t>-1773949130</t>
  </si>
  <si>
    <t>"rýha pro EI ovládání vrat"  (15,0+10,0)*0,4*0,45</t>
  </si>
  <si>
    <t>25</t>
  </si>
  <si>
    <t>583312800</t>
  </si>
  <si>
    <t>kamenivo těžené drobné frakce 0-1 - obsyp EI</t>
  </si>
  <si>
    <t>340560394</t>
  </si>
  <si>
    <t>"rýha pro EI ovládání vrat"  (15,0+10,0)*0,4*0,45*1,8</t>
  </si>
  <si>
    <t>26</t>
  </si>
  <si>
    <t>175101201.R</t>
  </si>
  <si>
    <t>Obsypání objektu sypaninou bez prohození, uloženou do 3 m</t>
  </si>
  <si>
    <t>2048596670</t>
  </si>
  <si>
    <t>"obsyp objektu přístavby"  (1,45+9,0+16,0+9,0+1,2)*(0,8+1,2)/2*1,1</t>
  </si>
  <si>
    <t>27</t>
  </si>
  <si>
    <t>175101209</t>
  </si>
  <si>
    <t>Příplatek k obsypání objektu za ruční prohození sypaniny, uložené do 3 m</t>
  </si>
  <si>
    <t>-1155688224</t>
  </si>
  <si>
    <t>28</t>
  </si>
  <si>
    <t>180405R01</t>
  </si>
  <si>
    <t>Založení trávníku na vegetačních střechách směsí se substrátu pro suchomilné rostliny v rovině a ve svahu do 1:5 mocnosti od 100 mm do 150mm</t>
  </si>
  <si>
    <t>1920075116</t>
  </si>
  <si>
    <t>"2.NP, přístavba - vegetační střechy"  (6,5*11,5)</t>
  </si>
  <si>
    <t>29</t>
  </si>
  <si>
    <t>1037150R</t>
  </si>
  <si>
    <t>substrát pro suchomilné rostliny</t>
  </si>
  <si>
    <t>1825947110</t>
  </si>
  <si>
    <t>"2.NP, přístavba - vegetační střechy"  (6,5*11,5)*0,15</t>
  </si>
  <si>
    <t>30</t>
  </si>
  <si>
    <t>181301102</t>
  </si>
  <si>
    <t>Rozprostření ornice tl vrstvy do 150 mm pl do 500 m2 v rovině nebo ve svahu do 1:5</t>
  </si>
  <si>
    <t>-2084578753</t>
  </si>
  <si>
    <t>"terénní úpravy"  (4*4/2)+(10,0+15,0+10,0+12,0+17,0)*2,0</t>
  </si>
  <si>
    <t>31</t>
  </si>
  <si>
    <t>181411131</t>
  </si>
  <si>
    <t>Založení parkového trávníku výsevem plochy do 1000 m2 v rovině a ve svahu do 1:5</t>
  </si>
  <si>
    <t>-1835350078</t>
  </si>
  <si>
    <t>32</t>
  </si>
  <si>
    <t>005724100</t>
  </si>
  <si>
    <t>osivo směs travní parková</t>
  </si>
  <si>
    <t>kg</t>
  </si>
  <si>
    <t>-209502598</t>
  </si>
  <si>
    <t>33</t>
  </si>
  <si>
    <t>182101101</t>
  </si>
  <si>
    <t>Svahování v zářezech v hornině tř. 1 až 4</t>
  </si>
  <si>
    <t>-1101423101</t>
  </si>
  <si>
    <t>"terénní úpravy" (10,0+12,0)*2,0</t>
  </si>
  <si>
    <t>34</t>
  </si>
  <si>
    <t>183111111</t>
  </si>
  <si>
    <t>Hloubení jamek bez výměny půdy zeminy tř 1 až 4 objem do 0,002 m3 v rovině a svahu do 1:5</t>
  </si>
  <si>
    <t>kus</t>
  </si>
  <si>
    <t>1181044405</t>
  </si>
  <si>
    <t>"vegetační střecha"  (12+7+5+20+250+60+60+120)</t>
  </si>
  <si>
    <t>35</t>
  </si>
  <si>
    <t>183211211.1</t>
  </si>
  <si>
    <t>Založení štěrkového záhonu pro výsadbu trvalek v rovině nebo ve svahu do 1:5 v zemině tř. 1 až 4 - prané říční kamenivo fr. 16-32</t>
  </si>
  <si>
    <t>889987701</t>
  </si>
  <si>
    <t>"2.NP, přístavba - vegetační střecha" 72,2</t>
  </si>
  <si>
    <t>36</t>
  </si>
  <si>
    <t>213311113</t>
  </si>
  <si>
    <t>Polštáře zhutněné pod základy z kameniva drceného frakce 16 až 63 mm</t>
  </si>
  <si>
    <t>1971720427</t>
  </si>
  <si>
    <t>"základ, přístavba"  (4,3+12,2+5,5)*0,6*0,15+(0,6*0,6*0,15)+(0,6*0,6*0,15)+(1,0*0,6*0,15)+(6,2*0,5*0,15)+(1,0*0,5*0,15)+(1,0*0,5*0,15)+(2,8*0,5*0,15)</t>
  </si>
  <si>
    <t>+(1,1*0,6*0,15)</t>
  </si>
  <si>
    <t>"základ, vstup, kolostav" (3,58*0,2*0,15)+(1,63+2*5,1)*0,15</t>
  </si>
  <si>
    <t>"základ, přístupová rampa"  (2*19,14+1,03)*0,3*0,15</t>
  </si>
  <si>
    <t>"základ, schodiště do 1.PP"  (2*3,09+0,78)*0,2*0,15</t>
  </si>
  <si>
    <t>"základ. patka, venkovní schodiště"  2*(1,0*1,0*0,15)+(1,66*1,0*0,15)</t>
  </si>
  <si>
    <t>"základ.patka u rampy"  (0,6*0,4*0,15)</t>
  </si>
  <si>
    <t>37</t>
  </si>
  <si>
    <t>271532211</t>
  </si>
  <si>
    <t>Podsyp pod základové konstrukce se zhutněním z hrubého kameniva frakce 32 až 63 mm</t>
  </si>
  <si>
    <t>-876539770</t>
  </si>
  <si>
    <t xml:space="preserve">"základová deska, přístavba 1.PP"  (6,0*11,0)*0,1  </t>
  </si>
  <si>
    <t>38</t>
  </si>
  <si>
    <t>271532212</t>
  </si>
  <si>
    <t>Podsyp pod základové konstrukce se zhutněním z hrubého kameniva frakce 16 až 32 mm</t>
  </si>
  <si>
    <t>-241483969</t>
  </si>
  <si>
    <t>39</t>
  </si>
  <si>
    <t>273321411</t>
  </si>
  <si>
    <t>Základové desky ze ŽB bez zvýšených nároků na prostředí tř. C 20/25</t>
  </si>
  <si>
    <t>-1791472855</t>
  </si>
  <si>
    <t>"základová deska, přístavba 1.PP"  (6,0*11,0)*0,15</t>
  </si>
  <si>
    <t xml:space="preserve">"kolostav"  (5,1*1,75)*0,15 </t>
  </si>
  <si>
    <t xml:space="preserve">"podesta vyrovnávacího schodiště"  (5,6*1,75)*0,15 </t>
  </si>
  <si>
    <t xml:space="preserve">"přístupová rampa"  (14,5*1,75)*0,15  </t>
  </si>
  <si>
    <t>40</t>
  </si>
  <si>
    <t>273351215</t>
  </si>
  <si>
    <t>Zřízení bednění stěn základových desek</t>
  </si>
  <si>
    <t>1668021564</t>
  </si>
  <si>
    <t>"přístavba 1.PP"  2*(7,2+12,2)*0,3</t>
  </si>
  <si>
    <t>41</t>
  </si>
  <si>
    <t>273351216</t>
  </si>
  <si>
    <t>Odstranění bednění stěn základových desek</t>
  </si>
  <si>
    <t>946490615</t>
  </si>
  <si>
    <t>42</t>
  </si>
  <si>
    <t>273362021</t>
  </si>
  <si>
    <t>Výztuž základových desek svařovanými sítěmi Kari</t>
  </si>
  <si>
    <t>-1413768555</t>
  </si>
  <si>
    <t>"základová deska, přístavba 1.PP"  (7,2*12,2)*0,005641*1,1</t>
  </si>
  <si>
    <t>"kolostav"  (5,1*1,75)*0,005641*1,1</t>
  </si>
  <si>
    <t xml:space="preserve">"podesta vyrovnávacího schodiště"  (5,6*1,75)*0,005641*1,1 </t>
  </si>
  <si>
    <t>"přístupová rampa"  (14,5*1,75)*0,005641*1,1</t>
  </si>
  <si>
    <t>43</t>
  </si>
  <si>
    <t>274313711</t>
  </si>
  <si>
    <t>Základové pásy z betonu tř. C 20/25</t>
  </si>
  <si>
    <t>1515597384</t>
  </si>
  <si>
    <t>"základ, přístavba"  (4,3+12,2+5,5)*0,6*0,665+(0,6*0,6*1,025)+(0,6*0,6*1,375)+(1,0*0,6*1,725)+(6,2*0,5*1,725)+(1,0*0,5*1,41)+(1,0*0,5*0,795)</t>
  </si>
  <si>
    <t>(2,8*0,5*0,665)+(1,1*0,6*0,665)</t>
  </si>
  <si>
    <t>44</t>
  </si>
  <si>
    <t>274321411</t>
  </si>
  <si>
    <t>Základové pasy ze ŽB bez zvýšených nároků na prostředí tř. C 20/25</t>
  </si>
  <si>
    <t>2056603899</t>
  </si>
  <si>
    <t>"základ, vstup, kolostav" (3,58*0,2*1,1)+(1,63+2*5,1)*0,3*1,1</t>
  </si>
  <si>
    <t>"základ, přístupová rampa"  (2*19,14+1,03)*0,3*1,1</t>
  </si>
  <si>
    <t>"základ, schodiště"  (2*3,09+0,78)*0,2*1,1</t>
  </si>
  <si>
    <t>45</t>
  </si>
  <si>
    <t>274351215</t>
  </si>
  <si>
    <t>Zřízení bednění stěn základových pasů</t>
  </si>
  <si>
    <t>-1923537354</t>
  </si>
  <si>
    <t>"základ, přístavba"  (2*(7,2+12,2)+2*(6,0+11,0))*0,3</t>
  </si>
  <si>
    <t>"základ, vstup, kolostav" (3,58+2,98+4,9+2*4,9+4,6+2*1,03+1,63)*0,3</t>
  </si>
  <si>
    <t>"základ, přístupová rampa"  (2*19,14+2*18,84+1,63+1,03)*0,3</t>
  </si>
  <si>
    <t>"základ, schodiště"  (2*(3,09+2,89)+(1,18+0,78+2*0,2))*0,3</t>
  </si>
  <si>
    <t>46</t>
  </si>
  <si>
    <t>274351216</t>
  </si>
  <si>
    <t>Odstranění bednění stěn základových pasů</t>
  </si>
  <si>
    <t>1024251002</t>
  </si>
  <si>
    <t>47</t>
  </si>
  <si>
    <t>274352111.R</t>
  </si>
  <si>
    <t>Bednění ztracené stěn základových pasů - instalační prostupy základovými pasy</t>
  </si>
  <si>
    <t>-17611888</t>
  </si>
  <si>
    <t>"základ přístavby"  4*(0,4*0,6)+4*(0,4*0,5)</t>
  </si>
  <si>
    <t>"základ kolostav, vstup"  4*(0,4*0,3)*2</t>
  </si>
  <si>
    <t>"základ, přístupová rampa"  4*(0,4*0,3)*4</t>
  </si>
  <si>
    <t>48</t>
  </si>
  <si>
    <t>274362021</t>
  </si>
  <si>
    <t>Výztuž základových pásů svařovanými sítěmi Kari</t>
  </si>
  <si>
    <t>331226679</t>
  </si>
  <si>
    <t>"základ sloupů přístupové lávky k výtahu"  5*(2*(2,0*0,6))*0,005641*1,1</t>
  </si>
  <si>
    <t>"přístupová rampa"  2*(2,225+12,45+7,1+1,7+3,0+0,45+2,4+9,4+0,525+1,3)*0,4*0,005641*1,1</t>
  </si>
  <si>
    <t>"základ, vstup, kolostav" ((3,58*0,2)+(1,63+2*5,1)*0,3)*0,005641*1,1</t>
  </si>
  <si>
    <t>"základ, přístupová rampa"  (2*19,14+1,03)*0,3*0,005641*1,1</t>
  </si>
  <si>
    <t>"základ, schodiště"  (2*3,09+0,78)*0,2*0,005641*1,1</t>
  </si>
  <si>
    <t>49</t>
  </si>
  <si>
    <t>275321411</t>
  </si>
  <si>
    <t>Základové patky ze ŽB bez zvýšených nároků na prostředí tř. C 20/25</t>
  </si>
  <si>
    <t>10052127</t>
  </si>
  <si>
    <t>"venkovní schodiště"  (2*(1,0*1,0*0,55)+2*(0,6*0,6*0,55))+((1,66*1,0*0,55)+(0,6*1,26*0,55))</t>
  </si>
  <si>
    <t>"základ.patka u rampy"  (0,6*0,4*1,1)</t>
  </si>
  <si>
    <t>50</t>
  </si>
  <si>
    <t>275351215</t>
  </si>
  <si>
    <t>Zřízení bednění stěn základových patek</t>
  </si>
  <si>
    <t>190777903</t>
  </si>
  <si>
    <t>"venkovní schodiště"  (2*(4*1,0*0,55)+2*(4*0,6*0,55))+(2*(1,66+1,0)*0,55+2*(0,6+1,26)*0,55)</t>
  </si>
  <si>
    <t>"základ.patka u rampy"  (0,6+2*0,4)*0,3</t>
  </si>
  <si>
    <t>51</t>
  </si>
  <si>
    <t>275351216</t>
  </si>
  <si>
    <t>Odstranění bednění stěn základových patek</t>
  </si>
  <si>
    <t>-341939653</t>
  </si>
  <si>
    <t>52</t>
  </si>
  <si>
    <t>275362021</t>
  </si>
  <si>
    <t>Výztuž základových patek svařovanými sítěmi Kari</t>
  </si>
  <si>
    <t>-2146268777</t>
  </si>
  <si>
    <t>"venkovní schodiště"  ((2*(1,0*1,0)+2*(0,6*0,6))+((1,66*1,0)+(0,6*1,26)))*0,005641*1,1</t>
  </si>
  <si>
    <t>"základ.patka u rampy"  (0,6*0,4*1,1)*0,005641*1,1</t>
  </si>
  <si>
    <t>53</t>
  </si>
  <si>
    <t>310238211</t>
  </si>
  <si>
    <t>Zazdívka otvorů pl do 1 m2 ve zdivu nadzákladovém cihlami pálenými na MVC</t>
  </si>
  <si>
    <t>856205421</t>
  </si>
  <si>
    <t>"1.PP"  3*(0,7*0,6*0,375)+(1,3*0,9*0,375)</t>
  </si>
  <si>
    <t>"1.NP"  (1,1*2,1*0,375)+(0,6*0,7*0,375)+(1,95*2,1*0,375)+(1,5+0,4)*2,1*0,375+4*(0,4*2,1*0,375)</t>
  </si>
  <si>
    <t>+(1,0*2,1*0,375)+(0,6+0,5)*2,1*0,375</t>
  </si>
  <si>
    <t>54</t>
  </si>
  <si>
    <t>310239211</t>
  </si>
  <si>
    <t>Zazdívka otvorů pl do 4 m2 ve zdivu nadzákladovém cihlami pálenými na MVC</t>
  </si>
  <si>
    <t>1683539728</t>
  </si>
  <si>
    <t>0,5</t>
  </si>
  <si>
    <t>55</t>
  </si>
  <si>
    <t>311113132</t>
  </si>
  <si>
    <t>Nosná zeď tl do 200 mm z hladkých tvárnic ztraceného bednění včetně výplně z betonu tř. C 16/20</t>
  </si>
  <si>
    <t>1984372282</t>
  </si>
  <si>
    <t>"opěrná zeď - vstup do 1.PP"  (2,9+1,29)*0,95</t>
  </si>
  <si>
    <t>"1.NP, zápraží,kolostav"  (3,58+2*5,4+1,03)*0,95</t>
  </si>
  <si>
    <t>"1.NP, přístupová rampa"  2*(19,14*0,95/2)+(1,03*0,95)</t>
  </si>
  <si>
    <t>56</t>
  </si>
  <si>
    <t>311113133</t>
  </si>
  <si>
    <t>Nosná zeď tl do 250 mm z hladkých tvárnic ztraceného bednění včetně výplně z betonu tř. C 16/20</t>
  </si>
  <si>
    <t>847084521</t>
  </si>
  <si>
    <t>"1.NP, zápraží,kolostav"  (3,65*3,4)</t>
  </si>
  <si>
    <t>57</t>
  </si>
  <si>
    <t>311113134</t>
  </si>
  <si>
    <t>Nosná zeď tl do 300 mm z hladkých tvárnic ztraceného bednění včetně výplně z betonu tř. C 16/20</t>
  </si>
  <si>
    <t>-1089224884</t>
  </si>
  <si>
    <t>"zdivo 1.PP"  2*(7,0+11,4)*2,45-2*(1,0*2,1)-3*(1,0*0,5)</t>
  </si>
  <si>
    <t>58</t>
  </si>
  <si>
    <t>311275121</t>
  </si>
  <si>
    <t>Zdivo nosné vnější tl do 250 mm z tvárnic betonových</t>
  </si>
  <si>
    <t>-1256203237</t>
  </si>
  <si>
    <t>"1.NP, přístavba"  (2*(12,0+6,52)*3,2-8*(1,0*2,0)-2*(1,0*2,1)-(1,1*2,1)-(1,5*2,635))*0,25</t>
  </si>
  <si>
    <t>"2.NP, atika" (2*(12,0+6,52)*0,5)*0,25</t>
  </si>
  <si>
    <t>59</t>
  </si>
  <si>
    <t>311361821</t>
  </si>
  <si>
    <t>Výztuž nosných zdí betonářskou ocelí 10 505</t>
  </si>
  <si>
    <t>2011534802</t>
  </si>
  <si>
    <t>"opěrná zeď - vstup do 1.PP - vodorovná výztuž, DN 12mm"    8*(2,9+1,29)*1,29*0,00098*1,1</t>
  </si>
  <si>
    <t>"opěrná zeď - vstup do 1.PP - svislá výztuž, DN 12mm"  8*(2,9+1,29)*1,29*0,00098*1,1</t>
  </si>
  <si>
    <t>"zdivo 1.PP - vodorovná výztuž, DN 12mm"  8*2*(7,0+11,4)*2,45*0,00098*1,1</t>
  </si>
  <si>
    <t>"zdivo 1.PP - svislá výztuž, DN 12mm"  8*2*(7,0+11,4)*2,45*0,00098*1,1</t>
  </si>
  <si>
    <t>"1.NP, zeď - zápraží,kolostav - vodorovná výztuž, DN 12mm"  8*(3,65*4,4)*0,00098*1,1</t>
  </si>
  <si>
    <t>"1.NP, zeď - zápraží,kolostav - svislá výztuž, DN 12mm"  8*(3,65*4,4)*0,00098*1,1</t>
  </si>
  <si>
    <t>"1.NP, zápraží,kolostav - vodorovná výztuž, DN 12mm"  8*(2*5,4+1,03)*0,7*0,00098*1,1</t>
  </si>
  <si>
    <t>"1.NP, zápraží,kolostav - svislá výztuž, DN 12mm"  8*(2*5,4+1,03)*0,7*0,00098*1,1</t>
  </si>
  <si>
    <t>"1.NP, přístupová rampa - vodorovná výztuž, DN 12mm"  8*(2*(8,0*0,6)/2+(2*1,5+4,1+1,525)*0,6+(2*4,0*0,6)+2*(4,0*0,3/2)+(2*7,0+1,03)*0,3)*0,00098*1,1</t>
  </si>
  <si>
    <t>"1.NP, přístupová rampa - svislá výztuž, DN 12mm"  8*(2*(8,0*0,6)/2+(2*1,5+4,1+1,525)*0,6+(2*4,0*0,6)+2*(4,0*0,3/2)+(2*7,0+1,03)*0,3)*0,00098*1,1</t>
  </si>
  <si>
    <t>60</t>
  </si>
  <si>
    <t>317121213</t>
  </si>
  <si>
    <t>Překlady železobetonové 60x190x1400 mm světlost otvoru 1000 mm</t>
  </si>
  <si>
    <t>711131446</t>
  </si>
  <si>
    <t>"zdivo 1.PP, přístavba"  5*5</t>
  </si>
  <si>
    <t>"zdivo 1.NP, stáv. část"  (11*2)</t>
  </si>
  <si>
    <t>"zdivo 1.NP, přístavba"  (9*4)+(2*2)+(2*4)</t>
  </si>
  <si>
    <t>61</t>
  </si>
  <si>
    <t>317121216</t>
  </si>
  <si>
    <t>Překlady železobetonové 60x190x2000 mm světlost otvoru 1600 mm</t>
  </si>
  <si>
    <t>1142284704</t>
  </si>
  <si>
    <t>"1.NP, přístavba"  4</t>
  </si>
  <si>
    <t>62</t>
  </si>
  <si>
    <t>317121218</t>
  </si>
  <si>
    <t>Překlady železobetonové 60x190x2400 mm světlost otvoru 2000 mm</t>
  </si>
  <si>
    <t>958765074</t>
  </si>
  <si>
    <t>"1.NP, přístavba"  2</t>
  </si>
  <si>
    <t>63</t>
  </si>
  <si>
    <t>317234410</t>
  </si>
  <si>
    <t>Vyzdívka mezi nosníky z cihel pálených na MC</t>
  </si>
  <si>
    <t>1927697879</t>
  </si>
  <si>
    <t>"1.PP - stávající část, I 160mm"  (0,9*0,375*0,2)+(2,4*0,375*0,2)</t>
  </si>
  <si>
    <t>"1.NP, I 140 mm"  ((1,0*0,375)+2*(1,4*0,375)+4*(1,5*0,375)+2*(1,6*0,375)+(2,0*3,75))*0,18</t>
  </si>
  <si>
    <t>"1.NP, I 140 mm"  (1,6*0,375)*0,18</t>
  </si>
  <si>
    <t>64</t>
  </si>
  <si>
    <t>317944321</t>
  </si>
  <si>
    <t>Válcované nosníky do č.12 dodatečně osazované do připravených otvorů</t>
  </si>
  <si>
    <t>-698366081</t>
  </si>
  <si>
    <t>"1.PP - stávající část, I 120mm"  (3*0,9)*0,0111*1,1</t>
  </si>
  <si>
    <t>65</t>
  </si>
  <si>
    <t>317944323</t>
  </si>
  <si>
    <t>Válcované nosníky č.14 až 22 dodatečně osazované do připravených otvorů</t>
  </si>
  <si>
    <t>-750218608</t>
  </si>
  <si>
    <t>"1.PP - stávající část, I 160mm"  (3*2,5)*0,0179*1,1</t>
  </si>
  <si>
    <t>"1.NP, I 140 mm"  ((3*1,0)+2*(3*1,4)+4*(3*1,5)+2*(3*1,6)+(3*2,0))*0,0143*1,1</t>
  </si>
  <si>
    <t>"2.NP, I 140 mm"  (3*1,6)*0,0143*1,1</t>
  </si>
  <si>
    <t>66</t>
  </si>
  <si>
    <t>317998111</t>
  </si>
  <si>
    <t>Tepelná izolace mezi překlady v 24 cm z polystyrénu tl do 50 mm</t>
  </si>
  <si>
    <t>885171962</t>
  </si>
  <si>
    <t>"1.PP"  1,0+(4*1,4)+2,5</t>
  </si>
  <si>
    <t>"1.NP"  (3*1,0)+(9*1,4)+(2*1,5)</t>
  </si>
  <si>
    <t>"2.NP"  1,5</t>
  </si>
  <si>
    <t>67</t>
  </si>
  <si>
    <t>319202331</t>
  </si>
  <si>
    <t>Vyrovnání nerovného povrchu zdiva tl do 150 mm přizděním</t>
  </si>
  <si>
    <t>786811579</t>
  </si>
  <si>
    <t>"1.PP"  2*(2*0,375*0,6)</t>
  </si>
  <si>
    <t>"1.NP"  2*(2*0,375*2,65)+8*(2*0,375*2,1)</t>
  </si>
  <si>
    <t>"2.NP"  2*(0,375*2,1)</t>
  </si>
  <si>
    <t>68</t>
  </si>
  <si>
    <t>340238211</t>
  </si>
  <si>
    <t>Zazdívka otvorů pl do 1 m2 v příčkách nebo stěnách z cihel tl do 100 mm</t>
  </si>
  <si>
    <t>864649357</t>
  </si>
  <si>
    <t>3,0</t>
  </si>
  <si>
    <t>69</t>
  </si>
  <si>
    <t>342242221.1</t>
  </si>
  <si>
    <t>Příčky tl 70 mm jednoduché z příčkovek nepálených betonových 500x190x70 mm na MC - instalační obezdívka</t>
  </si>
  <si>
    <t>75329526</t>
  </si>
  <si>
    <t>"1.PP, přístavba"  2*(2*0,19+0,5)*2,45</t>
  </si>
  <si>
    <t>70</t>
  </si>
  <si>
    <t>342248110</t>
  </si>
  <si>
    <t>Příčky tl 80 mm pevnosti P 10 na MVC</t>
  </si>
  <si>
    <t>-332822068</t>
  </si>
  <si>
    <t>"1.NP, přístavba"  2*(2*0,25+0,7)*3,035</t>
  </si>
  <si>
    <t>71</t>
  </si>
  <si>
    <t>342248112</t>
  </si>
  <si>
    <t>Příčky tl 115 mm pevnosti P 10 na MVC</t>
  </si>
  <si>
    <t>-1846457309</t>
  </si>
  <si>
    <t>"1.PP"  (6,4*2,45)</t>
  </si>
  <si>
    <t>"1.NP, přístavba"  (6,52+2*1,85)*3,035-(0,8*2,0)-2*(1,0*2,0)-(2,0*2,0)</t>
  </si>
  <si>
    <t>"1.NP-místnosti 1.12,1.13,1.17-1.19" (3+3,3*3+4,26*2+3,96+1,8+1,45)*3,025-0,9*0,9*2-0,9*2,1*2</t>
  </si>
  <si>
    <t>"1.NP-místnosti 1.05-1.08,1.11" (2,82+5*2+2,63+1,2+4,4+1,2*2)*3,025-1,0*2,1*3</t>
  </si>
  <si>
    <t>72</t>
  </si>
  <si>
    <t>346481112</t>
  </si>
  <si>
    <t>Zaplentování rýh, potrubí, výklenků nebo nik ve stěnách keramickým pletivem</t>
  </si>
  <si>
    <t>-176535978</t>
  </si>
  <si>
    <t>6,0</t>
  </si>
  <si>
    <t>73</t>
  </si>
  <si>
    <t>411114215</t>
  </si>
  <si>
    <t>Strop želozobetonový tl 27 cm ze stropních trámců tl 22 cm os vzdálenost 66 cm rozpětí 6700 mm - více viz. PD strop 1.PP</t>
  </si>
  <si>
    <t>-913819168</t>
  </si>
  <si>
    <t>"strop 1.PP"  (6,96*12,0)</t>
  </si>
  <si>
    <t>74</t>
  </si>
  <si>
    <t>411114215.R</t>
  </si>
  <si>
    <t>Strop želozobetonový tl 27 cm ze stropních trámců tl 22 cm os vzdálenost 66 cm rozpětí 6700 mm - zdvojené trámky, výška nabetonávky 60mm - více viz. PD strop 1.NP</t>
  </si>
  <si>
    <t>-1657408776</t>
  </si>
  <si>
    <t>"strop 1.NP"  (12,0*7,0)</t>
  </si>
  <si>
    <t>75</t>
  </si>
  <si>
    <t>411354173</t>
  </si>
  <si>
    <t>Zřízení podpěrné konstrukce stropů v do 4 m pro zatížení do 12 kPa</t>
  </si>
  <si>
    <t>1597645970</t>
  </si>
  <si>
    <t>76</t>
  </si>
  <si>
    <t>411354174</t>
  </si>
  <si>
    <t>Odstranění podpěrné konstrukce stropů v do 4 m pro zatížení do 12 kPa</t>
  </si>
  <si>
    <t>1082580748</t>
  </si>
  <si>
    <t>77</t>
  </si>
  <si>
    <t>411362021</t>
  </si>
  <si>
    <t>Výztuž stropů svařovanými sítěmi Kari</t>
  </si>
  <si>
    <t>-441190126</t>
  </si>
  <si>
    <t>"strop 1.PP"  (6,96*12,0)*0,005641*1,1</t>
  </si>
  <si>
    <t>"strop 1.NP"  2*(12,0*7,0)*0,005641*1,1</t>
  </si>
  <si>
    <t>78</t>
  </si>
  <si>
    <t>411388621</t>
  </si>
  <si>
    <t>Zabetonování otvorů tl do 150 mm ze suchých směsí pl do 0,25 m2 ve stropech</t>
  </si>
  <si>
    <t>-129828771</t>
  </si>
  <si>
    <t>"1.PP"  5</t>
  </si>
  <si>
    <t>"1.NP"  15</t>
  </si>
  <si>
    <t>79</t>
  </si>
  <si>
    <t>417321414</t>
  </si>
  <si>
    <t>Ztužující pásy a věnce ze ŽB tř. C 20/25</t>
  </si>
  <si>
    <t>1847090013</t>
  </si>
  <si>
    <t>"1.PP"  2*(6,96+11,4)*0,3*0,27</t>
  </si>
  <si>
    <t>"1.NP"  2*(7,0+11,5)*0,25*0,27</t>
  </si>
  <si>
    <t>"2.NP,atika"  2*(7,0+11,5)*0,25*0,15</t>
  </si>
  <si>
    <t>"zdivo kolostav"  (3,65*0,25)*0,15</t>
  </si>
  <si>
    <t>80</t>
  </si>
  <si>
    <t>417351115</t>
  </si>
  <si>
    <t>Zřízení bednění ztužujících věnců</t>
  </si>
  <si>
    <t>1110527190</t>
  </si>
  <si>
    <t>"1.PP"  2*2*(6,96+11,4)*0,4</t>
  </si>
  <si>
    <t>"1.NP"  (2*(7,0+12,0)+2*(7,0+11,5))*0,4</t>
  </si>
  <si>
    <t>"2.NP,atika"  (2*(7,0+12,0)+2*(7,0+11,5))*0,25</t>
  </si>
  <si>
    <t>"zdivo kolostav"  (2*3,65)*0,25</t>
  </si>
  <si>
    <t>81</t>
  </si>
  <si>
    <t>417351116</t>
  </si>
  <si>
    <t>Odstranění bednění ztužujících věnců</t>
  </si>
  <si>
    <t>927768835</t>
  </si>
  <si>
    <t>82</t>
  </si>
  <si>
    <t>417361821</t>
  </si>
  <si>
    <t>Výztuž ztužujících pásů a věnců betonářskou ocelí 10 505</t>
  </si>
  <si>
    <t>-1026730470</t>
  </si>
  <si>
    <t>"1.PP, hlavní výztuž, DN 10mm"  4*2*(7,0+12,0)*0,0007*1,1</t>
  </si>
  <si>
    <t>"1.PP, třmínky, DN 6mm"  5*1,3*2*(7,0+12,0)*0,00026*1,1</t>
  </si>
  <si>
    <t>"1.NP, hlavní výztuž, DN 10mm"  4*2*(7,0+12,0)*0,0007*1,1</t>
  </si>
  <si>
    <t>"1.NP, třmínky, DN 6mm"  5*1,3*2*(7,0+12,0)*0,00026*1,1</t>
  </si>
  <si>
    <t>"2.NP atika, hlavní výztuž, DN 10mm"  4*2*(7,0+12,0)*0,0007*1,1</t>
  </si>
  <si>
    <t>"2.NP atika, třmínky, DN 6mm"  5*0,95*2*(7,0+12,0)*0,00026*1,1</t>
  </si>
  <si>
    <t>"zdivo kolostav, hlavní výztuž, DN 10mm"  (4*3,65)*0,0007*1,1</t>
  </si>
  <si>
    <t xml:space="preserve">"zdivo kolostav, třmínky, DN 6mm"  5*0,95*3,65*0,00026*1,1  </t>
  </si>
  <si>
    <t>83</t>
  </si>
  <si>
    <t>564732111</t>
  </si>
  <si>
    <t>Podklad z vibrovaného štěrku VŠ fr. 0-63 tl 100 mm</t>
  </si>
  <si>
    <t>423994257</t>
  </si>
  <si>
    <t>"B2 - kolostav"  (4,46*2,1)+(4,96*0,7)</t>
  </si>
  <si>
    <t>"B2 - chodník pro pěší podél budovy"  (1,9+2,7+19,27+15,4)*1,2</t>
  </si>
  <si>
    <t>"ZP1 - přístupový chodník pro pěší"  (15,21*2,74)</t>
  </si>
  <si>
    <t>84</t>
  </si>
  <si>
    <t>564742111</t>
  </si>
  <si>
    <t>Podklad z vibrovaného štěrku VŠ fr. 8-16 tl 120 mm</t>
  </si>
  <si>
    <t>1061201038</t>
  </si>
  <si>
    <t>"asfaltová plocha"  (12,5*2,5)</t>
  </si>
  <si>
    <t>85</t>
  </si>
  <si>
    <t>564761111</t>
  </si>
  <si>
    <t>Podklad z kameniva hrubého drceného vel. 32-63 mm tl 200 mm</t>
  </si>
  <si>
    <t>1523401700</t>
  </si>
  <si>
    <t>86</t>
  </si>
  <si>
    <t>566901144</t>
  </si>
  <si>
    <t>Vyspravení podkladu po překopech ing sítí plochy do 15 m2 kamenivem hrubým drceným tl. 250 mm</t>
  </si>
  <si>
    <t>165956224</t>
  </si>
  <si>
    <t>6*0,5</t>
  </si>
  <si>
    <t>87</t>
  </si>
  <si>
    <t>572340112</t>
  </si>
  <si>
    <t>Vyspravení krytu komunikací po překopech plochy do 15 m2 asfaltovým betonem ACO (AB) tl 70 mm</t>
  </si>
  <si>
    <t>-488961321</t>
  </si>
  <si>
    <t>88</t>
  </si>
  <si>
    <t>573211108</t>
  </si>
  <si>
    <t>Postřik živičný spojovací z asfaltu v množství 0,40 kg/m2</t>
  </si>
  <si>
    <t>1930137057</t>
  </si>
  <si>
    <t>89</t>
  </si>
  <si>
    <t>573312411</t>
  </si>
  <si>
    <t>Prolití podkladu asfaltem v množství 5 kg/m2</t>
  </si>
  <si>
    <t>-1393788996</t>
  </si>
  <si>
    <t>90</t>
  </si>
  <si>
    <t>577145112</t>
  </si>
  <si>
    <t>Asfaltový beton vrstva ložní ACL 16 (ABH) tl 50 mm š do 3 m z nemodifikovaného asfaltu</t>
  </si>
  <si>
    <t>-1093593044</t>
  </si>
  <si>
    <t>91</t>
  </si>
  <si>
    <t>577154111</t>
  </si>
  <si>
    <t>Asfaltový beton vrstva obrusná ACO 11 (ABS) tř. I tl 60 mm š do 3 m z nemodifikovaného asfaltu</t>
  </si>
  <si>
    <t>-878383961</t>
  </si>
  <si>
    <t>92</t>
  </si>
  <si>
    <t>5968112.R</t>
  </si>
  <si>
    <t>Kladení betonové dlažby komunikací pro pěší do lože z kameniva vel do 0,25 m2 plochy do 50 m2 - příplatek za pokládku dvou barev</t>
  </si>
  <si>
    <t>1834531751</t>
  </si>
  <si>
    <t>93</t>
  </si>
  <si>
    <t>596811220</t>
  </si>
  <si>
    <t>Kladení betonové dlažby komunikací pro pěší do lože z kameniva vel do 0,25 m2 plochy do 50 m2</t>
  </si>
  <si>
    <t>1862086545</t>
  </si>
  <si>
    <t>"T - zápraží"  (4,46+6,5+5,6)*1,75</t>
  </si>
  <si>
    <t>"T - přístupová rampa"  (14,5*1,75)</t>
  </si>
  <si>
    <t>"ZP1 - kolostav"  (4,46*2,1)+(4,96*0,7)</t>
  </si>
  <si>
    <t>"ZP1 - chodník pro pěší podél budovy"  (1,9+2,7+19,27+15,4)*1,2</t>
  </si>
  <si>
    <t>"ZP1 - přístupový chodník pro pěší"  (16,21*2,74)</t>
  </si>
  <si>
    <t>94</t>
  </si>
  <si>
    <t>592457020</t>
  </si>
  <si>
    <t>dlažba betonová plošná hladká 40x40x5 cm šedá - dtto stávající</t>
  </si>
  <si>
    <t>-778550960</t>
  </si>
  <si>
    <t>Spotřeba: 6,25 kus/m2</t>
  </si>
  <si>
    <t>P</t>
  </si>
  <si>
    <t>95</t>
  </si>
  <si>
    <t>596811R01</t>
  </si>
  <si>
    <t xml:space="preserve">Kladení betonové dlažby komunikací pro pěší a pozemních komunikací do lože z betonu vel do 0,09 m2 plochy do 50 m2 (materiál po vybourání) - doplnění dlažby </t>
  </si>
  <si>
    <t>-1294661634</t>
  </si>
  <si>
    <t xml:space="preserve"> "napojení na stávající chodník a přístupovou rampu"  2*(1,5*1,2)</t>
  </si>
  <si>
    <t>96</t>
  </si>
  <si>
    <t>611131121</t>
  </si>
  <si>
    <t>Penetrace akrylát-silikonová vnitřních stropů nanášená ručně</t>
  </si>
  <si>
    <t>876132287</t>
  </si>
  <si>
    <t>"1.PP, stávající část"  (5,0*4,125)+(5,0*4,5)</t>
  </si>
  <si>
    <t>"1.PN, stávající část" (3,685*4,44)+(1,2*1,555)+(1,2*1,96)+(1,2*0,8)+(2,1*3,0)+(4,26*3,0+1,45*1,2)+(1,335*1,685)+(3,685*1,5)+(1,2*1,02)+(14,32*1,58)</t>
  </si>
  <si>
    <t>+(1,8*2,82)+(3,08*2,82-1,2*1,02)+(1,08*1,36)+(4,26*3,3)+(1,5*3,4)+(4,26*3,3)+(3,96*3,3)</t>
  </si>
  <si>
    <t>97</t>
  </si>
  <si>
    <t>611135101</t>
  </si>
  <si>
    <t>Hrubá výplň rýh ve stropech maltou jakékoli šířky rýhy</t>
  </si>
  <si>
    <t>1563988264</t>
  </si>
  <si>
    <t>"1.PP"  0,5</t>
  </si>
  <si>
    <t>"1.NP"  3</t>
  </si>
  <si>
    <t>98</t>
  </si>
  <si>
    <t>611142001.R</t>
  </si>
  <si>
    <t>Potažení vnitřních ostění sklovláknitým pletivem vtlačeným do tenkovrstvé hmoty</t>
  </si>
  <si>
    <t>1330385323</t>
  </si>
  <si>
    <t>"1.PP -ostění dveří"  (1,1+2*2,175)*0,675</t>
  </si>
  <si>
    <t>"1.NP -ostění dveří"  (2*(1,1+2*2,1)+(1,5+2*2,635))*0,625</t>
  </si>
  <si>
    <t>99</t>
  </si>
  <si>
    <t>611311131</t>
  </si>
  <si>
    <t>Potažení vnitřních rovných stropů vápenným štukem tloušťky do 3 mm</t>
  </si>
  <si>
    <t>748816037</t>
  </si>
  <si>
    <t>611321141</t>
  </si>
  <si>
    <t>Vápenocementová omítka štuková dvouvrstvá vnitřních stropů rovných nanášená ručně</t>
  </si>
  <si>
    <t>-907979023</t>
  </si>
  <si>
    <t>"1.PP, přístavba"  (6,4*11,4)</t>
  </si>
  <si>
    <t>"1.NP, přístavba"  (6,52*9,54)+(1,4*1,85)+(2,255*1,85)+(2,75*1,85)</t>
  </si>
  <si>
    <t>101</t>
  </si>
  <si>
    <t>611325223</t>
  </si>
  <si>
    <t>Vápenocementová štuková omítka malých ploch do 1,0 m2 na stropech</t>
  </si>
  <si>
    <t>-1914960955</t>
  </si>
  <si>
    <t xml:space="preserve">"1.PP, stávající část"   5  </t>
  </si>
  <si>
    <t xml:space="preserve">"1.NP, stávající část"   10 </t>
  </si>
  <si>
    <t>102</t>
  </si>
  <si>
    <t>611325411</t>
  </si>
  <si>
    <t>Oprava vnitřní vápenocementové hladké omítky stropů v rozsahu plochy do 10%</t>
  </si>
  <si>
    <t>404306659</t>
  </si>
  <si>
    <t>103</t>
  </si>
  <si>
    <t>612131121</t>
  </si>
  <si>
    <t>Penetrace akrylát-silikonová vnitřních stěn nanášená ručně</t>
  </si>
  <si>
    <t>-2128208949</t>
  </si>
  <si>
    <t>"1.NP, stávající část, míst.č. 1.05"  (3,685*1,025)-2*(0,6*0,8)+2*(0,6+2*0,8)*0,3+(4,44*1,025)</t>
  </si>
  <si>
    <t>"1.NP, stávající část, míst.č. 1.06"  (1,5*0,7)</t>
  </si>
  <si>
    <t>"1.NP, stávající část, míst.č. 1.07"  (0,7+1,8)*3,025+(2,38*0,925)</t>
  </si>
  <si>
    <t>"1.NP, stávající část, míst.č. 1.08"  (1,2+1,25)*3,025+(1,8+2,82)*0,925</t>
  </si>
  <si>
    <t>"1.NP, stávající část, míst.č. 1.09"  (1,36*0,925)+(0,8*3,025)</t>
  </si>
  <si>
    <t>"1.NP, stávající část, míst.č. 1.10"  (1,96*0,925)+(1,15+0,8)*1,025</t>
  </si>
  <si>
    <t>"1.NP, stávající část, míst.č. 1.11"  (1,2*0,925)+(0,2+1,55)*1,025+(0,6+2*0,8)*0,3</t>
  </si>
  <si>
    <t>"1.NP, stávající část, míst.č. 1.12"  (2,1+3,0+0,6)*3,025-(1,2*2,0)-(0,9*2,1)+(1,2+2*2,0)*0,3+(0,9+2*2,1)*0,6</t>
  </si>
  <si>
    <t>"1.NP, stávající část, míst.č. 1.13"  2*(4,26*3,025)-2*(1,2*2,0)-(0,6*1,2)-(1,0*2,1)+2*(1,2+2*2,0)*0,3+(0,6+2*1,2)*0,3+(1,0+2*2,1)*0,3</t>
  </si>
  <si>
    <t>"1.NP, stávající část, míst.č. 1.14"  (1,45*3,025)-(0,6*1,2)+(0,6+2*1,2)*0,3+(1,2*1,025)</t>
  </si>
  <si>
    <t>"1.NP, stávající část, míst.č. 1.15"  (1,335*0,925)+(1,685*1,025)</t>
  </si>
  <si>
    <t>"1.NP, stávající část, míst.č. 1.16"  (10,12+2*1,58+1,5)*3,025-(1,0*2,635)-(0,7*2,0)-(0,8*2,0)-(0,9*2,8)+(0,9+2*2,8)*0,3</t>
  </si>
  <si>
    <t>"1.NP, stávající část, míst.č. 1.17"  (4,26+3,3)*3,025-(1,0*2,1)-(0,4*2,8)-(1,1*2,8)+(1,1+2,8)*0,3-(1,5*2,1)+(1,5+2*2,1)*0,3</t>
  </si>
  <si>
    <t>"1.NP, stávající část, míst.č. 1.18"  (4,26*3,025)-(1,1*2,8)+(1,1+2,8)*0,3-(1,5*2,1)+(1,5+2*2,1)*0,3</t>
  </si>
  <si>
    <t>"1.NP, stávající část, míst.č. 1.19"  (3,96*3,025)-(1,5*2,1)+(1,5+2*2,1)*0,3-(1,1*2,8)+(1,1+2,8)*0,3</t>
  </si>
  <si>
    <t>"2.NP, stávající část, míst.č. 2.01"  (1,1+2*2,1)*0,3</t>
  </si>
  <si>
    <t>104</t>
  </si>
  <si>
    <t>612135101</t>
  </si>
  <si>
    <t>Hrubá výplň rýh ve stěnách maltou jakékoli šířky rýhy</t>
  </si>
  <si>
    <t>-239401139</t>
  </si>
  <si>
    <t>"1.PP"  1</t>
  </si>
  <si>
    <t>"1.NP"  10</t>
  </si>
  <si>
    <t>105</t>
  </si>
  <si>
    <t>612311131</t>
  </si>
  <si>
    <t>Potažení vnitřních stěn vápenným štukem tloušťky do 3 mm</t>
  </si>
  <si>
    <t>576759936</t>
  </si>
  <si>
    <t>106</t>
  </si>
  <si>
    <t>612321121</t>
  </si>
  <si>
    <t>Vápenocementová omítka hladká jednovrstvá vnitřních stěn nanášená ručně</t>
  </si>
  <si>
    <t>-458997774</t>
  </si>
  <si>
    <t>"1.NP, stáv. část-pod obklad, místn.č.1.05" 2*(3,685+4,44)*2,1-2*(0,6*0,8)+4*(0,3*0,8)-(0,9*2,0)+2*(0,3*2,1)-(0,9*2,0)+(2*2,0+0,1)*1,2+(2,0*0,1)</t>
  </si>
  <si>
    <t xml:space="preserve">"1.NP, stáv. část-pod obklad, místn.č.1.08"  (2*0,6+2,82)*1,5 </t>
  </si>
  <si>
    <t xml:space="preserve">"1.NP, stáv. část-pod obklad, místn.č.1.09"  2*(1,08+1,36)*2,1-(0,6*2,0)   </t>
  </si>
  <si>
    <t xml:space="preserve">"1.NP, stáv. část-pod obklad, místn.č.1.10"  (2*(1,96+0,8)+(4*1,2))*2,1-4*(0,7*2,0)  </t>
  </si>
  <si>
    <t xml:space="preserve">"1.NP, stáv. část-pod obklad, místn.č.1.11"  (2*1,55+2*1,2)*2,1-(0,6*0,8)+2*(0,3*0,8)-(0,7*2,0)  </t>
  </si>
  <si>
    <t>"1.NP, stáv. část-pod obklad, místn.č.1.14"  (2*0,6+1,2)*1,5</t>
  </si>
  <si>
    <t>"1.NP, stáv. část-pod obklad, místn.č.1.15"  2*(1,335+1,685)*2,1-(0,7*2,0)</t>
  </si>
  <si>
    <t>107</t>
  </si>
  <si>
    <t>612321141</t>
  </si>
  <si>
    <t>Vápenocementová omítka štuková dvouvrstvá vnitřních stěn nanášená ručně</t>
  </si>
  <si>
    <t>-1998805408</t>
  </si>
  <si>
    <t>"1.PP, přístavba"  2*(6,4+11,4)*2,3-(3*(1,0*0,5)-(1,0*2,1))+4*(0,19*2,3)+2*(6,4*2,45)</t>
  </si>
  <si>
    <t>"1.NP, stávající část, míst.č.1.05 až 1.11"  (3,685+4,44)*0,925+(2*3,685+1,5)*3,025-3*(0,9*2,0)+2*(3,08+2,8)*3,025-(0,9*2,0)-(1,1*2,8)</t>
  </si>
  <si>
    <t>+2*(1,8+2,82)*3,025-(0,9*2,0)-(1,1*2,1)+2*(1,08+1,36)*0,925+2*(1,2*3,025)+(1,55+5*1,2+1,96+0,8)*0,925</t>
  </si>
  <si>
    <t>"1.NP, stávající část, míst.č.1.12 až 1.19"  (2*3,0+1,8+1,45)*3,025+(1,335+1,7)*0,925+(4,36+2*3,4+8,42)*3,025-2*(0,9*2,0)-2*(0,9*0,9)</t>
  </si>
  <si>
    <t>+(4,26+3,3)*3,025-(0,9*0,9)-(0,9*2,0)+(4,26+2*3,3)*3,025-(0,9*0,9)-(0,9*2,0)+(3,96+3,3)*3,025</t>
  </si>
  <si>
    <t>"1.NP, přístavba, míst.č.1.01 až 1.04"  2*(1,285+1,85)*3,035-(0,8*2,0)-(1,0*2,0)+2*(2,255+1,85)*3,035-(0,9*2,0)-(1,0*2,0)+2*(2,75+1,85)-(2,0*2,0)</t>
  </si>
  <si>
    <t>+(2*(6,52+9,54)+4*0,25)*3,035-7*(1,0*2,0)-(1,0*2,1)-(1,1*2,1)-(1,5*2,635)</t>
  </si>
  <si>
    <t>108</t>
  </si>
  <si>
    <t>612325223</t>
  </si>
  <si>
    <t>Vápenocementová štuková omítka malých ploch do 1,0 m2 na stěnách</t>
  </si>
  <si>
    <t>1723087558</t>
  </si>
  <si>
    <t>"1.PP, stávající část"  3</t>
  </si>
  <si>
    <t>"1.NP, stávající část"  7</t>
  </si>
  <si>
    <t>109</t>
  </si>
  <si>
    <t>612325225</t>
  </si>
  <si>
    <t>Vápenocementová štuková omítka malých ploch do 4,0 m2 na stěnách</t>
  </si>
  <si>
    <t>1277705247</t>
  </si>
  <si>
    <t>"1.PP, stávající část"  1</t>
  </si>
  <si>
    <t>"1.NP, stávající část"  4</t>
  </si>
  <si>
    <t>110</t>
  </si>
  <si>
    <t>612325302</t>
  </si>
  <si>
    <t>Vápenocementová štuková omítka ostění nebo nadpraží</t>
  </si>
  <si>
    <t>1196758542</t>
  </si>
  <si>
    <t>"1.PP, stávající část"  3*(0,6*0,4)+(2,1+2*0,6)*0,4+(1,1+2*2,2)*0,375</t>
  </si>
  <si>
    <t>"1.PP, přístavba"  3*(1,0+2*0,5)*0,25+2*(1,0+2*2,1)*0,25</t>
  </si>
  <si>
    <t>"1.NP, stávající část"  6*(0,6+2*0,8)*0,3+5*(1,1+2*2,1)*0,3+2*(1,5+2*2,635)*0,375+(1,1+2*2,1)*0,3+(1,1+2*2,8)*0,3+4*(1,1+2,8)*0,3+(0,7+2*2,0)*0,1</t>
  </si>
  <si>
    <t>"1.NP, přístavba"   8*(1,0+2*2,0)*0,2+(1,1+2*2,1)*0,2+(1,0+2*2,1)*0,25+(1,1+2*2,1)*0,25+(1,5+2*2,635)*0,25+(1,0+2*2,0)*0,1+(3*2,0)*0,1</t>
  </si>
  <si>
    <t>"2.NP, stávající část"   (1,1+2*2,1)*0,375</t>
  </si>
  <si>
    <t>111</t>
  </si>
  <si>
    <t>612325412</t>
  </si>
  <si>
    <t>Oprava vnitřní vápenocementové hladké omítky stěn v rozsahu plochy do 30%</t>
  </si>
  <si>
    <t>1417212499</t>
  </si>
  <si>
    <t>112</t>
  </si>
  <si>
    <t>612325422</t>
  </si>
  <si>
    <t>Oprava vnitřní vápenocementové štukové omítky stěn v rozsahu plochy do 30%</t>
  </si>
  <si>
    <t>-527560501</t>
  </si>
  <si>
    <t>"1.PP, stávající část"  2*(5,0+4,125)*4,1-(0,6*0,6)-2*(0,9*2,0)+2*(1,5+2,4)*2,4-(0,8*2,0)+2*(5,0+4,5)*2,4-(2,1*0,5)-2*(0,8*2,0)</t>
  </si>
  <si>
    <t>113</t>
  </si>
  <si>
    <t>619991001</t>
  </si>
  <si>
    <t>Zakrytí podlah fólií přilepenou lepící páskou</t>
  </si>
  <si>
    <t>-259742828</t>
  </si>
  <si>
    <t>"2.NP,stáv.část míst.č.2.01"  (5,0*9,0)</t>
  </si>
  <si>
    <t>114</t>
  </si>
  <si>
    <t>619991011</t>
  </si>
  <si>
    <t>Obalení konstrukcí a prvků fólií přilepenou lepící páskou</t>
  </si>
  <si>
    <t>1517268959</t>
  </si>
  <si>
    <t>"1.PP, stávající část"  (0,6*0,6)+5*(0,8*2,0)+(2,1*0,4)</t>
  </si>
  <si>
    <t>"1.PP, přístavba"  3*(1,0*0,5)+(1,0*2,1)</t>
  </si>
  <si>
    <t>"1.NP, stávající část"  3*(0,6*1,5)+3*(1,1*1,6)+2*(0,6*0,9)+(1,1*2,1)+5*(1,1*1,8)+3*(1,5*2,1)+2*(0,6*2,0)+6*(0,7*2,0)+11*(0,8*2,0)+10*(0,9*2,0)</t>
  </si>
  <si>
    <t>4*(0,9*0,9)</t>
  </si>
  <si>
    <t>"1.NP, přístavba"  8*(1,0*2,0)+(0,9*2,0)+2*(0,8*2,0)</t>
  </si>
  <si>
    <t>"2.NP, přístavba"  (3,05*2,1)+(0,9*2,0)+(0,8*2,0)</t>
  </si>
  <si>
    <t>115</t>
  </si>
  <si>
    <t>621142001.1</t>
  </si>
  <si>
    <t>Potažení vnějších stěn, podhledů a ostění sklovláknitým pletivem vtlačeným do tenkovrstvé hmoty</t>
  </si>
  <si>
    <t>-522608521</t>
  </si>
  <si>
    <t xml:space="preserve">"přestěrkování fasádní omítky - stávající část"  </t>
  </si>
  <si>
    <t>"zdivo - kolostav"  (3,65*3,65)+(4,9*0,9)+(19,4*0,9)/2</t>
  </si>
  <si>
    <t>"zdivo vyrovnávacího schodiště"  2*(2*(2,5+0,25)*3,65+2*(2,5*0,9/2)+(0,25*0,9))</t>
  </si>
  <si>
    <t>"sever, hlavní plocha"  (5,75*8,7)+(0,5*3,2)-(0,5*0,5)-3*(0,5*1,4)-(1,0*2,0)</t>
  </si>
  <si>
    <t>"sever, ostění"  (3*0,6)*0,33+3*(0,6+2*1,5)*0,33+(1,1+2*2,1)*0,33</t>
  </si>
  <si>
    <t>"západ, hlavní plocha"  (9,75*3,3)-(3,1*2,1)</t>
  </si>
  <si>
    <t>"západ, ostění"  (3,1+2*2,1)*0,33</t>
  </si>
  <si>
    <t>"jih, hlavní plocha"  (22,5*4,2)-(3,1*2,1)-8*(1,5*2,1)</t>
  </si>
  <si>
    <t>"západ, ostění"  (2,1+2*0,6)*0,33+(1,1+2*2,1)*0,33+5*(1,1+2*2,1)*0,33+(3,1+2*2,1)*0,33+12*(1,5+2*2,1)*0,33</t>
  </si>
  <si>
    <t>"přístavba - izolant v jeho tloušťce"</t>
  </si>
  <si>
    <t>(2*1,2)*0,12+3*(1,0+2*0,5)*0,16+3*(1,5+2*2,0)*0,16</t>
  </si>
  <si>
    <t>116</t>
  </si>
  <si>
    <t>622143002</t>
  </si>
  <si>
    <t>Montáž omítkových plastových nebo pozinkovaných dilatačních profilů</t>
  </si>
  <si>
    <t>1089012114</t>
  </si>
  <si>
    <t>"1.PP -ostění dveří"  (1,1+2*2,175)</t>
  </si>
  <si>
    <t>"1.NP -ostění dveří"  2*(1,1+2*2,1)+(1,5+2*2,635)</t>
  </si>
  <si>
    <t>117</t>
  </si>
  <si>
    <t>553430140.R</t>
  </si>
  <si>
    <t>profil omítkový dilatační pro omítky venkovní i vnitřní 12 mm</t>
  </si>
  <si>
    <t>-159298033</t>
  </si>
  <si>
    <t>118</t>
  </si>
  <si>
    <t>622211041</t>
  </si>
  <si>
    <t>Montáž kontaktního zateplení vnějších stěn z polystyrénových desek tl do 200 mm</t>
  </si>
  <si>
    <t>300166354</t>
  </si>
  <si>
    <t>"sever - stávající část (doplnění tepelné izolace)"  (2*0,6+2*1,0)+3*(2*1,0+2*1,7)+(2*1,1+2*2,5)</t>
  </si>
  <si>
    <t>"jih - stávající část (doplnění tepelné izolace)"   22,3*(5,7+5,1)/2-(2,0*0,5)-(1,0*2,0)-3*(1,4*2,0)-5*(1,0*2,7)</t>
  </si>
  <si>
    <t>"sever, jih - sokl"  2*(7,36*0,3)+(3,35*1,0)/2</t>
  </si>
  <si>
    <t>"západ - sokl"  (12,7*0,3)</t>
  </si>
  <si>
    <t>"východ - sokl"  (1,48*0,3)+(1,06*0,3)</t>
  </si>
  <si>
    <t>"stávající budova - sokl"  (2,67*1,5)-(2,07*0,6)</t>
  </si>
  <si>
    <t>119</t>
  </si>
  <si>
    <t>283759530</t>
  </si>
  <si>
    <t>deska fasádní polystyrénová EPS 70 F 1000 x 500 x 180 mm</t>
  </si>
  <si>
    <t>-1481221064</t>
  </si>
  <si>
    <t>lambda=0,039 [W / m K]</t>
  </si>
  <si>
    <t>"sever - stávající část (doplnění tepelné izolace)"  ((2*0,6+2*1,0)+3*(2*1,0+2*1,7)+(2*1,1+2*2,5))*1,02</t>
  </si>
  <si>
    <t>"jih - stávající část (doplnění tepelné izolace)"   (22,3*(5,7+5,1)/2-(2,0*0,5)-(1,0*2,0)-3*(1,4*2,0)-5*(1,0*2,7))*1,02</t>
  </si>
  <si>
    <t>120</t>
  </si>
  <si>
    <t>283763830</t>
  </si>
  <si>
    <t>deska z extrudovaného polystyrénu XPS - 1250 x 600 x 120 mm</t>
  </si>
  <si>
    <t>-322595244</t>
  </si>
  <si>
    <t>lambda=0,036 [W / m K]</t>
  </si>
  <si>
    <t>121</t>
  </si>
  <si>
    <t>622221031</t>
  </si>
  <si>
    <t>Montáž kontaktního zateplení vnějších stěn z minerální vlny s podélnou orientací vláken tl do 160 mm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</si>
</sst>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Trebuchet MS"/>
      <family val="2"/>
    </font>
    <font>
      <sz val="8"/>
      <color indexed="55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indexed="56"/>
      <name val="Trebuchet MS"/>
    </font>
    <font>
      <sz val="10"/>
      <color indexed="56"/>
      <name val="Trebuchet MS"/>
    </font>
    <font>
      <sz val="8"/>
      <color indexed="56"/>
      <name val="Trebuchet MS"/>
    </font>
    <font>
      <sz val="8"/>
      <color indexed="63"/>
      <name val="Trebuchet MS"/>
    </font>
    <font>
      <sz val="8"/>
      <color indexed="10"/>
      <name val="Trebuchet MS"/>
    </font>
    <font>
      <sz val="8"/>
      <color indexed="20"/>
      <name val="Trebuchet MS"/>
    </font>
    <font>
      <sz val="8"/>
      <color indexed="43"/>
      <name val="Trebuchet MS"/>
    </font>
    <font>
      <sz val="8"/>
      <color indexed="48"/>
      <name val="Trebuchet MS"/>
    </font>
    <font>
      <b/>
      <sz val="16"/>
      <name val="Trebuchet MS"/>
    </font>
    <font>
      <b/>
      <sz val="12"/>
      <color indexed="55"/>
      <name val="Trebuchet MS"/>
    </font>
    <font>
      <sz val="9"/>
      <color indexed="55"/>
      <name val="Trebuchet MS"/>
    </font>
    <font>
      <b/>
      <sz val="8"/>
      <color indexed="55"/>
      <name val="Trebuchet MS"/>
    </font>
    <font>
      <sz val="10"/>
      <color indexed="63"/>
      <name val="Trebuchet MS"/>
    </font>
    <font>
      <sz val="10"/>
      <name val="Trebuchet MS"/>
    </font>
    <font>
      <b/>
      <sz val="10"/>
      <name val="Trebuchet MS"/>
    </font>
    <font>
      <b/>
      <sz val="10"/>
      <color indexed="63"/>
      <name val="Trebuchet MS"/>
    </font>
    <font>
      <sz val="10"/>
      <color indexed="55"/>
      <name val="Trebuchet MS"/>
    </font>
    <font>
      <b/>
      <sz val="9"/>
      <name val="Trebuchet MS"/>
    </font>
    <font>
      <sz val="12"/>
      <color indexed="55"/>
      <name val="Trebuchet MS"/>
    </font>
    <font>
      <b/>
      <sz val="12"/>
      <color indexed="16"/>
      <name val="Trebuchet MS"/>
    </font>
    <font>
      <b/>
      <sz val="11"/>
      <color indexed="56"/>
      <name val="Trebuchet MS"/>
    </font>
    <font>
      <sz val="11"/>
      <color indexed="56"/>
      <name val="Trebuchet MS"/>
    </font>
    <font>
      <sz val="11"/>
      <color indexed="55"/>
      <name val="Trebuchet MS"/>
    </font>
    <font>
      <b/>
      <sz val="12"/>
      <color indexed="16"/>
      <name val="Trebuchet MS"/>
    </font>
    <font>
      <b/>
      <sz val="12"/>
      <color indexed="16"/>
      <name val="Trebuchet MS"/>
    </font>
    <font>
      <sz val="9"/>
      <color indexed="8"/>
      <name val="Trebuchet MS"/>
    </font>
    <font>
      <sz val="8"/>
      <color indexed="16"/>
      <name val="Trebuchet MS"/>
    </font>
    <font>
      <b/>
      <sz val="8"/>
      <name val="Trebuchet MS"/>
    </font>
    <font>
      <sz val="8"/>
      <color indexed="10"/>
      <name val="Trebuchet MS"/>
    </font>
    <font>
      <i/>
      <sz val="8"/>
      <color indexed="12"/>
      <name val="Trebuchet MS"/>
    </font>
    <font>
      <i/>
      <sz val="7"/>
      <color indexed="55"/>
      <name val="Trebuchet MS"/>
    </font>
    <font>
      <sz val="8"/>
      <color indexed="20"/>
      <name val="Trebuchet MS"/>
    </font>
    <font>
      <sz val="8"/>
      <name val="Trebuchet MS"/>
      <family val="2"/>
    </font>
    <font>
      <u/>
      <sz val="8"/>
      <color indexed="12"/>
      <name val="Trebuchet MS"/>
      <family val="2"/>
    </font>
    <font>
      <sz val="18"/>
      <color indexed="12"/>
      <name val="Wingdings 2"/>
      <family val="1"/>
      <charset val="2"/>
    </font>
    <font>
      <sz val="10"/>
      <color indexed="16"/>
      <name val="Trebuchet MS"/>
      <family val="2"/>
    </font>
    <font>
      <sz val="10"/>
      <name val="Trebuchet MS"/>
      <family val="2"/>
    </font>
    <font>
      <u/>
      <sz val="10"/>
      <color indexed="12"/>
      <name val="Trebuchet MS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6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55"/>
      </left>
      <right/>
      <top style="hair">
        <color indexed="55"/>
      </top>
      <bottom/>
      <diagonal/>
    </border>
    <border>
      <left/>
      <right/>
      <top style="hair">
        <color indexed="55"/>
      </top>
      <bottom/>
      <diagonal/>
    </border>
    <border>
      <left/>
      <right style="hair">
        <color indexed="55"/>
      </right>
      <top style="hair">
        <color indexed="55"/>
      </top>
      <bottom/>
      <diagonal/>
    </border>
    <border>
      <left style="hair">
        <color indexed="55"/>
      </left>
      <right/>
      <top/>
      <bottom/>
      <diagonal/>
    </border>
    <border>
      <left/>
      <right style="hair">
        <color indexed="55"/>
      </right>
      <top/>
      <bottom/>
      <diagonal/>
    </border>
    <border>
      <left style="hair">
        <color indexed="55"/>
      </left>
      <right/>
      <top/>
      <bottom style="hair">
        <color indexed="55"/>
      </bottom>
      <diagonal/>
    </border>
    <border>
      <left/>
      <right/>
      <top/>
      <bottom style="hair">
        <color indexed="55"/>
      </bottom>
      <diagonal/>
    </border>
    <border>
      <left/>
      <right style="hair">
        <color indexed="55"/>
      </right>
      <top/>
      <bottom style="hair">
        <color indexed="55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55"/>
      </left>
      <right/>
      <top style="hair">
        <color indexed="55"/>
      </top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>
      <alignment vertical="top"/>
      <protection locked="0"/>
    </xf>
  </cellStyleXfs>
  <cellXfs count="28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>
      <alignment horizontal="left" vertical="center"/>
    </xf>
    <xf numFmtId="0" fontId="0" fillId="2" borderId="0" xfId="0" applyFill="1"/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0" xfId="0" applyBorder="1" applyProtection="1"/>
    <xf numFmtId="0" fontId="0" fillId="0" borderId="5" xfId="0" applyBorder="1" applyProtection="1"/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5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9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20" fillId="0" borderId="10" xfId="0" applyFont="1" applyBorder="1" applyAlignment="1" applyProtection="1">
      <alignment horizontal="left" vertical="center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Border="1" applyProtection="1"/>
    <xf numFmtId="0" fontId="0" fillId="0" borderId="14" xfId="0" applyBorder="1" applyProtection="1"/>
    <xf numFmtId="0" fontId="21" fillId="0" borderId="15" xfId="0" applyFont="1" applyBorder="1" applyAlignment="1" applyProtection="1">
      <alignment horizontal="left" vertical="center"/>
    </xf>
    <xf numFmtId="0" fontId="0" fillId="0" borderId="16" xfId="0" applyFont="1" applyBorder="1" applyAlignment="1" applyProtection="1">
      <alignment vertical="center"/>
    </xf>
    <xf numFmtId="0" fontId="21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15" fillId="0" borderId="21" xfId="0" applyFont="1" applyBorder="1" applyAlignment="1" applyProtection="1">
      <alignment horizontal="center" vertical="center" wrapText="1"/>
    </xf>
    <xf numFmtId="0" fontId="15" fillId="0" borderId="22" xfId="0" applyFont="1" applyBorder="1" applyAlignment="1" applyProtection="1">
      <alignment horizontal="center" vertical="center" wrapText="1"/>
    </xf>
    <xf numFmtId="0" fontId="15" fillId="0" borderId="23" xfId="0" applyFont="1" applyBorder="1" applyAlignment="1" applyProtection="1">
      <alignment horizontal="center" vertical="center" wrapText="1"/>
    </xf>
    <xf numFmtId="0" fontId="0" fillId="0" borderId="10" xfId="0" applyFont="1" applyBorder="1" applyAlignment="1" applyProtection="1">
      <alignment vertical="center"/>
    </xf>
    <xf numFmtId="0" fontId="24" fillId="0" borderId="0" xfId="0" applyFont="1" applyBorder="1" applyAlignment="1" applyProtection="1">
      <alignment horizontal="left" vertical="center"/>
    </xf>
    <xf numFmtId="0" fontId="24" fillId="0" borderId="0" xfId="0" applyFont="1" applyBorder="1" applyAlignment="1" applyProtection="1">
      <alignment vertical="center"/>
    </xf>
    <xf numFmtId="4" fontId="23" fillId="0" borderId="13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4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166" fontId="27" fillId="0" borderId="16" xfId="0" applyNumberFormat="1" applyFont="1" applyBorder="1" applyAlignment="1" applyProtection="1">
      <alignment vertical="center"/>
    </xf>
    <xf numFmtId="4" fontId="27" fillId="0" borderId="17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164" fontId="21" fillId="3" borderId="10" xfId="0" applyNumberFormat="1" applyFont="1" applyFill="1" applyBorder="1" applyAlignment="1" applyProtection="1">
      <alignment horizontal="center" vertical="center"/>
      <protection locked="0"/>
    </xf>
    <xf numFmtId="0" fontId="21" fillId="3" borderId="11" xfId="0" applyFont="1" applyFill="1" applyBorder="1" applyAlignment="1" applyProtection="1">
      <alignment horizontal="center" vertical="center"/>
      <protection locked="0"/>
    </xf>
    <xf numFmtId="4" fontId="21" fillId="0" borderId="12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21" fillId="3" borderId="13" xfId="0" applyNumberFormat="1" applyFont="1" applyFill="1" applyBorder="1" applyAlignment="1" applyProtection="1">
      <alignment horizontal="center" vertical="center"/>
      <protection locked="0"/>
    </xf>
    <xf numFmtId="0" fontId="21" fillId="3" borderId="0" xfId="0" applyFont="1" applyFill="1" applyBorder="1" applyAlignment="1" applyProtection="1">
      <alignment horizontal="center" vertical="center"/>
      <protection locked="0"/>
    </xf>
    <xf numFmtId="4" fontId="21" fillId="0" borderId="14" xfId="0" applyNumberFormat="1" applyFont="1" applyBorder="1" applyAlignment="1" applyProtection="1">
      <alignment vertical="center"/>
    </xf>
    <xf numFmtId="164" fontId="21" fillId="3" borderId="15" xfId="0" applyNumberFormat="1" applyFont="1" applyFill="1" applyBorder="1" applyAlignment="1" applyProtection="1">
      <alignment horizontal="center" vertical="center"/>
      <protection locked="0"/>
    </xf>
    <xf numFmtId="0" fontId="21" fillId="3" borderId="16" xfId="0" applyFont="1" applyFill="1" applyBorder="1" applyAlignment="1" applyProtection="1">
      <alignment horizontal="center" vertical="center"/>
      <protection locked="0"/>
    </xf>
    <xf numFmtId="4" fontId="21" fillId="0" borderId="17" xfId="0" applyNumberFormat="1" applyFont="1" applyBorder="1" applyAlignment="1" applyProtection="1">
      <alignment vertical="center"/>
    </xf>
    <xf numFmtId="0" fontId="24" fillId="4" borderId="0" xfId="0" applyFont="1" applyFill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4" borderId="9" xfId="0" applyFont="1" applyFill="1" applyBorder="1" applyAlignment="1" applyProtection="1">
      <alignment horizontal="right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8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15" fillId="0" borderId="24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  <protection locked="0"/>
    </xf>
    <xf numFmtId="0" fontId="21" fillId="0" borderId="14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21" fillId="0" borderId="17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4" borderId="21" xfId="0" applyFont="1" applyFill="1" applyBorder="1" applyAlignment="1" applyProtection="1">
      <alignment horizontal="center" vertical="center" wrapText="1"/>
    </xf>
    <xf numFmtId="0" fontId="2" fillId="4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1" fillId="0" borderId="11" xfId="0" applyNumberFormat="1" applyFont="1" applyBorder="1" applyAlignment="1" applyProtection="1"/>
    <xf numFmtId="166" fontId="31" fillId="0" borderId="12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3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4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0" fontId="0" fillId="0" borderId="24" xfId="0" applyFont="1" applyBorder="1" applyAlignment="1" applyProtection="1">
      <alignment horizontal="center" vertical="center"/>
    </xf>
    <xf numFmtId="49" fontId="0" fillId="0" borderId="24" xfId="0" applyNumberFormat="1" applyFont="1" applyBorder="1" applyAlignment="1" applyProtection="1">
      <alignment horizontal="left" vertical="center" wrapText="1"/>
    </xf>
    <xf numFmtId="0" fontId="0" fillId="0" borderId="24" xfId="0" applyFont="1" applyBorder="1" applyAlignment="1" applyProtection="1">
      <alignment horizontal="center" vertical="center" wrapText="1"/>
    </xf>
    <xf numFmtId="167" fontId="0" fillId="0" borderId="24" xfId="0" applyNumberFormat="1" applyFont="1" applyBorder="1" applyAlignment="1" applyProtection="1">
      <alignment vertical="center"/>
    </xf>
    <xf numFmtId="0" fontId="1" fillId="3" borderId="24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4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/>
    </xf>
    <xf numFmtId="167" fontId="8" fillId="0" borderId="0" xfId="0" applyNumberFormat="1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13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33" fillId="0" borderId="0" xfId="0" applyFont="1" applyBorder="1" applyAlignment="1" applyProtection="1">
      <alignment horizontal="left" vertical="center"/>
    </xf>
    <xf numFmtId="167" fontId="9" fillId="0" borderId="0" xfId="0" applyNumberFormat="1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13" xfId="0" applyFont="1" applyBorder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24" xfId="0" applyFont="1" applyBorder="1" applyAlignment="1" applyProtection="1">
      <alignment horizontal="center" vertical="center"/>
    </xf>
    <xf numFmtId="49" fontId="34" fillId="0" borderId="24" xfId="0" applyNumberFormat="1" applyFont="1" applyBorder="1" applyAlignment="1" applyProtection="1">
      <alignment horizontal="left" vertical="center" wrapText="1"/>
    </xf>
    <xf numFmtId="0" fontId="34" fillId="0" borderId="24" xfId="0" applyFont="1" applyBorder="1" applyAlignment="1" applyProtection="1">
      <alignment horizontal="center" vertical="center" wrapText="1"/>
    </xf>
    <xf numFmtId="167" fontId="34" fillId="0" borderId="24" xfId="0" applyNumberFormat="1" applyFont="1" applyBorder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36" fillId="0" borderId="0" xfId="0" applyFont="1" applyBorder="1" applyAlignment="1" applyProtection="1">
      <alignment horizontal="left" vertical="center"/>
    </xf>
    <xf numFmtId="0" fontId="10" fillId="0" borderId="0" xfId="0" applyFont="1" applyBorder="1" applyAlignment="1" applyProtection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13" xfId="0" applyFont="1" applyBorder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9" fillId="0" borderId="0" xfId="1" applyFont="1" applyAlignment="1" applyProtection="1">
      <alignment horizontal="center" vertical="center"/>
    </xf>
    <xf numFmtId="0" fontId="11" fillId="2" borderId="0" xfId="0" applyFont="1" applyFill="1" applyAlignment="1" applyProtection="1">
      <alignment horizontal="left" vertical="center"/>
    </xf>
    <xf numFmtId="0" fontId="41" fillId="2" borderId="0" xfId="0" applyFont="1" applyFill="1" applyAlignment="1" applyProtection="1">
      <alignment vertical="center"/>
    </xf>
    <xf numFmtId="0" fontId="40" fillId="2" borderId="0" xfId="0" applyFont="1" applyFill="1" applyAlignment="1" applyProtection="1">
      <alignment horizontal="left" vertical="center"/>
    </xf>
    <xf numFmtId="0" fontId="42" fillId="2" borderId="0" xfId="1" applyFont="1" applyFill="1" applyAlignment="1" applyProtection="1">
      <alignment vertical="center"/>
    </xf>
    <xf numFmtId="0" fontId="0" fillId="2" borderId="0" xfId="0" applyFill="1" applyProtection="1"/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0" fontId="12" fillId="0" borderId="0" xfId="0" applyFont="1" applyBorder="1" applyAlignment="1">
      <alignment horizontal="center" vertical="center"/>
    </xf>
    <xf numFmtId="0" fontId="0" fillId="0" borderId="0" xfId="0"/>
    <xf numFmtId="0" fontId="13" fillId="0" borderId="0" xfId="0" applyFont="1" applyBorder="1" applyAlignment="1" applyProtection="1">
      <alignment horizontal="center" vertical="center"/>
    </xf>
    <xf numFmtId="0" fontId="0" fillId="0" borderId="0" xfId="0" applyBorder="1" applyProtection="1"/>
    <xf numFmtId="0" fontId="16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center" wrapText="1"/>
    </xf>
    <xf numFmtId="4" fontId="18" fillId="0" borderId="0" xfId="0" applyNumberFormat="1" applyFont="1" applyBorder="1" applyAlignment="1" applyProtection="1">
      <alignment vertical="center"/>
    </xf>
    <xf numFmtId="4" fontId="19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0" fontId="23" fillId="0" borderId="10" xfId="0" applyFont="1" applyBorder="1" applyAlignment="1">
      <alignment horizontal="center" vertical="center"/>
    </xf>
    <xf numFmtId="0" fontId="0" fillId="0" borderId="11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25" xfId="0" applyFont="1" applyFill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horizontal="right" vertical="center"/>
    </xf>
    <xf numFmtId="4" fontId="24" fillId="0" borderId="0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4" fontId="6" fillId="3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0" fontId="2" fillId="4" borderId="8" xfId="0" applyFont="1" applyFill="1" applyBorder="1" applyAlignment="1" applyProtection="1">
      <alignment horizontal="center" vertical="center"/>
    </xf>
    <xf numFmtId="0" fontId="2" fillId="4" borderId="9" xfId="0" applyFont="1" applyFill="1" applyBorder="1" applyAlignment="1" applyProtection="1">
      <alignment horizontal="center" vertical="center"/>
    </xf>
    <xf numFmtId="4" fontId="26" fillId="0" borderId="0" xfId="0" applyNumberFormat="1" applyFont="1" applyBorder="1" applyAlignment="1" applyProtection="1">
      <alignment vertical="center"/>
    </xf>
    <xf numFmtId="0" fontId="26" fillId="0" borderId="0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horizontal="left" vertical="center" wrapText="1"/>
    </xf>
    <xf numFmtId="0" fontId="6" fillId="3" borderId="0" xfId="0" applyFont="1" applyFill="1" applyBorder="1" applyAlignment="1" applyProtection="1">
      <alignment horizontal="left" vertical="center"/>
      <protection locked="0"/>
    </xf>
    <xf numFmtId="0" fontId="12" fillId="4" borderId="0" xfId="0" applyFont="1" applyFill="1" applyAlignment="1">
      <alignment horizontal="center" vertical="center"/>
    </xf>
    <xf numFmtId="4" fontId="24" fillId="4" borderId="0" xfId="0" applyNumberFormat="1" applyFont="1" applyFill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165" fontId="2" fillId="3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center" vertical="center"/>
    </xf>
    <xf numFmtId="0" fontId="0" fillId="4" borderId="0" xfId="0" applyFont="1" applyFill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0" fontId="0" fillId="0" borderId="24" xfId="0" applyFont="1" applyBorder="1" applyAlignment="1" applyProtection="1">
      <alignment horizontal="left" vertical="center" wrapText="1"/>
    </xf>
    <xf numFmtId="0" fontId="0" fillId="0" borderId="24" xfId="0" applyFont="1" applyBorder="1" applyAlignment="1" applyProtection="1">
      <alignment vertical="center"/>
    </xf>
    <xf numFmtId="4" fontId="0" fillId="3" borderId="24" xfId="0" applyNumberFormat="1" applyFont="1" applyFill="1" applyBorder="1" applyAlignment="1" applyProtection="1">
      <alignment vertical="center"/>
      <protection locked="0"/>
    </xf>
    <xf numFmtId="4" fontId="0" fillId="0" borderId="24" xfId="0" applyNumberFormat="1" applyFont="1" applyBorder="1" applyAlignment="1" applyProtection="1">
      <alignment vertical="center"/>
    </xf>
    <xf numFmtId="4" fontId="24" fillId="0" borderId="11" xfId="0" applyNumberFormat="1" applyFont="1" applyBorder="1" applyAlignment="1" applyProtection="1"/>
    <xf numFmtId="4" fontId="3" fillId="0" borderId="11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4" fontId="6" fillId="0" borderId="16" xfId="0" applyNumberFormat="1" applyFont="1" applyBorder="1" applyAlignment="1" applyProtection="1"/>
    <xf numFmtId="4" fontId="6" fillId="0" borderId="16" xfId="0" applyNumberFormat="1" applyFont="1" applyBorder="1" applyAlignment="1" applyProtection="1">
      <alignment vertical="center"/>
    </xf>
    <xf numFmtId="0" fontId="2" fillId="4" borderId="22" xfId="0" applyFont="1" applyFill="1" applyBorder="1" applyAlignment="1" applyProtection="1">
      <alignment horizontal="center" vertical="center" wrapText="1"/>
    </xf>
    <xf numFmtId="0" fontId="0" fillId="4" borderId="22" xfId="0" applyFont="1" applyFill="1" applyBorder="1" applyAlignment="1" applyProtection="1">
      <alignment horizontal="center" vertical="center" wrapText="1"/>
    </xf>
    <xf numFmtId="0" fontId="30" fillId="4" borderId="22" xfId="0" applyFont="1" applyFill="1" applyBorder="1" applyAlignment="1" applyProtection="1">
      <alignment horizontal="center" vertical="center" wrapText="1"/>
    </xf>
    <xf numFmtId="0" fontId="0" fillId="4" borderId="23" xfId="0" applyFont="1" applyFill="1" applyBorder="1" applyAlignment="1" applyProtection="1">
      <alignment horizontal="center" vertical="center" wrapText="1"/>
    </xf>
    <xf numFmtId="0" fontId="8" fillId="0" borderId="11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vertical="center"/>
    </xf>
    <xf numFmtId="0" fontId="33" fillId="0" borderId="0" xfId="0" applyFont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 wrapText="1"/>
    </xf>
    <xf numFmtId="0" fontId="34" fillId="0" borderId="24" xfId="0" applyFont="1" applyBorder="1" applyAlignment="1" applyProtection="1">
      <alignment horizontal="left" vertical="center" wrapText="1"/>
    </xf>
    <xf numFmtId="0" fontId="34" fillId="0" borderId="24" xfId="0" applyFont="1" applyBorder="1" applyAlignment="1" applyProtection="1">
      <alignment vertical="center"/>
    </xf>
    <xf numFmtId="4" fontId="34" fillId="3" borderId="24" xfId="0" applyNumberFormat="1" applyFont="1" applyFill="1" applyBorder="1" applyAlignment="1" applyProtection="1">
      <alignment vertical="center"/>
      <protection locked="0"/>
    </xf>
    <xf numFmtId="4" fontId="34" fillId="0" borderId="24" xfId="0" applyNumberFormat="1" applyFont="1" applyBorder="1" applyAlignment="1" applyProtection="1">
      <alignment vertical="center"/>
    </xf>
    <xf numFmtId="0" fontId="35" fillId="0" borderId="11" xfId="0" applyFont="1" applyBorder="1" applyAlignment="1" applyProtection="1">
      <alignment vertical="center" wrapText="1"/>
    </xf>
    <xf numFmtId="0" fontId="36" fillId="0" borderId="0" xfId="0" applyFont="1" applyBorder="1" applyAlignment="1" applyProtection="1">
      <alignment horizontal="left" vertical="center" wrapText="1"/>
    </xf>
    <xf numFmtId="0" fontId="10" fillId="0" borderId="0" xfId="0" applyFont="1" applyBorder="1" applyAlignment="1" applyProtection="1">
      <alignment vertical="center"/>
    </xf>
    <xf numFmtId="0" fontId="36" fillId="0" borderId="11" xfId="0" applyFont="1" applyBorder="1" applyAlignment="1" applyProtection="1">
      <alignment horizontal="left" vertical="center" wrapText="1"/>
    </xf>
    <xf numFmtId="4" fontId="6" fillId="0" borderId="22" xfId="0" applyNumberFormat="1" applyFont="1" applyBorder="1" applyAlignment="1" applyProtection="1"/>
    <xf numFmtId="4" fontId="6" fillId="0" borderId="22" xfId="0" applyNumberFormat="1" applyFont="1" applyBorder="1" applyAlignment="1" applyProtection="1">
      <alignment vertical="center"/>
    </xf>
    <xf numFmtId="0" fontId="42" fillId="2" borderId="0" xfId="1" applyFont="1" applyFill="1" applyAlignment="1" applyProtection="1">
      <alignment horizontal="center" vertical="center"/>
    </xf>
    <xf numFmtId="4" fontId="5" fillId="0" borderId="11" xfId="0" applyNumberFormat="1" applyFont="1" applyBorder="1" applyAlignment="1" applyProtection="1"/>
    <xf numFmtId="4" fontId="5" fillId="0" borderId="11" xfId="0" applyNumberFormat="1" applyFont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17594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1025" name="Picture 1" descr="C:\KROSplusData\System\Temp\rad17594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r:link="rId3" cstate="print"/>
        <a:srcRect/>
        <a:stretch>
          <a:fillRect/>
        </a:stretch>
      </xdr:blipFill>
      <xdr:spPr bwMode="auto">
        <a:xfrm>
          <a:off x="0" y="0"/>
          <a:ext cx="26670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K106"/>
  <sheetViews>
    <sheetView showGridLines="0" tabSelected="1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 customWidth="1"/>
  </cols>
  <sheetData>
    <row r="1" spans="1:73" ht="21.4" customHeight="1">
      <c r="A1" s="191" t="s">
        <v>1855</v>
      </c>
      <c r="B1" s="192"/>
      <c r="C1" s="192"/>
      <c r="D1" s="193" t="s">
        <v>1856</v>
      </c>
      <c r="E1" s="192"/>
      <c r="F1" s="192"/>
      <c r="G1" s="192"/>
      <c r="H1" s="192"/>
      <c r="I1" s="192"/>
      <c r="J1" s="192"/>
      <c r="K1" s="194" t="s">
        <v>901</v>
      </c>
      <c r="L1" s="194"/>
      <c r="M1" s="194"/>
      <c r="N1" s="194"/>
      <c r="O1" s="194"/>
      <c r="P1" s="194"/>
      <c r="Q1" s="194"/>
      <c r="R1" s="194"/>
      <c r="S1" s="194"/>
      <c r="T1" s="192"/>
      <c r="U1" s="192"/>
      <c r="V1" s="192"/>
      <c r="W1" s="194" t="s">
        <v>902</v>
      </c>
      <c r="X1" s="194"/>
      <c r="Y1" s="194"/>
      <c r="Z1" s="194"/>
      <c r="AA1" s="194"/>
      <c r="AB1" s="194"/>
      <c r="AC1" s="194"/>
      <c r="AD1" s="194"/>
      <c r="AE1" s="194"/>
      <c r="AF1" s="194"/>
      <c r="AG1" s="192"/>
      <c r="AH1" s="192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3" t="s">
        <v>1857</v>
      </c>
      <c r="BB1" s="13" t="s">
        <v>1858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5" t="s">
        <v>1859</v>
      </c>
      <c r="BU1" s="15" t="s">
        <v>1859</v>
      </c>
    </row>
    <row r="2" spans="1:73" ht="36.950000000000003" customHeight="1">
      <c r="C2" s="199" t="s">
        <v>1860</v>
      </c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R2" s="200"/>
      <c r="S2" s="200"/>
      <c r="T2" s="200"/>
      <c r="U2" s="200"/>
      <c r="V2" s="200"/>
      <c r="W2" s="200"/>
      <c r="X2" s="200"/>
      <c r="Y2" s="200"/>
      <c r="Z2" s="200"/>
      <c r="AA2" s="200"/>
      <c r="AB2" s="200"/>
      <c r="AC2" s="200"/>
      <c r="AD2" s="200"/>
      <c r="AE2" s="200"/>
      <c r="AF2" s="200"/>
      <c r="AG2" s="200"/>
      <c r="AH2" s="200"/>
      <c r="AI2" s="200"/>
      <c r="AJ2" s="200"/>
      <c r="AK2" s="200"/>
      <c r="AL2" s="200"/>
      <c r="AM2" s="200"/>
      <c r="AN2" s="200"/>
      <c r="AO2" s="200"/>
      <c r="AP2" s="200"/>
      <c r="AR2" s="236" t="s">
        <v>1861</v>
      </c>
      <c r="AS2" s="200"/>
      <c r="AT2" s="200"/>
      <c r="AU2" s="200"/>
      <c r="AV2" s="200"/>
      <c r="AW2" s="200"/>
      <c r="AX2" s="200"/>
      <c r="AY2" s="200"/>
      <c r="AZ2" s="200"/>
      <c r="BA2" s="200"/>
      <c r="BB2" s="200"/>
      <c r="BC2" s="200"/>
      <c r="BD2" s="200"/>
      <c r="BE2" s="200"/>
      <c r="BS2" s="16" t="s">
        <v>1862</v>
      </c>
      <c r="BT2" s="16" t="s">
        <v>1863</v>
      </c>
    </row>
    <row r="3" spans="1:73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9"/>
      <c r="BS3" s="16" t="s">
        <v>1862</v>
      </c>
      <c r="BT3" s="16" t="s">
        <v>1864</v>
      </c>
    </row>
    <row r="4" spans="1:73" ht="36.950000000000003" customHeight="1">
      <c r="B4" s="20"/>
      <c r="C4" s="201" t="s">
        <v>1865</v>
      </c>
      <c r="D4" s="202"/>
      <c r="E4" s="202"/>
      <c r="F4" s="202"/>
      <c r="G4" s="202"/>
      <c r="H4" s="202"/>
      <c r="I4" s="202"/>
      <c r="J4" s="202"/>
      <c r="K4" s="202"/>
      <c r="L4" s="202"/>
      <c r="M4" s="202"/>
      <c r="N4" s="202"/>
      <c r="O4" s="202"/>
      <c r="P4" s="202"/>
      <c r="Q4" s="202"/>
      <c r="R4" s="202"/>
      <c r="S4" s="202"/>
      <c r="T4" s="202"/>
      <c r="U4" s="202"/>
      <c r="V4" s="202"/>
      <c r="W4" s="202"/>
      <c r="X4" s="202"/>
      <c r="Y4" s="202"/>
      <c r="Z4" s="202"/>
      <c r="AA4" s="202"/>
      <c r="AB4" s="202"/>
      <c r="AC4" s="202"/>
      <c r="AD4" s="202"/>
      <c r="AE4" s="202"/>
      <c r="AF4" s="202"/>
      <c r="AG4" s="202"/>
      <c r="AH4" s="202"/>
      <c r="AI4" s="202"/>
      <c r="AJ4" s="202"/>
      <c r="AK4" s="202"/>
      <c r="AL4" s="202"/>
      <c r="AM4" s="202"/>
      <c r="AN4" s="202"/>
      <c r="AO4" s="202"/>
      <c r="AP4" s="202"/>
      <c r="AQ4" s="22"/>
      <c r="AS4" s="23" t="s">
        <v>1866</v>
      </c>
      <c r="BE4" s="24" t="s">
        <v>1867</v>
      </c>
      <c r="BS4" s="16" t="s">
        <v>1868</v>
      </c>
    </row>
    <row r="5" spans="1:73" ht="14.45" customHeight="1">
      <c r="B5" s="20"/>
      <c r="C5" s="21"/>
      <c r="D5" s="25" t="s">
        <v>1869</v>
      </c>
      <c r="E5" s="21"/>
      <c r="F5" s="21"/>
      <c r="G5" s="21"/>
      <c r="H5" s="21"/>
      <c r="I5" s="21"/>
      <c r="J5" s="21"/>
      <c r="K5" s="206" t="s">
        <v>1870</v>
      </c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2"/>
      <c r="AA5" s="202"/>
      <c r="AB5" s="202"/>
      <c r="AC5" s="202"/>
      <c r="AD5" s="202"/>
      <c r="AE5" s="202"/>
      <c r="AF5" s="202"/>
      <c r="AG5" s="202"/>
      <c r="AH5" s="202"/>
      <c r="AI5" s="202"/>
      <c r="AJ5" s="202"/>
      <c r="AK5" s="202"/>
      <c r="AL5" s="202"/>
      <c r="AM5" s="202"/>
      <c r="AN5" s="202"/>
      <c r="AO5" s="202"/>
      <c r="AP5" s="21"/>
      <c r="AQ5" s="22"/>
      <c r="BE5" s="203" t="s">
        <v>1871</v>
      </c>
      <c r="BS5" s="16" t="s">
        <v>1862</v>
      </c>
    </row>
    <row r="6" spans="1:73" ht="36.950000000000003" customHeight="1">
      <c r="B6" s="20"/>
      <c r="C6" s="21"/>
      <c r="D6" s="27" t="s">
        <v>1872</v>
      </c>
      <c r="E6" s="21"/>
      <c r="F6" s="21"/>
      <c r="G6" s="21"/>
      <c r="H6" s="21"/>
      <c r="I6" s="21"/>
      <c r="J6" s="21"/>
      <c r="K6" s="207" t="s">
        <v>1873</v>
      </c>
      <c r="L6" s="202"/>
      <c r="M6" s="202"/>
      <c r="N6" s="202"/>
      <c r="O6" s="202"/>
      <c r="P6" s="202"/>
      <c r="Q6" s="202"/>
      <c r="R6" s="202"/>
      <c r="S6" s="202"/>
      <c r="T6" s="202"/>
      <c r="U6" s="202"/>
      <c r="V6" s="202"/>
      <c r="W6" s="202"/>
      <c r="X6" s="202"/>
      <c r="Y6" s="202"/>
      <c r="Z6" s="202"/>
      <c r="AA6" s="202"/>
      <c r="AB6" s="202"/>
      <c r="AC6" s="202"/>
      <c r="AD6" s="202"/>
      <c r="AE6" s="202"/>
      <c r="AF6" s="202"/>
      <c r="AG6" s="202"/>
      <c r="AH6" s="202"/>
      <c r="AI6" s="202"/>
      <c r="AJ6" s="202"/>
      <c r="AK6" s="202"/>
      <c r="AL6" s="202"/>
      <c r="AM6" s="202"/>
      <c r="AN6" s="202"/>
      <c r="AO6" s="202"/>
      <c r="AP6" s="21"/>
      <c r="AQ6" s="22"/>
      <c r="BE6" s="200"/>
      <c r="BS6" s="16" t="s">
        <v>1874</v>
      </c>
    </row>
    <row r="7" spans="1:73" ht="14.45" customHeight="1">
      <c r="B7" s="20"/>
      <c r="C7" s="21"/>
      <c r="D7" s="28" t="s">
        <v>1875</v>
      </c>
      <c r="E7" s="21"/>
      <c r="F7" s="21"/>
      <c r="G7" s="21"/>
      <c r="H7" s="21"/>
      <c r="I7" s="21"/>
      <c r="J7" s="21"/>
      <c r="K7" s="26" t="s">
        <v>1876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1877</v>
      </c>
      <c r="AL7" s="21"/>
      <c r="AM7" s="21"/>
      <c r="AN7" s="26" t="s">
        <v>1876</v>
      </c>
      <c r="AO7" s="21"/>
      <c r="AP7" s="21"/>
      <c r="AQ7" s="22"/>
      <c r="BE7" s="200"/>
      <c r="BS7" s="16" t="s">
        <v>1878</v>
      </c>
    </row>
    <row r="8" spans="1:73" ht="14.45" customHeight="1">
      <c r="B8" s="20"/>
      <c r="C8" s="21"/>
      <c r="D8" s="28" t="s">
        <v>1879</v>
      </c>
      <c r="E8" s="21"/>
      <c r="F8" s="21"/>
      <c r="G8" s="21"/>
      <c r="H8" s="21"/>
      <c r="I8" s="21"/>
      <c r="J8" s="21"/>
      <c r="K8" s="26" t="s">
        <v>1880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1881</v>
      </c>
      <c r="AL8" s="21"/>
      <c r="AM8" s="21"/>
      <c r="AN8" s="29" t="s">
        <v>1882</v>
      </c>
      <c r="AO8" s="21"/>
      <c r="AP8" s="21"/>
      <c r="AQ8" s="22"/>
      <c r="BE8" s="200"/>
      <c r="BS8" s="16" t="s">
        <v>1883</v>
      </c>
    </row>
    <row r="9" spans="1:73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2"/>
      <c r="BE9" s="200"/>
      <c r="BS9" s="16" t="s">
        <v>1884</v>
      </c>
    </row>
    <row r="10" spans="1:73" ht="14.45" customHeight="1">
      <c r="B10" s="20"/>
      <c r="C10" s="21"/>
      <c r="D10" s="28" t="s">
        <v>1885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1886</v>
      </c>
      <c r="AL10" s="21"/>
      <c r="AM10" s="21"/>
      <c r="AN10" s="26" t="s">
        <v>1876</v>
      </c>
      <c r="AO10" s="21"/>
      <c r="AP10" s="21"/>
      <c r="AQ10" s="22"/>
      <c r="BE10" s="200"/>
      <c r="BS10" s="16" t="s">
        <v>1874</v>
      </c>
    </row>
    <row r="11" spans="1:73" ht="18.399999999999999" customHeight="1">
      <c r="B11" s="20"/>
      <c r="C11" s="21"/>
      <c r="D11" s="21"/>
      <c r="E11" s="26" t="s">
        <v>1887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1888</v>
      </c>
      <c r="AL11" s="21"/>
      <c r="AM11" s="21"/>
      <c r="AN11" s="26" t="s">
        <v>1876</v>
      </c>
      <c r="AO11" s="21"/>
      <c r="AP11" s="21"/>
      <c r="AQ11" s="22"/>
      <c r="BE11" s="200"/>
      <c r="BS11" s="16" t="s">
        <v>1874</v>
      </c>
    </row>
    <row r="12" spans="1:73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2"/>
      <c r="BE12" s="200"/>
      <c r="BS12" s="16" t="s">
        <v>1874</v>
      </c>
    </row>
    <row r="13" spans="1:73" ht="14.45" customHeight="1">
      <c r="B13" s="20"/>
      <c r="C13" s="21"/>
      <c r="D13" s="28" t="s">
        <v>1889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1886</v>
      </c>
      <c r="AL13" s="21"/>
      <c r="AM13" s="21"/>
      <c r="AN13" s="30" t="s">
        <v>1890</v>
      </c>
      <c r="AO13" s="21"/>
      <c r="AP13" s="21"/>
      <c r="AQ13" s="22"/>
      <c r="BE13" s="200"/>
      <c r="BS13" s="16" t="s">
        <v>1874</v>
      </c>
    </row>
    <row r="14" spans="1:73" ht="15">
      <c r="B14" s="20"/>
      <c r="C14" s="21"/>
      <c r="D14" s="21"/>
      <c r="E14" s="208" t="s">
        <v>1890</v>
      </c>
      <c r="F14" s="202"/>
      <c r="G14" s="202"/>
      <c r="H14" s="202"/>
      <c r="I14" s="202"/>
      <c r="J14" s="202"/>
      <c r="K14" s="202"/>
      <c r="L14" s="202"/>
      <c r="M14" s="202"/>
      <c r="N14" s="202"/>
      <c r="O14" s="202"/>
      <c r="P14" s="202"/>
      <c r="Q14" s="202"/>
      <c r="R14" s="202"/>
      <c r="S14" s="202"/>
      <c r="T14" s="202"/>
      <c r="U14" s="202"/>
      <c r="V14" s="202"/>
      <c r="W14" s="202"/>
      <c r="X14" s="202"/>
      <c r="Y14" s="202"/>
      <c r="Z14" s="202"/>
      <c r="AA14" s="202"/>
      <c r="AB14" s="202"/>
      <c r="AC14" s="202"/>
      <c r="AD14" s="202"/>
      <c r="AE14" s="202"/>
      <c r="AF14" s="202"/>
      <c r="AG14" s="202"/>
      <c r="AH14" s="202"/>
      <c r="AI14" s="202"/>
      <c r="AJ14" s="202"/>
      <c r="AK14" s="28" t="s">
        <v>1888</v>
      </c>
      <c r="AL14" s="21"/>
      <c r="AM14" s="21"/>
      <c r="AN14" s="30" t="s">
        <v>1890</v>
      </c>
      <c r="AO14" s="21"/>
      <c r="AP14" s="21"/>
      <c r="AQ14" s="22"/>
      <c r="BE14" s="200"/>
      <c r="BS14" s="16" t="s">
        <v>1874</v>
      </c>
    </row>
    <row r="15" spans="1:73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2"/>
      <c r="BE15" s="200"/>
      <c r="BS15" s="16" t="s">
        <v>1859</v>
      </c>
    </row>
    <row r="16" spans="1:73" ht="14.45" customHeight="1">
      <c r="B16" s="20"/>
      <c r="C16" s="21"/>
      <c r="D16" s="28" t="s">
        <v>1891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1886</v>
      </c>
      <c r="AL16" s="21"/>
      <c r="AM16" s="21"/>
      <c r="AN16" s="26" t="s">
        <v>1892</v>
      </c>
      <c r="AO16" s="21"/>
      <c r="AP16" s="21"/>
      <c r="AQ16" s="22"/>
      <c r="BE16" s="200"/>
      <c r="BS16" s="16" t="s">
        <v>1859</v>
      </c>
    </row>
    <row r="17" spans="2:71" ht="18.399999999999999" customHeight="1">
      <c r="B17" s="20"/>
      <c r="C17" s="21"/>
      <c r="D17" s="21"/>
      <c r="E17" s="26" t="s">
        <v>1893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1888</v>
      </c>
      <c r="AL17" s="21"/>
      <c r="AM17" s="21"/>
      <c r="AN17" s="26" t="s">
        <v>1876</v>
      </c>
      <c r="AO17" s="21"/>
      <c r="AP17" s="21"/>
      <c r="AQ17" s="22"/>
      <c r="BE17" s="200"/>
      <c r="BS17" s="16" t="s">
        <v>1859</v>
      </c>
    </row>
    <row r="18" spans="2:7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2"/>
      <c r="BE18" s="200"/>
      <c r="BS18" s="16" t="s">
        <v>1862</v>
      </c>
    </row>
    <row r="19" spans="2:71" ht="14.45" customHeight="1">
      <c r="B19" s="20"/>
      <c r="C19" s="21"/>
      <c r="D19" s="28" t="s">
        <v>1894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1886</v>
      </c>
      <c r="AL19" s="21"/>
      <c r="AM19" s="21"/>
      <c r="AN19" s="26" t="s">
        <v>1876</v>
      </c>
      <c r="AO19" s="21"/>
      <c r="AP19" s="21"/>
      <c r="AQ19" s="22"/>
      <c r="BE19" s="200"/>
      <c r="BS19" s="16" t="s">
        <v>1874</v>
      </c>
    </row>
    <row r="20" spans="2:71" ht="18.399999999999999" customHeight="1">
      <c r="B20" s="20"/>
      <c r="C20" s="21"/>
      <c r="D20" s="21"/>
      <c r="E20" s="26" t="s">
        <v>1895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1888</v>
      </c>
      <c r="AL20" s="21"/>
      <c r="AM20" s="21"/>
      <c r="AN20" s="26" t="s">
        <v>1876</v>
      </c>
      <c r="AO20" s="21"/>
      <c r="AP20" s="21"/>
      <c r="AQ20" s="22"/>
      <c r="BE20" s="200"/>
    </row>
    <row r="21" spans="2:7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2"/>
      <c r="BE21" s="200"/>
    </row>
    <row r="22" spans="2:71" ht="15">
      <c r="B22" s="20"/>
      <c r="C22" s="21"/>
      <c r="D22" s="28" t="s">
        <v>1896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2"/>
      <c r="BE22" s="200"/>
    </row>
    <row r="23" spans="2:71" ht="22.5" customHeight="1">
      <c r="B23" s="20"/>
      <c r="C23" s="21"/>
      <c r="D23" s="21"/>
      <c r="E23" s="209" t="s">
        <v>1876</v>
      </c>
      <c r="F23" s="202"/>
      <c r="G23" s="202"/>
      <c r="H23" s="202"/>
      <c r="I23" s="202"/>
      <c r="J23" s="202"/>
      <c r="K23" s="202"/>
      <c r="L23" s="202"/>
      <c r="M23" s="202"/>
      <c r="N23" s="202"/>
      <c r="O23" s="202"/>
      <c r="P23" s="202"/>
      <c r="Q23" s="202"/>
      <c r="R23" s="202"/>
      <c r="S23" s="202"/>
      <c r="T23" s="202"/>
      <c r="U23" s="202"/>
      <c r="V23" s="202"/>
      <c r="W23" s="202"/>
      <c r="X23" s="202"/>
      <c r="Y23" s="202"/>
      <c r="Z23" s="202"/>
      <c r="AA23" s="202"/>
      <c r="AB23" s="202"/>
      <c r="AC23" s="202"/>
      <c r="AD23" s="202"/>
      <c r="AE23" s="202"/>
      <c r="AF23" s="202"/>
      <c r="AG23" s="202"/>
      <c r="AH23" s="202"/>
      <c r="AI23" s="202"/>
      <c r="AJ23" s="202"/>
      <c r="AK23" s="202"/>
      <c r="AL23" s="202"/>
      <c r="AM23" s="202"/>
      <c r="AN23" s="202"/>
      <c r="AO23" s="21"/>
      <c r="AP23" s="21"/>
      <c r="AQ23" s="22"/>
      <c r="BE23" s="200"/>
    </row>
    <row r="24" spans="2:7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2"/>
      <c r="BE24" s="200"/>
    </row>
    <row r="25" spans="2:71" ht="6.95" customHeight="1">
      <c r="B25" s="20"/>
      <c r="C25" s="2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1"/>
      <c r="AQ25" s="22"/>
      <c r="BE25" s="200"/>
    </row>
    <row r="26" spans="2:71" ht="14.45" customHeight="1">
      <c r="B26" s="20"/>
      <c r="C26" s="21"/>
      <c r="D26" s="32" t="s">
        <v>1897</v>
      </c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0">
        <f>ROUNDUP(AG87,2)</f>
        <v>0</v>
      </c>
      <c r="AL26" s="202"/>
      <c r="AM26" s="202"/>
      <c r="AN26" s="202"/>
      <c r="AO26" s="202"/>
      <c r="AP26" s="21"/>
      <c r="AQ26" s="22"/>
      <c r="BE26" s="200"/>
    </row>
    <row r="27" spans="2:71" ht="14.45" customHeight="1">
      <c r="B27" s="20"/>
      <c r="C27" s="21"/>
      <c r="D27" s="32" t="s">
        <v>1898</v>
      </c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0">
        <f>ROUNDUP(AG90,2)</f>
        <v>0</v>
      </c>
      <c r="AL27" s="202"/>
      <c r="AM27" s="202"/>
      <c r="AN27" s="202"/>
      <c r="AO27" s="202"/>
      <c r="AP27" s="21"/>
      <c r="AQ27" s="22"/>
      <c r="BE27" s="200"/>
    </row>
    <row r="28" spans="2:71" s="1" customFormat="1" ht="6.95" customHeight="1"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5"/>
      <c r="BE28" s="204"/>
    </row>
    <row r="29" spans="2:71" s="1" customFormat="1" ht="25.9" customHeight="1">
      <c r="B29" s="33"/>
      <c r="C29" s="34"/>
      <c r="D29" s="36" t="s">
        <v>1899</v>
      </c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211">
        <f>ROUNDUP(AK26+AK27,2)</f>
        <v>0</v>
      </c>
      <c r="AL29" s="212"/>
      <c r="AM29" s="212"/>
      <c r="AN29" s="212"/>
      <c r="AO29" s="212"/>
      <c r="AP29" s="34"/>
      <c r="AQ29" s="35"/>
      <c r="BE29" s="204"/>
    </row>
    <row r="30" spans="2:71" s="1" customFormat="1" ht="6.95" customHeight="1">
      <c r="B30" s="33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5"/>
      <c r="BE30" s="204"/>
    </row>
    <row r="31" spans="2:71" s="2" customFormat="1" ht="14.45" customHeight="1">
      <c r="B31" s="38"/>
      <c r="C31" s="39"/>
      <c r="D31" s="40" t="s">
        <v>1900</v>
      </c>
      <c r="E31" s="39"/>
      <c r="F31" s="40" t="s">
        <v>1901</v>
      </c>
      <c r="G31" s="39"/>
      <c r="H31" s="39"/>
      <c r="I31" s="39"/>
      <c r="J31" s="39"/>
      <c r="K31" s="39"/>
      <c r="L31" s="196">
        <v>0.21</v>
      </c>
      <c r="M31" s="197"/>
      <c r="N31" s="197"/>
      <c r="O31" s="197"/>
      <c r="P31" s="39"/>
      <c r="Q31" s="39"/>
      <c r="R31" s="39"/>
      <c r="S31" s="39"/>
      <c r="T31" s="42" t="s">
        <v>1902</v>
      </c>
      <c r="U31" s="39"/>
      <c r="V31" s="39"/>
      <c r="W31" s="198">
        <f>ROUNDUP(AZ87+SUM(CD91:CD104),2)</f>
        <v>0</v>
      </c>
      <c r="X31" s="197"/>
      <c r="Y31" s="197"/>
      <c r="Z31" s="197"/>
      <c r="AA31" s="197"/>
      <c r="AB31" s="197"/>
      <c r="AC31" s="197"/>
      <c r="AD31" s="197"/>
      <c r="AE31" s="197"/>
      <c r="AF31" s="39"/>
      <c r="AG31" s="39"/>
      <c r="AH31" s="39"/>
      <c r="AI31" s="39"/>
      <c r="AJ31" s="39"/>
      <c r="AK31" s="198">
        <f>ROUNDUP(AV87+SUM(BY91:BY104),1)</f>
        <v>0</v>
      </c>
      <c r="AL31" s="197"/>
      <c r="AM31" s="197"/>
      <c r="AN31" s="197"/>
      <c r="AO31" s="197"/>
      <c r="AP31" s="39"/>
      <c r="AQ31" s="43"/>
      <c r="BE31" s="205"/>
    </row>
    <row r="32" spans="2:71" s="2" customFormat="1" ht="14.45" customHeight="1">
      <c r="B32" s="38"/>
      <c r="C32" s="39"/>
      <c r="D32" s="39"/>
      <c r="E32" s="39"/>
      <c r="F32" s="40" t="s">
        <v>1903</v>
      </c>
      <c r="G32" s="39"/>
      <c r="H32" s="39"/>
      <c r="I32" s="39"/>
      <c r="J32" s="39"/>
      <c r="K32" s="39"/>
      <c r="L32" s="196">
        <v>0.15</v>
      </c>
      <c r="M32" s="197"/>
      <c r="N32" s="197"/>
      <c r="O32" s="197"/>
      <c r="P32" s="39"/>
      <c r="Q32" s="39"/>
      <c r="R32" s="39"/>
      <c r="S32" s="39"/>
      <c r="T32" s="42" t="s">
        <v>1902</v>
      </c>
      <c r="U32" s="39"/>
      <c r="V32" s="39"/>
      <c r="W32" s="198">
        <f>ROUNDUP(BA87+SUM(CE91:CE104),2)</f>
        <v>0</v>
      </c>
      <c r="X32" s="197"/>
      <c r="Y32" s="197"/>
      <c r="Z32" s="197"/>
      <c r="AA32" s="197"/>
      <c r="AB32" s="197"/>
      <c r="AC32" s="197"/>
      <c r="AD32" s="197"/>
      <c r="AE32" s="197"/>
      <c r="AF32" s="39"/>
      <c r="AG32" s="39"/>
      <c r="AH32" s="39"/>
      <c r="AI32" s="39"/>
      <c r="AJ32" s="39"/>
      <c r="AK32" s="198">
        <f>ROUNDUP(AW87+SUM(BZ91:BZ104),1)</f>
        <v>0</v>
      </c>
      <c r="AL32" s="197"/>
      <c r="AM32" s="197"/>
      <c r="AN32" s="197"/>
      <c r="AO32" s="197"/>
      <c r="AP32" s="39"/>
      <c r="AQ32" s="43"/>
      <c r="BE32" s="205"/>
    </row>
    <row r="33" spans="2:57" s="2" customFormat="1" ht="14.45" hidden="1" customHeight="1">
      <c r="B33" s="38"/>
      <c r="C33" s="39"/>
      <c r="D33" s="39"/>
      <c r="E33" s="39"/>
      <c r="F33" s="40" t="s">
        <v>1904</v>
      </c>
      <c r="G33" s="39"/>
      <c r="H33" s="39"/>
      <c r="I33" s="39"/>
      <c r="J33" s="39"/>
      <c r="K33" s="39"/>
      <c r="L33" s="196">
        <v>0.21</v>
      </c>
      <c r="M33" s="197"/>
      <c r="N33" s="197"/>
      <c r="O33" s="197"/>
      <c r="P33" s="39"/>
      <c r="Q33" s="39"/>
      <c r="R33" s="39"/>
      <c r="S33" s="39"/>
      <c r="T33" s="42" t="s">
        <v>1902</v>
      </c>
      <c r="U33" s="39"/>
      <c r="V33" s="39"/>
      <c r="W33" s="198">
        <f>ROUNDUP(BB87+SUM(CF91:CF104),2)</f>
        <v>0</v>
      </c>
      <c r="X33" s="197"/>
      <c r="Y33" s="197"/>
      <c r="Z33" s="197"/>
      <c r="AA33" s="197"/>
      <c r="AB33" s="197"/>
      <c r="AC33" s="197"/>
      <c r="AD33" s="197"/>
      <c r="AE33" s="197"/>
      <c r="AF33" s="39"/>
      <c r="AG33" s="39"/>
      <c r="AH33" s="39"/>
      <c r="AI33" s="39"/>
      <c r="AJ33" s="39"/>
      <c r="AK33" s="198">
        <v>0</v>
      </c>
      <c r="AL33" s="197"/>
      <c r="AM33" s="197"/>
      <c r="AN33" s="197"/>
      <c r="AO33" s="197"/>
      <c r="AP33" s="39"/>
      <c r="AQ33" s="43"/>
      <c r="BE33" s="205"/>
    </row>
    <row r="34" spans="2:57" s="2" customFormat="1" ht="14.45" hidden="1" customHeight="1">
      <c r="B34" s="38"/>
      <c r="C34" s="39"/>
      <c r="D34" s="39"/>
      <c r="E34" s="39"/>
      <c r="F34" s="40" t="s">
        <v>1905</v>
      </c>
      <c r="G34" s="39"/>
      <c r="H34" s="39"/>
      <c r="I34" s="39"/>
      <c r="J34" s="39"/>
      <c r="K34" s="39"/>
      <c r="L34" s="196">
        <v>0.15</v>
      </c>
      <c r="M34" s="197"/>
      <c r="N34" s="197"/>
      <c r="O34" s="197"/>
      <c r="P34" s="39"/>
      <c r="Q34" s="39"/>
      <c r="R34" s="39"/>
      <c r="S34" s="39"/>
      <c r="T34" s="42" t="s">
        <v>1902</v>
      </c>
      <c r="U34" s="39"/>
      <c r="V34" s="39"/>
      <c r="W34" s="198">
        <f>ROUNDUP(BC87+SUM(CG91:CG104),2)</f>
        <v>0</v>
      </c>
      <c r="X34" s="197"/>
      <c r="Y34" s="197"/>
      <c r="Z34" s="197"/>
      <c r="AA34" s="197"/>
      <c r="AB34" s="197"/>
      <c r="AC34" s="197"/>
      <c r="AD34" s="197"/>
      <c r="AE34" s="197"/>
      <c r="AF34" s="39"/>
      <c r="AG34" s="39"/>
      <c r="AH34" s="39"/>
      <c r="AI34" s="39"/>
      <c r="AJ34" s="39"/>
      <c r="AK34" s="198">
        <v>0</v>
      </c>
      <c r="AL34" s="197"/>
      <c r="AM34" s="197"/>
      <c r="AN34" s="197"/>
      <c r="AO34" s="197"/>
      <c r="AP34" s="39"/>
      <c r="AQ34" s="43"/>
      <c r="BE34" s="205"/>
    </row>
    <row r="35" spans="2:57" s="2" customFormat="1" ht="14.45" hidden="1" customHeight="1">
      <c r="B35" s="38"/>
      <c r="C35" s="39"/>
      <c r="D35" s="39"/>
      <c r="E35" s="39"/>
      <c r="F35" s="40" t="s">
        <v>1906</v>
      </c>
      <c r="G35" s="39"/>
      <c r="H35" s="39"/>
      <c r="I35" s="39"/>
      <c r="J35" s="39"/>
      <c r="K35" s="39"/>
      <c r="L35" s="196">
        <v>0</v>
      </c>
      <c r="M35" s="197"/>
      <c r="N35" s="197"/>
      <c r="O35" s="197"/>
      <c r="P35" s="39"/>
      <c r="Q35" s="39"/>
      <c r="R35" s="39"/>
      <c r="S35" s="39"/>
      <c r="T35" s="42" t="s">
        <v>1902</v>
      </c>
      <c r="U35" s="39"/>
      <c r="V35" s="39"/>
      <c r="W35" s="198">
        <f>ROUNDUP(BD87+SUM(CH91:CH104),2)</f>
        <v>0</v>
      </c>
      <c r="X35" s="197"/>
      <c r="Y35" s="197"/>
      <c r="Z35" s="197"/>
      <c r="AA35" s="197"/>
      <c r="AB35" s="197"/>
      <c r="AC35" s="197"/>
      <c r="AD35" s="197"/>
      <c r="AE35" s="197"/>
      <c r="AF35" s="39"/>
      <c r="AG35" s="39"/>
      <c r="AH35" s="39"/>
      <c r="AI35" s="39"/>
      <c r="AJ35" s="39"/>
      <c r="AK35" s="198">
        <v>0</v>
      </c>
      <c r="AL35" s="197"/>
      <c r="AM35" s="197"/>
      <c r="AN35" s="197"/>
      <c r="AO35" s="197"/>
      <c r="AP35" s="39"/>
      <c r="AQ35" s="43"/>
    </row>
    <row r="36" spans="2:57" s="1" customFormat="1" ht="6.95" customHeight="1"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5"/>
    </row>
    <row r="37" spans="2:57" s="1" customFormat="1" ht="25.9" customHeight="1">
      <c r="B37" s="33"/>
      <c r="C37" s="44"/>
      <c r="D37" s="45" t="s">
        <v>1907</v>
      </c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7" t="s">
        <v>1908</v>
      </c>
      <c r="U37" s="46"/>
      <c r="V37" s="46"/>
      <c r="W37" s="46"/>
      <c r="X37" s="220" t="s">
        <v>1909</v>
      </c>
      <c r="Y37" s="221"/>
      <c r="Z37" s="221"/>
      <c r="AA37" s="221"/>
      <c r="AB37" s="221"/>
      <c r="AC37" s="46"/>
      <c r="AD37" s="46"/>
      <c r="AE37" s="46"/>
      <c r="AF37" s="46"/>
      <c r="AG37" s="46"/>
      <c r="AH37" s="46"/>
      <c r="AI37" s="46"/>
      <c r="AJ37" s="46"/>
      <c r="AK37" s="222">
        <f>SUM(AK29:AK35)</f>
        <v>0</v>
      </c>
      <c r="AL37" s="221"/>
      <c r="AM37" s="221"/>
      <c r="AN37" s="221"/>
      <c r="AO37" s="223"/>
      <c r="AP37" s="44"/>
      <c r="AQ37" s="35"/>
    </row>
    <row r="38" spans="2:57" s="1" customFormat="1" ht="14.45" customHeight="1">
      <c r="B38" s="33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34"/>
      <c r="AN38" s="34"/>
      <c r="AO38" s="34"/>
      <c r="AP38" s="34"/>
      <c r="AQ38" s="35"/>
    </row>
    <row r="39" spans="2:57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2"/>
    </row>
    <row r="40" spans="2:57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2"/>
    </row>
    <row r="41" spans="2:57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2"/>
    </row>
    <row r="42" spans="2:57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2"/>
    </row>
    <row r="43" spans="2:57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2"/>
    </row>
    <row r="44" spans="2:57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2"/>
    </row>
    <row r="45" spans="2:57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2"/>
    </row>
    <row r="46" spans="2:57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2"/>
    </row>
    <row r="47" spans="2:57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2"/>
    </row>
    <row r="48" spans="2:57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2"/>
    </row>
    <row r="49" spans="2:43" s="1" customFormat="1" ht="15">
      <c r="B49" s="33"/>
      <c r="C49" s="34"/>
      <c r="D49" s="48" t="s">
        <v>1910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50"/>
      <c r="AA49" s="34"/>
      <c r="AB49" s="34"/>
      <c r="AC49" s="48" t="s">
        <v>1911</v>
      </c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50"/>
      <c r="AP49" s="34"/>
      <c r="AQ49" s="35"/>
    </row>
    <row r="50" spans="2:43">
      <c r="B50" s="20"/>
      <c r="C50" s="21"/>
      <c r="D50" s="5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52"/>
      <c r="AA50" s="21"/>
      <c r="AB50" s="21"/>
      <c r="AC50" s="5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52"/>
      <c r="AP50" s="21"/>
      <c r="AQ50" s="22"/>
    </row>
    <row r="51" spans="2:43">
      <c r="B51" s="20"/>
      <c r="C51" s="21"/>
      <c r="D51" s="5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52"/>
      <c r="AA51" s="21"/>
      <c r="AB51" s="21"/>
      <c r="AC51" s="5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52"/>
      <c r="AP51" s="21"/>
      <c r="AQ51" s="22"/>
    </row>
    <row r="52" spans="2:43">
      <c r="B52" s="20"/>
      <c r="C52" s="21"/>
      <c r="D52" s="5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52"/>
      <c r="AA52" s="21"/>
      <c r="AB52" s="21"/>
      <c r="AC52" s="5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52"/>
      <c r="AP52" s="21"/>
      <c r="AQ52" s="22"/>
    </row>
    <row r="53" spans="2:43">
      <c r="B53" s="20"/>
      <c r="C53" s="21"/>
      <c r="D53" s="5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52"/>
      <c r="AA53" s="21"/>
      <c r="AB53" s="21"/>
      <c r="AC53" s="5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52"/>
      <c r="AP53" s="21"/>
      <c r="AQ53" s="22"/>
    </row>
    <row r="54" spans="2:43">
      <c r="B54" s="20"/>
      <c r="C54" s="21"/>
      <c r="D54" s="5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52"/>
      <c r="AA54" s="21"/>
      <c r="AB54" s="21"/>
      <c r="AC54" s="5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52"/>
      <c r="AP54" s="21"/>
      <c r="AQ54" s="22"/>
    </row>
    <row r="55" spans="2:43">
      <c r="B55" s="20"/>
      <c r="C55" s="21"/>
      <c r="D55" s="5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52"/>
      <c r="AA55" s="21"/>
      <c r="AB55" s="21"/>
      <c r="AC55" s="5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52"/>
      <c r="AP55" s="21"/>
      <c r="AQ55" s="22"/>
    </row>
    <row r="56" spans="2:43">
      <c r="B56" s="20"/>
      <c r="C56" s="21"/>
      <c r="D56" s="5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52"/>
      <c r="AA56" s="21"/>
      <c r="AB56" s="21"/>
      <c r="AC56" s="5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52"/>
      <c r="AP56" s="21"/>
      <c r="AQ56" s="22"/>
    </row>
    <row r="57" spans="2:43">
      <c r="B57" s="20"/>
      <c r="C57" s="21"/>
      <c r="D57" s="5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52"/>
      <c r="AA57" s="21"/>
      <c r="AB57" s="21"/>
      <c r="AC57" s="5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52"/>
      <c r="AP57" s="21"/>
      <c r="AQ57" s="22"/>
    </row>
    <row r="58" spans="2:43" s="1" customFormat="1" ht="15">
      <c r="B58" s="33"/>
      <c r="C58" s="34"/>
      <c r="D58" s="53" t="s">
        <v>1912</v>
      </c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5" t="s">
        <v>1913</v>
      </c>
      <c r="S58" s="54"/>
      <c r="T58" s="54"/>
      <c r="U58" s="54"/>
      <c r="V58" s="54"/>
      <c r="W58" s="54"/>
      <c r="X58" s="54"/>
      <c r="Y58" s="54"/>
      <c r="Z58" s="56"/>
      <c r="AA58" s="34"/>
      <c r="AB58" s="34"/>
      <c r="AC58" s="53" t="s">
        <v>1912</v>
      </c>
      <c r="AD58" s="54"/>
      <c r="AE58" s="54"/>
      <c r="AF58" s="54"/>
      <c r="AG58" s="54"/>
      <c r="AH58" s="54"/>
      <c r="AI58" s="54"/>
      <c r="AJ58" s="54"/>
      <c r="AK58" s="54"/>
      <c r="AL58" s="54"/>
      <c r="AM58" s="55" t="s">
        <v>1913</v>
      </c>
      <c r="AN58" s="54"/>
      <c r="AO58" s="56"/>
      <c r="AP58" s="34"/>
      <c r="AQ58" s="35"/>
    </row>
    <row r="59" spans="2:43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2"/>
    </row>
    <row r="60" spans="2:43" s="1" customFormat="1" ht="15">
      <c r="B60" s="33"/>
      <c r="C60" s="34"/>
      <c r="D60" s="48" t="s">
        <v>1914</v>
      </c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50"/>
      <c r="AA60" s="34"/>
      <c r="AB60" s="34"/>
      <c r="AC60" s="48" t="s">
        <v>1915</v>
      </c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50"/>
      <c r="AP60" s="34"/>
      <c r="AQ60" s="35"/>
    </row>
    <row r="61" spans="2:43">
      <c r="B61" s="20"/>
      <c r="C61" s="21"/>
      <c r="D61" s="5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52"/>
      <c r="AA61" s="21"/>
      <c r="AB61" s="21"/>
      <c r="AC61" s="5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52"/>
      <c r="AP61" s="21"/>
      <c r="AQ61" s="22"/>
    </row>
    <row r="62" spans="2:43">
      <c r="B62" s="20"/>
      <c r="C62" s="21"/>
      <c r="D62" s="5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52"/>
      <c r="AA62" s="21"/>
      <c r="AB62" s="21"/>
      <c r="AC62" s="5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52"/>
      <c r="AP62" s="21"/>
      <c r="AQ62" s="22"/>
    </row>
    <row r="63" spans="2:43">
      <c r="B63" s="20"/>
      <c r="C63" s="21"/>
      <c r="D63" s="5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52"/>
      <c r="AA63" s="21"/>
      <c r="AB63" s="21"/>
      <c r="AC63" s="5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52"/>
      <c r="AP63" s="21"/>
      <c r="AQ63" s="22"/>
    </row>
    <row r="64" spans="2:43">
      <c r="B64" s="20"/>
      <c r="C64" s="21"/>
      <c r="D64" s="5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52"/>
      <c r="AA64" s="21"/>
      <c r="AB64" s="21"/>
      <c r="AC64" s="51"/>
      <c r="AD64" s="21"/>
      <c r="AE64" s="21"/>
      <c r="AF64" s="21"/>
      <c r="AG64" s="21"/>
      <c r="AH64" s="21"/>
      <c r="AI64" s="21"/>
      <c r="AJ64" s="21"/>
      <c r="AK64" s="21"/>
      <c r="AL64" s="21"/>
      <c r="AM64" s="21"/>
      <c r="AN64" s="21"/>
      <c r="AO64" s="52"/>
      <c r="AP64" s="21"/>
      <c r="AQ64" s="22"/>
    </row>
    <row r="65" spans="2:43">
      <c r="B65" s="20"/>
      <c r="C65" s="21"/>
      <c r="D65" s="5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52"/>
      <c r="AA65" s="21"/>
      <c r="AB65" s="21"/>
      <c r="AC65" s="5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52"/>
      <c r="AP65" s="21"/>
      <c r="AQ65" s="22"/>
    </row>
    <row r="66" spans="2:43">
      <c r="B66" s="20"/>
      <c r="C66" s="21"/>
      <c r="D66" s="5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52"/>
      <c r="AA66" s="21"/>
      <c r="AB66" s="21"/>
      <c r="AC66" s="5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52"/>
      <c r="AP66" s="21"/>
      <c r="AQ66" s="22"/>
    </row>
    <row r="67" spans="2:43">
      <c r="B67" s="20"/>
      <c r="C67" s="21"/>
      <c r="D67" s="5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52"/>
      <c r="AA67" s="21"/>
      <c r="AB67" s="21"/>
      <c r="AC67" s="5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52"/>
      <c r="AP67" s="21"/>
      <c r="AQ67" s="22"/>
    </row>
    <row r="68" spans="2:43">
      <c r="B68" s="20"/>
      <c r="C68" s="21"/>
      <c r="D68" s="5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52"/>
      <c r="AA68" s="21"/>
      <c r="AB68" s="21"/>
      <c r="AC68" s="5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52"/>
      <c r="AP68" s="21"/>
      <c r="AQ68" s="22"/>
    </row>
    <row r="69" spans="2:43" s="1" customFormat="1" ht="15">
      <c r="B69" s="33"/>
      <c r="C69" s="34"/>
      <c r="D69" s="53" t="s">
        <v>1912</v>
      </c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5" t="s">
        <v>1913</v>
      </c>
      <c r="S69" s="54"/>
      <c r="T69" s="54"/>
      <c r="U69" s="54"/>
      <c r="V69" s="54"/>
      <c r="W69" s="54"/>
      <c r="X69" s="54"/>
      <c r="Y69" s="54"/>
      <c r="Z69" s="56"/>
      <c r="AA69" s="34"/>
      <c r="AB69" s="34"/>
      <c r="AC69" s="53" t="s">
        <v>1912</v>
      </c>
      <c r="AD69" s="54"/>
      <c r="AE69" s="54"/>
      <c r="AF69" s="54"/>
      <c r="AG69" s="54"/>
      <c r="AH69" s="54"/>
      <c r="AI69" s="54"/>
      <c r="AJ69" s="54"/>
      <c r="AK69" s="54"/>
      <c r="AL69" s="54"/>
      <c r="AM69" s="55" t="s">
        <v>1913</v>
      </c>
      <c r="AN69" s="54"/>
      <c r="AO69" s="56"/>
      <c r="AP69" s="34"/>
      <c r="AQ69" s="35"/>
    </row>
    <row r="70" spans="2:43" s="1" customFormat="1" ht="6.95" customHeight="1">
      <c r="B70" s="33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F70" s="34"/>
      <c r="AG70" s="34"/>
      <c r="AH70" s="34"/>
      <c r="AI70" s="34"/>
      <c r="AJ70" s="34"/>
      <c r="AK70" s="34"/>
      <c r="AL70" s="34"/>
      <c r="AM70" s="34"/>
      <c r="AN70" s="34"/>
      <c r="AO70" s="34"/>
      <c r="AP70" s="34"/>
      <c r="AQ70" s="35"/>
    </row>
    <row r="71" spans="2:43" s="1" customFormat="1" ht="6.95" customHeight="1"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8"/>
      <c r="S71" s="58"/>
      <c r="T71" s="58"/>
      <c r="U71" s="58"/>
      <c r="V71" s="58"/>
      <c r="W71" s="58"/>
      <c r="X71" s="58"/>
      <c r="Y71" s="58"/>
      <c r="Z71" s="58"/>
      <c r="AA71" s="58"/>
      <c r="AB71" s="58"/>
      <c r="AC71" s="58"/>
      <c r="AD71" s="58"/>
      <c r="AE71" s="58"/>
      <c r="AF71" s="58"/>
      <c r="AG71" s="58"/>
      <c r="AH71" s="58"/>
      <c r="AI71" s="58"/>
      <c r="AJ71" s="58"/>
      <c r="AK71" s="58"/>
      <c r="AL71" s="58"/>
      <c r="AM71" s="58"/>
      <c r="AN71" s="58"/>
      <c r="AO71" s="58"/>
      <c r="AP71" s="58"/>
      <c r="AQ71" s="59"/>
    </row>
    <row r="75" spans="2:43" s="1" customFormat="1" ht="6.95" customHeight="1"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1"/>
      <c r="S75" s="61"/>
      <c r="T75" s="61"/>
      <c r="U75" s="61"/>
      <c r="V75" s="61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  <c r="AM75" s="61"/>
      <c r="AN75" s="61"/>
      <c r="AO75" s="61"/>
      <c r="AP75" s="61"/>
      <c r="AQ75" s="62"/>
    </row>
    <row r="76" spans="2:43" s="1" customFormat="1" ht="36.950000000000003" customHeight="1">
      <c r="B76" s="33"/>
      <c r="C76" s="201" t="s">
        <v>1916</v>
      </c>
      <c r="D76" s="218"/>
      <c r="E76" s="218"/>
      <c r="F76" s="218"/>
      <c r="G76" s="218"/>
      <c r="H76" s="218"/>
      <c r="I76" s="218"/>
      <c r="J76" s="218"/>
      <c r="K76" s="218"/>
      <c r="L76" s="218"/>
      <c r="M76" s="218"/>
      <c r="N76" s="218"/>
      <c r="O76" s="218"/>
      <c r="P76" s="218"/>
      <c r="Q76" s="218"/>
      <c r="R76" s="218"/>
      <c r="S76" s="218"/>
      <c r="T76" s="218"/>
      <c r="U76" s="218"/>
      <c r="V76" s="218"/>
      <c r="W76" s="218"/>
      <c r="X76" s="218"/>
      <c r="Y76" s="218"/>
      <c r="Z76" s="218"/>
      <c r="AA76" s="218"/>
      <c r="AB76" s="218"/>
      <c r="AC76" s="218"/>
      <c r="AD76" s="218"/>
      <c r="AE76" s="218"/>
      <c r="AF76" s="218"/>
      <c r="AG76" s="218"/>
      <c r="AH76" s="218"/>
      <c r="AI76" s="218"/>
      <c r="AJ76" s="218"/>
      <c r="AK76" s="218"/>
      <c r="AL76" s="218"/>
      <c r="AM76" s="218"/>
      <c r="AN76" s="218"/>
      <c r="AO76" s="218"/>
      <c r="AP76" s="218"/>
      <c r="AQ76" s="35"/>
    </row>
    <row r="77" spans="2:43" s="3" customFormat="1" ht="14.45" customHeight="1">
      <c r="B77" s="63"/>
      <c r="C77" s="28" t="s">
        <v>1869</v>
      </c>
      <c r="D77" s="64"/>
      <c r="E77" s="64"/>
      <c r="F77" s="64"/>
      <c r="G77" s="64"/>
      <c r="H77" s="64"/>
      <c r="I77" s="64"/>
      <c r="J77" s="64"/>
      <c r="K77" s="64"/>
      <c r="L77" s="64" t="str">
        <f>K5</f>
        <v>719a-17</v>
      </c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5"/>
    </row>
    <row r="78" spans="2:43" s="4" customFormat="1" ht="36.950000000000003" customHeight="1">
      <c r="B78" s="66"/>
      <c r="C78" s="67" t="s">
        <v>1872</v>
      </c>
      <c r="D78" s="68"/>
      <c r="E78" s="68"/>
      <c r="F78" s="68"/>
      <c r="G78" s="68"/>
      <c r="H78" s="68"/>
      <c r="I78" s="68"/>
      <c r="J78" s="68"/>
      <c r="K78" s="68"/>
      <c r="L78" s="226" t="str">
        <f>K6</f>
        <v>MŠ Horažďovice,Jiřího z Poděbrad - stavební úpravy a přístavba - úprava 12/2017</v>
      </c>
      <c r="M78" s="227"/>
      <c r="N78" s="227"/>
      <c r="O78" s="227"/>
      <c r="P78" s="227"/>
      <c r="Q78" s="227"/>
      <c r="R78" s="227"/>
      <c r="S78" s="227"/>
      <c r="T78" s="227"/>
      <c r="U78" s="227"/>
      <c r="V78" s="227"/>
      <c r="W78" s="227"/>
      <c r="X78" s="227"/>
      <c r="Y78" s="227"/>
      <c r="Z78" s="227"/>
      <c r="AA78" s="227"/>
      <c r="AB78" s="227"/>
      <c r="AC78" s="227"/>
      <c r="AD78" s="227"/>
      <c r="AE78" s="227"/>
      <c r="AF78" s="227"/>
      <c r="AG78" s="227"/>
      <c r="AH78" s="227"/>
      <c r="AI78" s="227"/>
      <c r="AJ78" s="227"/>
      <c r="AK78" s="227"/>
      <c r="AL78" s="227"/>
      <c r="AM78" s="227"/>
      <c r="AN78" s="227"/>
      <c r="AO78" s="227"/>
      <c r="AP78" s="68"/>
      <c r="AQ78" s="69"/>
    </row>
    <row r="79" spans="2:43" s="1" customFormat="1" ht="6.95" customHeight="1">
      <c r="B79" s="33"/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F79" s="34"/>
      <c r="AG79" s="34"/>
      <c r="AH79" s="34"/>
      <c r="AI79" s="34"/>
      <c r="AJ79" s="34"/>
      <c r="AK79" s="34"/>
      <c r="AL79" s="34"/>
      <c r="AM79" s="34"/>
      <c r="AN79" s="34"/>
      <c r="AO79" s="34"/>
      <c r="AP79" s="34"/>
      <c r="AQ79" s="35"/>
    </row>
    <row r="80" spans="2:43" s="1" customFormat="1" ht="15">
      <c r="B80" s="33"/>
      <c r="C80" s="28" t="s">
        <v>1879</v>
      </c>
      <c r="D80" s="34"/>
      <c r="E80" s="34"/>
      <c r="F80" s="34"/>
      <c r="G80" s="34"/>
      <c r="H80" s="34"/>
      <c r="I80" s="34"/>
      <c r="J80" s="34"/>
      <c r="K80" s="34"/>
      <c r="L80" s="70" t="str">
        <f>IF(K8="","",K8)</f>
        <v>Horažďovice, ulice Jiřího z Poděbrad</v>
      </c>
      <c r="M80" s="34"/>
      <c r="N80" s="34"/>
      <c r="O80" s="34"/>
      <c r="P80" s="34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F80" s="34"/>
      <c r="AG80" s="34"/>
      <c r="AH80" s="34"/>
      <c r="AI80" s="28" t="s">
        <v>1881</v>
      </c>
      <c r="AJ80" s="34"/>
      <c r="AK80" s="34"/>
      <c r="AL80" s="34"/>
      <c r="AM80" s="71" t="str">
        <f>IF(AN8= "","",AN8)</f>
        <v>1. 10. 2017</v>
      </c>
      <c r="AN80" s="34"/>
      <c r="AO80" s="34"/>
      <c r="AP80" s="34"/>
      <c r="AQ80" s="35"/>
    </row>
    <row r="81" spans="1:89" s="1" customFormat="1" ht="6.95" customHeight="1">
      <c r="B81" s="33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F81" s="34"/>
      <c r="AG81" s="34"/>
      <c r="AH81" s="34"/>
      <c r="AI81" s="34"/>
      <c r="AJ81" s="34"/>
      <c r="AK81" s="34"/>
      <c r="AL81" s="34"/>
      <c r="AM81" s="34"/>
      <c r="AN81" s="34"/>
      <c r="AO81" s="34"/>
      <c r="AP81" s="34"/>
      <c r="AQ81" s="35"/>
    </row>
    <row r="82" spans="1:89" s="1" customFormat="1" ht="15">
      <c r="B82" s="33"/>
      <c r="C82" s="28" t="s">
        <v>1885</v>
      </c>
      <c r="D82" s="34"/>
      <c r="E82" s="34"/>
      <c r="F82" s="34"/>
      <c r="G82" s="34"/>
      <c r="H82" s="34"/>
      <c r="I82" s="34"/>
      <c r="J82" s="34"/>
      <c r="K82" s="34"/>
      <c r="L82" s="64" t="str">
        <f>IF(E11= "","",E11)</f>
        <v>Město Horažďovice, Mírové nám. 1, PSČ 341 01</v>
      </c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28" t="s">
        <v>1891</v>
      </c>
      <c r="AJ82" s="34"/>
      <c r="AK82" s="34"/>
      <c r="AL82" s="34"/>
      <c r="AM82" s="219" t="str">
        <f>IF(E17="","",E17)</f>
        <v>Jiří Urbánek, Hraniční 70, 386 01 Strakonice</v>
      </c>
      <c r="AN82" s="218"/>
      <c r="AO82" s="218"/>
      <c r="AP82" s="218"/>
      <c r="AQ82" s="35"/>
      <c r="AS82" s="213" t="s">
        <v>1917</v>
      </c>
      <c r="AT82" s="214"/>
      <c r="AU82" s="72"/>
      <c r="AV82" s="72"/>
      <c r="AW82" s="72"/>
      <c r="AX82" s="72"/>
      <c r="AY82" s="72"/>
      <c r="AZ82" s="72"/>
      <c r="BA82" s="72"/>
      <c r="BB82" s="72"/>
      <c r="BC82" s="72"/>
      <c r="BD82" s="73"/>
    </row>
    <row r="83" spans="1:89" s="1" customFormat="1" ht="15">
      <c r="B83" s="33"/>
      <c r="C83" s="28" t="s">
        <v>1889</v>
      </c>
      <c r="D83" s="34"/>
      <c r="E83" s="34"/>
      <c r="F83" s="34"/>
      <c r="G83" s="34"/>
      <c r="H83" s="34"/>
      <c r="I83" s="34"/>
      <c r="J83" s="34"/>
      <c r="K83" s="34"/>
      <c r="L83" s="64" t="str">
        <f>IF(E14= "Vyplň údaj","",E14)</f>
        <v/>
      </c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28" t="s">
        <v>1894</v>
      </c>
      <c r="AJ83" s="34"/>
      <c r="AK83" s="34"/>
      <c r="AL83" s="34"/>
      <c r="AM83" s="219" t="str">
        <f>IF(E20="","",E20)</f>
        <v>Jiří Urbánek</v>
      </c>
      <c r="AN83" s="218"/>
      <c r="AO83" s="218"/>
      <c r="AP83" s="218"/>
      <c r="AQ83" s="35"/>
      <c r="AS83" s="215"/>
      <c r="AT83" s="216"/>
      <c r="AU83" s="74"/>
      <c r="AV83" s="74"/>
      <c r="AW83" s="74"/>
      <c r="AX83" s="74"/>
      <c r="AY83" s="74"/>
      <c r="AZ83" s="74"/>
      <c r="BA83" s="74"/>
      <c r="BB83" s="74"/>
      <c r="BC83" s="74"/>
      <c r="BD83" s="75"/>
    </row>
    <row r="84" spans="1:89" s="1" customFormat="1" ht="10.9" customHeight="1">
      <c r="B84" s="33"/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F84" s="34"/>
      <c r="AG84" s="34"/>
      <c r="AH84" s="34"/>
      <c r="AI84" s="34"/>
      <c r="AJ84" s="34"/>
      <c r="AK84" s="34"/>
      <c r="AL84" s="34"/>
      <c r="AM84" s="34"/>
      <c r="AN84" s="34"/>
      <c r="AO84" s="34"/>
      <c r="AP84" s="34"/>
      <c r="AQ84" s="35"/>
      <c r="AS84" s="217"/>
      <c r="AT84" s="218"/>
      <c r="AU84" s="34"/>
      <c r="AV84" s="34"/>
      <c r="AW84" s="34"/>
      <c r="AX84" s="34"/>
      <c r="AY84" s="34"/>
      <c r="AZ84" s="34"/>
      <c r="BA84" s="34"/>
      <c r="BB84" s="34"/>
      <c r="BC84" s="34"/>
      <c r="BD84" s="77"/>
    </row>
    <row r="85" spans="1:89" s="1" customFormat="1" ht="29.25" customHeight="1">
      <c r="B85" s="33"/>
      <c r="C85" s="230" t="s">
        <v>1918</v>
      </c>
      <c r="D85" s="221"/>
      <c r="E85" s="221"/>
      <c r="F85" s="221"/>
      <c r="G85" s="221"/>
      <c r="H85" s="46"/>
      <c r="I85" s="231" t="s">
        <v>1919</v>
      </c>
      <c r="J85" s="221"/>
      <c r="K85" s="221"/>
      <c r="L85" s="221"/>
      <c r="M85" s="221"/>
      <c r="N85" s="221"/>
      <c r="O85" s="221"/>
      <c r="P85" s="221"/>
      <c r="Q85" s="221"/>
      <c r="R85" s="221"/>
      <c r="S85" s="221"/>
      <c r="T85" s="221"/>
      <c r="U85" s="221"/>
      <c r="V85" s="221"/>
      <c r="W85" s="221"/>
      <c r="X85" s="221"/>
      <c r="Y85" s="221"/>
      <c r="Z85" s="221"/>
      <c r="AA85" s="221"/>
      <c r="AB85" s="221"/>
      <c r="AC85" s="221"/>
      <c r="AD85" s="221"/>
      <c r="AE85" s="221"/>
      <c r="AF85" s="221"/>
      <c r="AG85" s="231" t="s">
        <v>1920</v>
      </c>
      <c r="AH85" s="221"/>
      <c r="AI85" s="221"/>
      <c r="AJ85" s="221"/>
      <c r="AK85" s="221"/>
      <c r="AL85" s="221"/>
      <c r="AM85" s="221"/>
      <c r="AN85" s="231" t="s">
        <v>1921</v>
      </c>
      <c r="AO85" s="221"/>
      <c r="AP85" s="223"/>
      <c r="AQ85" s="35"/>
      <c r="AS85" s="78" t="s">
        <v>1922</v>
      </c>
      <c r="AT85" s="79" t="s">
        <v>1923</v>
      </c>
      <c r="AU85" s="79" t="s">
        <v>1924</v>
      </c>
      <c r="AV85" s="79" t="s">
        <v>1925</v>
      </c>
      <c r="AW85" s="79" t="s">
        <v>1926</v>
      </c>
      <c r="AX85" s="79" t="s">
        <v>1927</v>
      </c>
      <c r="AY85" s="79" t="s">
        <v>1928</v>
      </c>
      <c r="AZ85" s="79" t="s">
        <v>1929</v>
      </c>
      <c r="BA85" s="79" t="s">
        <v>1930</v>
      </c>
      <c r="BB85" s="79" t="s">
        <v>1931</v>
      </c>
      <c r="BC85" s="79" t="s">
        <v>1932</v>
      </c>
      <c r="BD85" s="80" t="s">
        <v>1933</v>
      </c>
    </row>
    <row r="86" spans="1:89" s="1" customFormat="1" ht="10.9" customHeight="1"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5"/>
      <c r="AS86" s="81"/>
      <c r="AT86" s="49"/>
      <c r="AU86" s="49"/>
      <c r="AV86" s="49"/>
      <c r="AW86" s="49"/>
      <c r="AX86" s="49"/>
      <c r="AY86" s="49"/>
      <c r="AZ86" s="49"/>
      <c r="BA86" s="49"/>
      <c r="BB86" s="49"/>
      <c r="BC86" s="49"/>
      <c r="BD86" s="50"/>
    </row>
    <row r="87" spans="1:89" s="4" customFormat="1" ht="32.450000000000003" customHeight="1">
      <c r="B87" s="66"/>
      <c r="C87" s="82" t="s">
        <v>1934</v>
      </c>
      <c r="D87" s="83"/>
      <c r="E87" s="83"/>
      <c r="F87" s="83"/>
      <c r="G87" s="83"/>
      <c r="H87" s="83"/>
      <c r="I87" s="83"/>
      <c r="J87" s="83"/>
      <c r="K87" s="83"/>
      <c r="L87" s="83"/>
      <c r="M87" s="83"/>
      <c r="N87" s="83"/>
      <c r="O87" s="83"/>
      <c r="P87" s="83"/>
      <c r="Q87" s="83"/>
      <c r="R87" s="83"/>
      <c r="S87" s="83"/>
      <c r="T87" s="83"/>
      <c r="U87" s="83"/>
      <c r="V87" s="83"/>
      <c r="W87" s="83"/>
      <c r="X87" s="83"/>
      <c r="Y87" s="83"/>
      <c r="Z87" s="83"/>
      <c r="AA87" s="83"/>
      <c r="AB87" s="83"/>
      <c r="AC87" s="83"/>
      <c r="AD87" s="83"/>
      <c r="AE87" s="83"/>
      <c r="AF87" s="83"/>
      <c r="AG87" s="224">
        <f>ROUNDUP(AG88,2)</f>
        <v>0</v>
      </c>
      <c r="AH87" s="224"/>
      <c r="AI87" s="224"/>
      <c r="AJ87" s="224"/>
      <c r="AK87" s="224"/>
      <c r="AL87" s="224"/>
      <c r="AM87" s="224"/>
      <c r="AN87" s="225">
        <f>SUM(AG87,AT87)</f>
        <v>0</v>
      </c>
      <c r="AO87" s="225"/>
      <c r="AP87" s="225"/>
      <c r="AQ87" s="69"/>
      <c r="AS87" s="84">
        <f>ROUNDUP(AS88,2)</f>
        <v>0</v>
      </c>
      <c r="AT87" s="85">
        <f>ROUNDUP(SUM(AV87:AW87),1)</f>
        <v>0</v>
      </c>
      <c r="AU87" s="86">
        <f>ROUNDUP(AU88,5)</f>
        <v>0</v>
      </c>
      <c r="AV87" s="85">
        <f>ROUNDUP(AZ87*L31,1)</f>
        <v>0</v>
      </c>
      <c r="AW87" s="85">
        <f>ROUNDUP(BA87*L32,1)</f>
        <v>0</v>
      </c>
      <c r="AX87" s="85">
        <f>ROUNDUP(BB87*L31,1)</f>
        <v>0</v>
      </c>
      <c r="AY87" s="85">
        <f>ROUNDUP(BC87*L32,1)</f>
        <v>0</v>
      </c>
      <c r="AZ87" s="85">
        <f>ROUNDUP(AZ88,2)</f>
        <v>0</v>
      </c>
      <c r="BA87" s="85">
        <f>ROUNDUP(BA88,2)</f>
        <v>0</v>
      </c>
      <c r="BB87" s="85">
        <f>ROUNDUP(BB88,2)</f>
        <v>0</v>
      </c>
      <c r="BC87" s="85">
        <f>ROUNDUP(BC88,2)</f>
        <v>0</v>
      </c>
      <c r="BD87" s="87">
        <f>ROUNDUP(BD88,2)</f>
        <v>0</v>
      </c>
      <c r="BS87" s="88" t="s">
        <v>1935</v>
      </c>
      <c r="BT87" s="88" t="s">
        <v>1936</v>
      </c>
      <c r="BV87" s="88" t="s">
        <v>1937</v>
      </c>
      <c r="BW87" s="88" t="s">
        <v>1938</v>
      </c>
      <c r="BX87" s="88" t="s">
        <v>1939</v>
      </c>
    </row>
    <row r="88" spans="1:89" s="5" customFormat="1" ht="53.25" customHeight="1">
      <c r="A88" s="190" t="s">
        <v>903</v>
      </c>
      <c r="B88" s="89"/>
      <c r="C88" s="90"/>
      <c r="D88" s="234" t="s">
        <v>1870</v>
      </c>
      <c r="E88" s="233"/>
      <c r="F88" s="233"/>
      <c r="G88" s="233"/>
      <c r="H88" s="233"/>
      <c r="I88" s="91"/>
      <c r="J88" s="234" t="s">
        <v>1873</v>
      </c>
      <c r="K88" s="233"/>
      <c r="L88" s="233"/>
      <c r="M88" s="233"/>
      <c r="N88" s="233"/>
      <c r="O88" s="233"/>
      <c r="P88" s="233"/>
      <c r="Q88" s="233"/>
      <c r="R88" s="233"/>
      <c r="S88" s="233"/>
      <c r="T88" s="233"/>
      <c r="U88" s="233"/>
      <c r="V88" s="233"/>
      <c r="W88" s="233"/>
      <c r="X88" s="233"/>
      <c r="Y88" s="233"/>
      <c r="Z88" s="233"/>
      <c r="AA88" s="233"/>
      <c r="AB88" s="233"/>
      <c r="AC88" s="233"/>
      <c r="AD88" s="233"/>
      <c r="AE88" s="233"/>
      <c r="AF88" s="233"/>
      <c r="AG88" s="232">
        <f ca="1">'719a-17 - MŠ Horažďovice,...'!M29</f>
        <v>0</v>
      </c>
      <c r="AH88" s="233"/>
      <c r="AI88" s="233"/>
      <c r="AJ88" s="233"/>
      <c r="AK88" s="233"/>
      <c r="AL88" s="233"/>
      <c r="AM88" s="233"/>
      <c r="AN88" s="232">
        <f>SUM(AG88,AT88)</f>
        <v>0</v>
      </c>
      <c r="AO88" s="233"/>
      <c r="AP88" s="233"/>
      <c r="AQ88" s="92"/>
      <c r="AS88" s="93">
        <f ca="1">'719a-17 - MŠ Horažďovice,...'!M27</f>
        <v>0</v>
      </c>
      <c r="AT88" s="94">
        <f ca="1">ROUNDUP(SUM(AV88:AW88),1)</f>
        <v>0</v>
      </c>
      <c r="AU88" s="95">
        <f ca="1">'719a-17 - MŠ Horažďovice,...'!W141</f>
        <v>0</v>
      </c>
      <c r="AV88" s="94">
        <f ca="1">'719a-17 - MŠ Horažďovice,...'!M31</f>
        <v>0</v>
      </c>
      <c r="AW88" s="94">
        <f ca="1">'719a-17 - MŠ Horažďovice,...'!M32</f>
        <v>0</v>
      </c>
      <c r="AX88" s="94">
        <f ca="1">'719a-17 - MŠ Horažďovice,...'!M33</f>
        <v>0</v>
      </c>
      <c r="AY88" s="94">
        <f ca="1">'719a-17 - MŠ Horažďovice,...'!M34</f>
        <v>0</v>
      </c>
      <c r="AZ88" s="94">
        <f ca="1">'719a-17 - MŠ Horažďovice,...'!H31</f>
        <v>0</v>
      </c>
      <c r="BA88" s="94">
        <f ca="1">'719a-17 - MŠ Horažďovice,...'!H32</f>
        <v>0</v>
      </c>
      <c r="BB88" s="94">
        <f ca="1">'719a-17 - MŠ Horažďovice,...'!H33</f>
        <v>0</v>
      </c>
      <c r="BC88" s="94">
        <f ca="1">'719a-17 - MŠ Horažďovice,...'!H34</f>
        <v>0</v>
      </c>
      <c r="BD88" s="96">
        <f ca="1">'719a-17 - MŠ Horažďovice,...'!H35</f>
        <v>0</v>
      </c>
      <c r="BT88" s="97" t="s">
        <v>1878</v>
      </c>
      <c r="BU88" s="97" t="s">
        <v>1940</v>
      </c>
      <c r="BV88" s="97" t="s">
        <v>1937</v>
      </c>
      <c r="BW88" s="97" t="s">
        <v>1938</v>
      </c>
      <c r="BX88" s="97" t="s">
        <v>1939</v>
      </c>
    </row>
    <row r="89" spans="1:89">
      <c r="B89" s="20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21"/>
      <c r="AL89" s="21"/>
      <c r="AM89" s="21"/>
      <c r="AN89" s="21"/>
      <c r="AO89" s="21"/>
      <c r="AP89" s="21"/>
      <c r="AQ89" s="22"/>
    </row>
    <row r="90" spans="1:89" s="1" customFormat="1" ht="30" customHeight="1">
      <c r="B90" s="33"/>
      <c r="C90" s="82" t="s">
        <v>1941</v>
      </c>
      <c r="D90" s="34"/>
      <c r="E90" s="34"/>
      <c r="F90" s="34"/>
      <c r="G90" s="34"/>
      <c r="H90" s="34"/>
      <c r="I90" s="34"/>
      <c r="J90" s="34"/>
      <c r="K90" s="34"/>
      <c r="L90" s="34"/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225">
        <f>ROUNDUP(SUM(AG91:AG103),2)</f>
        <v>0</v>
      </c>
      <c r="AH90" s="218"/>
      <c r="AI90" s="218"/>
      <c r="AJ90" s="218"/>
      <c r="AK90" s="218"/>
      <c r="AL90" s="218"/>
      <c r="AM90" s="218"/>
      <c r="AN90" s="225">
        <f>ROUNDUP(SUM(AN91:AN103),2)</f>
        <v>0</v>
      </c>
      <c r="AO90" s="218"/>
      <c r="AP90" s="218"/>
      <c r="AQ90" s="35"/>
      <c r="AS90" s="78" t="s">
        <v>1942</v>
      </c>
      <c r="AT90" s="79" t="s">
        <v>1943</v>
      </c>
      <c r="AU90" s="79" t="s">
        <v>1900</v>
      </c>
      <c r="AV90" s="80" t="s">
        <v>1923</v>
      </c>
    </row>
    <row r="91" spans="1:89" s="1" customFormat="1" ht="19.899999999999999" customHeight="1">
      <c r="B91" s="33"/>
      <c r="C91" s="34"/>
      <c r="D91" s="98" t="s">
        <v>1944</v>
      </c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228">
        <f>ROUNDUP(AG87*AS91,2)</f>
        <v>0</v>
      </c>
      <c r="AH91" s="218"/>
      <c r="AI91" s="218"/>
      <c r="AJ91" s="218"/>
      <c r="AK91" s="218"/>
      <c r="AL91" s="218"/>
      <c r="AM91" s="218"/>
      <c r="AN91" s="229">
        <f t="shared" ref="AN91:AN100" si="0">ROUNDUP(AG91+AV91,2)</f>
        <v>0</v>
      </c>
      <c r="AO91" s="218"/>
      <c r="AP91" s="218"/>
      <c r="AQ91" s="35"/>
      <c r="AS91" s="99">
        <v>0</v>
      </c>
      <c r="AT91" s="100" t="s">
        <v>1945</v>
      </c>
      <c r="AU91" s="100" t="s">
        <v>1901</v>
      </c>
      <c r="AV91" s="101">
        <f>ROUNDUP(IF(AU91="základní",AG91*L31,IF(AU91="snížená",AG91*L32,0)),2)</f>
        <v>0</v>
      </c>
      <c r="BV91" s="16" t="s">
        <v>1946</v>
      </c>
      <c r="BY91" s="102">
        <f t="shared" ref="BY91:BY103" si="1">IF(AU91="základní",AV91,0)</f>
        <v>0</v>
      </c>
      <c r="BZ91" s="102">
        <f t="shared" ref="BZ91:BZ103" si="2">IF(AU91="snížená",AV91,0)</f>
        <v>0</v>
      </c>
      <c r="CA91" s="102">
        <v>0</v>
      </c>
      <c r="CB91" s="102">
        <v>0</v>
      </c>
      <c r="CC91" s="102">
        <v>0</v>
      </c>
      <c r="CD91" s="102">
        <f t="shared" ref="CD91:CD103" si="3">IF(AU91="základní",AG91,0)</f>
        <v>0</v>
      </c>
      <c r="CE91" s="102">
        <f t="shared" ref="CE91:CE103" si="4">IF(AU91="snížená",AG91,0)</f>
        <v>0</v>
      </c>
      <c r="CF91" s="102">
        <f t="shared" ref="CF91:CF103" si="5">IF(AU91="zákl. přenesená",AG91,0)</f>
        <v>0</v>
      </c>
      <c r="CG91" s="102">
        <f t="shared" ref="CG91:CG103" si="6">IF(AU91="sníž. přenesená",AG91,0)</f>
        <v>0</v>
      </c>
      <c r="CH91" s="102">
        <f t="shared" ref="CH91:CH103" si="7">IF(AU91="nulová",AG91,0)</f>
        <v>0</v>
      </c>
      <c r="CI91" s="16">
        <f t="shared" ref="CI91:CI103" si="8">IF(AU91="základní",1,IF(AU91="snížená",2,IF(AU91="zákl. přenesená",4,IF(AU91="sníž. přenesená",5,3))))</f>
        <v>1</v>
      </c>
      <c r="CJ91" s="16">
        <f>IF(AT91="stavební čast",1,IF(8891="investiční čast",2,3))</f>
        <v>1</v>
      </c>
      <c r="CK91" s="16" t="str">
        <f t="shared" ref="CK91:CK103" si="9">IF(D91="Vyplň vlastní","","x")</f>
        <v>x</v>
      </c>
    </row>
    <row r="92" spans="1:89" s="1" customFormat="1" ht="19.899999999999999" customHeight="1">
      <c r="B92" s="33"/>
      <c r="C92" s="34"/>
      <c r="D92" s="98" t="s">
        <v>1947</v>
      </c>
      <c r="E92" s="34"/>
      <c r="F92" s="34"/>
      <c r="G92" s="34"/>
      <c r="H92" s="34"/>
      <c r="I92" s="34"/>
      <c r="J92" s="34"/>
      <c r="K92" s="34"/>
      <c r="L92" s="34"/>
      <c r="M92" s="34"/>
      <c r="N92" s="34"/>
      <c r="O92" s="34"/>
      <c r="P92" s="34"/>
      <c r="Q92" s="34"/>
      <c r="R92" s="3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F92" s="34"/>
      <c r="AG92" s="228">
        <f>ROUNDUP(AG87*AS92,2)</f>
        <v>0</v>
      </c>
      <c r="AH92" s="218"/>
      <c r="AI92" s="218"/>
      <c r="AJ92" s="218"/>
      <c r="AK92" s="218"/>
      <c r="AL92" s="218"/>
      <c r="AM92" s="218"/>
      <c r="AN92" s="229">
        <f t="shared" si="0"/>
        <v>0</v>
      </c>
      <c r="AO92" s="218"/>
      <c r="AP92" s="218"/>
      <c r="AQ92" s="35"/>
      <c r="AS92" s="103">
        <v>0</v>
      </c>
      <c r="AT92" s="104" t="s">
        <v>1945</v>
      </c>
      <c r="AU92" s="104" t="s">
        <v>1901</v>
      </c>
      <c r="AV92" s="105">
        <f>ROUNDUP(IF(AU92="základní",AG92*L31,IF(AU92="snížená",AG92*L32,0)),2)</f>
        <v>0</v>
      </c>
      <c r="BV92" s="16" t="s">
        <v>1946</v>
      </c>
      <c r="BY92" s="102">
        <f t="shared" si="1"/>
        <v>0</v>
      </c>
      <c r="BZ92" s="102">
        <f t="shared" si="2"/>
        <v>0</v>
      </c>
      <c r="CA92" s="102">
        <v>0</v>
      </c>
      <c r="CB92" s="102">
        <v>0</v>
      </c>
      <c r="CC92" s="102">
        <v>0</v>
      </c>
      <c r="CD92" s="102">
        <f t="shared" si="3"/>
        <v>0</v>
      </c>
      <c r="CE92" s="102">
        <f t="shared" si="4"/>
        <v>0</v>
      </c>
      <c r="CF92" s="102">
        <f t="shared" si="5"/>
        <v>0</v>
      </c>
      <c r="CG92" s="102">
        <f t="shared" si="6"/>
        <v>0</v>
      </c>
      <c r="CH92" s="102">
        <f t="shared" si="7"/>
        <v>0</v>
      </c>
      <c r="CI92" s="16">
        <f t="shared" si="8"/>
        <v>1</v>
      </c>
      <c r="CJ92" s="16">
        <f>IF(AT92="stavební čast",1,IF(8892="investiční čast",2,3))</f>
        <v>1</v>
      </c>
      <c r="CK92" s="16" t="str">
        <f t="shared" si="9"/>
        <v>x</v>
      </c>
    </row>
    <row r="93" spans="1:89" s="1" customFormat="1" ht="19.899999999999999" customHeight="1">
      <c r="B93" s="33"/>
      <c r="C93" s="34"/>
      <c r="D93" s="98" t="s">
        <v>1948</v>
      </c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228">
        <f>ROUNDUP(AG87*AS93,2)</f>
        <v>0</v>
      </c>
      <c r="AH93" s="218"/>
      <c r="AI93" s="218"/>
      <c r="AJ93" s="218"/>
      <c r="AK93" s="218"/>
      <c r="AL93" s="218"/>
      <c r="AM93" s="218"/>
      <c r="AN93" s="229">
        <f t="shared" si="0"/>
        <v>0</v>
      </c>
      <c r="AO93" s="218"/>
      <c r="AP93" s="218"/>
      <c r="AQ93" s="35"/>
      <c r="AS93" s="103">
        <v>0</v>
      </c>
      <c r="AT93" s="104" t="s">
        <v>1945</v>
      </c>
      <c r="AU93" s="104" t="s">
        <v>1901</v>
      </c>
      <c r="AV93" s="105">
        <f>ROUNDUP(IF(AU93="základní",AG93*L31,IF(AU93="snížená",AG93*L32,0)),2)</f>
        <v>0</v>
      </c>
      <c r="BV93" s="16" t="s">
        <v>1946</v>
      </c>
      <c r="BY93" s="102">
        <f t="shared" si="1"/>
        <v>0</v>
      </c>
      <c r="BZ93" s="102">
        <f t="shared" si="2"/>
        <v>0</v>
      </c>
      <c r="CA93" s="102">
        <v>0</v>
      </c>
      <c r="CB93" s="102">
        <v>0</v>
      </c>
      <c r="CC93" s="102">
        <v>0</v>
      </c>
      <c r="CD93" s="102">
        <f t="shared" si="3"/>
        <v>0</v>
      </c>
      <c r="CE93" s="102">
        <f t="shared" si="4"/>
        <v>0</v>
      </c>
      <c r="CF93" s="102">
        <f t="shared" si="5"/>
        <v>0</v>
      </c>
      <c r="CG93" s="102">
        <f t="shared" si="6"/>
        <v>0</v>
      </c>
      <c r="CH93" s="102">
        <f t="shared" si="7"/>
        <v>0</v>
      </c>
      <c r="CI93" s="16">
        <f t="shared" si="8"/>
        <v>1</v>
      </c>
      <c r="CJ93" s="16">
        <f>IF(AT93="stavební čast",1,IF(8893="investiční čast",2,3))</f>
        <v>1</v>
      </c>
      <c r="CK93" s="16" t="str">
        <f t="shared" si="9"/>
        <v>x</v>
      </c>
    </row>
    <row r="94" spans="1:89" s="1" customFormat="1" ht="19.899999999999999" customHeight="1">
      <c r="B94" s="33"/>
      <c r="C94" s="34"/>
      <c r="D94" s="98" t="s">
        <v>1949</v>
      </c>
      <c r="E94" s="34"/>
      <c r="F94" s="34"/>
      <c r="G94" s="34"/>
      <c r="H94" s="34"/>
      <c r="I94" s="34"/>
      <c r="J94" s="34"/>
      <c r="K94" s="34"/>
      <c r="L94" s="34"/>
      <c r="M94" s="34"/>
      <c r="N94" s="34"/>
      <c r="O94" s="34"/>
      <c r="P94" s="34"/>
      <c r="Q94" s="34"/>
      <c r="R94" s="3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F94" s="34"/>
      <c r="AG94" s="228">
        <f>ROUNDUP(AG87*AS94,2)</f>
        <v>0</v>
      </c>
      <c r="AH94" s="218"/>
      <c r="AI94" s="218"/>
      <c r="AJ94" s="218"/>
      <c r="AK94" s="218"/>
      <c r="AL94" s="218"/>
      <c r="AM94" s="218"/>
      <c r="AN94" s="229">
        <f t="shared" si="0"/>
        <v>0</v>
      </c>
      <c r="AO94" s="218"/>
      <c r="AP94" s="218"/>
      <c r="AQ94" s="35"/>
      <c r="AS94" s="103">
        <v>0</v>
      </c>
      <c r="AT94" s="104" t="s">
        <v>1945</v>
      </c>
      <c r="AU94" s="104" t="s">
        <v>1901</v>
      </c>
      <c r="AV94" s="105">
        <f>ROUNDUP(IF(AU94="základní",AG94*L31,IF(AU94="snížená",AG94*L32,0)),2)</f>
        <v>0</v>
      </c>
      <c r="BV94" s="16" t="s">
        <v>1946</v>
      </c>
      <c r="BY94" s="102">
        <f t="shared" si="1"/>
        <v>0</v>
      </c>
      <c r="BZ94" s="102">
        <f t="shared" si="2"/>
        <v>0</v>
      </c>
      <c r="CA94" s="102">
        <v>0</v>
      </c>
      <c r="CB94" s="102">
        <v>0</v>
      </c>
      <c r="CC94" s="102">
        <v>0</v>
      </c>
      <c r="CD94" s="102">
        <f t="shared" si="3"/>
        <v>0</v>
      </c>
      <c r="CE94" s="102">
        <f t="shared" si="4"/>
        <v>0</v>
      </c>
      <c r="CF94" s="102">
        <f t="shared" si="5"/>
        <v>0</v>
      </c>
      <c r="CG94" s="102">
        <f t="shared" si="6"/>
        <v>0</v>
      </c>
      <c r="CH94" s="102">
        <f t="shared" si="7"/>
        <v>0</v>
      </c>
      <c r="CI94" s="16">
        <f t="shared" si="8"/>
        <v>1</v>
      </c>
      <c r="CJ94" s="16">
        <f>IF(AT94="stavební čast",1,IF(8894="investiční čast",2,3))</f>
        <v>1</v>
      </c>
      <c r="CK94" s="16" t="str">
        <f t="shared" si="9"/>
        <v>x</v>
      </c>
    </row>
    <row r="95" spans="1:89" s="1" customFormat="1" ht="19.899999999999999" customHeight="1">
      <c r="B95" s="33"/>
      <c r="C95" s="34"/>
      <c r="D95" s="98" t="s">
        <v>1950</v>
      </c>
      <c r="E95" s="34"/>
      <c r="F95" s="34"/>
      <c r="G95" s="34"/>
      <c r="H95" s="34"/>
      <c r="I95" s="34"/>
      <c r="J95" s="34"/>
      <c r="K95" s="34"/>
      <c r="L95" s="34"/>
      <c r="M95" s="34"/>
      <c r="N95" s="34"/>
      <c r="O95" s="34"/>
      <c r="P95" s="34"/>
      <c r="Q95" s="34"/>
      <c r="R95" s="3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F95" s="34"/>
      <c r="AG95" s="228">
        <f>ROUNDUP(AG87*AS95,2)</f>
        <v>0</v>
      </c>
      <c r="AH95" s="218"/>
      <c r="AI95" s="218"/>
      <c r="AJ95" s="218"/>
      <c r="AK95" s="218"/>
      <c r="AL95" s="218"/>
      <c r="AM95" s="218"/>
      <c r="AN95" s="229">
        <f t="shared" si="0"/>
        <v>0</v>
      </c>
      <c r="AO95" s="218"/>
      <c r="AP95" s="218"/>
      <c r="AQ95" s="35"/>
      <c r="AS95" s="103">
        <v>0</v>
      </c>
      <c r="AT95" s="104" t="s">
        <v>1945</v>
      </c>
      <c r="AU95" s="104" t="s">
        <v>1901</v>
      </c>
      <c r="AV95" s="105">
        <f>ROUNDUP(IF(AU95="základní",AG95*L31,IF(AU95="snížená",AG95*L32,0)),2)</f>
        <v>0</v>
      </c>
      <c r="BV95" s="16" t="s">
        <v>1946</v>
      </c>
      <c r="BY95" s="102">
        <f t="shared" si="1"/>
        <v>0</v>
      </c>
      <c r="BZ95" s="102">
        <f t="shared" si="2"/>
        <v>0</v>
      </c>
      <c r="CA95" s="102">
        <v>0</v>
      </c>
      <c r="CB95" s="102">
        <v>0</v>
      </c>
      <c r="CC95" s="102">
        <v>0</v>
      </c>
      <c r="CD95" s="102">
        <f t="shared" si="3"/>
        <v>0</v>
      </c>
      <c r="CE95" s="102">
        <f t="shared" si="4"/>
        <v>0</v>
      </c>
      <c r="CF95" s="102">
        <f t="shared" si="5"/>
        <v>0</v>
      </c>
      <c r="CG95" s="102">
        <f t="shared" si="6"/>
        <v>0</v>
      </c>
      <c r="CH95" s="102">
        <f t="shared" si="7"/>
        <v>0</v>
      </c>
      <c r="CI95" s="16">
        <f t="shared" si="8"/>
        <v>1</v>
      </c>
      <c r="CJ95" s="16">
        <f>IF(AT95="stavební čast",1,IF(8895="investiční čast",2,3))</f>
        <v>1</v>
      </c>
      <c r="CK95" s="16" t="str">
        <f t="shared" si="9"/>
        <v>x</v>
      </c>
    </row>
    <row r="96" spans="1:89" s="1" customFormat="1" ht="19.899999999999999" customHeight="1">
      <c r="B96" s="33"/>
      <c r="C96" s="34"/>
      <c r="D96" s="98" t="s">
        <v>1951</v>
      </c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F96" s="34"/>
      <c r="AG96" s="228">
        <f>ROUNDUP(AG87*AS96,2)</f>
        <v>0</v>
      </c>
      <c r="AH96" s="218"/>
      <c r="AI96" s="218"/>
      <c r="AJ96" s="218"/>
      <c r="AK96" s="218"/>
      <c r="AL96" s="218"/>
      <c r="AM96" s="218"/>
      <c r="AN96" s="229">
        <f t="shared" si="0"/>
        <v>0</v>
      </c>
      <c r="AO96" s="218"/>
      <c r="AP96" s="218"/>
      <c r="AQ96" s="35"/>
      <c r="AS96" s="103">
        <v>0</v>
      </c>
      <c r="AT96" s="104" t="s">
        <v>1945</v>
      </c>
      <c r="AU96" s="104" t="s">
        <v>1901</v>
      </c>
      <c r="AV96" s="105">
        <f>ROUNDUP(IF(AU96="základní",AG96*L31,IF(AU96="snížená",AG96*L32,0)),2)</f>
        <v>0</v>
      </c>
      <c r="BV96" s="16" t="s">
        <v>1946</v>
      </c>
      <c r="BY96" s="102">
        <f t="shared" si="1"/>
        <v>0</v>
      </c>
      <c r="BZ96" s="102">
        <f t="shared" si="2"/>
        <v>0</v>
      </c>
      <c r="CA96" s="102">
        <v>0</v>
      </c>
      <c r="CB96" s="102">
        <v>0</v>
      </c>
      <c r="CC96" s="102">
        <v>0</v>
      </c>
      <c r="CD96" s="102">
        <f t="shared" si="3"/>
        <v>0</v>
      </c>
      <c r="CE96" s="102">
        <f t="shared" si="4"/>
        <v>0</v>
      </c>
      <c r="CF96" s="102">
        <f t="shared" si="5"/>
        <v>0</v>
      </c>
      <c r="CG96" s="102">
        <f t="shared" si="6"/>
        <v>0</v>
      </c>
      <c r="CH96" s="102">
        <f t="shared" si="7"/>
        <v>0</v>
      </c>
      <c r="CI96" s="16">
        <f t="shared" si="8"/>
        <v>1</v>
      </c>
      <c r="CJ96" s="16">
        <f>IF(AT96="stavební čast",1,IF(8896="investiční čast",2,3))</f>
        <v>1</v>
      </c>
      <c r="CK96" s="16" t="str">
        <f t="shared" si="9"/>
        <v>x</v>
      </c>
    </row>
    <row r="97" spans="2:89" s="1" customFormat="1" ht="19.899999999999999" customHeight="1">
      <c r="B97" s="33"/>
      <c r="C97" s="34"/>
      <c r="D97" s="98" t="s">
        <v>1952</v>
      </c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F97" s="34"/>
      <c r="AG97" s="228">
        <f>ROUNDUP(AG87*AS97,2)</f>
        <v>0</v>
      </c>
      <c r="AH97" s="218"/>
      <c r="AI97" s="218"/>
      <c r="AJ97" s="218"/>
      <c r="AK97" s="218"/>
      <c r="AL97" s="218"/>
      <c r="AM97" s="218"/>
      <c r="AN97" s="229">
        <f t="shared" si="0"/>
        <v>0</v>
      </c>
      <c r="AO97" s="218"/>
      <c r="AP97" s="218"/>
      <c r="AQ97" s="35"/>
      <c r="AS97" s="103">
        <v>0</v>
      </c>
      <c r="AT97" s="104" t="s">
        <v>1945</v>
      </c>
      <c r="AU97" s="104" t="s">
        <v>1901</v>
      </c>
      <c r="AV97" s="105">
        <f>ROUNDUP(IF(AU97="základní",AG97*L31,IF(AU97="snížená",AG97*L32,0)),2)</f>
        <v>0</v>
      </c>
      <c r="BV97" s="16" t="s">
        <v>1946</v>
      </c>
      <c r="BY97" s="102">
        <f t="shared" si="1"/>
        <v>0</v>
      </c>
      <c r="BZ97" s="102">
        <f t="shared" si="2"/>
        <v>0</v>
      </c>
      <c r="CA97" s="102">
        <v>0</v>
      </c>
      <c r="CB97" s="102">
        <v>0</v>
      </c>
      <c r="CC97" s="102">
        <v>0</v>
      </c>
      <c r="CD97" s="102">
        <f t="shared" si="3"/>
        <v>0</v>
      </c>
      <c r="CE97" s="102">
        <f t="shared" si="4"/>
        <v>0</v>
      </c>
      <c r="CF97" s="102">
        <f t="shared" si="5"/>
        <v>0</v>
      </c>
      <c r="CG97" s="102">
        <f t="shared" si="6"/>
        <v>0</v>
      </c>
      <c r="CH97" s="102">
        <f t="shared" si="7"/>
        <v>0</v>
      </c>
      <c r="CI97" s="16">
        <f t="shared" si="8"/>
        <v>1</v>
      </c>
      <c r="CJ97" s="16">
        <f>IF(AT97="stavební čast",1,IF(8897="investiční čast",2,3))</f>
        <v>1</v>
      </c>
      <c r="CK97" s="16" t="str">
        <f t="shared" si="9"/>
        <v>x</v>
      </c>
    </row>
    <row r="98" spans="2:89" s="1" customFormat="1" ht="19.899999999999999" customHeight="1">
      <c r="B98" s="33"/>
      <c r="C98" s="34"/>
      <c r="D98" s="98" t="s">
        <v>1953</v>
      </c>
      <c r="E98" s="34"/>
      <c r="F98" s="34"/>
      <c r="G98" s="34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3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F98" s="34"/>
      <c r="AG98" s="228">
        <f>ROUNDUP(AG87*AS98,2)</f>
        <v>0</v>
      </c>
      <c r="AH98" s="218"/>
      <c r="AI98" s="218"/>
      <c r="AJ98" s="218"/>
      <c r="AK98" s="218"/>
      <c r="AL98" s="218"/>
      <c r="AM98" s="218"/>
      <c r="AN98" s="229">
        <f t="shared" si="0"/>
        <v>0</v>
      </c>
      <c r="AO98" s="218"/>
      <c r="AP98" s="218"/>
      <c r="AQ98" s="35"/>
      <c r="AS98" s="103">
        <v>0</v>
      </c>
      <c r="AT98" s="104" t="s">
        <v>1945</v>
      </c>
      <c r="AU98" s="104" t="s">
        <v>1901</v>
      </c>
      <c r="AV98" s="105">
        <f>ROUNDUP(IF(AU98="základní",AG98*L31,IF(AU98="snížená",AG98*L32,0)),2)</f>
        <v>0</v>
      </c>
      <c r="BV98" s="16" t="s">
        <v>1946</v>
      </c>
      <c r="BY98" s="102">
        <f t="shared" si="1"/>
        <v>0</v>
      </c>
      <c r="BZ98" s="102">
        <f t="shared" si="2"/>
        <v>0</v>
      </c>
      <c r="CA98" s="102">
        <v>0</v>
      </c>
      <c r="CB98" s="102">
        <v>0</v>
      </c>
      <c r="CC98" s="102">
        <v>0</v>
      </c>
      <c r="CD98" s="102">
        <f t="shared" si="3"/>
        <v>0</v>
      </c>
      <c r="CE98" s="102">
        <f t="shared" si="4"/>
        <v>0</v>
      </c>
      <c r="CF98" s="102">
        <f t="shared" si="5"/>
        <v>0</v>
      </c>
      <c r="CG98" s="102">
        <f t="shared" si="6"/>
        <v>0</v>
      </c>
      <c r="CH98" s="102">
        <f t="shared" si="7"/>
        <v>0</v>
      </c>
      <c r="CI98" s="16">
        <f t="shared" si="8"/>
        <v>1</v>
      </c>
      <c r="CJ98" s="16">
        <f>IF(AT98="stavební čast",1,IF(8898="investiční čast",2,3))</f>
        <v>1</v>
      </c>
      <c r="CK98" s="16" t="str">
        <f t="shared" si="9"/>
        <v>x</v>
      </c>
    </row>
    <row r="99" spans="2:89" s="1" customFormat="1" ht="19.899999999999999" customHeight="1">
      <c r="B99" s="33"/>
      <c r="C99" s="34"/>
      <c r="D99" s="98" t="s">
        <v>1954</v>
      </c>
      <c r="E99" s="34"/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4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F99" s="34"/>
      <c r="AG99" s="228">
        <f>ROUNDUP(AG87*AS99,2)</f>
        <v>0</v>
      </c>
      <c r="AH99" s="218"/>
      <c r="AI99" s="218"/>
      <c r="AJ99" s="218"/>
      <c r="AK99" s="218"/>
      <c r="AL99" s="218"/>
      <c r="AM99" s="218"/>
      <c r="AN99" s="229">
        <f t="shared" si="0"/>
        <v>0</v>
      </c>
      <c r="AO99" s="218"/>
      <c r="AP99" s="218"/>
      <c r="AQ99" s="35"/>
      <c r="AS99" s="103">
        <v>0</v>
      </c>
      <c r="AT99" s="104" t="s">
        <v>1945</v>
      </c>
      <c r="AU99" s="104" t="s">
        <v>1901</v>
      </c>
      <c r="AV99" s="105">
        <f>ROUNDUP(IF(AU99="základní",AG99*L31,IF(AU99="snížená",AG99*L32,0)),2)</f>
        <v>0</v>
      </c>
      <c r="BV99" s="16" t="s">
        <v>1946</v>
      </c>
      <c r="BY99" s="102">
        <f t="shared" si="1"/>
        <v>0</v>
      </c>
      <c r="BZ99" s="102">
        <f t="shared" si="2"/>
        <v>0</v>
      </c>
      <c r="CA99" s="102">
        <v>0</v>
      </c>
      <c r="CB99" s="102">
        <v>0</v>
      </c>
      <c r="CC99" s="102">
        <v>0</v>
      </c>
      <c r="CD99" s="102">
        <f t="shared" si="3"/>
        <v>0</v>
      </c>
      <c r="CE99" s="102">
        <f t="shared" si="4"/>
        <v>0</v>
      </c>
      <c r="CF99" s="102">
        <f t="shared" si="5"/>
        <v>0</v>
      </c>
      <c r="CG99" s="102">
        <f t="shared" si="6"/>
        <v>0</v>
      </c>
      <c r="CH99" s="102">
        <f t="shared" si="7"/>
        <v>0</v>
      </c>
      <c r="CI99" s="16">
        <f t="shared" si="8"/>
        <v>1</v>
      </c>
      <c r="CJ99" s="16">
        <f>IF(AT99="stavební čast",1,IF(8899="investiční čast",2,3))</f>
        <v>1</v>
      </c>
      <c r="CK99" s="16" t="str">
        <f t="shared" si="9"/>
        <v>x</v>
      </c>
    </row>
    <row r="100" spans="2:89" s="1" customFormat="1" ht="19.899999999999999" customHeight="1">
      <c r="B100" s="33"/>
      <c r="C100" s="34"/>
      <c r="D100" s="98" t="s">
        <v>1955</v>
      </c>
      <c r="E100" s="34"/>
      <c r="F100" s="34"/>
      <c r="G100" s="34"/>
      <c r="H100" s="34"/>
      <c r="I100" s="34"/>
      <c r="J100" s="34"/>
      <c r="K100" s="34"/>
      <c r="L100" s="34"/>
      <c r="M100" s="34"/>
      <c r="N100" s="34"/>
      <c r="O100" s="34"/>
      <c r="P100" s="34"/>
      <c r="Q100" s="34"/>
      <c r="R100" s="34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F100" s="34"/>
      <c r="AG100" s="228">
        <f>ROUNDUP(AG87*AS100,2)</f>
        <v>0</v>
      </c>
      <c r="AH100" s="218"/>
      <c r="AI100" s="218"/>
      <c r="AJ100" s="218"/>
      <c r="AK100" s="218"/>
      <c r="AL100" s="218"/>
      <c r="AM100" s="218"/>
      <c r="AN100" s="229">
        <f t="shared" si="0"/>
        <v>0</v>
      </c>
      <c r="AO100" s="218"/>
      <c r="AP100" s="218"/>
      <c r="AQ100" s="35"/>
      <c r="AS100" s="103">
        <v>0</v>
      </c>
      <c r="AT100" s="104" t="s">
        <v>1945</v>
      </c>
      <c r="AU100" s="104" t="s">
        <v>1901</v>
      </c>
      <c r="AV100" s="105">
        <f>ROUNDUP(IF(AU100="základní",AG100*L31,IF(AU100="snížená",AG100*L32,0)),2)</f>
        <v>0</v>
      </c>
      <c r="BV100" s="16" t="s">
        <v>1946</v>
      </c>
      <c r="BY100" s="102">
        <f t="shared" si="1"/>
        <v>0</v>
      </c>
      <c r="BZ100" s="102">
        <f t="shared" si="2"/>
        <v>0</v>
      </c>
      <c r="CA100" s="102">
        <v>0</v>
      </c>
      <c r="CB100" s="102">
        <v>0</v>
      </c>
      <c r="CC100" s="102">
        <v>0</v>
      </c>
      <c r="CD100" s="102">
        <f t="shared" si="3"/>
        <v>0</v>
      </c>
      <c r="CE100" s="102">
        <f t="shared" si="4"/>
        <v>0</v>
      </c>
      <c r="CF100" s="102">
        <f t="shared" si="5"/>
        <v>0</v>
      </c>
      <c r="CG100" s="102">
        <f t="shared" si="6"/>
        <v>0</v>
      </c>
      <c r="CH100" s="102">
        <f t="shared" si="7"/>
        <v>0</v>
      </c>
      <c r="CI100" s="16">
        <f t="shared" si="8"/>
        <v>1</v>
      </c>
      <c r="CJ100" s="16">
        <f>IF(AT100="stavební čast",1,IF(88100="investiční čast",2,3))</f>
        <v>1</v>
      </c>
      <c r="CK100" s="16" t="str">
        <f t="shared" si="9"/>
        <v>x</v>
      </c>
    </row>
    <row r="101" spans="2:89" s="1" customFormat="1" ht="19.899999999999999" customHeight="1">
      <c r="B101" s="33"/>
      <c r="C101" s="34"/>
      <c r="D101" s="235" t="s">
        <v>1956</v>
      </c>
      <c r="E101" s="218"/>
      <c r="F101" s="218"/>
      <c r="G101" s="218"/>
      <c r="H101" s="218"/>
      <c r="I101" s="218"/>
      <c r="J101" s="218"/>
      <c r="K101" s="218"/>
      <c r="L101" s="218"/>
      <c r="M101" s="218"/>
      <c r="N101" s="218"/>
      <c r="O101" s="218"/>
      <c r="P101" s="218"/>
      <c r="Q101" s="218"/>
      <c r="R101" s="218"/>
      <c r="S101" s="218"/>
      <c r="T101" s="218"/>
      <c r="U101" s="218"/>
      <c r="V101" s="218"/>
      <c r="W101" s="218"/>
      <c r="X101" s="218"/>
      <c r="Y101" s="218"/>
      <c r="Z101" s="218"/>
      <c r="AA101" s="218"/>
      <c r="AB101" s="218"/>
      <c r="AC101" s="34"/>
      <c r="AD101" s="34"/>
      <c r="AE101" s="34"/>
      <c r="AF101" s="34"/>
      <c r="AG101" s="228">
        <f>AG87*AS101</f>
        <v>0</v>
      </c>
      <c r="AH101" s="218"/>
      <c r="AI101" s="218"/>
      <c r="AJ101" s="218"/>
      <c r="AK101" s="218"/>
      <c r="AL101" s="218"/>
      <c r="AM101" s="218"/>
      <c r="AN101" s="229">
        <f>AG101+AV101</f>
        <v>0</v>
      </c>
      <c r="AO101" s="218"/>
      <c r="AP101" s="218"/>
      <c r="AQ101" s="35"/>
      <c r="AS101" s="103">
        <v>0</v>
      </c>
      <c r="AT101" s="104" t="s">
        <v>1945</v>
      </c>
      <c r="AU101" s="104" t="s">
        <v>1901</v>
      </c>
      <c r="AV101" s="105">
        <f>ROUNDUP(IF(AU101="nulová",0,IF(OR(AU101="základní",AU101="zákl. přenesená"),AG101*L31,AG101*L32)),1)</f>
        <v>0</v>
      </c>
      <c r="BV101" s="16" t="s">
        <v>1957</v>
      </c>
      <c r="BY101" s="102">
        <f t="shared" si="1"/>
        <v>0</v>
      </c>
      <c r="BZ101" s="102">
        <f t="shared" si="2"/>
        <v>0</v>
      </c>
      <c r="CA101" s="102">
        <f>IF(AU101="zákl. přenesená",AV101,0)</f>
        <v>0</v>
      </c>
      <c r="CB101" s="102">
        <f>IF(AU101="sníž. přenesená",AV101,0)</f>
        <v>0</v>
      </c>
      <c r="CC101" s="102">
        <f>IF(AU101="nulová",AV101,0)</f>
        <v>0</v>
      </c>
      <c r="CD101" s="102">
        <f t="shared" si="3"/>
        <v>0</v>
      </c>
      <c r="CE101" s="102">
        <f t="shared" si="4"/>
        <v>0</v>
      </c>
      <c r="CF101" s="102">
        <f t="shared" si="5"/>
        <v>0</v>
      </c>
      <c r="CG101" s="102">
        <f t="shared" si="6"/>
        <v>0</v>
      </c>
      <c r="CH101" s="102">
        <f t="shared" si="7"/>
        <v>0</v>
      </c>
      <c r="CI101" s="16">
        <f t="shared" si="8"/>
        <v>1</v>
      </c>
      <c r="CJ101" s="16">
        <f>IF(AT101="stavební čast",1,IF(88101="investiční čast",2,3))</f>
        <v>1</v>
      </c>
      <c r="CK101" s="16" t="str">
        <f t="shared" si="9"/>
        <v/>
      </c>
    </row>
    <row r="102" spans="2:89" s="1" customFormat="1" ht="19.899999999999999" customHeight="1">
      <c r="B102" s="33"/>
      <c r="C102" s="34"/>
      <c r="D102" s="235" t="s">
        <v>1956</v>
      </c>
      <c r="E102" s="218"/>
      <c r="F102" s="218"/>
      <c r="G102" s="218"/>
      <c r="H102" s="218"/>
      <c r="I102" s="218"/>
      <c r="J102" s="218"/>
      <c r="K102" s="218"/>
      <c r="L102" s="218"/>
      <c r="M102" s="218"/>
      <c r="N102" s="218"/>
      <c r="O102" s="218"/>
      <c r="P102" s="218"/>
      <c r="Q102" s="218"/>
      <c r="R102" s="218"/>
      <c r="S102" s="218"/>
      <c r="T102" s="218"/>
      <c r="U102" s="218"/>
      <c r="V102" s="218"/>
      <c r="W102" s="218"/>
      <c r="X102" s="218"/>
      <c r="Y102" s="218"/>
      <c r="Z102" s="218"/>
      <c r="AA102" s="218"/>
      <c r="AB102" s="218"/>
      <c r="AC102" s="34"/>
      <c r="AD102" s="34"/>
      <c r="AE102" s="34"/>
      <c r="AF102" s="34"/>
      <c r="AG102" s="228">
        <f>AG87*AS102</f>
        <v>0</v>
      </c>
      <c r="AH102" s="218"/>
      <c r="AI102" s="218"/>
      <c r="AJ102" s="218"/>
      <c r="AK102" s="218"/>
      <c r="AL102" s="218"/>
      <c r="AM102" s="218"/>
      <c r="AN102" s="229">
        <f>AG102+AV102</f>
        <v>0</v>
      </c>
      <c r="AO102" s="218"/>
      <c r="AP102" s="218"/>
      <c r="AQ102" s="35"/>
      <c r="AS102" s="103">
        <v>0</v>
      </c>
      <c r="AT102" s="104" t="s">
        <v>1945</v>
      </c>
      <c r="AU102" s="104" t="s">
        <v>1901</v>
      </c>
      <c r="AV102" s="105">
        <f>ROUNDUP(IF(AU102="nulová",0,IF(OR(AU102="základní",AU102="zákl. přenesená"),AG102*L31,AG102*L32)),1)</f>
        <v>0</v>
      </c>
      <c r="BV102" s="16" t="s">
        <v>1957</v>
      </c>
      <c r="BY102" s="102">
        <f t="shared" si="1"/>
        <v>0</v>
      </c>
      <c r="BZ102" s="102">
        <f t="shared" si="2"/>
        <v>0</v>
      </c>
      <c r="CA102" s="102">
        <f>IF(AU102="zákl. přenesená",AV102,0)</f>
        <v>0</v>
      </c>
      <c r="CB102" s="102">
        <f>IF(AU102="sníž. přenesená",AV102,0)</f>
        <v>0</v>
      </c>
      <c r="CC102" s="102">
        <f>IF(AU102="nulová",AV102,0)</f>
        <v>0</v>
      </c>
      <c r="CD102" s="102">
        <f t="shared" si="3"/>
        <v>0</v>
      </c>
      <c r="CE102" s="102">
        <f t="shared" si="4"/>
        <v>0</v>
      </c>
      <c r="CF102" s="102">
        <f t="shared" si="5"/>
        <v>0</v>
      </c>
      <c r="CG102" s="102">
        <f t="shared" si="6"/>
        <v>0</v>
      </c>
      <c r="CH102" s="102">
        <f t="shared" si="7"/>
        <v>0</v>
      </c>
      <c r="CI102" s="16">
        <f t="shared" si="8"/>
        <v>1</v>
      </c>
      <c r="CJ102" s="16">
        <f>IF(AT102="stavební čast",1,IF(88102="investiční čast",2,3))</f>
        <v>1</v>
      </c>
      <c r="CK102" s="16" t="str">
        <f t="shared" si="9"/>
        <v/>
      </c>
    </row>
    <row r="103" spans="2:89" s="1" customFormat="1" ht="19.899999999999999" customHeight="1">
      <c r="B103" s="33"/>
      <c r="C103" s="34"/>
      <c r="D103" s="235" t="s">
        <v>1956</v>
      </c>
      <c r="E103" s="218"/>
      <c r="F103" s="218"/>
      <c r="G103" s="218"/>
      <c r="H103" s="218"/>
      <c r="I103" s="218"/>
      <c r="J103" s="218"/>
      <c r="K103" s="218"/>
      <c r="L103" s="218"/>
      <c r="M103" s="218"/>
      <c r="N103" s="218"/>
      <c r="O103" s="218"/>
      <c r="P103" s="218"/>
      <c r="Q103" s="218"/>
      <c r="R103" s="218"/>
      <c r="S103" s="218"/>
      <c r="T103" s="218"/>
      <c r="U103" s="218"/>
      <c r="V103" s="218"/>
      <c r="W103" s="218"/>
      <c r="X103" s="218"/>
      <c r="Y103" s="218"/>
      <c r="Z103" s="218"/>
      <c r="AA103" s="218"/>
      <c r="AB103" s="218"/>
      <c r="AC103" s="34"/>
      <c r="AD103" s="34"/>
      <c r="AE103" s="34"/>
      <c r="AF103" s="34"/>
      <c r="AG103" s="228">
        <f>AG87*AS103</f>
        <v>0</v>
      </c>
      <c r="AH103" s="218"/>
      <c r="AI103" s="218"/>
      <c r="AJ103" s="218"/>
      <c r="AK103" s="218"/>
      <c r="AL103" s="218"/>
      <c r="AM103" s="218"/>
      <c r="AN103" s="229">
        <f>AG103+AV103</f>
        <v>0</v>
      </c>
      <c r="AO103" s="218"/>
      <c r="AP103" s="218"/>
      <c r="AQ103" s="35"/>
      <c r="AS103" s="106">
        <v>0</v>
      </c>
      <c r="AT103" s="107" t="s">
        <v>1945</v>
      </c>
      <c r="AU103" s="107" t="s">
        <v>1901</v>
      </c>
      <c r="AV103" s="108">
        <f>ROUNDUP(IF(AU103="nulová",0,IF(OR(AU103="základní",AU103="zákl. přenesená"),AG103*L31,AG103*L32)),1)</f>
        <v>0</v>
      </c>
      <c r="BV103" s="16" t="s">
        <v>1957</v>
      </c>
      <c r="BY103" s="102">
        <f t="shared" si="1"/>
        <v>0</v>
      </c>
      <c r="BZ103" s="102">
        <f t="shared" si="2"/>
        <v>0</v>
      </c>
      <c r="CA103" s="102">
        <f>IF(AU103="zákl. přenesená",AV103,0)</f>
        <v>0</v>
      </c>
      <c r="CB103" s="102">
        <f>IF(AU103="sníž. přenesená",AV103,0)</f>
        <v>0</v>
      </c>
      <c r="CC103" s="102">
        <f>IF(AU103="nulová",AV103,0)</f>
        <v>0</v>
      </c>
      <c r="CD103" s="102">
        <f t="shared" si="3"/>
        <v>0</v>
      </c>
      <c r="CE103" s="102">
        <f t="shared" si="4"/>
        <v>0</v>
      </c>
      <c r="CF103" s="102">
        <f t="shared" si="5"/>
        <v>0</v>
      </c>
      <c r="CG103" s="102">
        <f t="shared" si="6"/>
        <v>0</v>
      </c>
      <c r="CH103" s="102">
        <f t="shared" si="7"/>
        <v>0</v>
      </c>
      <c r="CI103" s="16">
        <f t="shared" si="8"/>
        <v>1</v>
      </c>
      <c r="CJ103" s="16">
        <f>IF(AT103="stavební čast",1,IF(88103="investiční čast",2,3))</f>
        <v>1</v>
      </c>
      <c r="CK103" s="16" t="str">
        <f t="shared" si="9"/>
        <v/>
      </c>
    </row>
    <row r="104" spans="2:89" s="1" customFormat="1" ht="10.9" customHeight="1"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34"/>
      <c r="M104" s="34"/>
      <c r="N104" s="34"/>
      <c r="O104" s="34"/>
      <c r="P104" s="34"/>
      <c r="Q104" s="34"/>
      <c r="R104" s="34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F104" s="34"/>
      <c r="AG104" s="34"/>
      <c r="AH104" s="34"/>
      <c r="AI104" s="34"/>
      <c r="AJ104" s="34"/>
      <c r="AK104" s="34"/>
      <c r="AL104" s="34"/>
      <c r="AM104" s="34"/>
      <c r="AN104" s="34"/>
      <c r="AO104" s="34"/>
      <c r="AP104" s="34"/>
      <c r="AQ104" s="35"/>
    </row>
    <row r="105" spans="2:89" s="1" customFormat="1" ht="30" customHeight="1">
      <c r="B105" s="33"/>
      <c r="C105" s="109" t="s">
        <v>1958</v>
      </c>
      <c r="D105" s="44"/>
      <c r="E105" s="44"/>
      <c r="F105" s="44"/>
      <c r="G105" s="44"/>
      <c r="H105" s="44"/>
      <c r="I105" s="44"/>
      <c r="J105" s="44"/>
      <c r="K105" s="44"/>
      <c r="L105" s="44"/>
      <c r="M105" s="44"/>
      <c r="N105" s="44"/>
      <c r="O105" s="44"/>
      <c r="P105" s="44"/>
      <c r="Q105" s="44"/>
      <c r="R105" s="44"/>
      <c r="S105" s="44"/>
      <c r="T105" s="44"/>
      <c r="U105" s="44"/>
      <c r="V105" s="44"/>
      <c r="W105" s="44"/>
      <c r="X105" s="44"/>
      <c r="Y105" s="44"/>
      <c r="Z105" s="44"/>
      <c r="AA105" s="44"/>
      <c r="AB105" s="44"/>
      <c r="AC105" s="44"/>
      <c r="AD105" s="44"/>
      <c r="AE105" s="44"/>
      <c r="AF105" s="44"/>
      <c r="AG105" s="237">
        <f>ROUNDUP(AG87+AG90,2)</f>
        <v>0</v>
      </c>
      <c r="AH105" s="237"/>
      <c r="AI105" s="237"/>
      <c r="AJ105" s="237"/>
      <c r="AK105" s="237"/>
      <c r="AL105" s="237"/>
      <c r="AM105" s="237"/>
      <c r="AN105" s="237">
        <f>AN87+AN90</f>
        <v>0</v>
      </c>
      <c r="AO105" s="237"/>
      <c r="AP105" s="237"/>
      <c r="AQ105" s="35"/>
    </row>
    <row r="106" spans="2:89" s="1" customFormat="1" ht="6.95" customHeight="1">
      <c r="B106" s="57"/>
      <c r="C106" s="58"/>
      <c r="D106" s="58"/>
      <c r="E106" s="58"/>
      <c r="F106" s="58"/>
      <c r="G106" s="58"/>
      <c r="H106" s="58"/>
      <c r="I106" s="58"/>
      <c r="J106" s="58"/>
      <c r="K106" s="58"/>
      <c r="L106" s="58"/>
      <c r="M106" s="58"/>
      <c r="N106" s="58"/>
      <c r="O106" s="58"/>
      <c r="P106" s="58"/>
      <c r="Q106" s="58"/>
      <c r="R106" s="58"/>
      <c r="S106" s="58"/>
      <c r="T106" s="58"/>
      <c r="U106" s="58"/>
      <c r="V106" s="58"/>
      <c r="W106" s="58"/>
      <c r="X106" s="58"/>
      <c r="Y106" s="58"/>
      <c r="Z106" s="58"/>
      <c r="AA106" s="58"/>
      <c r="AB106" s="58"/>
      <c r="AC106" s="58"/>
      <c r="AD106" s="58"/>
      <c r="AE106" s="58"/>
      <c r="AF106" s="58"/>
      <c r="AG106" s="58"/>
      <c r="AH106" s="58"/>
      <c r="AI106" s="58"/>
      <c r="AJ106" s="58"/>
      <c r="AK106" s="58"/>
      <c r="AL106" s="58"/>
      <c r="AM106" s="58"/>
      <c r="AN106" s="58"/>
      <c r="AO106" s="58"/>
      <c r="AP106" s="58"/>
      <c r="AQ106" s="59"/>
    </row>
  </sheetData>
  <sheetProtection password="CC35" sheet="1" objects="1" scenarios="1" formatColumns="0" formatRows="0" sort="0" autoFilter="0"/>
  <mergeCells count="76">
    <mergeCell ref="AG105:AM105"/>
    <mergeCell ref="AN105:AP105"/>
    <mergeCell ref="AG94:AM94"/>
    <mergeCell ref="AN94:AP94"/>
    <mergeCell ref="AG95:AM95"/>
    <mergeCell ref="AN95:AP95"/>
    <mergeCell ref="AG96:AM96"/>
    <mergeCell ref="AN96:AP96"/>
    <mergeCell ref="AR2:BE2"/>
    <mergeCell ref="D102:AB102"/>
    <mergeCell ref="AG102:AM102"/>
    <mergeCell ref="AN102:AP102"/>
    <mergeCell ref="AG97:AM97"/>
    <mergeCell ref="AN97:AP97"/>
    <mergeCell ref="AG98:AM98"/>
    <mergeCell ref="AN98:AP98"/>
    <mergeCell ref="AG99:AM99"/>
    <mergeCell ref="AN99:AP99"/>
    <mergeCell ref="AG92:AM92"/>
    <mergeCell ref="AN92:AP92"/>
    <mergeCell ref="D103:AB103"/>
    <mergeCell ref="AG103:AM103"/>
    <mergeCell ref="AN103:AP103"/>
    <mergeCell ref="AG100:AM100"/>
    <mergeCell ref="AN100:AP100"/>
    <mergeCell ref="D101:AB101"/>
    <mergeCell ref="AG101:AM101"/>
    <mergeCell ref="AN101:AP101"/>
    <mergeCell ref="AN85:AP85"/>
    <mergeCell ref="AN88:AP88"/>
    <mergeCell ref="AG88:AM88"/>
    <mergeCell ref="D88:H88"/>
    <mergeCell ref="J88:AF88"/>
    <mergeCell ref="AG91:AM91"/>
    <mergeCell ref="AN91:AP91"/>
    <mergeCell ref="AG90:AM90"/>
    <mergeCell ref="AN90:AP90"/>
    <mergeCell ref="AG87:AM87"/>
    <mergeCell ref="AN87:AP87"/>
    <mergeCell ref="C76:AP76"/>
    <mergeCell ref="L78:AO78"/>
    <mergeCell ref="AM82:AP82"/>
    <mergeCell ref="AG93:AM93"/>
    <mergeCell ref="AN93:AP93"/>
    <mergeCell ref="C85:G85"/>
    <mergeCell ref="I85:AF85"/>
    <mergeCell ref="AG85:AM85"/>
    <mergeCell ref="AS82:AT84"/>
    <mergeCell ref="AM83:AP83"/>
    <mergeCell ref="L35:O35"/>
    <mergeCell ref="W35:AE35"/>
    <mergeCell ref="AK35:AO35"/>
    <mergeCell ref="X37:AB37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phoneticPr fontId="37" type="noConversion"/>
  <dataValidations count="2">
    <dataValidation type="list" allowBlank="1" showInputMessage="1" showErrorMessage="1" error="Povoleny jsou hodnoty základní, snížená, zákl. přenesená, sníž. přenesená, nulová." sqref="AU91:AU104">
      <formula1>"základní,snížená,zákl. přenesená,sníž. přenesená,nulová"</formula1>
    </dataValidation>
    <dataValidation type="list" allowBlank="1" showInputMessage="1" showErrorMessage="1" error="Povoleny jsou hodnoty stavební čast, technologická čast, investiční čast." sqref="AT91:AT104">
      <formula1>"stavební čast,technologická čast,investiční čast"</formula1>
    </dataValidation>
  </dataValidations>
  <hyperlinks>
    <hyperlink ref="K1:S1" location="C2" tooltip="Souhrnný list stavby" display="1) Souhrnný list stavby"/>
    <hyperlink ref="W1:AF1" location="C87" tooltip="Rekapitulace objektů" display="2) Rekapitulace objektů"/>
    <hyperlink ref="A88" location="'719a-17 - MŠ Horažďovice,...'!C2" tooltip="719a-17 - MŠ Horažďovice,...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2238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66" ht="21.75" customHeight="1">
      <c r="A1" s="195"/>
      <c r="B1" s="192"/>
      <c r="C1" s="192"/>
      <c r="D1" s="193" t="s">
        <v>1856</v>
      </c>
      <c r="E1" s="192"/>
      <c r="F1" s="194" t="s">
        <v>904</v>
      </c>
      <c r="G1" s="194"/>
      <c r="H1" s="277" t="s">
        <v>905</v>
      </c>
      <c r="I1" s="277"/>
      <c r="J1" s="277"/>
      <c r="K1" s="277"/>
      <c r="L1" s="194" t="s">
        <v>906</v>
      </c>
      <c r="M1" s="192"/>
      <c r="N1" s="192"/>
      <c r="O1" s="193" t="s">
        <v>1959</v>
      </c>
      <c r="P1" s="192"/>
      <c r="Q1" s="192"/>
      <c r="R1" s="192"/>
      <c r="S1" s="194" t="s">
        <v>907</v>
      </c>
      <c r="T1" s="194"/>
      <c r="U1" s="195"/>
      <c r="V1" s="195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99" t="s">
        <v>1860</v>
      </c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S2" s="236" t="s">
        <v>1861</v>
      </c>
      <c r="T2" s="200"/>
      <c r="U2" s="200"/>
      <c r="V2" s="200"/>
      <c r="W2" s="200"/>
      <c r="X2" s="200"/>
      <c r="Y2" s="200"/>
      <c r="Z2" s="200"/>
      <c r="AA2" s="200"/>
      <c r="AB2" s="200"/>
      <c r="AC2" s="200"/>
      <c r="AT2" s="16" t="s">
        <v>1938</v>
      </c>
    </row>
    <row r="3" spans="1:6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9"/>
      <c r="AT3" s="16" t="s">
        <v>1960</v>
      </c>
    </row>
    <row r="4" spans="1:66" ht="36.950000000000003" customHeight="1">
      <c r="B4" s="20"/>
      <c r="C4" s="201" t="s">
        <v>1961</v>
      </c>
      <c r="D4" s="202"/>
      <c r="E4" s="202"/>
      <c r="F4" s="202"/>
      <c r="G4" s="202"/>
      <c r="H4" s="202"/>
      <c r="I4" s="202"/>
      <c r="J4" s="202"/>
      <c r="K4" s="202"/>
      <c r="L4" s="202"/>
      <c r="M4" s="202"/>
      <c r="N4" s="202"/>
      <c r="O4" s="202"/>
      <c r="P4" s="202"/>
      <c r="Q4" s="202"/>
      <c r="R4" s="22"/>
      <c r="T4" s="23" t="s">
        <v>1866</v>
      </c>
      <c r="AT4" s="16" t="s">
        <v>1859</v>
      </c>
    </row>
    <row r="5" spans="1:66" ht="6.95" customHeight="1">
      <c r="B5" s="20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2"/>
    </row>
    <row r="6" spans="1:66" s="1" customFormat="1" ht="32.85" customHeight="1">
      <c r="B6" s="33"/>
      <c r="C6" s="34"/>
      <c r="D6" s="27" t="s">
        <v>1872</v>
      </c>
      <c r="E6" s="34"/>
      <c r="F6" s="207" t="s">
        <v>1873</v>
      </c>
      <c r="G6" s="218"/>
      <c r="H6" s="218"/>
      <c r="I6" s="218"/>
      <c r="J6" s="218"/>
      <c r="K6" s="218"/>
      <c r="L6" s="218"/>
      <c r="M6" s="218"/>
      <c r="N6" s="218"/>
      <c r="O6" s="218"/>
      <c r="P6" s="218"/>
      <c r="Q6" s="34"/>
      <c r="R6" s="35"/>
    </row>
    <row r="7" spans="1:66" s="1" customFormat="1" ht="14.45" customHeight="1">
      <c r="B7" s="33"/>
      <c r="C7" s="34"/>
      <c r="D7" s="28" t="s">
        <v>1875</v>
      </c>
      <c r="E7" s="34"/>
      <c r="F7" s="26" t="s">
        <v>1876</v>
      </c>
      <c r="G7" s="34"/>
      <c r="H7" s="34"/>
      <c r="I7" s="34"/>
      <c r="J7" s="34"/>
      <c r="K7" s="34"/>
      <c r="L7" s="34"/>
      <c r="M7" s="28" t="s">
        <v>1877</v>
      </c>
      <c r="N7" s="34"/>
      <c r="O7" s="26" t="s">
        <v>1876</v>
      </c>
      <c r="P7" s="34"/>
      <c r="Q7" s="34"/>
      <c r="R7" s="35"/>
    </row>
    <row r="8" spans="1:66" s="1" customFormat="1" ht="14.45" customHeight="1">
      <c r="B8" s="33"/>
      <c r="C8" s="34"/>
      <c r="D8" s="28" t="s">
        <v>1879</v>
      </c>
      <c r="E8" s="34"/>
      <c r="F8" s="26" t="s">
        <v>1880</v>
      </c>
      <c r="G8" s="34"/>
      <c r="H8" s="34"/>
      <c r="I8" s="34"/>
      <c r="J8" s="34"/>
      <c r="K8" s="34"/>
      <c r="L8" s="34"/>
      <c r="M8" s="28" t="s">
        <v>1881</v>
      </c>
      <c r="N8" s="34"/>
      <c r="O8" s="240" t="str">
        <f ca="1">'Rekapitulace stavby'!AN8</f>
        <v>1. 10. 2017</v>
      </c>
      <c r="P8" s="218"/>
      <c r="Q8" s="34"/>
      <c r="R8" s="35"/>
    </row>
    <row r="9" spans="1:66" s="1" customFormat="1" ht="10.9" customHeight="1">
      <c r="B9" s="33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5"/>
    </row>
    <row r="10" spans="1:66" s="1" customFormat="1" ht="14.45" customHeight="1">
      <c r="B10" s="33"/>
      <c r="C10" s="34"/>
      <c r="D10" s="28" t="s">
        <v>1885</v>
      </c>
      <c r="E10" s="34"/>
      <c r="F10" s="34"/>
      <c r="G10" s="34"/>
      <c r="H10" s="34"/>
      <c r="I10" s="34"/>
      <c r="J10" s="34"/>
      <c r="K10" s="34"/>
      <c r="L10" s="34"/>
      <c r="M10" s="28" t="s">
        <v>1886</v>
      </c>
      <c r="N10" s="34"/>
      <c r="O10" s="206" t="s">
        <v>1876</v>
      </c>
      <c r="P10" s="218"/>
      <c r="Q10" s="34"/>
      <c r="R10" s="35"/>
    </row>
    <row r="11" spans="1:66" s="1" customFormat="1" ht="18" customHeight="1">
      <c r="B11" s="33"/>
      <c r="C11" s="34"/>
      <c r="D11" s="34"/>
      <c r="E11" s="26" t="s">
        <v>1887</v>
      </c>
      <c r="F11" s="34"/>
      <c r="G11" s="34"/>
      <c r="H11" s="34"/>
      <c r="I11" s="34"/>
      <c r="J11" s="34"/>
      <c r="K11" s="34"/>
      <c r="L11" s="34"/>
      <c r="M11" s="28" t="s">
        <v>1888</v>
      </c>
      <c r="N11" s="34"/>
      <c r="O11" s="206" t="s">
        <v>1876</v>
      </c>
      <c r="P11" s="218"/>
      <c r="Q11" s="34"/>
      <c r="R11" s="35"/>
    </row>
    <row r="12" spans="1:66" s="1" customFormat="1" ht="6.95" customHeight="1">
      <c r="B12" s="33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5"/>
    </row>
    <row r="13" spans="1:66" s="1" customFormat="1" ht="14.45" customHeight="1">
      <c r="B13" s="33"/>
      <c r="C13" s="34"/>
      <c r="D13" s="28" t="s">
        <v>1889</v>
      </c>
      <c r="E13" s="34"/>
      <c r="F13" s="34"/>
      <c r="G13" s="34"/>
      <c r="H13" s="34"/>
      <c r="I13" s="34"/>
      <c r="J13" s="34"/>
      <c r="K13" s="34"/>
      <c r="L13" s="34"/>
      <c r="M13" s="28" t="s">
        <v>1886</v>
      </c>
      <c r="N13" s="34"/>
      <c r="O13" s="239" t="str">
        <f ca="1">IF('Rekapitulace stavby'!AN13="","",'Rekapitulace stavby'!AN13)</f>
        <v>Vyplň údaj</v>
      </c>
      <c r="P13" s="218"/>
      <c r="Q13" s="34"/>
      <c r="R13" s="35"/>
    </row>
    <row r="14" spans="1:66" s="1" customFormat="1" ht="18" customHeight="1">
      <c r="B14" s="33"/>
      <c r="C14" s="34"/>
      <c r="D14" s="34"/>
      <c r="E14" s="239" t="str">
        <f ca="1">IF('Rekapitulace stavby'!E14="","",'Rekapitulace stavby'!E14)</f>
        <v>Vyplň údaj</v>
      </c>
      <c r="F14" s="218"/>
      <c r="G14" s="218"/>
      <c r="H14" s="218"/>
      <c r="I14" s="218"/>
      <c r="J14" s="218"/>
      <c r="K14" s="218"/>
      <c r="L14" s="218"/>
      <c r="M14" s="28" t="s">
        <v>1888</v>
      </c>
      <c r="N14" s="34"/>
      <c r="O14" s="239" t="str">
        <f ca="1">IF('Rekapitulace stavby'!AN14="","",'Rekapitulace stavby'!AN14)</f>
        <v>Vyplň údaj</v>
      </c>
      <c r="P14" s="218"/>
      <c r="Q14" s="34"/>
      <c r="R14" s="35"/>
    </row>
    <row r="15" spans="1:66" s="1" customFormat="1" ht="6.95" customHeight="1">
      <c r="B15" s="33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5"/>
    </row>
    <row r="16" spans="1:66" s="1" customFormat="1" ht="14.45" customHeight="1">
      <c r="B16" s="33"/>
      <c r="C16" s="34"/>
      <c r="D16" s="28" t="s">
        <v>1891</v>
      </c>
      <c r="E16" s="34"/>
      <c r="F16" s="34"/>
      <c r="G16" s="34"/>
      <c r="H16" s="34"/>
      <c r="I16" s="34"/>
      <c r="J16" s="34"/>
      <c r="K16" s="34"/>
      <c r="L16" s="34"/>
      <c r="M16" s="28" t="s">
        <v>1886</v>
      </c>
      <c r="N16" s="34"/>
      <c r="O16" s="206" t="s">
        <v>1892</v>
      </c>
      <c r="P16" s="218"/>
      <c r="Q16" s="34"/>
      <c r="R16" s="35"/>
    </row>
    <row r="17" spans="2:18" s="1" customFormat="1" ht="18" customHeight="1">
      <c r="B17" s="33"/>
      <c r="C17" s="34"/>
      <c r="D17" s="34"/>
      <c r="E17" s="26" t="s">
        <v>1893</v>
      </c>
      <c r="F17" s="34"/>
      <c r="G17" s="34"/>
      <c r="H17" s="34"/>
      <c r="I17" s="34"/>
      <c r="J17" s="34"/>
      <c r="K17" s="34"/>
      <c r="L17" s="34"/>
      <c r="M17" s="28" t="s">
        <v>1888</v>
      </c>
      <c r="N17" s="34"/>
      <c r="O17" s="206" t="s">
        <v>1876</v>
      </c>
      <c r="P17" s="218"/>
      <c r="Q17" s="34"/>
      <c r="R17" s="35"/>
    </row>
    <row r="18" spans="2:18" s="1" customFormat="1" ht="6.95" customHeight="1">
      <c r="B18" s="33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5"/>
    </row>
    <row r="19" spans="2:18" s="1" customFormat="1" ht="14.45" customHeight="1">
      <c r="B19" s="33"/>
      <c r="C19" s="34"/>
      <c r="D19" s="28" t="s">
        <v>1894</v>
      </c>
      <c r="E19" s="34"/>
      <c r="F19" s="34"/>
      <c r="G19" s="34"/>
      <c r="H19" s="34"/>
      <c r="I19" s="34"/>
      <c r="J19" s="34"/>
      <c r="K19" s="34"/>
      <c r="L19" s="34"/>
      <c r="M19" s="28" t="s">
        <v>1886</v>
      </c>
      <c r="N19" s="34"/>
      <c r="O19" s="206" t="s">
        <v>1876</v>
      </c>
      <c r="P19" s="218"/>
      <c r="Q19" s="34"/>
      <c r="R19" s="35"/>
    </row>
    <row r="20" spans="2:18" s="1" customFormat="1" ht="18" customHeight="1">
      <c r="B20" s="33"/>
      <c r="C20" s="34"/>
      <c r="D20" s="34"/>
      <c r="E20" s="26" t="s">
        <v>1895</v>
      </c>
      <c r="F20" s="34"/>
      <c r="G20" s="34"/>
      <c r="H20" s="34"/>
      <c r="I20" s="34"/>
      <c r="J20" s="34"/>
      <c r="K20" s="34"/>
      <c r="L20" s="34"/>
      <c r="M20" s="28" t="s">
        <v>1888</v>
      </c>
      <c r="N20" s="34"/>
      <c r="O20" s="206" t="s">
        <v>1876</v>
      </c>
      <c r="P20" s="218"/>
      <c r="Q20" s="34"/>
      <c r="R20" s="35"/>
    </row>
    <row r="21" spans="2:18" s="1" customFormat="1" ht="6.95" customHeight="1">
      <c r="B21" s="33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5"/>
    </row>
    <row r="22" spans="2:18" s="1" customFormat="1" ht="14.45" customHeight="1">
      <c r="B22" s="33"/>
      <c r="C22" s="34"/>
      <c r="D22" s="28" t="s">
        <v>1896</v>
      </c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5"/>
    </row>
    <row r="23" spans="2:18" s="1" customFormat="1" ht="22.5" customHeight="1">
      <c r="B23" s="33"/>
      <c r="C23" s="34"/>
      <c r="D23" s="34"/>
      <c r="E23" s="209" t="s">
        <v>1876</v>
      </c>
      <c r="F23" s="218"/>
      <c r="G23" s="218"/>
      <c r="H23" s="218"/>
      <c r="I23" s="218"/>
      <c r="J23" s="218"/>
      <c r="K23" s="218"/>
      <c r="L23" s="218"/>
      <c r="M23" s="34"/>
      <c r="N23" s="34"/>
      <c r="O23" s="34"/>
      <c r="P23" s="34"/>
      <c r="Q23" s="34"/>
      <c r="R23" s="35"/>
    </row>
    <row r="24" spans="2:18" s="1" customFormat="1" ht="6.95" customHeight="1">
      <c r="B24" s="33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5"/>
    </row>
    <row r="25" spans="2:18" s="1" customFormat="1" ht="6.95" customHeight="1">
      <c r="B25" s="33"/>
      <c r="C25" s="34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34"/>
      <c r="R25" s="35"/>
    </row>
    <row r="26" spans="2:18" s="1" customFormat="1" ht="14.45" customHeight="1">
      <c r="B26" s="33"/>
      <c r="C26" s="34"/>
      <c r="D26" s="110" t="s">
        <v>1962</v>
      </c>
      <c r="E26" s="34"/>
      <c r="F26" s="34"/>
      <c r="G26" s="34"/>
      <c r="H26" s="34"/>
      <c r="I26" s="34"/>
      <c r="J26" s="34"/>
      <c r="K26" s="34"/>
      <c r="L26" s="34"/>
      <c r="M26" s="210">
        <f>N87</f>
        <v>0</v>
      </c>
      <c r="N26" s="218"/>
      <c r="O26" s="218"/>
      <c r="P26" s="218"/>
      <c r="Q26" s="34"/>
      <c r="R26" s="35"/>
    </row>
    <row r="27" spans="2:18" s="1" customFormat="1" ht="14.45" customHeight="1">
      <c r="B27" s="33"/>
      <c r="C27" s="34"/>
      <c r="D27" s="32" t="s">
        <v>1951</v>
      </c>
      <c r="E27" s="34"/>
      <c r="F27" s="34"/>
      <c r="G27" s="34"/>
      <c r="H27" s="34"/>
      <c r="I27" s="34"/>
      <c r="J27" s="34"/>
      <c r="K27" s="34"/>
      <c r="L27" s="34"/>
      <c r="M27" s="210">
        <f>N117</f>
        <v>0</v>
      </c>
      <c r="N27" s="218"/>
      <c r="O27" s="218"/>
      <c r="P27" s="218"/>
      <c r="Q27" s="34"/>
      <c r="R27" s="35"/>
    </row>
    <row r="28" spans="2:18" s="1" customFormat="1" ht="6.95" customHeight="1"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5"/>
    </row>
    <row r="29" spans="2:18" s="1" customFormat="1" ht="25.35" customHeight="1">
      <c r="B29" s="33"/>
      <c r="C29" s="34"/>
      <c r="D29" s="111" t="s">
        <v>1899</v>
      </c>
      <c r="E29" s="34"/>
      <c r="F29" s="34"/>
      <c r="G29" s="34"/>
      <c r="H29" s="34"/>
      <c r="I29" s="34"/>
      <c r="J29" s="34"/>
      <c r="K29" s="34"/>
      <c r="L29" s="34"/>
      <c r="M29" s="238">
        <f>ROUNDUP(M26+M27,2)</f>
        <v>0</v>
      </c>
      <c r="N29" s="218"/>
      <c r="O29" s="218"/>
      <c r="P29" s="218"/>
      <c r="Q29" s="34"/>
      <c r="R29" s="35"/>
    </row>
    <row r="30" spans="2:18" s="1" customFormat="1" ht="6.95" customHeight="1">
      <c r="B30" s="33"/>
      <c r="C30" s="34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34"/>
      <c r="R30" s="35"/>
    </row>
    <row r="31" spans="2:18" s="1" customFormat="1" ht="14.45" customHeight="1">
      <c r="B31" s="33"/>
      <c r="C31" s="34"/>
      <c r="D31" s="40" t="s">
        <v>1900</v>
      </c>
      <c r="E31" s="40" t="s">
        <v>1901</v>
      </c>
      <c r="F31" s="41">
        <v>0.21</v>
      </c>
      <c r="G31" s="112" t="s">
        <v>1902</v>
      </c>
      <c r="H31" s="244">
        <f>(SUM(BE117:BE124)+SUM(BE141:BE2236))</f>
        <v>0</v>
      </c>
      <c r="I31" s="218"/>
      <c r="J31" s="218"/>
      <c r="K31" s="34"/>
      <c r="L31" s="34"/>
      <c r="M31" s="244">
        <f>ROUNDUP((SUM(BE117:BE124)+SUM(BE141:BE2236)), 2)*F31</f>
        <v>0</v>
      </c>
      <c r="N31" s="218"/>
      <c r="O31" s="218"/>
      <c r="P31" s="218"/>
      <c r="Q31" s="34"/>
      <c r="R31" s="35"/>
    </row>
    <row r="32" spans="2:18" s="1" customFormat="1" ht="14.45" customHeight="1">
      <c r="B32" s="33"/>
      <c r="C32" s="34"/>
      <c r="D32" s="34"/>
      <c r="E32" s="40" t="s">
        <v>1903</v>
      </c>
      <c r="F32" s="41">
        <v>0.15</v>
      </c>
      <c r="G32" s="112" t="s">
        <v>1902</v>
      </c>
      <c r="H32" s="244">
        <f>(SUM(BF117:BF124)+SUM(BF141:BF2236))</f>
        <v>0</v>
      </c>
      <c r="I32" s="218"/>
      <c r="J32" s="218"/>
      <c r="K32" s="34"/>
      <c r="L32" s="34"/>
      <c r="M32" s="244">
        <f>ROUNDUP((SUM(BF117:BF124)+SUM(BF141:BF2236)), 2)*F32</f>
        <v>0</v>
      </c>
      <c r="N32" s="218"/>
      <c r="O32" s="218"/>
      <c r="P32" s="218"/>
      <c r="Q32" s="34"/>
      <c r="R32" s="35"/>
    </row>
    <row r="33" spans="2:18" s="1" customFormat="1" ht="14.45" hidden="1" customHeight="1">
      <c r="B33" s="33"/>
      <c r="C33" s="34"/>
      <c r="D33" s="34"/>
      <c r="E33" s="40" t="s">
        <v>1904</v>
      </c>
      <c r="F33" s="41">
        <v>0.21</v>
      </c>
      <c r="G33" s="112" t="s">
        <v>1902</v>
      </c>
      <c r="H33" s="244">
        <f>(SUM(BG117:BG124)+SUM(BG141:BG2236))</f>
        <v>0</v>
      </c>
      <c r="I33" s="218"/>
      <c r="J33" s="218"/>
      <c r="K33" s="34"/>
      <c r="L33" s="34"/>
      <c r="M33" s="244">
        <v>0</v>
      </c>
      <c r="N33" s="218"/>
      <c r="O33" s="218"/>
      <c r="P33" s="218"/>
      <c r="Q33" s="34"/>
      <c r="R33" s="35"/>
    </row>
    <row r="34" spans="2:18" s="1" customFormat="1" ht="14.45" hidden="1" customHeight="1">
      <c r="B34" s="33"/>
      <c r="C34" s="34"/>
      <c r="D34" s="34"/>
      <c r="E34" s="40" t="s">
        <v>1905</v>
      </c>
      <c r="F34" s="41">
        <v>0.15</v>
      </c>
      <c r="G34" s="112" t="s">
        <v>1902</v>
      </c>
      <c r="H34" s="244">
        <f>(SUM(BH117:BH124)+SUM(BH141:BH2236))</f>
        <v>0</v>
      </c>
      <c r="I34" s="218"/>
      <c r="J34" s="218"/>
      <c r="K34" s="34"/>
      <c r="L34" s="34"/>
      <c r="M34" s="244">
        <v>0</v>
      </c>
      <c r="N34" s="218"/>
      <c r="O34" s="218"/>
      <c r="P34" s="218"/>
      <c r="Q34" s="34"/>
      <c r="R34" s="35"/>
    </row>
    <row r="35" spans="2:18" s="1" customFormat="1" ht="14.45" hidden="1" customHeight="1">
      <c r="B35" s="33"/>
      <c r="C35" s="34"/>
      <c r="D35" s="34"/>
      <c r="E35" s="40" t="s">
        <v>1906</v>
      </c>
      <c r="F35" s="41">
        <v>0</v>
      </c>
      <c r="G35" s="112" t="s">
        <v>1902</v>
      </c>
      <c r="H35" s="244">
        <f>(SUM(BI117:BI124)+SUM(BI141:BI2236))</f>
        <v>0</v>
      </c>
      <c r="I35" s="218"/>
      <c r="J35" s="218"/>
      <c r="K35" s="34"/>
      <c r="L35" s="34"/>
      <c r="M35" s="244">
        <v>0</v>
      </c>
      <c r="N35" s="218"/>
      <c r="O35" s="218"/>
      <c r="P35" s="218"/>
      <c r="Q35" s="34"/>
      <c r="R35" s="35"/>
    </row>
    <row r="36" spans="2:18" s="1" customFormat="1" ht="6.95" customHeight="1"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5"/>
    </row>
    <row r="37" spans="2:18" s="1" customFormat="1" ht="25.35" customHeight="1">
      <c r="B37" s="33"/>
      <c r="C37" s="44"/>
      <c r="D37" s="45" t="s">
        <v>1907</v>
      </c>
      <c r="E37" s="46"/>
      <c r="F37" s="46"/>
      <c r="G37" s="113" t="s">
        <v>1908</v>
      </c>
      <c r="H37" s="47" t="s">
        <v>1909</v>
      </c>
      <c r="I37" s="46"/>
      <c r="J37" s="46"/>
      <c r="K37" s="46"/>
      <c r="L37" s="222">
        <f>SUM(M29:M35)</f>
        <v>0</v>
      </c>
      <c r="M37" s="221"/>
      <c r="N37" s="221"/>
      <c r="O37" s="221"/>
      <c r="P37" s="223"/>
      <c r="Q37" s="44"/>
      <c r="R37" s="35"/>
    </row>
    <row r="38" spans="2:18" s="1" customFormat="1" ht="14.45" customHeight="1">
      <c r="B38" s="33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5"/>
    </row>
    <row r="39" spans="2:18" s="1" customFormat="1" ht="14.45" customHeight="1">
      <c r="B39" s="33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5"/>
    </row>
    <row r="40" spans="2:18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2"/>
    </row>
    <row r="41" spans="2:18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2"/>
    </row>
    <row r="42" spans="2:18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2"/>
    </row>
    <row r="43" spans="2:18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2"/>
    </row>
    <row r="44" spans="2:18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2"/>
    </row>
    <row r="45" spans="2:18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2"/>
    </row>
    <row r="46" spans="2:18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2"/>
    </row>
    <row r="47" spans="2:18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2"/>
    </row>
    <row r="48" spans="2:18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2"/>
    </row>
    <row r="49" spans="2:18">
      <c r="B49" s="20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2"/>
    </row>
    <row r="50" spans="2:18" s="1" customFormat="1" ht="15">
      <c r="B50" s="33"/>
      <c r="C50" s="34"/>
      <c r="D50" s="48" t="s">
        <v>1910</v>
      </c>
      <c r="E50" s="49"/>
      <c r="F50" s="49"/>
      <c r="G50" s="49"/>
      <c r="H50" s="50"/>
      <c r="I50" s="34"/>
      <c r="J50" s="48" t="s">
        <v>1911</v>
      </c>
      <c r="K50" s="49"/>
      <c r="L50" s="49"/>
      <c r="M50" s="49"/>
      <c r="N50" s="49"/>
      <c r="O50" s="49"/>
      <c r="P50" s="50"/>
      <c r="Q50" s="34"/>
      <c r="R50" s="35"/>
    </row>
    <row r="51" spans="2:18">
      <c r="B51" s="20"/>
      <c r="C51" s="21"/>
      <c r="D51" s="51"/>
      <c r="E51" s="21"/>
      <c r="F51" s="21"/>
      <c r="G51" s="21"/>
      <c r="H51" s="52"/>
      <c r="I51" s="21"/>
      <c r="J51" s="51"/>
      <c r="K51" s="21"/>
      <c r="L51" s="21"/>
      <c r="M51" s="21"/>
      <c r="N51" s="21"/>
      <c r="O51" s="21"/>
      <c r="P51" s="52"/>
      <c r="Q51" s="21"/>
      <c r="R51" s="22"/>
    </row>
    <row r="52" spans="2:18">
      <c r="B52" s="20"/>
      <c r="C52" s="21"/>
      <c r="D52" s="51"/>
      <c r="E52" s="21"/>
      <c r="F52" s="21"/>
      <c r="G52" s="21"/>
      <c r="H52" s="52"/>
      <c r="I52" s="21"/>
      <c r="J52" s="51"/>
      <c r="K52" s="21"/>
      <c r="L52" s="21"/>
      <c r="M52" s="21"/>
      <c r="N52" s="21"/>
      <c r="O52" s="21"/>
      <c r="P52" s="52"/>
      <c r="Q52" s="21"/>
      <c r="R52" s="22"/>
    </row>
    <row r="53" spans="2:18">
      <c r="B53" s="20"/>
      <c r="C53" s="21"/>
      <c r="D53" s="51"/>
      <c r="E53" s="21"/>
      <c r="F53" s="21"/>
      <c r="G53" s="21"/>
      <c r="H53" s="52"/>
      <c r="I53" s="21"/>
      <c r="J53" s="51"/>
      <c r="K53" s="21"/>
      <c r="L53" s="21"/>
      <c r="M53" s="21"/>
      <c r="N53" s="21"/>
      <c r="O53" s="21"/>
      <c r="P53" s="52"/>
      <c r="Q53" s="21"/>
      <c r="R53" s="22"/>
    </row>
    <row r="54" spans="2:18">
      <c r="B54" s="20"/>
      <c r="C54" s="21"/>
      <c r="D54" s="51"/>
      <c r="E54" s="21"/>
      <c r="F54" s="21"/>
      <c r="G54" s="21"/>
      <c r="H54" s="52"/>
      <c r="I54" s="21"/>
      <c r="J54" s="51"/>
      <c r="K54" s="21"/>
      <c r="L54" s="21"/>
      <c r="M54" s="21"/>
      <c r="N54" s="21"/>
      <c r="O54" s="21"/>
      <c r="P54" s="52"/>
      <c r="Q54" s="21"/>
      <c r="R54" s="22"/>
    </row>
    <row r="55" spans="2:18">
      <c r="B55" s="20"/>
      <c r="C55" s="21"/>
      <c r="D55" s="51"/>
      <c r="E55" s="21"/>
      <c r="F55" s="21"/>
      <c r="G55" s="21"/>
      <c r="H55" s="52"/>
      <c r="I55" s="21"/>
      <c r="J55" s="51"/>
      <c r="K55" s="21"/>
      <c r="L55" s="21"/>
      <c r="M55" s="21"/>
      <c r="N55" s="21"/>
      <c r="O55" s="21"/>
      <c r="P55" s="52"/>
      <c r="Q55" s="21"/>
      <c r="R55" s="22"/>
    </row>
    <row r="56" spans="2:18">
      <c r="B56" s="20"/>
      <c r="C56" s="21"/>
      <c r="D56" s="51"/>
      <c r="E56" s="21"/>
      <c r="F56" s="21"/>
      <c r="G56" s="21"/>
      <c r="H56" s="52"/>
      <c r="I56" s="21"/>
      <c r="J56" s="51"/>
      <c r="K56" s="21"/>
      <c r="L56" s="21"/>
      <c r="M56" s="21"/>
      <c r="N56" s="21"/>
      <c r="O56" s="21"/>
      <c r="P56" s="52"/>
      <c r="Q56" s="21"/>
      <c r="R56" s="22"/>
    </row>
    <row r="57" spans="2:18">
      <c r="B57" s="20"/>
      <c r="C57" s="21"/>
      <c r="D57" s="51"/>
      <c r="E57" s="21"/>
      <c r="F57" s="21"/>
      <c r="G57" s="21"/>
      <c r="H57" s="52"/>
      <c r="I57" s="21"/>
      <c r="J57" s="51"/>
      <c r="K57" s="21"/>
      <c r="L57" s="21"/>
      <c r="M57" s="21"/>
      <c r="N57" s="21"/>
      <c r="O57" s="21"/>
      <c r="P57" s="52"/>
      <c r="Q57" s="21"/>
      <c r="R57" s="22"/>
    </row>
    <row r="58" spans="2:18">
      <c r="B58" s="20"/>
      <c r="C58" s="21"/>
      <c r="D58" s="51"/>
      <c r="E58" s="21"/>
      <c r="F58" s="21"/>
      <c r="G58" s="21"/>
      <c r="H58" s="52"/>
      <c r="I58" s="21"/>
      <c r="J58" s="51"/>
      <c r="K58" s="21"/>
      <c r="L58" s="21"/>
      <c r="M58" s="21"/>
      <c r="N58" s="21"/>
      <c r="O58" s="21"/>
      <c r="P58" s="52"/>
      <c r="Q58" s="21"/>
      <c r="R58" s="22"/>
    </row>
    <row r="59" spans="2:18" s="1" customFormat="1" ht="15">
      <c r="B59" s="33"/>
      <c r="C59" s="34"/>
      <c r="D59" s="53" t="s">
        <v>1912</v>
      </c>
      <c r="E59" s="54"/>
      <c r="F59" s="54"/>
      <c r="G59" s="55" t="s">
        <v>1913</v>
      </c>
      <c r="H59" s="56"/>
      <c r="I59" s="34"/>
      <c r="J59" s="53" t="s">
        <v>1912</v>
      </c>
      <c r="K59" s="54"/>
      <c r="L59" s="54"/>
      <c r="M59" s="54"/>
      <c r="N59" s="55" t="s">
        <v>1913</v>
      </c>
      <c r="O59" s="54"/>
      <c r="P59" s="56"/>
      <c r="Q59" s="34"/>
      <c r="R59" s="35"/>
    </row>
    <row r="60" spans="2:18">
      <c r="B60" s="20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2"/>
    </row>
    <row r="61" spans="2:18" s="1" customFormat="1" ht="15">
      <c r="B61" s="33"/>
      <c r="C61" s="34"/>
      <c r="D61" s="48" t="s">
        <v>1914</v>
      </c>
      <c r="E61" s="49"/>
      <c r="F61" s="49"/>
      <c r="G61" s="49"/>
      <c r="H61" s="50"/>
      <c r="I61" s="34"/>
      <c r="J61" s="48" t="s">
        <v>1915</v>
      </c>
      <c r="K61" s="49"/>
      <c r="L61" s="49"/>
      <c r="M61" s="49"/>
      <c r="N61" s="49"/>
      <c r="O61" s="49"/>
      <c r="P61" s="50"/>
      <c r="Q61" s="34"/>
      <c r="R61" s="35"/>
    </row>
    <row r="62" spans="2:18">
      <c r="B62" s="20"/>
      <c r="C62" s="21"/>
      <c r="D62" s="51"/>
      <c r="E62" s="21"/>
      <c r="F62" s="21"/>
      <c r="G62" s="21"/>
      <c r="H62" s="52"/>
      <c r="I62" s="21"/>
      <c r="J62" s="51"/>
      <c r="K62" s="21"/>
      <c r="L62" s="21"/>
      <c r="M62" s="21"/>
      <c r="N62" s="21"/>
      <c r="O62" s="21"/>
      <c r="P62" s="52"/>
      <c r="Q62" s="21"/>
      <c r="R62" s="22"/>
    </row>
    <row r="63" spans="2:18">
      <c r="B63" s="20"/>
      <c r="C63" s="21"/>
      <c r="D63" s="51"/>
      <c r="E63" s="21"/>
      <c r="F63" s="21"/>
      <c r="G63" s="21"/>
      <c r="H63" s="52"/>
      <c r="I63" s="21"/>
      <c r="J63" s="51"/>
      <c r="K63" s="21"/>
      <c r="L63" s="21"/>
      <c r="M63" s="21"/>
      <c r="N63" s="21"/>
      <c r="O63" s="21"/>
      <c r="P63" s="52"/>
      <c r="Q63" s="21"/>
      <c r="R63" s="22"/>
    </row>
    <row r="64" spans="2:18">
      <c r="B64" s="20"/>
      <c r="C64" s="21"/>
      <c r="D64" s="51"/>
      <c r="E64" s="21"/>
      <c r="F64" s="21"/>
      <c r="G64" s="21"/>
      <c r="H64" s="52"/>
      <c r="I64" s="21"/>
      <c r="J64" s="51"/>
      <c r="K64" s="21"/>
      <c r="L64" s="21"/>
      <c r="M64" s="21"/>
      <c r="N64" s="21"/>
      <c r="O64" s="21"/>
      <c r="P64" s="52"/>
      <c r="Q64" s="21"/>
      <c r="R64" s="22"/>
    </row>
    <row r="65" spans="2:21">
      <c r="B65" s="20"/>
      <c r="C65" s="21"/>
      <c r="D65" s="51"/>
      <c r="E65" s="21"/>
      <c r="F65" s="21"/>
      <c r="G65" s="21"/>
      <c r="H65" s="52"/>
      <c r="I65" s="21"/>
      <c r="J65" s="51"/>
      <c r="K65" s="21"/>
      <c r="L65" s="21"/>
      <c r="M65" s="21"/>
      <c r="N65" s="21"/>
      <c r="O65" s="21"/>
      <c r="P65" s="52"/>
      <c r="Q65" s="21"/>
      <c r="R65" s="22"/>
    </row>
    <row r="66" spans="2:21">
      <c r="B66" s="20"/>
      <c r="C66" s="21"/>
      <c r="D66" s="51"/>
      <c r="E66" s="21"/>
      <c r="F66" s="21"/>
      <c r="G66" s="21"/>
      <c r="H66" s="52"/>
      <c r="I66" s="21"/>
      <c r="J66" s="51"/>
      <c r="K66" s="21"/>
      <c r="L66" s="21"/>
      <c r="M66" s="21"/>
      <c r="N66" s="21"/>
      <c r="O66" s="21"/>
      <c r="P66" s="52"/>
      <c r="Q66" s="21"/>
      <c r="R66" s="22"/>
    </row>
    <row r="67" spans="2:21">
      <c r="B67" s="20"/>
      <c r="C67" s="21"/>
      <c r="D67" s="51"/>
      <c r="E67" s="21"/>
      <c r="F67" s="21"/>
      <c r="G67" s="21"/>
      <c r="H67" s="52"/>
      <c r="I67" s="21"/>
      <c r="J67" s="51"/>
      <c r="K67" s="21"/>
      <c r="L67" s="21"/>
      <c r="M67" s="21"/>
      <c r="N67" s="21"/>
      <c r="O67" s="21"/>
      <c r="P67" s="52"/>
      <c r="Q67" s="21"/>
      <c r="R67" s="22"/>
    </row>
    <row r="68" spans="2:21">
      <c r="B68" s="20"/>
      <c r="C68" s="21"/>
      <c r="D68" s="51"/>
      <c r="E68" s="21"/>
      <c r="F68" s="21"/>
      <c r="G68" s="21"/>
      <c r="H68" s="52"/>
      <c r="I68" s="21"/>
      <c r="J68" s="51"/>
      <c r="K68" s="21"/>
      <c r="L68" s="21"/>
      <c r="M68" s="21"/>
      <c r="N68" s="21"/>
      <c r="O68" s="21"/>
      <c r="P68" s="52"/>
      <c r="Q68" s="21"/>
      <c r="R68" s="22"/>
    </row>
    <row r="69" spans="2:21">
      <c r="B69" s="20"/>
      <c r="C69" s="21"/>
      <c r="D69" s="51"/>
      <c r="E69" s="21"/>
      <c r="F69" s="21"/>
      <c r="G69" s="21"/>
      <c r="H69" s="52"/>
      <c r="I69" s="21"/>
      <c r="J69" s="51"/>
      <c r="K69" s="21"/>
      <c r="L69" s="21"/>
      <c r="M69" s="21"/>
      <c r="N69" s="21"/>
      <c r="O69" s="21"/>
      <c r="P69" s="52"/>
      <c r="Q69" s="21"/>
      <c r="R69" s="22"/>
    </row>
    <row r="70" spans="2:21" s="1" customFormat="1" ht="15">
      <c r="B70" s="33"/>
      <c r="C70" s="34"/>
      <c r="D70" s="53" t="s">
        <v>1912</v>
      </c>
      <c r="E70" s="54"/>
      <c r="F70" s="54"/>
      <c r="G70" s="55" t="s">
        <v>1913</v>
      </c>
      <c r="H70" s="56"/>
      <c r="I70" s="34"/>
      <c r="J70" s="53" t="s">
        <v>1912</v>
      </c>
      <c r="K70" s="54"/>
      <c r="L70" s="54"/>
      <c r="M70" s="54"/>
      <c r="N70" s="55" t="s">
        <v>1913</v>
      </c>
      <c r="O70" s="54"/>
      <c r="P70" s="56"/>
      <c r="Q70" s="34"/>
      <c r="R70" s="35"/>
    </row>
    <row r="71" spans="2:21" s="1" customFormat="1" ht="14.45" customHeight="1"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9"/>
    </row>
    <row r="75" spans="2:21" s="1" customFormat="1" ht="6.95" customHeight="1">
      <c r="B75" s="114"/>
      <c r="C75" s="115"/>
      <c r="D75" s="115"/>
      <c r="E75" s="115"/>
      <c r="F75" s="115"/>
      <c r="G75" s="115"/>
      <c r="H75" s="115"/>
      <c r="I75" s="115"/>
      <c r="J75" s="115"/>
      <c r="K75" s="115"/>
      <c r="L75" s="115"/>
      <c r="M75" s="115"/>
      <c r="N75" s="115"/>
      <c r="O75" s="115"/>
      <c r="P75" s="115"/>
      <c r="Q75" s="115"/>
      <c r="R75" s="116"/>
    </row>
    <row r="76" spans="2:21" s="1" customFormat="1" ht="36.950000000000003" customHeight="1">
      <c r="B76" s="33"/>
      <c r="C76" s="201" t="s">
        <v>1963</v>
      </c>
      <c r="D76" s="218"/>
      <c r="E76" s="218"/>
      <c r="F76" s="218"/>
      <c r="G76" s="218"/>
      <c r="H76" s="218"/>
      <c r="I76" s="218"/>
      <c r="J76" s="218"/>
      <c r="K76" s="218"/>
      <c r="L76" s="218"/>
      <c r="M76" s="218"/>
      <c r="N76" s="218"/>
      <c r="O76" s="218"/>
      <c r="P76" s="218"/>
      <c r="Q76" s="218"/>
      <c r="R76" s="35"/>
      <c r="T76" s="117"/>
      <c r="U76" s="117"/>
    </row>
    <row r="77" spans="2:21" s="1" customFormat="1" ht="6.95" customHeight="1"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5"/>
      <c r="T77" s="117"/>
      <c r="U77" s="117"/>
    </row>
    <row r="78" spans="2:21" s="1" customFormat="1" ht="36.950000000000003" customHeight="1">
      <c r="B78" s="33"/>
      <c r="C78" s="67" t="s">
        <v>1872</v>
      </c>
      <c r="D78" s="34"/>
      <c r="E78" s="34"/>
      <c r="F78" s="226" t="str">
        <f>F6</f>
        <v>MŠ Horažďovice,Jiřího z Poděbrad - stavební úpravy a přístavba - úprava 12/2017</v>
      </c>
      <c r="G78" s="218"/>
      <c r="H78" s="218"/>
      <c r="I78" s="218"/>
      <c r="J78" s="218"/>
      <c r="K78" s="218"/>
      <c r="L78" s="218"/>
      <c r="M78" s="218"/>
      <c r="N78" s="218"/>
      <c r="O78" s="218"/>
      <c r="P78" s="218"/>
      <c r="Q78" s="34"/>
      <c r="R78" s="35"/>
      <c r="T78" s="117"/>
      <c r="U78" s="117"/>
    </row>
    <row r="79" spans="2:21" s="1" customFormat="1" ht="6.95" customHeight="1">
      <c r="B79" s="33"/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5"/>
      <c r="T79" s="117"/>
      <c r="U79" s="117"/>
    </row>
    <row r="80" spans="2:21" s="1" customFormat="1" ht="18" customHeight="1">
      <c r="B80" s="33"/>
      <c r="C80" s="28" t="s">
        <v>1879</v>
      </c>
      <c r="D80" s="34"/>
      <c r="E80" s="34"/>
      <c r="F80" s="26" t="str">
        <f>F8</f>
        <v>Horažďovice, ulice Jiřího z Poděbrad</v>
      </c>
      <c r="G80" s="34"/>
      <c r="H80" s="34"/>
      <c r="I80" s="34"/>
      <c r="J80" s="34"/>
      <c r="K80" s="28" t="s">
        <v>1881</v>
      </c>
      <c r="L80" s="34"/>
      <c r="M80" s="241" t="str">
        <f>IF(O8="","",O8)</f>
        <v>1. 10. 2017</v>
      </c>
      <c r="N80" s="218"/>
      <c r="O80" s="218"/>
      <c r="P80" s="218"/>
      <c r="Q80" s="34"/>
      <c r="R80" s="35"/>
      <c r="T80" s="117"/>
      <c r="U80" s="117"/>
    </row>
    <row r="81" spans="2:47" s="1" customFormat="1" ht="6.95" customHeight="1">
      <c r="B81" s="33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5"/>
      <c r="T81" s="117"/>
      <c r="U81" s="117"/>
    </row>
    <row r="82" spans="2:47" s="1" customFormat="1" ht="15">
      <c r="B82" s="33"/>
      <c r="C82" s="28" t="s">
        <v>1885</v>
      </c>
      <c r="D82" s="34"/>
      <c r="E82" s="34"/>
      <c r="F82" s="26" t="str">
        <f>E11</f>
        <v>Město Horažďovice, Mírové nám. 1, PSČ 341 01</v>
      </c>
      <c r="G82" s="34"/>
      <c r="H82" s="34"/>
      <c r="I82" s="34"/>
      <c r="J82" s="34"/>
      <c r="K82" s="28" t="s">
        <v>1891</v>
      </c>
      <c r="L82" s="34"/>
      <c r="M82" s="206" t="str">
        <f>E17</f>
        <v>Jiří Urbánek, Hraniční 70, 386 01 Strakonice</v>
      </c>
      <c r="N82" s="218"/>
      <c r="O82" s="218"/>
      <c r="P82" s="218"/>
      <c r="Q82" s="218"/>
      <c r="R82" s="35"/>
      <c r="T82" s="117"/>
      <c r="U82" s="117"/>
    </row>
    <row r="83" spans="2:47" s="1" customFormat="1" ht="14.45" customHeight="1">
      <c r="B83" s="33"/>
      <c r="C83" s="28" t="s">
        <v>1889</v>
      </c>
      <c r="D83" s="34"/>
      <c r="E83" s="34"/>
      <c r="F83" s="26" t="str">
        <f>IF(E14="","",E14)</f>
        <v>Vyplň údaj</v>
      </c>
      <c r="G83" s="34"/>
      <c r="H83" s="34"/>
      <c r="I83" s="34"/>
      <c r="J83" s="34"/>
      <c r="K83" s="28" t="s">
        <v>1894</v>
      </c>
      <c r="L83" s="34"/>
      <c r="M83" s="206" t="str">
        <f>E20</f>
        <v>Jiří Urbánek</v>
      </c>
      <c r="N83" s="218"/>
      <c r="O83" s="218"/>
      <c r="P83" s="218"/>
      <c r="Q83" s="218"/>
      <c r="R83" s="35"/>
      <c r="T83" s="117"/>
      <c r="U83" s="117"/>
    </row>
    <row r="84" spans="2:47" s="1" customFormat="1" ht="10.35" customHeight="1">
      <c r="B84" s="33"/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5"/>
      <c r="T84" s="117"/>
      <c r="U84" s="117"/>
    </row>
    <row r="85" spans="2:47" s="1" customFormat="1" ht="29.25" customHeight="1">
      <c r="B85" s="33"/>
      <c r="C85" s="242" t="s">
        <v>1964</v>
      </c>
      <c r="D85" s="243"/>
      <c r="E85" s="243"/>
      <c r="F85" s="243"/>
      <c r="G85" s="243"/>
      <c r="H85" s="44"/>
      <c r="I85" s="44"/>
      <c r="J85" s="44"/>
      <c r="K85" s="44"/>
      <c r="L85" s="44"/>
      <c r="M85" s="44"/>
      <c r="N85" s="242" t="s">
        <v>1965</v>
      </c>
      <c r="O85" s="218"/>
      <c r="P85" s="218"/>
      <c r="Q85" s="218"/>
      <c r="R85" s="35"/>
      <c r="T85" s="117"/>
      <c r="U85" s="117"/>
    </row>
    <row r="86" spans="2:47" s="1" customFormat="1" ht="10.35" customHeight="1"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5"/>
      <c r="T86" s="117"/>
      <c r="U86" s="117"/>
    </row>
    <row r="87" spans="2:47" s="1" customFormat="1" ht="29.25" customHeight="1">
      <c r="B87" s="33"/>
      <c r="C87" s="118" t="s">
        <v>1966</v>
      </c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225">
        <f>N141</f>
        <v>0</v>
      </c>
      <c r="O87" s="218"/>
      <c r="P87" s="218"/>
      <c r="Q87" s="218"/>
      <c r="R87" s="35"/>
      <c r="T87" s="117"/>
      <c r="U87" s="117"/>
      <c r="AU87" s="16" t="s">
        <v>1967</v>
      </c>
    </row>
    <row r="88" spans="2:47" s="6" customFormat="1" ht="24.95" customHeight="1">
      <c r="B88" s="119"/>
      <c r="C88" s="120"/>
      <c r="D88" s="121" t="s">
        <v>1968</v>
      </c>
      <c r="E88" s="120"/>
      <c r="F88" s="120"/>
      <c r="G88" s="120"/>
      <c r="H88" s="120"/>
      <c r="I88" s="120"/>
      <c r="J88" s="120"/>
      <c r="K88" s="120"/>
      <c r="L88" s="120"/>
      <c r="M88" s="120"/>
      <c r="N88" s="246">
        <f>N142</f>
        <v>0</v>
      </c>
      <c r="O88" s="247"/>
      <c r="P88" s="247"/>
      <c r="Q88" s="247"/>
      <c r="R88" s="122"/>
      <c r="T88" s="123"/>
      <c r="U88" s="123"/>
    </row>
    <row r="89" spans="2:47" s="7" customFormat="1" ht="19.899999999999999" customHeight="1">
      <c r="B89" s="124"/>
      <c r="C89" s="125"/>
      <c r="D89" s="98" t="s">
        <v>1969</v>
      </c>
      <c r="E89" s="125"/>
      <c r="F89" s="125"/>
      <c r="G89" s="125"/>
      <c r="H89" s="125"/>
      <c r="I89" s="125"/>
      <c r="J89" s="125"/>
      <c r="K89" s="125"/>
      <c r="L89" s="125"/>
      <c r="M89" s="125"/>
      <c r="N89" s="229">
        <f>N143</f>
        <v>0</v>
      </c>
      <c r="O89" s="245"/>
      <c r="P89" s="245"/>
      <c r="Q89" s="245"/>
      <c r="R89" s="126"/>
      <c r="T89" s="127"/>
      <c r="U89" s="127"/>
    </row>
    <row r="90" spans="2:47" s="7" customFormat="1" ht="19.899999999999999" customHeight="1">
      <c r="B90" s="124"/>
      <c r="C90" s="125"/>
      <c r="D90" s="98" t="s">
        <v>1970</v>
      </c>
      <c r="E90" s="125"/>
      <c r="F90" s="125"/>
      <c r="G90" s="125"/>
      <c r="H90" s="125"/>
      <c r="I90" s="125"/>
      <c r="J90" s="125"/>
      <c r="K90" s="125"/>
      <c r="L90" s="125"/>
      <c r="M90" s="125"/>
      <c r="N90" s="229">
        <f>N274</f>
        <v>0</v>
      </c>
      <c r="O90" s="245"/>
      <c r="P90" s="245"/>
      <c r="Q90" s="245"/>
      <c r="R90" s="126"/>
      <c r="T90" s="127"/>
      <c r="U90" s="127"/>
    </row>
    <row r="91" spans="2:47" s="7" customFormat="1" ht="19.899999999999999" customHeight="1">
      <c r="B91" s="124"/>
      <c r="C91" s="125"/>
      <c r="D91" s="98" t="s">
        <v>1971</v>
      </c>
      <c r="E91" s="125"/>
      <c r="F91" s="125"/>
      <c r="G91" s="125"/>
      <c r="H91" s="125"/>
      <c r="I91" s="125"/>
      <c r="J91" s="125"/>
      <c r="K91" s="125"/>
      <c r="L91" s="125"/>
      <c r="M91" s="125"/>
      <c r="N91" s="229">
        <f>N357</f>
        <v>0</v>
      </c>
      <c r="O91" s="245"/>
      <c r="P91" s="245"/>
      <c r="Q91" s="245"/>
      <c r="R91" s="126"/>
      <c r="T91" s="127"/>
      <c r="U91" s="127"/>
    </row>
    <row r="92" spans="2:47" s="7" customFormat="1" ht="19.899999999999999" customHeight="1">
      <c r="B92" s="124"/>
      <c r="C92" s="125"/>
      <c r="D92" s="98" t="s">
        <v>1972</v>
      </c>
      <c r="E92" s="125"/>
      <c r="F92" s="125"/>
      <c r="G92" s="125"/>
      <c r="H92" s="125"/>
      <c r="I92" s="125"/>
      <c r="J92" s="125"/>
      <c r="K92" s="125"/>
      <c r="L92" s="125"/>
      <c r="M92" s="125"/>
      <c r="N92" s="229">
        <f>N446</f>
        <v>0</v>
      </c>
      <c r="O92" s="245"/>
      <c r="P92" s="245"/>
      <c r="Q92" s="245"/>
      <c r="R92" s="126"/>
      <c r="T92" s="127"/>
      <c r="U92" s="127"/>
    </row>
    <row r="93" spans="2:47" s="7" customFormat="1" ht="19.899999999999999" customHeight="1">
      <c r="B93" s="124"/>
      <c r="C93" s="125"/>
      <c r="D93" s="98" t="s">
        <v>1973</v>
      </c>
      <c r="E93" s="125"/>
      <c r="F93" s="125"/>
      <c r="G93" s="125"/>
      <c r="H93" s="125"/>
      <c r="I93" s="125"/>
      <c r="J93" s="125"/>
      <c r="K93" s="125"/>
      <c r="L93" s="125"/>
      <c r="M93" s="125"/>
      <c r="N93" s="229">
        <f>N497</f>
        <v>0</v>
      </c>
      <c r="O93" s="245"/>
      <c r="P93" s="245"/>
      <c r="Q93" s="245"/>
      <c r="R93" s="126"/>
      <c r="T93" s="127"/>
      <c r="U93" s="127"/>
    </row>
    <row r="94" spans="2:47" s="7" customFormat="1" ht="19.899999999999999" customHeight="1">
      <c r="B94" s="124"/>
      <c r="C94" s="125"/>
      <c r="D94" s="98" t="s">
        <v>1974</v>
      </c>
      <c r="E94" s="125"/>
      <c r="F94" s="125"/>
      <c r="G94" s="125"/>
      <c r="H94" s="125"/>
      <c r="I94" s="125"/>
      <c r="J94" s="125"/>
      <c r="K94" s="125"/>
      <c r="L94" s="125"/>
      <c r="M94" s="125"/>
      <c r="N94" s="229">
        <f>N556</f>
        <v>0</v>
      </c>
      <c r="O94" s="245"/>
      <c r="P94" s="245"/>
      <c r="Q94" s="245"/>
      <c r="R94" s="126"/>
      <c r="T94" s="127"/>
      <c r="U94" s="127"/>
    </row>
    <row r="95" spans="2:47" s="7" customFormat="1" ht="19.899999999999999" customHeight="1">
      <c r="B95" s="124"/>
      <c r="C95" s="125"/>
      <c r="D95" s="98" t="s">
        <v>1975</v>
      </c>
      <c r="E95" s="125"/>
      <c r="F95" s="125"/>
      <c r="G95" s="125"/>
      <c r="H95" s="125"/>
      <c r="I95" s="125"/>
      <c r="J95" s="125"/>
      <c r="K95" s="125"/>
      <c r="L95" s="125"/>
      <c r="M95" s="125"/>
      <c r="N95" s="229">
        <f>N951</f>
        <v>0</v>
      </c>
      <c r="O95" s="245"/>
      <c r="P95" s="245"/>
      <c r="Q95" s="245"/>
      <c r="R95" s="126"/>
      <c r="T95" s="127"/>
      <c r="U95" s="127"/>
    </row>
    <row r="96" spans="2:47" s="7" customFormat="1" ht="19.899999999999999" customHeight="1">
      <c r="B96" s="124"/>
      <c r="C96" s="125"/>
      <c r="D96" s="98" t="s">
        <v>1976</v>
      </c>
      <c r="E96" s="125"/>
      <c r="F96" s="125"/>
      <c r="G96" s="125"/>
      <c r="H96" s="125"/>
      <c r="I96" s="125"/>
      <c r="J96" s="125"/>
      <c r="K96" s="125"/>
      <c r="L96" s="125"/>
      <c r="M96" s="125"/>
      <c r="N96" s="229">
        <f>N1165</f>
        <v>0</v>
      </c>
      <c r="O96" s="245"/>
      <c r="P96" s="245"/>
      <c r="Q96" s="245"/>
      <c r="R96" s="126"/>
      <c r="T96" s="127"/>
      <c r="U96" s="127"/>
    </row>
    <row r="97" spans="2:21" s="7" customFormat="1" ht="19.899999999999999" customHeight="1">
      <c r="B97" s="124"/>
      <c r="C97" s="125"/>
      <c r="D97" s="98" t="s">
        <v>1977</v>
      </c>
      <c r="E97" s="125"/>
      <c r="F97" s="125"/>
      <c r="G97" s="125"/>
      <c r="H97" s="125"/>
      <c r="I97" s="125"/>
      <c r="J97" s="125"/>
      <c r="K97" s="125"/>
      <c r="L97" s="125"/>
      <c r="M97" s="125"/>
      <c r="N97" s="229">
        <f>N1183</f>
        <v>0</v>
      </c>
      <c r="O97" s="245"/>
      <c r="P97" s="245"/>
      <c r="Q97" s="245"/>
      <c r="R97" s="126"/>
      <c r="T97" s="127"/>
      <c r="U97" s="127"/>
    </row>
    <row r="98" spans="2:21" s="6" customFormat="1" ht="24.95" customHeight="1">
      <c r="B98" s="119"/>
      <c r="C98" s="120"/>
      <c r="D98" s="121" t="s">
        <v>1978</v>
      </c>
      <c r="E98" s="120"/>
      <c r="F98" s="120"/>
      <c r="G98" s="120"/>
      <c r="H98" s="120"/>
      <c r="I98" s="120"/>
      <c r="J98" s="120"/>
      <c r="K98" s="120"/>
      <c r="L98" s="120"/>
      <c r="M98" s="120"/>
      <c r="N98" s="246">
        <f>N1185</f>
        <v>0</v>
      </c>
      <c r="O98" s="247"/>
      <c r="P98" s="247"/>
      <c r="Q98" s="247"/>
      <c r="R98" s="122"/>
      <c r="T98" s="123"/>
      <c r="U98" s="123"/>
    </row>
    <row r="99" spans="2:21" s="7" customFormat="1" ht="19.899999999999999" customHeight="1">
      <c r="B99" s="124"/>
      <c r="C99" s="125"/>
      <c r="D99" s="98" t="s">
        <v>1979</v>
      </c>
      <c r="E99" s="125"/>
      <c r="F99" s="125"/>
      <c r="G99" s="125"/>
      <c r="H99" s="125"/>
      <c r="I99" s="125"/>
      <c r="J99" s="125"/>
      <c r="K99" s="125"/>
      <c r="L99" s="125"/>
      <c r="M99" s="125"/>
      <c r="N99" s="229">
        <f>N1186</f>
        <v>0</v>
      </c>
      <c r="O99" s="245"/>
      <c r="P99" s="245"/>
      <c r="Q99" s="245"/>
      <c r="R99" s="126"/>
      <c r="T99" s="127"/>
      <c r="U99" s="127"/>
    </row>
    <row r="100" spans="2:21" s="7" customFormat="1" ht="19.899999999999999" customHeight="1">
      <c r="B100" s="124"/>
      <c r="C100" s="125"/>
      <c r="D100" s="98" t="s">
        <v>1980</v>
      </c>
      <c r="E100" s="125"/>
      <c r="F100" s="125"/>
      <c r="G100" s="125"/>
      <c r="H100" s="125"/>
      <c r="I100" s="125"/>
      <c r="J100" s="125"/>
      <c r="K100" s="125"/>
      <c r="L100" s="125"/>
      <c r="M100" s="125"/>
      <c r="N100" s="229">
        <f>N1261</f>
        <v>0</v>
      </c>
      <c r="O100" s="245"/>
      <c r="P100" s="245"/>
      <c r="Q100" s="245"/>
      <c r="R100" s="126"/>
      <c r="T100" s="127"/>
      <c r="U100" s="127"/>
    </row>
    <row r="101" spans="2:21" s="7" customFormat="1" ht="19.899999999999999" customHeight="1">
      <c r="B101" s="124"/>
      <c r="C101" s="125"/>
      <c r="D101" s="98" t="s">
        <v>1981</v>
      </c>
      <c r="E101" s="125"/>
      <c r="F101" s="125"/>
      <c r="G101" s="125"/>
      <c r="H101" s="125"/>
      <c r="I101" s="125"/>
      <c r="J101" s="125"/>
      <c r="K101" s="125"/>
      <c r="L101" s="125"/>
      <c r="M101" s="125"/>
      <c r="N101" s="229">
        <f>N1320</f>
        <v>0</v>
      </c>
      <c r="O101" s="245"/>
      <c r="P101" s="245"/>
      <c r="Q101" s="245"/>
      <c r="R101" s="126"/>
      <c r="T101" s="127"/>
      <c r="U101" s="127"/>
    </row>
    <row r="102" spans="2:21" s="7" customFormat="1" ht="19.899999999999999" customHeight="1">
      <c r="B102" s="124"/>
      <c r="C102" s="125"/>
      <c r="D102" s="98" t="s">
        <v>1982</v>
      </c>
      <c r="E102" s="125"/>
      <c r="F102" s="125"/>
      <c r="G102" s="125"/>
      <c r="H102" s="125"/>
      <c r="I102" s="125"/>
      <c r="J102" s="125"/>
      <c r="K102" s="125"/>
      <c r="L102" s="125"/>
      <c r="M102" s="125"/>
      <c r="N102" s="229">
        <f>N1380</f>
        <v>0</v>
      </c>
      <c r="O102" s="245"/>
      <c r="P102" s="245"/>
      <c r="Q102" s="245"/>
      <c r="R102" s="126"/>
      <c r="T102" s="127"/>
      <c r="U102" s="127"/>
    </row>
    <row r="103" spans="2:21" s="7" customFormat="1" ht="19.899999999999999" customHeight="1">
      <c r="B103" s="124"/>
      <c r="C103" s="125"/>
      <c r="D103" s="98" t="s">
        <v>1983</v>
      </c>
      <c r="E103" s="125"/>
      <c r="F103" s="125"/>
      <c r="G103" s="125"/>
      <c r="H103" s="125"/>
      <c r="I103" s="125"/>
      <c r="J103" s="125"/>
      <c r="K103" s="125"/>
      <c r="L103" s="125"/>
      <c r="M103" s="125"/>
      <c r="N103" s="229">
        <f>N1434</f>
        <v>0</v>
      </c>
      <c r="O103" s="245"/>
      <c r="P103" s="245"/>
      <c r="Q103" s="245"/>
      <c r="R103" s="126"/>
      <c r="T103" s="127"/>
      <c r="U103" s="127"/>
    </row>
    <row r="104" spans="2:21" s="7" customFormat="1" ht="19.899999999999999" customHeight="1">
      <c r="B104" s="124"/>
      <c r="C104" s="125"/>
      <c r="D104" s="98" t="s">
        <v>1984</v>
      </c>
      <c r="E104" s="125"/>
      <c r="F104" s="125"/>
      <c r="G104" s="125"/>
      <c r="H104" s="125"/>
      <c r="I104" s="125"/>
      <c r="J104" s="125"/>
      <c r="K104" s="125"/>
      <c r="L104" s="125"/>
      <c r="M104" s="125"/>
      <c r="N104" s="229">
        <f>N1438</f>
        <v>0</v>
      </c>
      <c r="O104" s="245"/>
      <c r="P104" s="245"/>
      <c r="Q104" s="245"/>
      <c r="R104" s="126"/>
      <c r="T104" s="127"/>
      <c r="U104" s="127"/>
    </row>
    <row r="105" spans="2:21" s="7" customFormat="1" ht="19.899999999999999" customHeight="1">
      <c r="B105" s="124"/>
      <c r="C105" s="125"/>
      <c r="D105" s="98" t="s">
        <v>1985</v>
      </c>
      <c r="E105" s="125"/>
      <c r="F105" s="125"/>
      <c r="G105" s="125"/>
      <c r="H105" s="125"/>
      <c r="I105" s="125"/>
      <c r="J105" s="125"/>
      <c r="K105" s="125"/>
      <c r="L105" s="125"/>
      <c r="M105" s="125"/>
      <c r="N105" s="229">
        <f>N1458</f>
        <v>0</v>
      </c>
      <c r="O105" s="245"/>
      <c r="P105" s="245"/>
      <c r="Q105" s="245"/>
      <c r="R105" s="126"/>
      <c r="T105" s="127"/>
      <c r="U105" s="127"/>
    </row>
    <row r="106" spans="2:21" s="7" customFormat="1" ht="19.899999999999999" customHeight="1">
      <c r="B106" s="124"/>
      <c r="C106" s="125"/>
      <c r="D106" s="98" t="s">
        <v>1986</v>
      </c>
      <c r="E106" s="125"/>
      <c r="F106" s="125"/>
      <c r="G106" s="125"/>
      <c r="H106" s="125"/>
      <c r="I106" s="125"/>
      <c r="J106" s="125"/>
      <c r="K106" s="125"/>
      <c r="L106" s="125"/>
      <c r="M106" s="125"/>
      <c r="N106" s="229">
        <f>N1521</f>
        <v>0</v>
      </c>
      <c r="O106" s="245"/>
      <c r="P106" s="245"/>
      <c r="Q106" s="245"/>
      <c r="R106" s="126"/>
      <c r="T106" s="127"/>
      <c r="U106" s="127"/>
    </row>
    <row r="107" spans="2:21" s="7" customFormat="1" ht="19.899999999999999" customHeight="1">
      <c r="B107" s="124"/>
      <c r="C107" s="125"/>
      <c r="D107" s="98" t="s">
        <v>1987</v>
      </c>
      <c r="E107" s="125"/>
      <c r="F107" s="125"/>
      <c r="G107" s="125"/>
      <c r="H107" s="125"/>
      <c r="I107" s="125"/>
      <c r="J107" s="125"/>
      <c r="K107" s="125"/>
      <c r="L107" s="125"/>
      <c r="M107" s="125"/>
      <c r="N107" s="229">
        <f>N1536</f>
        <v>0</v>
      </c>
      <c r="O107" s="245"/>
      <c r="P107" s="245"/>
      <c r="Q107" s="245"/>
      <c r="R107" s="126"/>
      <c r="T107" s="127"/>
      <c r="U107" s="127"/>
    </row>
    <row r="108" spans="2:21" s="7" customFormat="1" ht="19.899999999999999" customHeight="1">
      <c r="B108" s="124"/>
      <c r="C108" s="125"/>
      <c r="D108" s="98" t="s">
        <v>1988</v>
      </c>
      <c r="E108" s="125"/>
      <c r="F108" s="125"/>
      <c r="G108" s="125"/>
      <c r="H108" s="125"/>
      <c r="I108" s="125"/>
      <c r="J108" s="125"/>
      <c r="K108" s="125"/>
      <c r="L108" s="125"/>
      <c r="M108" s="125"/>
      <c r="N108" s="229">
        <f>N1572</f>
        <v>0</v>
      </c>
      <c r="O108" s="245"/>
      <c r="P108" s="245"/>
      <c r="Q108" s="245"/>
      <c r="R108" s="126"/>
      <c r="T108" s="127"/>
      <c r="U108" s="127"/>
    </row>
    <row r="109" spans="2:21" s="7" customFormat="1" ht="19.899999999999999" customHeight="1">
      <c r="B109" s="124"/>
      <c r="C109" s="125"/>
      <c r="D109" s="98" t="s">
        <v>1989</v>
      </c>
      <c r="E109" s="125"/>
      <c r="F109" s="125"/>
      <c r="G109" s="125"/>
      <c r="H109" s="125"/>
      <c r="I109" s="125"/>
      <c r="J109" s="125"/>
      <c r="K109" s="125"/>
      <c r="L109" s="125"/>
      <c r="M109" s="125"/>
      <c r="N109" s="229">
        <f>N1830</f>
        <v>0</v>
      </c>
      <c r="O109" s="245"/>
      <c r="P109" s="245"/>
      <c r="Q109" s="245"/>
      <c r="R109" s="126"/>
      <c r="T109" s="127"/>
      <c r="U109" s="127"/>
    </row>
    <row r="110" spans="2:21" s="7" customFormat="1" ht="19.899999999999999" customHeight="1">
      <c r="B110" s="124"/>
      <c r="C110" s="125"/>
      <c r="D110" s="98" t="s">
        <v>1990</v>
      </c>
      <c r="E110" s="125"/>
      <c r="F110" s="125"/>
      <c r="G110" s="125"/>
      <c r="H110" s="125"/>
      <c r="I110" s="125"/>
      <c r="J110" s="125"/>
      <c r="K110" s="125"/>
      <c r="L110" s="125"/>
      <c r="M110" s="125"/>
      <c r="N110" s="229">
        <f>N1930</f>
        <v>0</v>
      </c>
      <c r="O110" s="245"/>
      <c r="P110" s="245"/>
      <c r="Q110" s="245"/>
      <c r="R110" s="126"/>
      <c r="T110" s="127"/>
      <c r="U110" s="127"/>
    </row>
    <row r="111" spans="2:21" s="7" customFormat="1" ht="19.899999999999999" customHeight="1">
      <c r="B111" s="124"/>
      <c r="C111" s="125"/>
      <c r="D111" s="98" t="s">
        <v>1991</v>
      </c>
      <c r="E111" s="125"/>
      <c r="F111" s="125"/>
      <c r="G111" s="125"/>
      <c r="H111" s="125"/>
      <c r="I111" s="125"/>
      <c r="J111" s="125"/>
      <c r="K111" s="125"/>
      <c r="L111" s="125"/>
      <c r="M111" s="125"/>
      <c r="N111" s="229">
        <f>N2033</f>
        <v>0</v>
      </c>
      <c r="O111" s="245"/>
      <c r="P111" s="245"/>
      <c r="Q111" s="245"/>
      <c r="R111" s="126"/>
      <c r="T111" s="127"/>
      <c r="U111" s="127"/>
    </row>
    <row r="112" spans="2:21" s="7" customFormat="1" ht="19.899999999999999" customHeight="1">
      <c r="B112" s="124"/>
      <c r="C112" s="125"/>
      <c r="D112" s="98" t="s">
        <v>1992</v>
      </c>
      <c r="E112" s="125"/>
      <c r="F112" s="125"/>
      <c r="G112" s="125"/>
      <c r="H112" s="125"/>
      <c r="I112" s="125"/>
      <c r="J112" s="125"/>
      <c r="K112" s="125"/>
      <c r="L112" s="125"/>
      <c r="M112" s="125"/>
      <c r="N112" s="229">
        <f>N2079</f>
        <v>0</v>
      </c>
      <c r="O112" s="245"/>
      <c r="P112" s="245"/>
      <c r="Q112" s="245"/>
      <c r="R112" s="126"/>
      <c r="T112" s="127"/>
      <c r="U112" s="127"/>
    </row>
    <row r="113" spans="2:65" s="7" customFormat="1" ht="19.899999999999999" customHeight="1">
      <c r="B113" s="124"/>
      <c r="C113" s="125"/>
      <c r="D113" s="98" t="s">
        <v>1993</v>
      </c>
      <c r="E113" s="125"/>
      <c r="F113" s="125"/>
      <c r="G113" s="125"/>
      <c r="H113" s="125"/>
      <c r="I113" s="125"/>
      <c r="J113" s="125"/>
      <c r="K113" s="125"/>
      <c r="L113" s="125"/>
      <c r="M113" s="125"/>
      <c r="N113" s="229">
        <f>N2132</f>
        <v>0</v>
      </c>
      <c r="O113" s="245"/>
      <c r="P113" s="245"/>
      <c r="Q113" s="245"/>
      <c r="R113" s="126"/>
      <c r="T113" s="127"/>
      <c r="U113" s="127"/>
    </row>
    <row r="114" spans="2:65" s="7" customFormat="1" ht="19.899999999999999" customHeight="1">
      <c r="B114" s="124"/>
      <c r="C114" s="125"/>
      <c r="D114" s="98" t="s">
        <v>1994</v>
      </c>
      <c r="E114" s="125"/>
      <c r="F114" s="125"/>
      <c r="G114" s="125"/>
      <c r="H114" s="125"/>
      <c r="I114" s="125"/>
      <c r="J114" s="125"/>
      <c r="K114" s="125"/>
      <c r="L114" s="125"/>
      <c r="M114" s="125"/>
      <c r="N114" s="229">
        <f>N2189</f>
        <v>0</v>
      </c>
      <c r="O114" s="245"/>
      <c r="P114" s="245"/>
      <c r="Q114" s="245"/>
      <c r="R114" s="126"/>
      <c r="T114" s="127"/>
      <c r="U114" s="127"/>
    </row>
    <row r="115" spans="2:65" s="7" customFormat="1" ht="19.899999999999999" customHeight="1">
      <c r="B115" s="124"/>
      <c r="C115" s="125"/>
      <c r="D115" s="98" t="s">
        <v>1995</v>
      </c>
      <c r="E115" s="125"/>
      <c r="F115" s="125"/>
      <c r="G115" s="125"/>
      <c r="H115" s="125"/>
      <c r="I115" s="125"/>
      <c r="J115" s="125"/>
      <c r="K115" s="125"/>
      <c r="L115" s="125"/>
      <c r="M115" s="125"/>
      <c r="N115" s="229">
        <f>N2227</f>
        <v>0</v>
      </c>
      <c r="O115" s="245"/>
      <c r="P115" s="245"/>
      <c r="Q115" s="245"/>
      <c r="R115" s="126"/>
      <c r="T115" s="127"/>
      <c r="U115" s="127"/>
    </row>
    <row r="116" spans="2:65" s="1" customFormat="1" ht="21.75" customHeight="1">
      <c r="B116" s="33"/>
      <c r="C116" s="34"/>
      <c r="D116" s="34"/>
      <c r="E116" s="34"/>
      <c r="F116" s="34"/>
      <c r="G116" s="34"/>
      <c r="H116" s="34"/>
      <c r="I116" s="34"/>
      <c r="J116" s="34"/>
      <c r="K116" s="34"/>
      <c r="L116" s="34"/>
      <c r="M116" s="34"/>
      <c r="N116" s="34"/>
      <c r="O116" s="34"/>
      <c r="P116" s="34"/>
      <c r="Q116" s="34"/>
      <c r="R116" s="35"/>
      <c r="T116" s="117"/>
      <c r="U116" s="117"/>
    </row>
    <row r="117" spans="2:65" s="1" customFormat="1" ht="29.25" customHeight="1">
      <c r="B117" s="33"/>
      <c r="C117" s="118" t="s">
        <v>1996</v>
      </c>
      <c r="D117" s="34"/>
      <c r="E117" s="34"/>
      <c r="F117" s="34"/>
      <c r="G117" s="34"/>
      <c r="H117" s="34"/>
      <c r="I117" s="34"/>
      <c r="J117" s="34"/>
      <c r="K117" s="34"/>
      <c r="L117" s="34"/>
      <c r="M117" s="34"/>
      <c r="N117" s="248">
        <f>ROUNDUP(N118+N119+N120+N121+N122+N123,2)</f>
        <v>0</v>
      </c>
      <c r="O117" s="218"/>
      <c r="P117" s="218"/>
      <c r="Q117" s="218"/>
      <c r="R117" s="35"/>
      <c r="T117" s="128"/>
      <c r="U117" s="129" t="s">
        <v>1900</v>
      </c>
    </row>
    <row r="118" spans="2:65" s="1" customFormat="1" ht="18" customHeight="1">
      <c r="B118" s="33"/>
      <c r="C118" s="34"/>
      <c r="D118" s="235" t="s">
        <v>1997</v>
      </c>
      <c r="E118" s="218"/>
      <c r="F118" s="218"/>
      <c r="G118" s="218"/>
      <c r="H118" s="218"/>
      <c r="I118" s="34"/>
      <c r="J118" s="34"/>
      <c r="K118" s="34"/>
      <c r="L118" s="34"/>
      <c r="M118" s="34"/>
      <c r="N118" s="228">
        <f>ROUNDUP(N87*T118,2)</f>
        <v>0</v>
      </c>
      <c r="O118" s="218"/>
      <c r="P118" s="218"/>
      <c r="Q118" s="218"/>
      <c r="R118" s="35"/>
      <c r="S118" s="130"/>
      <c r="T118" s="76"/>
      <c r="U118" s="131" t="s">
        <v>1901</v>
      </c>
      <c r="V118" s="132"/>
      <c r="W118" s="132"/>
      <c r="X118" s="132"/>
      <c r="Y118" s="132"/>
      <c r="Z118" s="132"/>
      <c r="AA118" s="132"/>
      <c r="AB118" s="132"/>
      <c r="AC118" s="132"/>
      <c r="AD118" s="132"/>
      <c r="AE118" s="132"/>
      <c r="AF118" s="132"/>
      <c r="AG118" s="132"/>
      <c r="AH118" s="132"/>
      <c r="AI118" s="132"/>
      <c r="AJ118" s="132"/>
      <c r="AK118" s="132"/>
      <c r="AL118" s="132"/>
      <c r="AM118" s="132"/>
      <c r="AN118" s="132"/>
      <c r="AO118" s="132"/>
      <c r="AP118" s="132"/>
      <c r="AQ118" s="132"/>
      <c r="AR118" s="132"/>
      <c r="AS118" s="132"/>
      <c r="AT118" s="132"/>
      <c r="AU118" s="132"/>
      <c r="AV118" s="132"/>
      <c r="AW118" s="132"/>
      <c r="AX118" s="132"/>
      <c r="AY118" s="133" t="s">
        <v>1998</v>
      </c>
      <c r="AZ118" s="132"/>
      <c r="BA118" s="132"/>
      <c r="BB118" s="132"/>
      <c r="BC118" s="132"/>
      <c r="BD118" s="132"/>
      <c r="BE118" s="134">
        <f t="shared" ref="BE118:BE123" si="0">IF(U118="základní",N118,0)</f>
        <v>0</v>
      </c>
      <c r="BF118" s="134">
        <f t="shared" ref="BF118:BF123" si="1">IF(U118="snížená",N118,0)</f>
        <v>0</v>
      </c>
      <c r="BG118" s="134">
        <f t="shared" ref="BG118:BG123" si="2">IF(U118="zákl. přenesená",N118,0)</f>
        <v>0</v>
      </c>
      <c r="BH118" s="134">
        <f t="shared" ref="BH118:BH123" si="3">IF(U118="sníž. přenesená",N118,0)</f>
        <v>0</v>
      </c>
      <c r="BI118" s="134">
        <f t="shared" ref="BI118:BI123" si="4">IF(U118="nulová",N118,0)</f>
        <v>0</v>
      </c>
      <c r="BJ118" s="133" t="s">
        <v>1878</v>
      </c>
      <c r="BK118" s="132"/>
      <c r="BL118" s="132"/>
      <c r="BM118" s="132"/>
    </row>
    <row r="119" spans="2:65" s="1" customFormat="1" ht="18" customHeight="1">
      <c r="B119" s="33"/>
      <c r="C119" s="34"/>
      <c r="D119" s="235" t="s">
        <v>1999</v>
      </c>
      <c r="E119" s="218"/>
      <c r="F119" s="218"/>
      <c r="G119" s="218"/>
      <c r="H119" s="218"/>
      <c r="I119" s="34"/>
      <c r="J119" s="34"/>
      <c r="K119" s="34"/>
      <c r="L119" s="34"/>
      <c r="M119" s="34"/>
      <c r="N119" s="228">
        <f>ROUNDUP(N87*T119,2)</f>
        <v>0</v>
      </c>
      <c r="O119" s="218"/>
      <c r="P119" s="218"/>
      <c r="Q119" s="218"/>
      <c r="R119" s="35"/>
      <c r="S119" s="130"/>
      <c r="T119" s="76"/>
      <c r="U119" s="131" t="s">
        <v>1901</v>
      </c>
      <c r="V119" s="132"/>
      <c r="W119" s="132"/>
      <c r="X119" s="132"/>
      <c r="Y119" s="132"/>
      <c r="Z119" s="132"/>
      <c r="AA119" s="132"/>
      <c r="AB119" s="132"/>
      <c r="AC119" s="132"/>
      <c r="AD119" s="132"/>
      <c r="AE119" s="132"/>
      <c r="AF119" s="132"/>
      <c r="AG119" s="132"/>
      <c r="AH119" s="132"/>
      <c r="AI119" s="132"/>
      <c r="AJ119" s="132"/>
      <c r="AK119" s="132"/>
      <c r="AL119" s="132"/>
      <c r="AM119" s="132"/>
      <c r="AN119" s="132"/>
      <c r="AO119" s="132"/>
      <c r="AP119" s="132"/>
      <c r="AQ119" s="132"/>
      <c r="AR119" s="132"/>
      <c r="AS119" s="132"/>
      <c r="AT119" s="132"/>
      <c r="AU119" s="132"/>
      <c r="AV119" s="132"/>
      <c r="AW119" s="132"/>
      <c r="AX119" s="132"/>
      <c r="AY119" s="133" t="s">
        <v>1998</v>
      </c>
      <c r="AZ119" s="132"/>
      <c r="BA119" s="132"/>
      <c r="BB119" s="132"/>
      <c r="BC119" s="132"/>
      <c r="BD119" s="132"/>
      <c r="BE119" s="134">
        <f t="shared" si="0"/>
        <v>0</v>
      </c>
      <c r="BF119" s="134">
        <f t="shared" si="1"/>
        <v>0</v>
      </c>
      <c r="BG119" s="134">
        <f t="shared" si="2"/>
        <v>0</v>
      </c>
      <c r="BH119" s="134">
        <f t="shared" si="3"/>
        <v>0</v>
      </c>
      <c r="BI119" s="134">
        <f t="shared" si="4"/>
        <v>0</v>
      </c>
      <c r="BJ119" s="133" t="s">
        <v>1878</v>
      </c>
      <c r="BK119" s="132"/>
      <c r="BL119" s="132"/>
      <c r="BM119" s="132"/>
    </row>
    <row r="120" spans="2:65" s="1" customFormat="1" ht="18" customHeight="1">
      <c r="B120" s="33"/>
      <c r="C120" s="34"/>
      <c r="D120" s="235" t="s">
        <v>2000</v>
      </c>
      <c r="E120" s="218"/>
      <c r="F120" s="218"/>
      <c r="G120" s="218"/>
      <c r="H120" s="218"/>
      <c r="I120" s="34"/>
      <c r="J120" s="34"/>
      <c r="K120" s="34"/>
      <c r="L120" s="34"/>
      <c r="M120" s="34"/>
      <c r="N120" s="228">
        <f>ROUNDUP(N87*T120,2)</f>
        <v>0</v>
      </c>
      <c r="O120" s="218"/>
      <c r="P120" s="218"/>
      <c r="Q120" s="218"/>
      <c r="R120" s="35"/>
      <c r="S120" s="130"/>
      <c r="T120" s="76"/>
      <c r="U120" s="131" t="s">
        <v>1901</v>
      </c>
      <c r="V120" s="132"/>
      <c r="W120" s="132"/>
      <c r="X120" s="132"/>
      <c r="Y120" s="132"/>
      <c r="Z120" s="132"/>
      <c r="AA120" s="132"/>
      <c r="AB120" s="132"/>
      <c r="AC120" s="132"/>
      <c r="AD120" s="132"/>
      <c r="AE120" s="132"/>
      <c r="AF120" s="132"/>
      <c r="AG120" s="132"/>
      <c r="AH120" s="132"/>
      <c r="AI120" s="132"/>
      <c r="AJ120" s="132"/>
      <c r="AK120" s="132"/>
      <c r="AL120" s="132"/>
      <c r="AM120" s="132"/>
      <c r="AN120" s="132"/>
      <c r="AO120" s="132"/>
      <c r="AP120" s="132"/>
      <c r="AQ120" s="132"/>
      <c r="AR120" s="132"/>
      <c r="AS120" s="132"/>
      <c r="AT120" s="132"/>
      <c r="AU120" s="132"/>
      <c r="AV120" s="132"/>
      <c r="AW120" s="132"/>
      <c r="AX120" s="132"/>
      <c r="AY120" s="133" t="s">
        <v>1998</v>
      </c>
      <c r="AZ120" s="132"/>
      <c r="BA120" s="132"/>
      <c r="BB120" s="132"/>
      <c r="BC120" s="132"/>
      <c r="BD120" s="132"/>
      <c r="BE120" s="134">
        <f t="shared" si="0"/>
        <v>0</v>
      </c>
      <c r="BF120" s="134">
        <f t="shared" si="1"/>
        <v>0</v>
      </c>
      <c r="BG120" s="134">
        <f t="shared" si="2"/>
        <v>0</v>
      </c>
      <c r="BH120" s="134">
        <f t="shared" si="3"/>
        <v>0</v>
      </c>
      <c r="BI120" s="134">
        <f t="shared" si="4"/>
        <v>0</v>
      </c>
      <c r="BJ120" s="133" t="s">
        <v>1878</v>
      </c>
      <c r="BK120" s="132"/>
      <c r="BL120" s="132"/>
      <c r="BM120" s="132"/>
    </row>
    <row r="121" spans="2:65" s="1" customFormat="1" ht="18" customHeight="1">
      <c r="B121" s="33"/>
      <c r="C121" s="34"/>
      <c r="D121" s="235" t="s">
        <v>2001</v>
      </c>
      <c r="E121" s="218"/>
      <c r="F121" s="218"/>
      <c r="G121" s="218"/>
      <c r="H121" s="218"/>
      <c r="I121" s="34"/>
      <c r="J121" s="34"/>
      <c r="K121" s="34"/>
      <c r="L121" s="34"/>
      <c r="M121" s="34"/>
      <c r="N121" s="228">
        <f>ROUNDUP(N87*T121,2)</f>
        <v>0</v>
      </c>
      <c r="O121" s="218"/>
      <c r="P121" s="218"/>
      <c r="Q121" s="218"/>
      <c r="R121" s="35"/>
      <c r="S121" s="130"/>
      <c r="T121" s="76"/>
      <c r="U121" s="131" t="s">
        <v>1901</v>
      </c>
      <c r="V121" s="132"/>
      <c r="W121" s="132"/>
      <c r="X121" s="132"/>
      <c r="Y121" s="132"/>
      <c r="Z121" s="132"/>
      <c r="AA121" s="132"/>
      <c r="AB121" s="132"/>
      <c r="AC121" s="132"/>
      <c r="AD121" s="132"/>
      <c r="AE121" s="132"/>
      <c r="AF121" s="132"/>
      <c r="AG121" s="132"/>
      <c r="AH121" s="132"/>
      <c r="AI121" s="132"/>
      <c r="AJ121" s="132"/>
      <c r="AK121" s="132"/>
      <c r="AL121" s="132"/>
      <c r="AM121" s="132"/>
      <c r="AN121" s="132"/>
      <c r="AO121" s="132"/>
      <c r="AP121" s="132"/>
      <c r="AQ121" s="132"/>
      <c r="AR121" s="132"/>
      <c r="AS121" s="132"/>
      <c r="AT121" s="132"/>
      <c r="AU121" s="132"/>
      <c r="AV121" s="132"/>
      <c r="AW121" s="132"/>
      <c r="AX121" s="132"/>
      <c r="AY121" s="133" t="s">
        <v>1998</v>
      </c>
      <c r="AZ121" s="132"/>
      <c r="BA121" s="132"/>
      <c r="BB121" s="132"/>
      <c r="BC121" s="132"/>
      <c r="BD121" s="132"/>
      <c r="BE121" s="134">
        <f t="shared" si="0"/>
        <v>0</v>
      </c>
      <c r="BF121" s="134">
        <f t="shared" si="1"/>
        <v>0</v>
      </c>
      <c r="BG121" s="134">
        <f t="shared" si="2"/>
        <v>0</v>
      </c>
      <c r="BH121" s="134">
        <f t="shared" si="3"/>
        <v>0</v>
      </c>
      <c r="BI121" s="134">
        <f t="shared" si="4"/>
        <v>0</v>
      </c>
      <c r="BJ121" s="133" t="s">
        <v>1878</v>
      </c>
      <c r="BK121" s="132"/>
      <c r="BL121" s="132"/>
      <c r="BM121" s="132"/>
    </row>
    <row r="122" spans="2:65" s="1" customFormat="1" ht="18" customHeight="1">
      <c r="B122" s="33"/>
      <c r="C122" s="34"/>
      <c r="D122" s="235" t="s">
        <v>2002</v>
      </c>
      <c r="E122" s="218"/>
      <c r="F122" s="218"/>
      <c r="G122" s="218"/>
      <c r="H122" s="218"/>
      <c r="I122" s="34"/>
      <c r="J122" s="34"/>
      <c r="K122" s="34"/>
      <c r="L122" s="34"/>
      <c r="M122" s="34"/>
      <c r="N122" s="228">
        <f>ROUNDUP(N87*T122,2)</f>
        <v>0</v>
      </c>
      <c r="O122" s="218"/>
      <c r="P122" s="218"/>
      <c r="Q122" s="218"/>
      <c r="R122" s="35"/>
      <c r="S122" s="130"/>
      <c r="T122" s="76"/>
      <c r="U122" s="131" t="s">
        <v>1901</v>
      </c>
      <c r="V122" s="132"/>
      <c r="W122" s="132"/>
      <c r="X122" s="132"/>
      <c r="Y122" s="132"/>
      <c r="Z122" s="132"/>
      <c r="AA122" s="132"/>
      <c r="AB122" s="132"/>
      <c r="AC122" s="132"/>
      <c r="AD122" s="132"/>
      <c r="AE122" s="132"/>
      <c r="AF122" s="132"/>
      <c r="AG122" s="132"/>
      <c r="AH122" s="132"/>
      <c r="AI122" s="132"/>
      <c r="AJ122" s="132"/>
      <c r="AK122" s="132"/>
      <c r="AL122" s="132"/>
      <c r="AM122" s="132"/>
      <c r="AN122" s="132"/>
      <c r="AO122" s="132"/>
      <c r="AP122" s="132"/>
      <c r="AQ122" s="132"/>
      <c r="AR122" s="132"/>
      <c r="AS122" s="132"/>
      <c r="AT122" s="132"/>
      <c r="AU122" s="132"/>
      <c r="AV122" s="132"/>
      <c r="AW122" s="132"/>
      <c r="AX122" s="132"/>
      <c r="AY122" s="133" t="s">
        <v>1998</v>
      </c>
      <c r="AZ122" s="132"/>
      <c r="BA122" s="132"/>
      <c r="BB122" s="132"/>
      <c r="BC122" s="132"/>
      <c r="BD122" s="132"/>
      <c r="BE122" s="134">
        <f t="shared" si="0"/>
        <v>0</v>
      </c>
      <c r="BF122" s="134">
        <f t="shared" si="1"/>
        <v>0</v>
      </c>
      <c r="BG122" s="134">
        <f t="shared" si="2"/>
        <v>0</v>
      </c>
      <c r="BH122" s="134">
        <f t="shared" si="3"/>
        <v>0</v>
      </c>
      <c r="BI122" s="134">
        <f t="shared" si="4"/>
        <v>0</v>
      </c>
      <c r="BJ122" s="133" t="s">
        <v>1878</v>
      </c>
      <c r="BK122" s="132"/>
      <c r="BL122" s="132"/>
      <c r="BM122" s="132"/>
    </row>
    <row r="123" spans="2:65" s="1" customFormat="1" ht="18" customHeight="1">
      <c r="B123" s="33"/>
      <c r="C123" s="34"/>
      <c r="D123" s="98" t="s">
        <v>2003</v>
      </c>
      <c r="E123" s="34"/>
      <c r="F123" s="34"/>
      <c r="G123" s="34"/>
      <c r="H123" s="34"/>
      <c r="I123" s="34"/>
      <c r="J123" s="34"/>
      <c r="K123" s="34"/>
      <c r="L123" s="34"/>
      <c r="M123" s="34"/>
      <c r="N123" s="228">
        <f>ROUNDUP(N87*T123,2)</f>
        <v>0</v>
      </c>
      <c r="O123" s="218"/>
      <c r="P123" s="218"/>
      <c r="Q123" s="218"/>
      <c r="R123" s="35"/>
      <c r="S123" s="130"/>
      <c r="T123" s="135"/>
      <c r="U123" s="136" t="s">
        <v>1901</v>
      </c>
      <c r="V123" s="132"/>
      <c r="W123" s="132"/>
      <c r="X123" s="132"/>
      <c r="Y123" s="132"/>
      <c r="Z123" s="132"/>
      <c r="AA123" s="132"/>
      <c r="AB123" s="132"/>
      <c r="AC123" s="132"/>
      <c r="AD123" s="132"/>
      <c r="AE123" s="132"/>
      <c r="AF123" s="132"/>
      <c r="AG123" s="132"/>
      <c r="AH123" s="132"/>
      <c r="AI123" s="132"/>
      <c r="AJ123" s="132"/>
      <c r="AK123" s="132"/>
      <c r="AL123" s="132"/>
      <c r="AM123" s="132"/>
      <c r="AN123" s="132"/>
      <c r="AO123" s="132"/>
      <c r="AP123" s="132"/>
      <c r="AQ123" s="132"/>
      <c r="AR123" s="132"/>
      <c r="AS123" s="132"/>
      <c r="AT123" s="132"/>
      <c r="AU123" s="132"/>
      <c r="AV123" s="132"/>
      <c r="AW123" s="132"/>
      <c r="AX123" s="132"/>
      <c r="AY123" s="133" t="s">
        <v>2004</v>
      </c>
      <c r="AZ123" s="132"/>
      <c r="BA123" s="132"/>
      <c r="BB123" s="132"/>
      <c r="BC123" s="132"/>
      <c r="BD123" s="132"/>
      <c r="BE123" s="134">
        <f t="shared" si="0"/>
        <v>0</v>
      </c>
      <c r="BF123" s="134">
        <f t="shared" si="1"/>
        <v>0</v>
      </c>
      <c r="BG123" s="134">
        <f t="shared" si="2"/>
        <v>0</v>
      </c>
      <c r="BH123" s="134">
        <f t="shared" si="3"/>
        <v>0</v>
      </c>
      <c r="BI123" s="134">
        <f t="shared" si="4"/>
        <v>0</v>
      </c>
      <c r="BJ123" s="133" t="s">
        <v>1878</v>
      </c>
      <c r="BK123" s="132"/>
      <c r="BL123" s="132"/>
      <c r="BM123" s="132"/>
    </row>
    <row r="124" spans="2:65" s="1" customFormat="1">
      <c r="B124" s="33"/>
      <c r="C124" s="34"/>
      <c r="D124" s="34"/>
      <c r="E124" s="34"/>
      <c r="F124" s="34"/>
      <c r="G124" s="34"/>
      <c r="H124" s="34"/>
      <c r="I124" s="34"/>
      <c r="J124" s="34"/>
      <c r="K124" s="34"/>
      <c r="L124" s="34"/>
      <c r="M124" s="34"/>
      <c r="N124" s="34"/>
      <c r="O124" s="34"/>
      <c r="P124" s="34"/>
      <c r="Q124" s="34"/>
      <c r="R124" s="35"/>
      <c r="T124" s="117"/>
      <c r="U124" s="117"/>
    </row>
    <row r="125" spans="2:65" s="1" customFormat="1" ht="29.25" customHeight="1">
      <c r="B125" s="33"/>
      <c r="C125" s="109" t="s">
        <v>1958</v>
      </c>
      <c r="D125" s="44"/>
      <c r="E125" s="44"/>
      <c r="F125" s="44"/>
      <c r="G125" s="44"/>
      <c r="H125" s="44"/>
      <c r="I125" s="44"/>
      <c r="J125" s="44"/>
      <c r="K125" s="44"/>
      <c r="L125" s="237">
        <f>ROUNDUP(SUM(N87+N117),2)</f>
        <v>0</v>
      </c>
      <c r="M125" s="243"/>
      <c r="N125" s="243"/>
      <c r="O125" s="243"/>
      <c r="P125" s="243"/>
      <c r="Q125" s="243"/>
      <c r="R125" s="35"/>
      <c r="T125" s="117"/>
      <c r="U125" s="117"/>
    </row>
    <row r="126" spans="2:65" s="1" customFormat="1" ht="6.95" customHeight="1">
      <c r="B126" s="57"/>
      <c r="C126" s="58"/>
      <c r="D126" s="58"/>
      <c r="E126" s="58"/>
      <c r="F126" s="58"/>
      <c r="G126" s="58"/>
      <c r="H126" s="58"/>
      <c r="I126" s="58"/>
      <c r="J126" s="58"/>
      <c r="K126" s="58"/>
      <c r="L126" s="58"/>
      <c r="M126" s="58"/>
      <c r="N126" s="58"/>
      <c r="O126" s="58"/>
      <c r="P126" s="58"/>
      <c r="Q126" s="58"/>
      <c r="R126" s="59"/>
      <c r="T126" s="117"/>
      <c r="U126" s="117"/>
    </row>
    <row r="130" spans="2:65" s="1" customFormat="1" ht="6.95" customHeight="1">
      <c r="B130" s="60"/>
      <c r="C130" s="61"/>
      <c r="D130" s="61"/>
      <c r="E130" s="61"/>
      <c r="F130" s="61"/>
      <c r="G130" s="61"/>
      <c r="H130" s="61"/>
      <c r="I130" s="61"/>
      <c r="J130" s="61"/>
      <c r="K130" s="61"/>
      <c r="L130" s="61"/>
      <c r="M130" s="61"/>
      <c r="N130" s="61"/>
      <c r="O130" s="61"/>
      <c r="P130" s="61"/>
      <c r="Q130" s="61"/>
      <c r="R130" s="62"/>
    </row>
    <row r="131" spans="2:65" s="1" customFormat="1" ht="36.950000000000003" customHeight="1">
      <c r="B131" s="33"/>
      <c r="C131" s="201" t="s">
        <v>2005</v>
      </c>
      <c r="D131" s="218"/>
      <c r="E131" s="218"/>
      <c r="F131" s="218"/>
      <c r="G131" s="218"/>
      <c r="H131" s="218"/>
      <c r="I131" s="218"/>
      <c r="J131" s="218"/>
      <c r="K131" s="218"/>
      <c r="L131" s="218"/>
      <c r="M131" s="218"/>
      <c r="N131" s="218"/>
      <c r="O131" s="218"/>
      <c r="P131" s="218"/>
      <c r="Q131" s="218"/>
      <c r="R131" s="35"/>
    </row>
    <row r="132" spans="2:65" s="1" customFormat="1" ht="6.95" customHeight="1">
      <c r="B132" s="33"/>
      <c r="C132" s="34"/>
      <c r="D132" s="34"/>
      <c r="E132" s="34"/>
      <c r="F132" s="34"/>
      <c r="G132" s="34"/>
      <c r="H132" s="34"/>
      <c r="I132" s="34"/>
      <c r="J132" s="34"/>
      <c r="K132" s="34"/>
      <c r="L132" s="34"/>
      <c r="M132" s="34"/>
      <c r="N132" s="34"/>
      <c r="O132" s="34"/>
      <c r="P132" s="34"/>
      <c r="Q132" s="34"/>
      <c r="R132" s="35"/>
    </row>
    <row r="133" spans="2:65" s="1" customFormat="1" ht="36.950000000000003" customHeight="1">
      <c r="B133" s="33"/>
      <c r="C133" s="67" t="s">
        <v>1872</v>
      </c>
      <c r="D133" s="34"/>
      <c r="E133" s="34"/>
      <c r="F133" s="226" t="str">
        <f>F6</f>
        <v>MŠ Horažďovice,Jiřího z Poděbrad - stavební úpravy a přístavba - úprava 12/2017</v>
      </c>
      <c r="G133" s="218"/>
      <c r="H133" s="218"/>
      <c r="I133" s="218"/>
      <c r="J133" s="218"/>
      <c r="K133" s="218"/>
      <c r="L133" s="218"/>
      <c r="M133" s="218"/>
      <c r="N133" s="218"/>
      <c r="O133" s="218"/>
      <c r="P133" s="218"/>
      <c r="Q133" s="34"/>
      <c r="R133" s="35"/>
    </row>
    <row r="134" spans="2:65" s="1" customFormat="1" ht="6.95" customHeight="1">
      <c r="B134" s="33"/>
      <c r="C134" s="34"/>
      <c r="D134" s="34"/>
      <c r="E134" s="34"/>
      <c r="F134" s="34"/>
      <c r="G134" s="34"/>
      <c r="H134" s="34"/>
      <c r="I134" s="34"/>
      <c r="J134" s="34"/>
      <c r="K134" s="34"/>
      <c r="L134" s="34"/>
      <c r="M134" s="34"/>
      <c r="N134" s="34"/>
      <c r="O134" s="34"/>
      <c r="P134" s="34"/>
      <c r="Q134" s="34"/>
      <c r="R134" s="35"/>
    </row>
    <row r="135" spans="2:65" s="1" customFormat="1" ht="18" customHeight="1">
      <c r="B135" s="33"/>
      <c r="C135" s="28" t="s">
        <v>1879</v>
      </c>
      <c r="D135" s="34"/>
      <c r="E135" s="34"/>
      <c r="F135" s="26" t="str">
        <f>F8</f>
        <v>Horažďovice, ulice Jiřího z Poděbrad</v>
      </c>
      <c r="G135" s="34"/>
      <c r="H135" s="34"/>
      <c r="I135" s="34"/>
      <c r="J135" s="34"/>
      <c r="K135" s="28" t="s">
        <v>1881</v>
      </c>
      <c r="L135" s="34"/>
      <c r="M135" s="241" t="str">
        <f>IF(O8="","",O8)</f>
        <v>1. 10. 2017</v>
      </c>
      <c r="N135" s="218"/>
      <c r="O135" s="218"/>
      <c r="P135" s="218"/>
      <c r="Q135" s="34"/>
      <c r="R135" s="35"/>
    </row>
    <row r="136" spans="2:65" s="1" customFormat="1" ht="6.95" customHeight="1">
      <c r="B136" s="33"/>
      <c r="C136" s="34"/>
      <c r="D136" s="34"/>
      <c r="E136" s="34"/>
      <c r="F136" s="34"/>
      <c r="G136" s="34"/>
      <c r="H136" s="34"/>
      <c r="I136" s="34"/>
      <c r="J136" s="34"/>
      <c r="K136" s="34"/>
      <c r="L136" s="34"/>
      <c r="M136" s="34"/>
      <c r="N136" s="34"/>
      <c r="O136" s="34"/>
      <c r="P136" s="34"/>
      <c r="Q136" s="34"/>
      <c r="R136" s="35"/>
    </row>
    <row r="137" spans="2:65" s="1" customFormat="1" ht="15">
      <c r="B137" s="33"/>
      <c r="C137" s="28" t="s">
        <v>1885</v>
      </c>
      <c r="D137" s="34"/>
      <c r="E137" s="34"/>
      <c r="F137" s="26" t="str">
        <f>E11</f>
        <v>Město Horažďovice, Mírové nám. 1, PSČ 341 01</v>
      </c>
      <c r="G137" s="34"/>
      <c r="H137" s="34"/>
      <c r="I137" s="34"/>
      <c r="J137" s="34"/>
      <c r="K137" s="28" t="s">
        <v>1891</v>
      </c>
      <c r="L137" s="34"/>
      <c r="M137" s="206" t="str">
        <f>E17</f>
        <v>Jiří Urbánek, Hraniční 70, 386 01 Strakonice</v>
      </c>
      <c r="N137" s="218"/>
      <c r="O137" s="218"/>
      <c r="P137" s="218"/>
      <c r="Q137" s="218"/>
      <c r="R137" s="35"/>
    </row>
    <row r="138" spans="2:65" s="1" customFormat="1" ht="14.45" customHeight="1">
      <c r="B138" s="33"/>
      <c r="C138" s="28" t="s">
        <v>1889</v>
      </c>
      <c r="D138" s="34"/>
      <c r="E138" s="34"/>
      <c r="F138" s="26" t="str">
        <f>IF(E14="","",E14)</f>
        <v>Vyplň údaj</v>
      </c>
      <c r="G138" s="34"/>
      <c r="H138" s="34"/>
      <c r="I138" s="34"/>
      <c r="J138" s="34"/>
      <c r="K138" s="28" t="s">
        <v>1894</v>
      </c>
      <c r="L138" s="34"/>
      <c r="M138" s="206" t="str">
        <f>E20</f>
        <v>Jiří Urbánek</v>
      </c>
      <c r="N138" s="218"/>
      <c r="O138" s="218"/>
      <c r="P138" s="218"/>
      <c r="Q138" s="218"/>
      <c r="R138" s="35"/>
    </row>
    <row r="139" spans="2:65" s="1" customFormat="1" ht="10.35" customHeight="1">
      <c r="B139" s="33"/>
      <c r="C139" s="34"/>
      <c r="D139" s="34"/>
      <c r="E139" s="34"/>
      <c r="F139" s="34"/>
      <c r="G139" s="34"/>
      <c r="H139" s="34"/>
      <c r="I139" s="34"/>
      <c r="J139" s="34"/>
      <c r="K139" s="34"/>
      <c r="L139" s="34"/>
      <c r="M139" s="34"/>
      <c r="N139" s="34"/>
      <c r="O139" s="34"/>
      <c r="P139" s="34"/>
      <c r="Q139" s="34"/>
      <c r="R139" s="35"/>
    </row>
    <row r="140" spans="2:65" s="8" customFormat="1" ht="29.25" customHeight="1">
      <c r="B140" s="137"/>
      <c r="C140" s="138" t="s">
        <v>2006</v>
      </c>
      <c r="D140" s="139" t="s">
        <v>2007</v>
      </c>
      <c r="E140" s="139" t="s">
        <v>1918</v>
      </c>
      <c r="F140" s="258" t="s">
        <v>2008</v>
      </c>
      <c r="G140" s="259"/>
      <c r="H140" s="259"/>
      <c r="I140" s="259"/>
      <c r="J140" s="139" t="s">
        <v>2009</v>
      </c>
      <c r="K140" s="139" t="s">
        <v>2010</v>
      </c>
      <c r="L140" s="260" t="s">
        <v>2011</v>
      </c>
      <c r="M140" s="259"/>
      <c r="N140" s="258" t="s">
        <v>1965</v>
      </c>
      <c r="O140" s="259"/>
      <c r="P140" s="259"/>
      <c r="Q140" s="261"/>
      <c r="R140" s="140"/>
      <c r="T140" s="78" t="s">
        <v>2012</v>
      </c>
      <c r="U140" s="79" t="s">
        <v>1900</v>
      </c>
      <c r="V140" s="79" t="s">
        <v>2013</v>
      </c>
      <c r="W140" s="79" t="s">
        <v>2014</v>
      </c>
      <c r="X140" s="79" t="s">
        <v>2015</v>
      </c>
      <c r="Y140" s="79" t="s">
        <v>2016</v>
      </c>
      <c r="Z140" s="79" t="s">
        <v>2017</v>
      </c>
      <c r="AA140" s="80" t="s">
        <v>2018</v>
      </c>
    </row>
    <row r="141" spans="2:65" s="1" customFormat="1" ht="29.25" customHeight="1">
      <c r="B141" s="33"/>
      <c r="C141" s="82" t="s">
        <v>1962</v>
      </c>
      <c r="D141" s="34"/>
      <c r="E141" s="34"/>
      <c r="F141" s="34"/>
      <c r="G141" s="34"/>
      <c r="H141" s="34"/>
      <c r="I141" s="34"/>
      <c r="J141" s="34"/>
      <c r="K141" s="34"/>
      <c r="L141" s="34"/>
      <c r="M141" s="34"/>
      <c r="N141" s="253">
        <f>BK141</f>
        <v>0</v>
      </c>
      <c r="O141" s="254"/>
      <c r="P141" s="254"/>
      <c r="Q141" s="254"/>
      <c r="R141" s="35"/>
      <c r="T141" s="81"/>
      <c r="U141" s="49"/>
      <c r="V141" s="49"/>
      <c r="W141" s="141">
        <f>W142+W1185+W2237</f>
        <v>0</v>
      </c>
      <c r="X141" s="49"/>
      <c r="Y141" s="141">
        <f>Y142+Y1185+Y2237</f>
        <v>716.71788510199997</v>
      </c>
      <c r="Z141" s="49"/>
      <c r="AA141" s="142">
        <f>AA142+AA1185+AA2237</f>
        <v>273.12147124999996</v>
      </c>
      <c r="AT141" s="16" t="s">
        <v>1935</v>
      </c>
      <c r="AU141" s="16" t="s">
        <v>1967</v>
      </c>
      <c r="BK141" s="143">
        <f>BK142+BK1185+BK2237</f>
        <v>0</v>
      </c>
    </row>
    <row r="142" spans="2:65" s="9" customFormat="1" ht="37.35" customHeight="1">
      <c r="B142" s="144"/>
      <c r="C142" s="145"/>
      <c r="D142" s="146" t="s">
        <v>1968</v>
      </c>
      <c r="E142" s="146"/>
      <c r="F142" s="146"/>
      <c r="G142" s="146"/>
      <c r="H142" s="146"/>
      <c r="I142" s="146"/>
      <c r="J142" s="146"/>
      <c r="K142" s="146"/>
      <c r="L142" s="146"/>
      <c r="M142" s="146"/>
      <c r="N142" s="255">
        <f>BK142</f>
        <v>0</v>
      </c>
      <c r="O142" s="246"/>
      <c r="P142" s="246"/>
      <c r="Q142" s="246"/>
      <c r="R142" s="147"/>
      <c r="T142" s="148"/>
      <c r="U142" s="145"/>
      <c r="V142" s="145"/>
      <c r="W142" s="149">
        <f>W143+W274+W357+W446+W497+W556+W951+W1165+W1183</f>
        <v>0</v>
      </c>
      <c r="X142" s="145"/>
      <c r="Y142" s="149">
        <f>Y143+Y274+Y357+Y446+Y497+Y556+Y951+Y1165+Y1183</f>
        <v>669.00890774999993</v>
      </c>
      <c r="Z142" s="145"/>
      <c r="AA142" s="150">
        <f>AA143+AA274+AA357+AA446+AA497+AA556+AA951+AA1165+AA1183</f>
        <v>271.37929899999995</v>
      </c>
      <c r="AR142" s="151" t="s">
        <v>1878</v>
      </c>
      <c r="AT142" s="152" t="s">
        <v>1935</v>
      </c>
      <c r="AU142" s="152" t="s">
        <v>1936</v>
      </c>
      <c r="AY142" s="151" t="s">
        <v>2019</v>
      </c>
      <c r="BK142" s="153">
        <f>BK143+BK274+BK357+BK446+BK497+BK556+BK951+BK1165+BK1183</f>
        <v>0</v>
      </c>
    </row>
    <row r="143" spans="2:65" s="9" customFormat="1" ht="19.899999999999999" customHeight="1">
      <c r="B143" s="144"/>
      <c r="C143" s="145"/>
      <c r="D143" s="154" t="s">
        <v>1969</v>
      </c>
      <c r="E143" s="154"/>
      <c r="F143" s="154"/>
      <c r="G143" s="154"/>
      <c r="H143" s="154"/>
      <c r="I143" s="154"/>
      <c r="J143" s="154"/>
      <c r="K143" s="154"/>
      <c r="L143" s="154"/>
      <c r="M143" s="154"/>
      <c r="N143" s="256">
        <f>BK143</f>
        <v>0</v>
      </c>
      <c r="O143" s="257"/>
      <c r="P143" s="257"/>
      <c r="Q143" s="257"/>
      <c r="R143" s="147"/>
      <c r="T143" s="148"/>
      <c r="U143" s="145"/>
      <c r="V143" s="145"/>
      <c r="W143" s="149">
        <f>SUM(W144:W273)</f>
        <v>0</v>
      </c>
      <c r="X143" s="145"/>
      <c r="Y143" s="149">
        <f>SUM(Y144:Y273)</f>
        <v>57.797445000000003</v>
      </c>
      <c r="Z143" s="145"/>
      <c r="AA143" s="150">
        <f>SUM(AA144:AA273)</f>
        <v>123.90868499999999</v>
      </c>
      <c r="AR143" s="151" t="s">
        <v>1878</v>
      </c>
      <c r="AT143" s="152" t="s">
        <v>1935</v>
      </c>
      <c r="AU143" s="152" t="s">
        <v>1878</v>
      </c>
      <c r="AY143" s="151" t="s">
        <v>2019</v>
      </c>
      <c r="BK143" s="153">
        <f>SUM(BK144:BK273)</f>
        <v>0</v>
      </c>
    </row>
    <row r="144" spans="2:65" s="1" customFormat="1" ht="31.5" customHeight="1">
      <c r="B144" s="33"/>
      <c r="C144" s="155" t="s">
        <v>1878</v>
      </c>
      <c r="D144" s="155" t="s">
        <v>2020</v>
      </c>
      <c r="E144" s="156" t="s">
        <v>2021</v>
      </c>
      <c r="F144" s="249" t="s">
        <v>2022</v>
      </c>
      <c r="G144" s="250"/>
      <c r="H144" s="250"/>
      <c r="I144" s="250"/>
      <c r="J144" s="157" t="s">
        <v>2023</v>
      </c>
      <c r="K144" s="158">
        <v>57.726999999999997</v>
      </c>
      <c r="L144" s="251">
        <v>0</v>
      </c>
      <c r="M144" s="250"/>
      <c r="N144" s="252">
        <f>ROUND(L144*K144,2)</f>
        <v>0</v>
      </c>
      <c r="O144" s="250"/>
      <c r="P144" s="250"/>
      <c r="Q144" s="250"/>
      <c r="R144" s="35"/>
      <c r="T144" s="159" t="s">
        <v>1876</v>
      </c>
      <c r="U144" s="42" t="s">
        <v>1901</v>
      </c>
      <c r="V144" s="34"/>
      <c r="W144" s="160">
        <f>V144*K144</f>
        <v>0</v>
      </c>
      <c r="X144" s="160">
        <v>0</v>
      </c>
      <c r="Y144" s="160">
        <f>X144*K144</f>
        <v>0</v>
      </c>
      <c r="Z144" s="160">
        <v>0.26</v>
      </c>
      <c r="AA144" s="161">
        <f>Z144*K144</f>
        <v>15.00902</v>
      </c>
      <c r="AR144" s="16" t="s">
        <v>2024</v>
      </c>
      <c r="AT144" s="16" t="s">
        <v>2020</v>
      </c>
      <c r="AU144" s="16" t="s">
        <v>1960</v>
      </c>
      <c r="AY144" s="16" t="s">
        <v>2019</v>
      </c>
      <c r="BE144" s="102">
        <f>IF(U144="základní",N144,0)</f>
        <v>0</v>
      </c>
      <c r="BF144" s="102">
        <f>IF(U144="snížená",N144,0)</f>
        <v>0</v>
      </c>
      <c r="BG144" s="102">
        <f>IF(U144="zákl. přenesená",N144,0)</f>
        <v>0</v>
      </c>
      <c r="BH144" s="102">
        <f>IF(U144="sníž. přenesená",N144,0)</f>
        <v>0</v>
      </c>
      <c r="BI144" s="102">
        <f>IF(U144="nulová",N144,0)</f>
        <v>0</v>
      </c>
      <c r="BJ144" s="16" t="s">
        <v>1878</v>
      </c>
      <c r="BK144" s="102">
        <f>ROUND(L144*K144,2)</f>
        <v>0</v>
      </c>
      <c r="BL144" s="16" t="s">
        <v>2024</v>
      </c>
      <c r="BM144" s="16" t="s">
        <v>2025</v>
      </c>
    </row>
    <row r="145" spans="2:65" s="10" customFormat="1" ht="31.5" customHeight="1">
      <c r="B145" s="162"/>
      <c r="C145" s="163"/>
      <c r="D145" s="163"/>
      <c r="E145" s="164" t="s">
        <v>1876</v>
      </c>
      <c r="F145" s="262" t="s">
        <v>2026</v>
      </c>
      <c r="G145" s="263"/>
      <c r="H145" s="263"/>
      <c r="I145" s="263"/>
      <c r="J145" s="163"/>
      <c r="K145" s="165">
        <v>57.726999999999997</v>
      </c>
      <c r="L145" s="163"/>
      <c r="M145" s="163"/>
      <c r="N145" s="163"/>
      <c r="O145" s="163"/>
      <c r="P145" s="163"/>
      <c r="Q145" s="163"/>
      <c r="R145" s="166"/>
      <c r="T145" s="167"/>
      <c r="U145" s="163"/>
      <c r="V145" s="163"/>
      <c r="W145" s="163"/>
      <c r="X145" s="163"/>
      <c r="Y145" s="163"/>
      <c r="Z145" s="163"/>
      <c r="AA145" s="168"/>
      <c r="AT145" s="169" t="s">
        <v>2027</v>
      </c>
      <c r="AU145" s="169" t="s">
        <v>1960</v>
      </c>
      <c r="AV145" s="10" t="s">
        <v>1960</v>
      </c>
      <c r="AW145" s="10" t="s">
        <v>2028</v>
      </c>
      <c r="AX145" s="10" t="s">
        <v>1936</v>
      </c>
      <c r="AY145" s="169" t="s">
        <v>2019</v>
      </c>
    </row>
    <row r="146" spans="2:65" s="11" customFormat="1" ht="22.5" customHeight="1">
      <c r="B146" s="170"/>
      <c r="C146" s="171"/>
      <c r="D146" s="171"/>
      <c r="E146" s="172" t="s">
        <v>1876</v>
      </c>
      <c r="F146" s="264" t="s">
        <v>2029</v>
      </c>
      <c r="G146" s="265"/>
      <c r="H146" s="265"/>
      <c r="I146" s="265"/>
      <c r="J146" s="171"/>
      <c r="K146" s="173">
        <v>57.726999999999997</v>
      </c>
      <c r="L146" s="171"/>
      <c r="M146" s="171"/>
      <c r="N146" s="171"/>
      <c r="O146" s="171"/>
      <c r="P146" s="171"/>
      <c r="Q146" s="171"/>
      <c r="R146" s="174"/>
      <c r="T146" s="175"/>
      <c r="U146" s="171"/>
      <c r="V146" s="171"/>
      <c r="W146" s="171"/>
      <c r="X146" s="171"/>
      <c r="Y146" s="171"/>
      <c r="Z146" s="171"/>
      <c r="AA146" s="176"/>
      <c r="AT146" s="177" t="s">
        <v>2027</v>
      </c>
      <c r="AU146" s="177" t="s">
        <v>1960</v>
      </c>
      <c r="AV146" s="11" t="s">
        <v>2024</v>
      </c>
      <c r="AW146" s="11" t="s">
        <v>2028</v>
      </c>
      <c r="AX146" s="11" t="s">
        <v>1878</v>
      </c>
      <c r="AY146" s="177" t="s">
        <v>2019</v>
      </c>
    </row>
    <row r="147" spans="2:65" s="1" customFormat="1" ht="31.5" customHeight="1">
      <c r="B147" s="33"/>
      <c r="C147" s="155" t="s">
        <v>1960</v>
      </c>
      <c r="D147" s="155" t="s">
        <v>2020</v>
      </c>
      <c r="E147" s="156" t="s">
        <v>2030</v>
      </c>
      <c r="F147" s="249" t="s">
        <v>2031</v>
      </c>
      <c r="G147" s="250"/>
      <c r="H147" s="250"/>
      <c r="I147" s="250"/>
      <c r="J147" s="157" t="s">
        <v>2023</v>
      </c>
      <c r="K147" s="158">
        <v>57.726999999999997</v>
      </c>
      <c r="L147" s="251">
        <v>0</v>
      </c>
      <c r="M147" s="250"/>
      <c r="N147" s="252">
        <f>ROUND(L147*K147,2)</f>
        <v>0</v>
      </c>
      <c r="O147" s="250"/>
      <c r="P147" s="250"/>
      <c r="Q147" s="250"/>
      <c r="R147" s="35"/>
      <c r="T147" s="159" t="s">
        <v>1876</v>
      </c>
      <c r="U147" s="42" t="s">
        <v>1901</v>
      </c>
      <c r="V147" s="34"/>
      <c r="W147" s="160">
        <f>V147*K147</f>
        <v>0</v>
      </c>
      <c r="X147" s="160">
        <v>0</v>
      </c>
      <c r="Y147" s="160">
        <f>X147*K147</f>
        <v>0</v>
      </c>
      <c r="Z147" s="160">
        <v>0.23499999999999999</v>
      </c>
      <c r="AA147" s="161">
        <f>Z147*K147</f>
        <v>13.565844999999998</v>
      </c>
      <c r="AR147" s="16" t="s">
        <v>2024</v>
      </c>
      <c r="AT147" s="16" t="s">
        <v>2020</v>
      </c>
      <c r="AU147" s="16" t="s">
        <v>1960</v>
      </c>
      <c r="AY147" s="16" t="s">
        <v>2019</v>
      </c>
      <c r="BE147" s="102">
        <f>IF(U147="základní",N147,0)</f>
        <v>0</v>
      </c>
      <c r="BF147" s="102">
        <f>IF(U147="snížená",N147,0)</f>
        <v>0</v>
      </c>
      <c r="BG147" s="102">
        <f>IF(U147="zákl. přenesená",N147,0)</f>
        <v>0</v>
      </c>
      <c r="BH147" s="102">
        <f>IF(U147="sníž. přenesená",N147,0)</f>
        <v>0</v>
      </c>
      <c r="BI147" s="102">
        <f>IF(U147="nulová",N147,0)</f>
        <v>0</v>
      </c>
      <c r="BJ147" s="16" t="s">
        <v>1878</v>
      </c>
      <c r="BK147" s="102">
        <f>ROUND(L147*K147,2)</f>
        <v>0</v>
      </c>
      <c r="BL147" s="16" t="s">
        <v>2024</v>
      </c>
      <c r="BM147" s="16" t="s">
        <v>2032</v>
      </c>
    </row>
    <row r="148" spans="2:65" s="10" customFormat="1" ht="31.5" customHeight="1">
      <c r="B148" s="162"/>
      <c r="C148" s="163"/>
      <c r="D148" s="163"/>
      <c r="E148" s="164" t="s">
        <v>1876</v>
      </c>
      <c r="F148" s="262" t="s">
        <v>2026</v>
      </c>
      <c r="G148" s="263"/>
      <c r="H148" s="263"/>
      <c r="I148" s="263"/>
      <c r="J148" s="163"/>
      <c r="K148" s="165">
        <v>57.726999999999997</v>
      </c>
      <c r="L148" s="163"/>
      <c r="M148" s="163"/>
      <c r="N148" s="163"/>
      <c r="O148" s="163"/>
      <c r="P148" s="163"/>
      <c r="Q148" s="163"/>
      <c r="R148" s="166"/>
      <c r="T148" s="167"/>
      <c r="U148" s="163"/>
      <c r="V148" s="163"/>
      <c r="W148" s="163"/>
      <c r="X148" s="163"/>
      <c r="Y148" s="163"/>
      <c r="Z148" s="163"/>
      <c r="AA148" s="168"/>
      <c r="AT148" s="169" t="s">
        <v>2027</v>
      </c>
      <c r="AU148" s="169" t="s">
        <v>1960</v>
      </c>
      <c r="AV148" s="10" t="s">
        <v>1960</v>
      </c>
      <c r="AW148" s="10" t="s">
        <v>2028</v>
      </c>
      <c r="AX148" s="10" t="s">
        <v>1936</v>
      </c>
      <c r="AY148" s="169" t="s">
        <v>2019</v>
      </c>
    </row>
    <row r="149" spans="2:65" s="11" customFormat="1" ht="22.5" customHeight="1">
      <c r="B149" s="170"/>
      <c r="C149" s="171"/>
      <c r="D149" s="171"/>
      <c r="E149" s="172" t="s">
        <v>1876</v>
      </c>
      <c r="F149" s="264" t="s">
        <v>2029</v>
      </c>
      <c r="G149" s="265"/>
      <c r="H149" s="265"/>
      <c r="I149" s="265"/>
      <c r="J149" s="171"/>
      <c r="K149" s="173">
        <v>57.726999999999997</v>
      </c>
      <c r="L149" s="171"/>
      <c r="M149" s="171"/>
      <c r="N149" s="171"/>
      <c r="O149" s="171"/>
      <c r="P149" s="171"/>
      <c r="Q149" s="171"/>
      <c r="R149" s="174"/>
      <c r="T149" s="175"/>
      <c r="U149" s="171"/>
      <c r="V149" s="171"/>
      <c r="W149" s="171"/>
      <c r="X149" s="171"/>
      <c r="Y149" s="171"/>
      <c r="Z149" s="171"/>
      <c r="AA149" s="176"/>
      <c r="AT149" s="177" t="s">
        <v>2027</v>
      </c>
      <c r="AU149" s="177" t="s">
        <v>1960</v>
      </c>
      <c r="AV149" s="11" t="s">
        <v>2024</v>
      </c>
      <c r="AW149" s="11" t="s">
        <v>2028</v>
      </c>
      <c r="AX149" s="11" t="s">
        <v>1878</v>
      </c>
      <c r="AY149" s="177" t="s">
        <v>2019</v>
      </c>
    </row>
    <row r="150" spans="2:65" s="1" customFormat="1" ht="31.5" customHeight="1">
      <c r="B150" s="33"/>
      <c r="C150" s="155" t="s">
        <v>2033</v>
      </c>
      <c r="D150" s="155" t="s">
        <v>2020</v>
      </c>
      <c r="E150" s="156" t="s">
        <v>2034</v>
      </c>
      <c r="F150" s="249" t="s">
        <v>2035</v>
      </c>
      <c r="G150" s="250"/>
      <c r="H150" s="250"/>
      <c r="I150" s="250"/>
      <c r="J150" s="157" t="s">
        <v>2023</v>
      </c>
      <c r="K150" s="158">
        <v>112.17</v>
      </c>
      <c r="L150" s="251">
        <v>0</v>
      </c>
      <c r="M150" s="250"/>
      <c r="N150" s="252">
        <f>ROUND(L150*K150,2)</f>
        <v>0</v>
      </c>
      <c r="O150" s="250"/>
      <c r="P150" s="250"/>
      <c r="Q150" s="250"/>
      <c r="R150" s="35"/>
      <c r="T150" s="159" t="s">
        <v>1876</v>
      </c>
      <c r="U150" s="42" t="s">
        <v>1901</v>
      </c>
      <c r="V150" s="34"/>
      <c r="W150" s="160">
        <f>V150*K150</f>
        <v>0</v>
      </c>
      <c r="X150" s="160">
        <v>0</v>
      </c>
      <c r="Y150" s="160">
        <f>X150*K150</f>
        <v>0</v>
      </c>
      <c r="Z150" s="160">
        <v>0.4</v>
      </c>
      <c r="AA150" s="161">
        <f>Z150*K150</f>
        <v>44.868000000000002</v>
      </c>
      <c r="AR150" s="16" t="s">
        <v>2024</v>
      </c>
      <c r="AT150" s="16" t="s">
        <v>2020</v>
      </c>
      <c r="AU150" s="16" t="s">
        <v>1960</v>
      </c>
      <c r="AY150" s="16" t="s">
        <v>2019</v>
      </c>
      <c r="BE150" s="102">
        <f>IF(U150="základní",N150,0)</f>
        <v>0</v>
      </c>
      <c r="BF150" s="102">
        <f>IF(U150="snížená",N150,0)</f>
        <v>0</v>
      </c>
      <c r="BG150" s="102">
        <f>IF(U150="zákl. přenesená",N150,0)</f>
        <v>0</v>
      </c>
      <c r="BH150" s="102">
        <f>IF(U150="sníž. přenesená",N150,0)</f>
        <v>0</v>
      </c>
      <c r="BI150" s="102">
        <f>IF(U150="nulová",N150,0)</f>
        <v>0</v>
      </c>
      <c r="BJ150" s="16" t="s">
        <v>1878</v>
      </c>
      <c r="BK150" s="102">
        <f>ROUND(L150*K150,2)</f>
        <v>0</v>
      </c>
      <c r="BL150" s="16" t="s">
        <v>2024</v>
      </c>
      <c r="BM150" s="16" t="s">
        <v>2036</v>
      </c>
    </row>
    <row r="151" spans="2:65" s="10" customFormat="1" ht="44.25" customHeight="1">
      <c r="B151" s="162"/>
      <c r="C151" s="163"/>
      <c r="D151" s="163"/>
      <c r="E151" s="164" t="s">
        <v>1876</v>
      </c>
      <c r="F151" s="262" t="s">
        <v>2037</v>
      </c>
      <c r="G151" s="263"/>
      <c r="H151" s="263"/>
      <c r="I151" s="263"/>
      <c r="J151" s="163"/>
      <c r="K151" s="165">
        <v>112.17010000000001</v>
      </c>
      <c r="L151" s="163"/>
      <c r="M151" s="163"/>
      <c r="N151" s="163"/>
      <c r="O151" s="163"/>
      <c r="P151" s="163"/>
      <c r="Q151" s="163"/>
      <c r="R151" s="166"/>
      <c r="T151" s="167"/>
      <c r="U151" s="163"/>
      <c r="V151" s="163"/>
      <c r="W151" s="163"/>
      <c r="X151" s="163"/>
      <c r="Y151" s="163"/>
      <c r="Z151" s="163"/>
      <c r="AA151" s="168"/>
      <c r="AT151" s="169" t="s">
        <v>2027</v>
      </c>
      <c r="AU151" s="169" t="s">
        <v>1960</v>
      </c>
      <c r="AV151" s="10" t="s">
        <v>1960</v>
      </c>
      <c r="AW151" s="10" t="s">
        <v>2028</v>
      </c>
      <c r="AX151" s="10" t="s">
        <v>1936</v>
      </c>
      <c r="AY151" s="169" t="s">
        <v>2019</v>
      </c>
    </row>
    <row r="152" spans="2:65" s="11" customFormat="1" ht="22.5" customHeight="1">
      <c r="B152" s="170"/>
      <c r="C152" s="171"/>
      <c r="D152" s="171"/>
      <c r="E152" s="172" t="s">
        <v>1876</v>
      </c>
      <c r="F152" s="264" t="s">
        <v>2029</v>
      </c>
      <c r="G152" s="265"/>
      <c r="H152" s="265"/>
      <c r="I152" s="265"/>
      <c r="J152" s="171"/>
      <c r="K152" s="173">
        <v>112.17010000000001</v>
      </c>
      <c r="L152" s="171"/>
      <c r="M152" s="171"/>
      <c r="N152" s="171"/>
      <c r="O152" s="171"/>
      <c r="P152" s="171"/>
      <c r="Q152" s="171"/>
      <c r="R152" s="174"/>
      <c r="T152" s="175"/>
      <c r="U152" s="171"/>
      <c r="V152" s="171"/>
      <c r="W152" s="171"/>
      <c r="X152" s="171"/>
      <c r="Y152" s="171"/>
      <c r="Z152" s="171"/>
      <c r="AA152" s="176"/>
      <c r="AT152" s="177" t="s">
        <v>2027</v>
      </c>
      <c r="AU152" s="177" t="s">
        <v>1960</v>
      </c>
      <c r="AV152" s="11" t="s">
        <v>2024</v>
      </c>
      <c r="AW152" s="11" t="s">
        <v>2028</v>
      </c>
      <c r="AX152" s="11" t="s">
        <v>1878</v>
      </c>
      <c r="AY152" s="177" t="s">
        <v>2019</v>
      </c>
    </row>
    <row r="153" spans="2:65" s="1" customFormat="1" ht="31.5" customHeight="1">
      <c r="B153" s="33"/>
      <c r="C153" s="155" t="s">
        <v>2024</v>
      </c>
      <c r="D153" s="155" t="s">
        <v>2020</v>
      </c>
      <c r="E153" s="156" t="s">
        <v>2038</v>
      </c>
      <c r="F153" s="249" t="s">
        <v>2039</v>
      </c>
      <c r="G153" s="250"/>
      <c r="H153" s="250"/>
      <c r="I153" s="250"/>
      <c r="J153" s="157" t="s">
        <v>2023</v>
      </c>
      <c r="K153" s="158">
        <v>10.5</v>
      </c>
      <c r="L153" s="251">
        <v>0</v>
      </c>
      <c r="M153" s="250"/>
      <c r="N153" s="252">
        <f>ROUND(L153*K153,2)</f>
        <v>0</v>
      </c>
      <c r="O153" s="250"/>
      <c r="P153" s="250"/>
      <c r="Q153" s="250"/>
      <c r="R153" s="35"/>
      <c r="T153" s="159" t="s">
        <v>1876</v>
      </c>
      <c r="U153" s="42" t="s">
        <v>1901</v>
      </c>
      <c r="V153" s="34"/>
      <c r="W153" s="160">
        <f>V153*K153</f>
        <v>0</v>
      </c>
      <c r="X153" s="160">
        <v>0</v>
      </c>
      <c r="Y153" s="160">
        <f>X153*K153</f>
        <v>0</v>
      </c>
      <c r="Z153" s="160">
        <v>0.22500000000000001</v>
      </c>
      <c r="AA153" s="161">
        <f>Z153*K153</f>
        <v>2.3625000000000003</v>
      </c>
      <c r="AR153" s="16" t="s">
        <v>2024</v>
      </c>
      <c r="AT153" s="16" t="s">
        <v>2020</v>
      </c>
      <c r="AU153" s="16" t="s">
        <v>1960</v>
      </c>
      <c r="AY153" s="16" t="s">
        <v>2019</v>
      </c>
      <c r="BE153" s="102">
        <f>IF(U153="základní",N153,0)</f>
        <v>0</v>
      </c>
      <c r="BF153" s="102">
        <f>IF(U153="snížená",N153,0)</f>
        <v>0</v>
      </c>
      <c r="BG153" s="102">
        <f>IF(U153="zákl. přenesená",N153,0)</f>
        <v>0</v>
      </c>
      <c r="BH153" s="102">
        <f>IF(U153="sníž. přenesená",N153,0)</f>
        <v>0</v>
      </c>
      <c r="BI153" s="102">
        <f>IF(U153="nulová",N153,0)</f>
        <v>0</v>
      </c>
      <c r="BJ153" s="16" t="s">
        <v>1878</v>
      </c>
      <c r="BK153" s="102">
        <f>ROUND(L153*K153,2)</f>
        <v>0</v>
      </c>
      <c r="BL153" s="16" t="s">
        <v>2024</v>
      </c>
      <c r="BM153" s="16" t="s">
        <v>2040</v>
      </c>
    </row>
    <row r="154" spans="2:65" s="10" customFormat="1" ht="22.5" customHeight="1">
      <c r="B154" s="162"/>
      <c r="C154" s="163"/>
      <c r="D154" s="163"/>
      <c r="E154" s="164" t="s">
        <v>1876</v>
      </c>
      <c r="F154" s="262" t="s">
        <v>2041</v>
      </c>
      <c r="G154" s="263"/>
      <c r="H154" s="263"/>
      <c r="I154" s="263"/>
      <c r="J154" s="163"/>
      <c r="K154" s="165">
        <v>10.5</v>
      </c>
      <c r="L154" s="163"/>
      <c r="M154" s="163"/>
      <c r="N154" s="163"/>
      <c r="O154" s="163"/>
      <c r="P154" s="163"/>
      <c r="Q154" s="163"/>
      <c r="R154" s="166"/>
      <c r="T154" s="167"/>
      <c r="U154" s="163"/>
      <c r="V154" s="163"/>
      <c r="W154" s="163"/>
      <c r="X154" s="163"/>
      <c r="Y154" s="163"/>
      <c r="Z154" s="163"/>
      <c r="AA154" s="168"/>
      <c r="AT154" s="169" t="s">
        <v>2027</v>
      </c>
      <c r="AU154" s="169" t="s">
        <v>1960</v>
      </c>
      <c r="AV154" s="10" t="s">
        <v>1960</v>
      </c>
      <c r="AW154" s="10" t="s">
        <v>2028</v>
      </c>
      <c r="AX154" s="10" t="s">
        <v>1936</v>
      </c>
      <c r="AY154" s="169" t="s">
        <v>2019</v>
      </c>
    </row>
    <row r="155" spans="2:65" s="11" customFormat="1" ht="22.5" customHeight="1">
      <c r="B155" s="170"/>
      <c r="C155" s="171"/>
      <c r="D155" s="171"/>
      <c r="E155" s="172" t="s">
        <v>1876</v>
      </c>
      <c r="F155" s="264" t="s">
        <v>2029</v>
      </c>
      <c r="G155" s="265"/>
      <c r="H155" s="265"/>
      <c r="I155" s="265"/>
      <c r="J155" s="171"/>
      <c r="K155" s="173">
        <v>10.5</v>
      </c>
      <c r="L155" s="171"/>
      <c r="M155" s="171"/>
      <c r="N155" s="171"/>
      <c r="O155" s="171"/>
      <c r="P155" s="171"/>
      <c r="Q155" s="171"/>
      <c r="R155" s="174"/>
      <c r="T155" s="175"/>
      <c r="U155" s="171"/>
      <c r="V155" s="171"/>
      <c r="W155" s="171"/>
      <c r="X155" s="171"/>
      <c r="Y155" s="171"/>
      <c r="Z155" s="171"/>
      <c r="AA155" s="176"/>
      <c r="AT155" s="177" t="s">
        <v>2027</v>
      </c>
      <c r="AU155" s="177" t="s">
        <v>1960</v>
      </c>
      <c r="AV155" s="11" t="s">
        <v>2024</v>
      </c>
      <c r="AW155" s="11" t="s">
        <v>2028</v>
      </c>
      <c r="AX155" s="11" t="s">
        <v>1878</v>
      </c>
      <c r="AY155" s="177" t="s">
        <v>2019</v>
      </c>
    </row>
    <row r="156" spans="2:65" s="1" customFormat="1" ht="31.5" customHeight="1">
      <c r="B156" s="33"/>
      <c r="C156" s="155" t="s">
        <v>2042</v>
      </c>
      <c r="D156" s="155" t="s">
        <v>2020</v>
      </c>
      <c r="E156" s="156" t="s">
        <v>2043</v>
      </c>
      <c r="F156" s="249" t="s">
        <v>2044</v>
      </c>
      <c r="G156" s="250"/>
      <c r="H156" s="250"/>
      <c r="I156" s="250"/>
      <c r="J156" s="157" t="s">
        <v>2023</v>
      </c>
      <c r="K156" s="158">
        <v>112.17</v>
      </c>
      <c r="L156" s="251">
        <v>0</v>
      </c>
      <c r="M156" s="250"/>
      <c r="N156" s="252">
        <f>ROUND(L156*K156,2)</f>
        <v>0</v>
      </c>
      <c r="O156" s="250"/>
      <c r="P156" s="250"/>
      <c r="Q156" s="250"/>
      <c r="R156" s="35"/>
      <c r="T156" s="159" t="s">
        <v>1876</v>
      </c>
      <c r="U156" s="42" t="s">
        <v>1901</v>
      </c>
      <c r="V156" s="34"/>
      <c r="W156" s="160">
        <f>V156*K156</f>
        <v>0</v>
      </c>
      <c r="X156" s="160">
        <v>0</v>
      </c>
      <c r="Y156" s="160">
        <f>X156*K156</f>
        <v>0</v>
      </c>
      <c r="Z156" s="160">
        <v>0.316</v>
      </c>
      <c r="AA156" s="161">
        <f>Z156*K156</f>
        <v>35.445720000000001</v>
      </c>
      <c r="AR156" s="16" t="s">
        <v>2024</v>
      </c>
      <c r="AT156" s="16" t="s">
        <v>2020</v>
      </c>
      <c r="AU156" s="16" t="s">
        <v>1960</v>
      </c>
      <c r="AY156" s="16" t="s">
        <v>2019</v>
      </c>
      <c r="BE156" s="102">
        <f>IF(U156="základní",N156,0)</f>
        <v>0</v>
      </c>
      <c r="BF156" s="102">
        <f>IF(U156="snížená",N156,0)</f>
        <v>0</v>
      </c>
      <c r="BG156" s="102">
        <f>IF(U156="zákl. přenesená",N156,0)</f>
        <v>0</v>
      </c>
      <c r="BH156" s="102">
        <f>IF(U156="sníž. přenesená",N156,0)</f>
        <v>0</v>
      </c>
      <c r="BI156" s="102">
        <f>IF(U156="nulová",N156,0)</f>
        <v>0</v>
      </c>
      <c r="BJ156" s="16" t="s">
        <v>1878</v>
      </c>
      <c r="BK156" s="102">
        <f>ROUND(L156*K156,2)</f>
        <v>0</v>
      </c>
      <c r="BL156" s="16" t="s">
        <v>2024</v>
      </c>
      <c r="BM156" s="16" t="s">
        <v>2045</v>
      </c>
    </row>
    <row r="157" spans="2:65" s="10" customFormat="1" ht="44.25" customHeight="1">
      <c r="B157" s="162"/>
      <c r="C157" s="163"/>
      <c r="D157" s="163"/>
      <c r="E157" s="164" t="s">
        <v>1876</v>
      </c>
      <c r="F157" s="262" t="s">
        <v>2037</v>
      </c>
      <c r="G157" s="263"/>
      <c r="H157" s="263"/>
      <c r="I157" s="263"/>
      <c r="J157" s="163"/>
      <c r="K157" s="165">
        <v>112.17010000000001</v>
      </c>
      <c r="L157" s="163"/>
      <c r="M157" s="163"/>
      <c r="N157" s="163"/>
      <c r="O157" s="163"/>
      <c r="P157" s="163"/>
      <c r="Q157" s="163"/>
      <c r="R157" s="166"/>
      <c r="T157" s="167"/>
      <c r="U157" s="163"/>
      <c r="V157" s="163"/>
      <c r="W157" s="163"/>
      <c r="X157" s="163"/>
      <c r="Y157" s="163"/>
      <c r="Z157" s="163"/>
      <c r="AA157" s="168"/>
      <c r="AT157" s="169" t="s">
        <v>2027</v>
      </c>
      <c r="AU157" s="169" t="s">
        <v>1960</v>
      </c>
      <c r="AV157" s="10" t="s">
        <v>1960</v>
      </c>
      <c r="AW157" s="10" t="s">
        <v>2028</v>
      </c>
      <c r="AX157" s="10" t="s">
        <v>1936</v>
      </c>
      <c r="AY157" s="169" t="s">
        <v>2019</v>
      </c>
    </row>
    <row r="158" spans="2:65" s="11" customFormat="1" ht="22.5" customHeight="1">
      <c r="B158" s="170"/>
      <c r="C158" s="171"/>
      <c r="D158" s="171"/>
      <c r="E158" s="172" t="s">
        <v>1876</v>
      </c>
      <c r="F158" s="264" t="s">
        <v>2029</v>
      </c>
      <c r="G158" s="265"/>
      <c r="H158" s="265"/>
      <c r="I158" s="265"/>
      <c r="J158" s="171"/>
      <c r="K158" s="173">
        <v>112.17010000000001</v>
      </c>
      <c r="L158" s="171"/>
      <c r="M158" s="171"/>
      <c r="N158" s="171"/>
      <c r="O158" s="171"/>
      <c r="P158" s="171"/>
      <c r="Q158" s="171"/>
      <c r="R158" s="174"/>
      <c r="T158" s="175"/>
      <c r="U158" s="171"/>
      <c r="V158" s="171"/>
      <c r="W158" s="171"/>
      <c r="X158" s="171"/>
      <c r="Y158" s="171"/>
      <c r="Z158" s="171"/>
      <c r="AA158" s="176"/>
      <c r="AT158" s="177" t="s">
        <v>2027</v>
      </c>
      <c r="AU158" s="177" t="s">
        <v>1960</v>
      </c>
      <c r="AV158" s="11" t="s">
        <v>2024</v>
      </c>
      <c r="AW158" s="11" t="s">
        <v>2028</v>
      </c>
      <c r="AX158" s="11" t="s">
        <v>1878</v>
      </c>
      <c r="AY158" s="177" t="s">
        <v>2019</v>
      </c>
    </row>
    <row r="159" spans="2:65" s="1" customFormat="1" ht="22.5" customHeight="1">
      <c r="B159" s="33"/>
      <c r="C159" s="155" t="s">
        <v>2046</v>
      </c>
      <c r="D159" s="155" t="s">
        <v>2020</v>
      </c>
      <c r="E159" s="156" t="s">
        <v>2047</v>
      </c>
      <c r="F159" s="249" t="s">
        <v>2048</v>
      </c>
      <c r="G159" s="250"/>
      <c r="H159" s="250"/>
      <c r="I159" s="250"/>
      <c r="J159" s="157" t="s">
        <v>2049</v>
      </c>
      <c r="K159" s="158">
        <v>37.1</v>
      </c>
      <c r="L159" s="251">
        <v>0</v>
      </c>
      <c r="M159" s="250"/>
      <c r="N159" s="252">
        <f>ROUND(L159*K159,2)</f>
        <v>0</v>
      </c>
      <c r="O159" s="250"/>
      <c r="P159" s="250"/>
      <c r="Q159" s="250"/>
      <c r="R159" s="35"/>
      <c r="T159" s="159" t="s">
        <v>1876</v>
      </c>
      <c r="U159" s="42" t="s">
        <v>1901</v>
      </c>
      <c r="V159" s="34"/>
      <c r="W159" s="160">
        <f>V159*K159</f>
        <v>0</v>
      </c>
      <c r="X159" s="160">
        <v>0</v>
      </c>
      <c r="Y159" s="160">
        <f>X159*K159</f>
        <v>0</v>
      </c>
      <c r="Z159" s="160">
        <v>0.23</v>
      </c>
      <c r="AA159" s="161">
        <f>Z159*K159</f>
        <v>8.5330000000000013</v>
      </c>
      <c r="AR159" s="16" t="s">
        <v>2024</v>
      </c>
      <c r="AT159" s="16" t="s">
        <v>2020</v>
      </c>
      <c r="AU159" s="16" t="s">
        <v>1960</v>
      </c>
      <c r="AY159" s="16" t="s">
        <v>2019</v>
      </c>
      <c r="BE159" s="102">
        <f>IF(U159="základní",N159,0)</f>
        <v>0</v>
      </c>
      <c r="BF159" s="102">
        <f>IF(U159="snížená",N159,0)</f>
        <v>0</v>
      </c>
      <c r="BG159" s="102">
        <f>IF(U159="zákl. přenesená",N159,0)</f>
        <v>0</v>
      </c>
      <c r="BH159" s="102">
        <f>IF(U159="sníž. přenesená",N159,0)</f>
        <v>0</v>
      </c>
      <c r="BI159" s="102">
        <f>IF(U159="nulová",N159,0)</f>
        <v>0</v>
      </c>
      <c r="BJ159" s="16" t="s">
        <v>1878</v>
      </c>
      <c r="BK159" s="102">
        <f>ROUND(L159*K159,2)</f>
        <v>0</v>
      </c>
      <c r="BL159" s="16" t="s">
        <v>2024</v>
      </c>
      <c r="BM159" s="16" t="s">
        <v>2050</v>
      </c>
    </row>
    <row r="160" spans="2:65" s="10" customFormat="1" ht="31.5" customHeight="1">
      <c r="B160" s="162"/>
      <c r="C160" s="163"/>
      <c r="D160" s="163"/>
      <c r="E160" s="164" t="s">
        <v>1876</v>
      </c>
      <c r="F160" s="262" t="s">
        <v>2051</v>
      </c>
      <c r="G160" s="263"/>
      <c r="H160" s="263"/>
      <c r="I160" s="263"/>
      <c r="J160" s="163"/>
      <c r="K160" s="165">
        <v>37.1</v>
      </c>
      <c r="L160" s="163"/>
      <c r="M160" s="163"/>
      <c r="N160" s="163"/>
      <c r="O160" s="163"/>
      <c r="P160" s="163"/>
      <c r="Q160" s="163"/>
      <c r="R160" s="166"/>
      <c r="T160" s="167"/>
      <c r="U160" s="163"/>
      <c r="V160" s="163"/>
      <c r="W160" s="163"/>
      <c r="X160" s="163"/>
      <c r="Y160" s="163"/>
      <c r="Z160" s="163"/>
      <c r="AA160" s="168"/>
      <c r="AT160" s="169" t="s">
        <v>2027</v>
      </c>
      <c r="AU160" s="169" t="s">
        <v>1960</v>
      </c>
      <c r="AV160" s="10" t="s">
        <v>1960</v>
      </c>
      <c r="AW160" s="10" t="s">
        <v>2028</v>
      </c>
      <c r="AX160" s="10" t="s">
        <v>1936</v>
      </c>
      <c r="AY160" s="169" t="s">
        <v>2019</v>
      </c>
    </row>
    <row r="161" spans="2:65" s="11" customFormat="1" ht="22.5" customHeight="1">
      <c r="B161" s="170"/>
      <c r="C161" s="171"/>
      <c r="D161" s="171"/>
      <c r="E161" s="172" t="s">
        <v>1876</v>
      </c>
      <c r="F161" s="264" t="s">
        <v>2029</v>
      </c>
      <c r="G161" s="265"/>
      <c r="H161" s="265"/>
      <c r="I161" s="265"/>
      <c r="J161" s="171"/>
      <c r="K161" s="173">
        <v>37.1</v>
      </c>
      <c r="L161" s="171"/>
      <c r="M161" s="171"/>
      <c r="N161" s="171"/>
      <c r="O161" s="171"/>
      <c r="P161" s="171"/>
      <c r="Q161" s="171"/>
      <c r="R161" s="174"/>
      <c r="T161" s="175"/>
      <c r="U161" s="171"/>
      <c r="V161" s="171"/>
      <c r="W161" s="171"/>
      <c r="X161" s="171"/>
      <c r="Y161" s="171"/>
      <c r="Z161" s="171"/>
      <c r="AA161" s="176"/>
      <c r="AT161" s="177" t="s">
        <v>2027</v>
      </c>
      <c r="AU161" s="177" t="s">
        <v>1960</v>
      </c>
      <c r="AV161" s="11" t="s">
        <v>2024</v>
      </c>
      <c r="AW161" s="11" t="s">
        <v>2028</v>
      </c>
      <c r="AX161" s="11" t="s">
        <v>1878</v>
      </c>
      <c r="AY161" s="177" t="s">
        <v>2019</v>
      </c>
    </row>
    <row r="162" spans="2:65" s="1" customFormat="1" ht="22.5" customHeight="1">
      <c r="B162" s="33"/>
      <c r="C162" s="155" t="s">
        <v>2052</v>
      </c>
      <c r="D162" s="155" t="s">
        <v>2020</v>
      </c>
      <c r="E162" s="156" t="s">
        <v>2053</v>
      </c>
      <c r="F162" s="249" t="s">
        <v>2054</v>
      </c>
      <c r="G162" s="250"/>
      <c r="H162" s="250"/>
      <c r="I162" s="250"/>
      <c r="J162" s="157" t="s">
        <v>2049</v>
      </c>
      <c r="K162" s="158">
        <v>20.12</v>
      </c>
      <c r="L162" s="251">
        <v>0</v>
      </c>
      <c r="M162" s="250"/>
      <c r="N162" s="252">
        <f>ROUND(L162*K162,2)</f>
        <v>0</v>
      </c>
      <c r="O162" s="250"/>
      <c r="P162" s="250"/>
      <c r="Q162" s="250"/>
      <c r="R162" s="35"/>
      <c r="T162" s="159" t="s">
        <v>1876</v>
      </c>
      <c r="U162" s="42" t="s">
        <v>1901</v>
      </c>
      <c r="V162" s="34"/>
      <c r="W162" s="160">
        <f>V162*K162</f>
        <v>0</v>
      </c>
      <c r="X162" s="160">
        <v>0</v>
      </c>
      <c r="Y162" s="160">
        <f>X162*K162</f>
        <v>0</v>
      </c>
      <c r="Z162" s="160">
        <v>0.20499999999999999</v>
      </c>
      <c r="AA162" s="161">
        <f>Z162*K162</f>
        <v>4.1246</v>
      </c>
      <c r="AR162" s="16" t="s">
        <v>2024</v>
      </c>
      <c r="AT162" s="16" t="s">
        <v>2020</v>
      </c>
      <c r="AU162" s="16" t="s">
        <v>1960</v>
      </c>
      <c r="AY162" s="16" t="s">
        <v>2019</v>
      </c>
      <c r="BE162" s="102">
        <f>IF(U162="základní",N162,0)</f>
        <v>0</v>
      </c>
      <c r="BF162" s="102">
        <f>IF(U162="snížená",N162,0)</f>
        <v>0</v>
      </c>
      <c r="BG162" s="102">
        <f>IF(U162="zákl. přenesená",N162,0)</f>
        <v>0</v>
      </c>
      <c r="BH162" s="102">
        <f>IF(U162="sníž. přenesená",N162,0)</f>
        <v>0</v>
      </c>
      <c r="BI162" s="102">
        <f>IF(U162="nulová",N162,0)</f>
        <v>0</v>
      </c>
      <c r="BJ162" s="16" t="s">
        <v>1878</v>
      </c>
      <c r="BK162" s="102">
        <f>ROUND(L162*K162,2)</f>
        <v>0</v>
      </c>
      <c r="BL162" s="16" t="s">
        <v>2024</v>
      </c>
      <c r="BM162" s="16" t="s">
        <v>2055</v>
      </c>
    </row>
    <row r="163" spans="2:65" s="10" customFormat="1" ht="22.5" customHeight="1">
      <c r="B163" s="162"/>
      <c r="C163" s="163"/>
      <c r="D163" s="163"/>
      <c r="E163" s="164" t="s">
        <v>1876</v>
      </c>
      <c r="F163" s="262" t="s">
        <v>2056</v>
      </c>
      <c r="G163" s="263"/>
      <c r="H163" s="263"/>
      <c r="I163" s="263"/>
      <c r="J163" s="163"/>
      <c r="K163" s="165">
        <v>20.12</v>
      </c>
      <c r="L163" s="163"/>
      <c r="M163" s="163"/>
      <c r="N163" s="163"/>
      <c r="O163" s="163"/>
      <c r="P163" s="163"/>
      <c r="Q163" s="163"/>
      <c r="R163" s="166"/>
      <c r="T163" s="167"/>
      <c r="U163" s="163"/>
      <c r="V163" s="163"/>
      <c r="W163" s="163"/>
      <c r="X163" s="163"/>
      <c r="Y163" s="163"/>
      <c r="Z163" s="163"/>
      <c r="AA163" s="168"/>
      <c r="AT163" s="169" t="s">
        <v>2027</v>
      </c>
      <c r="AU163" s="169" t="s">
        <v>1960</v>
      </c>
      <c r="AV163" s="10" t="s">
        <v>1960</v>
      </c>
      <c r="AW163" s="10" t="s">
        <v>2028</v>
      </c>
      <c r="AX163" s="10" t="s">
        <v>1936</v>
      </c>
      <c r="AY163" s="169" t="s">
        <v>2019</v>
      </c>
    </row>
    <row r="164" spans="2:65" s="11" customFormat="1" ht="22.5" customHeight="1">
      <c r="B164" s="170"/>
      <c r="C164" s="171"/>
      <c r="D164" s="171"/>
      <c r="E164" s="172" t="s">
        <v>1876</v>
      </c>
      <c r="F164" s="264" t="s">
        <v>2029</v>
      </c>
      <c r="G164" s="265"/>
      <c r="H164" s="265"/>
      <c r="I164" s="265"/>
      <c r="J164" s="171"/>
      <c r="K164" s="173">
        <v>20.12</v>
      </c>
      <c r="L164" s="171"/>
      <c r="M164" s="171"/>
      <c r="N164" s="171"/>
      <c r="O164" s="171"/>
      <c r="P164" s="171"/>
      <c r="Q164" s="171"/>
      <c r="R164" s="174"/>
      <c r="T164" s="175"/>
      <c r="U164" s="171"/>
      <c r="V164" s="171"/>
      <c r="W164" s="171"/>
      <c r="X164" s="171"/>
      <c r="Y164" s="171"/>
      <c r="Z164" s="171"/>
      <c r="AA164" s="176"/>
      <c r="AT164" s="177" t="s">
        <v>2027</v>
      </c>
      <c r="AU164" s="177" t="s">
        <v>1960</v>
      </c>
      <c r="AV164" s="11" t="s">
        <v>2024</v>
      </c>
      <c r="AW164" s="11" t="s">
        <v>2028</v>
      </c>
      <c r="AX164" s="11" t="s">
        <v>1878</v>
      </c>
      <c r="AY164" s="177" t="s">
        <v>2019</v>
      </c>
    </row>
    <row r="165" spans="2:65" s="1" customFormat="1" ht="31.5" customHeight="1">
      <c r="B165" s="33"/>
      <c r="C165" s="155" t="s">
        <v>2057</v>
      </c>
      <c r="D165" s="155" t="s">
        <v>2020</v>
      </c>
      <c r="E165" s="156" t="s">
        <v>2058</v>
      </c>
      <c r="F165" s="249" t="s">
        <v>2059</v>
      </c>
      <c r="G165" s="250"/>
      <c r="H165" s="250"/>
      <c r="I165" s="250"/>
      <c r="J165" s="157" t="s">
        <v>2060</v>
      </c>
      <c r="K165" s="158">
        <v>720</v>
      </c>
      <c r="L165" s="251">
        <v>0</v>
      </c>
      <c r="M165" s="250"/>
      <c r="N165" s="252">
        <f>ROUND(L165*K165,2)</f>
        <v>0</v>
      </c>
      <c r="O165" s="250"/>
      <c r="P165" s="250"/>
      <c r="Q165" s="250"/>
      <c r="R165" s="35"/>
      <c r="T165" s="159" t="s">
        <v>1876</v>
      </c>
      <c r="U165" s="42" t="s">
        <v>1901</v>
      </c>
      <c r="V165" s="34"/>
      <c r="W165" s="160">
        <f>V165*K165</f>
        <v>0</v>
      </c>
      <c r="X165" s="160">
        <v>0</v>
      </c>
      <c r="Y165" s="160">
        <f>X165*K165</f>
        <v>0</v>
      </c>
      <c r="Z165" s="160">
        <v>0</v>
      </c>
      <c r="AA165" s="161">
        <f>Z165*K165</f>
        <v>0</v>
      </c>
      <c r="AR165" s="16" t="s">
        <v>2024</v>
      </c>
      <c r="AT165" s="16" t="s">
        <v>2020</v>
      </c>
      <c r="AU165" s="16" t="s">
        <v>1960</v>
      </c>
      <c r="AY165" s="16" t="s">
        <v>2019</v>
      </c>
      <c r="BE165" s="102">
        <f>IF(U165="základní",N165,0)</f>
        <v>0</v>
      </c>
      <c r="BF165" s="102">
        <f>IF(U165="snížená",N165,0)</f>
        <v>0</v>
      </c>
      <c r="BG165" s="102">
        <f>IF(U165="zákl. přenesená",N165,0)</f>
        <v>0</v>
      </c>
      <c r="BH165" s="102">
        <f>IF(U165="sníž. přenesená",N165,0)</f>
        <v>0</v>
      </c>
      <c r="BI165" s="102">
        <f>IF(U165="nulová",N165,0)</f>
        <v>0</v>
      </c>
      <c r="BJ165" s="16" t="s">
        <v>1878</v>
      </c>
      <c r="BK165" s="102">
        <f>ROUND(L165*K165,2)</f>
        <v>0</v>
      </c>
      <c r="BL165" s="16" t="s">
        <v>2024</v>
      </c>
      <c r="BM165" s="16" t="s">
        <v>2061</v>
      </c>
    </row>
    <row r="166" spans="2:65" s="10" customFormat="1" ht="22.5" customHeight="1">
      <c r="B166" s="162"/>
      <c r="C166" s="163"/>
      <c r="D166" s="163"/>
      <c r="E166" s="164" t="s">
        <v>1876</v>
      </c>
      <c r="F166" s="262" t="s">
        <v>2062</v>
      </c>
      <c r="G166" s="263"/>
      <c r="H166" s="263"/>
      <c r="I166" s="263"/>
      <c r="J166" s="163"/>
      <c r="K166" s="165">
        <v>720</v>
      </c>
      <c r="L166" s="163"/>
      <c r="M166" s="163"/>
      <c r="N166" s="163"/>
      <c r="O166" s="163"/>
      <c r="P166" s="163"/>
      <c r="Q166" s="163"/>
      <c r="R166" s="166"/>
      <c r="T166" s="167"/>
      <c r="U166" s="163"/>
      <c r="V166" s="163"/>
      <c r="W166" s="163"/>
      <c r="X166" s="163"/>
      <c r="Y166" s="163"/>
      <c r="Z166" s="163"/>
      <c r="AA166" s="168"/>
      <c r="AT166" s="169" t="s">
        <v>2027</v>
      </c>
      <c r="AU166" s="169" t="s">
        <v>1960</v>
      </c>
      <c r="AV166" s="10" t="s">
        <v>1960</v>
      </c>
      <c r="AW166" s="10" t="s">
        <v>2028</v>
      </c>
      <c r="AX166" s="10" t="s">
        <v>1936</v>
      </c>
      <c r="AY166" s="169" t="s">
        <v>2019</v>
      </c>
    </row>
    <row r="167" spans="2:65" s="11" customFormat="1" ht="22.5" customHeight="1">
      <c r="B167" s="170"/>
      <c r="C167" s="171"/>
      <c r="D167" s="171"/>
      <c r="E167" s="172" t="s">
        <v>1876</v>
      </c>
      <c r="F167" s="264" t="s">
        <v>2029</v>
      </c>
      <c r="G167" s="265"/>
      <c r="H167" s="265"/>
      <c r="I167" s="265"/>
      <c r="J167" s="171"/>
      <c r="K167" s="173">
        <v>720</v>
      </c>
      <c r="L167" s="171"/>
      <c r="M167" s="171"/>
      <c r="N167" s="171"/>
      <c r="O167" s="171"/>
      <c r="P167" s="171"/>
      <c r="Q167" s="171"/>
      <c r="R167" s="174"/>
      <c r="T167" s="175"/>
      <c r="U167" s="171"/>
      <c r="V167" s="171"/>
      <c r="W167" s="171"/>
      <c r="X167" s="171"/>
      <c r="Y167" s="171"/>
      <c r="Z167" s="171"/>
      <c r="AA167" s="176"/>
      <c r="AT167" s="177" t="s">
        <v>2027</v>
      </c>
      <c r="AU167" s="177" t="s">
        <v>1960</v>
      </c>
      <c r="AV167" s="11" t="s">
        <v>2024</v>
      </c>
      <c r="AW167" s="11" t="s">
        <v>2028</v>
      </c>
      <c r="AX167" s="11" t="s">
        <v>1878</v>
      </c>
      <c r="AY167" s="177" t="s">
        <v>2019</v>
      </c>
    </row>
    <row r="168" spans="2:65" s="1" customFormat="1" ht="31.5" customHeight="1">
      <c r="B168" s="33"/>
      <c r="C168" s="155" t="s">
        <v>2063</v>
      </c>
      <c r="D168" s="155" t="s">
        <v>2020</v>
      </c>
      <c r="E168" s="156" t="s">
        <v>2064</v>
      </c>
      <c r="F168" s="249" t="s">
        <v>2065</v>
      </c>
      <c r="G168" s="250"/>
      <c r="H168" s="250"/>
      <c r="I168" s="250"/>
      <c r="J168" s="157" t="s">
        <v>2066</v>
      </c>
      <c r="K168" s="158">
        <v>32.598999999999997</v>
      </c>
      <c r="L168" s="251">
        <v>0</v>
      </c>
      <c r="M168" s="250"/>
      <c r="N168" s="252">
        <f>ROUND(L168*K168,2)</f>
        <v>0</v>
      </c>
      <c r="O168" s="250"/>
      <c r="P168" s="250"/>
      <c r="Q168" s="250"/>
      <c r="R168" s="35"/>
      <c r="T168" s="159" t="s">
        <v>1876</v>
      </c>
      <c r="U168" s="42" t="s">
        <v>1901</v>
      </c>
      <c r="V168" s="34"/>
      <c r="W168" s="160">
        <f>V168*K168</f>
        <v>0</v>
      </c>
      <c r="X168" s="160">
        <v>0</v>
      </c>
      <c r="Y168" s="160">
        <f>X168*K168</f>
        <v>0</v>
      </c>
      <c r="Z168" s="160">
        <v>0</v>
      </c>
      <c r="AA168" s="161">
        <f>Z168*K168</f>
        <v>0</v>
      </c>
      <c r="AR168" s="16" t="s">
        <v>2024</v>
      </c>
      <c r="AT168" s="16" t="s">
        <v>2020</v>
      </c>
      <c r="AU168" s="16" t="s">
        <v>1960</v>
      </c>
      <c r="AY168" s="16" t="s">
        <v>2019</v>
      </c>
      <c r="BE168" s="102">
        <f>IF(U168="základní",N168,0)</f>
        <v>0</v>
      </c>
      <c r="BF168" s="102">
        <f>IF(U168="snížená",N168,0)</f>
        <v>0</v>
      </c>
      <c r="BG168" s="102">
        <f>IF(U168="zákl. přenesená",N168,0)</f>
        <v>0</v>
      </c>
      <c r="BH168" s="102">
        <f>IF(U168="sníž. přenesená",N168,0)</f>
        <v>0</v>
      </c>
      <c r="BI168" s="102">
        <f>IF(U168="nulová",N168,0)</f>
        <v>0</v>
      </c>
      <c r="BJ168" s="16" t="s">
        <v>1878</v>
      </c>
      <c r="BK168" s="102">
        <f>ROUND(L168*K168,2)</f>
        <v>0</v>
      </c>
      <c r="BL168" s="16" t="s">
        <v>2024</v>
      </c>
      <c r="BM168" s="16" t="s">
        <v>2067</v>
      </c>
    </row>
    <row r="169" spans="2:65" s="10" customFormat="1" ht="31.5" customHeight="1">
      <c r="B169" s="162"/>
      <c r="C169" s="163"/>
      <c r="D169" s="163"/>
      <c r="E169" s="164" t="s">
        <v>1876</v>
      </c>
      <c r="F169" s="262" t="s">
        <v>2068</v>
      </c>
      <c r="G169" s="263"/>
      <c r="H169" s="263"/>
      <c r="I169" s="263"/>
      <c r="J169" s="163"/>
      <c r="K169" s="165">
        <v>32.598750000000003</v>
      </c>
      <c r="L169" s="163"/>
      <c r="M169" s="163"/>
      <c r="N169" s="163"/>
      <c r="O169" s="163"/>
      <c r="P169" s="163"/>
      <c r="Q169" s="163"/>
      <c r="R169" s="166"/>
      <c r="T169" s="167"/>
      <c r="U169" s="163"/>
      <c r="V169" s="163"/>
      <c r="W169" s="163"/>
      <c r="X169" s="163"/>
      <c r="Y169" s="163"/>
      <c r="Z169" s="163"/>
      <c r="AA169" s="168"/>
      <c r="AT169" s="169" t="s">
        <v>2027</v>
      </c>
      <c r="AU169" s="169" t="s">
        <v>1960</v>
      </c>
      <c r="AV169" s="10" t="s">
        <v>1960</v>
      </c>
      <c r="AW169" s="10" t="s">
        <v>2028</v>
      </c>
      <c r="AX169" s="10" t="s">
        <v>1936</v>
      </c>
      <c r="AY169" s="169" t="s">
        <v>2019</v>
      </c>
    </row>
    <row r="170" spans="2:65" s="11" customFormat="1" ht="22.5" customHeight="1">
      <c r="B170" s="170"/>
      <c r="C170" s="171"/>
      <c r="D170" s="171"/>
      <c r="E170" s="172" t="s">
        <v>1876</v>
      </c>
      <c r="F170" s="264" t="s">
        <v>2029</v>
      </c>
      <c r="G170" s="265"/>
      <c r="H170" s="265"/>
      <c r="I170" s="265"/>
      <c r="J170" s="171"/>
      <c r="K170" s="173">
        <v>32.598750000000003</v>
      </c>
      <c r="L170" s="171"/>
      <c r="M170" s="171"/>
      <c r="N170" s="171"/>
      <c r="O170" s="171"/>
      <c r="P170" s="171"/>
      <c r="Q170" s="171"/>
      <c r="R170" s="174"/>
      <c r="T170" s="175"/>
      <c r="U170" s="171"/>
      <c r="V170" s="171"/>
      <c r="W170" s="171"/>
      <c r="X170" s="171"/>
      <c r="Y170" s="171"/>
      <c r="Z170" s="171"/>
      <c r="AA170" s="176"/>
      <c r="AT170" s="177" t="s">
        <v>2027</v>
      </c>
      <c r="AU170" s="177" t="s">
        <v>1960</v>
      </c>
      <c r="AV170" s="11" t="s">
        <v>2024</v>
      </c>
      <c r="AW170" s="11" t="s">
        <v>2028</v>
      </c>
      <c r="AX170" s="11" t="s">
        <v>1878</v>
      </c>
      <c r="AY170" s="177" t="s">
        <v>2019</v>
      </c>
    </row>
    <row r="171" spans="2:65" s="1" customFormat="1" ht="31.5" customHeight="1">
      <c r="B171" s="33"/>
      <c r="C171" s="155" t="s">
        <v>1883</v>
      </c>
      <c r="D171" s="155" t="s">
        <v>2020</v>
      </c>
      <c r="E171" s="156" t="s">
        <v>2069</v>
      </c>
      <c r="F171" s="249" t="s">
        <v>2070</v>
      </c>
      <c r="G171" s="250"/>
      <c r="H171" s="250"/>
      <c r="I171" s="250"/>
      <c r="J171" s="157" t="s">
        <v>2066</v>
      </c>
      <c r="K171" s="158">
        <v>15.023999999999999</v>
      </c>
      <c r="L171" s="251">
        <v>0</v>
      </c>
      <c r="M171" s="250"/>
      <c r="N171" s="252">
        <f>ROUND(L171*K171,2)</f>
        <v>0</v>
      </c>
      <c r="O171" s="250"/>
      <c r="P171" s="250"/>
      <c r="Q171" s="250"/>
      <c r="R171" s="35"/>
      <c r="T171" s="159" t="s">
        <v>1876</v>
      </c>
      <c r="U171" s="42" t="s">
        <v>1901</v>
      </c>
      <c r="V171" s="34"/>
      <c r="W171" s="160">
        <f>V171*K171</f>
        <v>0</v>
      </c>
      <c r="X171" s="160">
        <v>0</v>
      </c>
      <c r="Y171" s="160">
        <f>X171*K171</f>
        <v>0</v>
      </c>
      <c r="Z171" s="160">
        <v>0</v>
      </c>
      <c r="AA171" s="161">
        <f>Z171*K171</f>
        <v>0</v>
      </c>
      <c r="AR171" s="16" t="s">
        <v>2024</v>
      </c>
      <c r="AT171" s="16" t="s">
        <v>2020</v>
      </c>
      <c r="AU171" s="16" t="s">
        <v>1960</v>
      </c>
      <c r="AY171" s="16" t="s">
        <v>2019</v>
      </c>
      <c r="BE171" s="102">
        <f>IF(U171="základní",N171,0)</f>
        <v>0</v>
      </c>
      <c r="BF171" s="102">
        <f>IF(U171="snížená",N171,0)</f>
        <v>0</v>
      </c>
      <c r="BG171" s="102">
        <f>IF(U171="zákl. přenesená",N171,0)</f>
        <v>0</v>
      </c>
      <c r="BH171" s="102">
        <f>IF(U171="sníž. přenesená",N171,0)</f>
        <v>0</v>
      </c>
      <c r="BI171" s="102">
        <f>IF(U171="nulová",N171,0)</f>
        <v>0</v>
      </c>
      <c r="BJ171" s="16" t="s">
        <v>1878</v>
      </c>
      <c r="BK171" s="102">
        <f>ROUND(L171*K171,2)</f>
        <v>0</v>
      </c>
      <c r="BL171" s="16" t="s">
        <v>2024</v>
      </c>
      <c r="BM171" s="16" t="s">
        <v>2071</v>
      </c>
    </row>
    <row r="172" spans="2:65" s="10" customFormat="1" ht="22.5" customHeight="1">
      <c r="B172" s="162"/>
      <c r="C172" s="163"/>
      <c r="D172" s="163"/>
      <c r="E172" s="164" t="s">
        <v>1876</v>
      </c>
      <c r="F172" s="262" t="s">
        <v>2072</v>
      </c>
      <c r="G172" s="263"/>
      <c r="H172" s="263"/>
      <c r="I172" s="263"/>
      <c r="J172" s="163"/>
      <c r="K172" s="165">
        <v>8.78444</v>
      </c>
      <c r="L172" s="163"/>
      <c r="M172" s="163"/>
      <c r="N172" s="163"/>
      <c r="O172" s="163"/>
      <c r="P172" s="163"/>
      <c r="Q172" s="163"/>
      <c r="R172" s="166"/>
      <c r="T172" s="167"/>
      <c r="U172" s="163"/>
      <c r="V172" s="163"/>
      <c r="W172" s="163"/>
      <c r="X172" s="163"/>
      <c r="Y172" s="163"/>
      <c r="Z172" s="163"/>
      <c r="AA172" s="168"/>
      <c r="AT172" s="169" t="s">
        <v>2027</v>
      </c>
      <c r="AU172" s="169" t="s">
        <v>1960</v>
      </c>
      <c r="AV172" s="10" t="s">
        <v>1960</v>
      </c>
      <c r="AW172" s="10" t="s">
        <v>2028</v>
      </c>
      <c r="AX172" s="10" t="s">
        <v>1936</v>
      </c>
      <c r="AY172" s="169" t="s">
        <v>2019</v>
      </c>
    </row>
    <row r="173" spans="2:65" s="10" customFormat="1" ht="22.5" customHeight="1">
      <c r="B173" s="162"/>
      <c r="C173" s="163"/>
      <c r="D173" s="163"/>
      <c r="E173" s="164" t="s">
        <v>1876</v>
      </c>
      <c r="F173" s="266" t="s">
        <v>2073</v>
      </c>
      <c r="G173" s="263"/>
      <c r="H173" s="263"/>
      <c r="I173" s="263"/>
      <c r="J173" s="163"/>
      <c r="K173" s="165">
        <v>6.2396399999999996</v>
      </c>
      <c r="L173" s="163"/>
      <c r="M173" s="163"/>
      <c r="N173" s="163"/>
      <c r="O173" s="163"/>
      <c r="P173" s="163"/>
      <c r="Q173" s="163"/>
      <c r="R173" s="166"/>
      <c r="T173" s="167"/>
      <c r="U173" s="163"/>
      <c r="V173" s="163"/>
      <c r="W173" s="163"/>
      <c r="X173" s="163"/>
      <c r="Y173" s="163"/>
      <c r="Z173" s="163"/>
      <c r="AA173" s="168"/>
      <c r="AT173" s="169" t="s">
        <v>2027</v>
      </c>
      <c r="AU173" s="169" t="s">
        <v>1960</v>
      </c>
      <c r="AV173" s="10" t="s">
        <v>1960</v>
      </c>
      <c r="AW173" s="10" t="s">
        <v>2028</v>
      </c>
      <c r="AX173" s="10" t="s">
        <v>1936</v>
      </c>
      <c r="AY173" s="169" t="s">
        <v>2019</v>
      </c>
    </row>
    <row r="174" spans="2:65" s="11" customFormat="1" ht="22.5" customHeight="1">
      <c r="B174" s="170"/>
      <c r="C174" s="171"/>
      <c r="D174" s="171"/>
      <c r="E174" s="172" t="s">
        <v>1876</v>
      </c>
      <c r="F174" s="264" t="s">
        <v>2029</v>
      </c>
      <c r="G174" s="265"/>
      <c r="H174" s="265"/>
      <c r="I174" s="265"/>
      <c r="J174" s="171"/>
      <c r="K174" s="173">
        <v>15.02408</v>
      </c>
      <c r="L174" s="171"/>
      <c r="M174" s="171"/>
      <c r="N174" s="171"/>
      <c r="O174" s="171"/>
      <c r="P174" s="171"/>
      <c r="Q174" s="171"/>
      <c r="R174" s="174"/>
      <c r="T174" s="175"/>
      <c r="U174" s="171"/>
      <c r="V174" s="171"/>
      <c r="W174" s="171"/>
      <c r="X174" s="171"/>
      <c r="Y174" s="171"/>
      <c r="Z174" s="171"/>
      <c r="AA174" s="176"/>
      <c r="AT174" s="177" t="s">
        <v>2027</v>
      </c>
      <c r="AU174" s="177" t="s">
        <v>1960</v>
      </c>
      <c r="AV174" s="11" t="s">
        <v>2024</v>
      </c>
      <c r="AW174" s="11" t="s">
        <v>2028</v>
      </c>
      <c r="AX174" s="11" t="s">
        <v>1878</v>
      </c>
      <c r="AY174" s="177" t="s">
        <v>2019</v>
      </c>
    </row>
    <row r="175" spans="2:65" s="1" customFormat="1" ht="31.5" customHeight="1">
      <c r="B175" s="33"/>
      <c r="C175" s="155" t="s">
        <v>2074</v>
      </c>
      <c r="D175" s="155" t="s">
        <v>2020</v>
      </c>
      <c r="E175" s="156" t="s">
        <v>2075</v>
      </c>
      <c r="F175" s="249" t="s">
        <v>2076</v>
      </c>
      <c r="G175" s="250"/>
      <c r="H175" s="250"/>
      <c r="I175" s="250"/>
      <c r="J175" s="157" t="s">
        <v>2066</v>
      </c>
      <c r="K175" s="158">
        <v>15.023999999999999</v>
      </c>
      <c r="L175" s="251">
        <v>0</v>
      </c>
      <c r="M175" s="250"/>
      <c r="N175" s="252">
        <f>ROUND(L175*K175,2)</f>
        <v>0</v>
      </c>
      <c r="O175" s="250"/>
      <c r="P175" s="250"/>
      <c r="Q175" s="250"/>
      <c r="R175" s="35"/>
      <c r="T175" s="159" t="s">
        <v>1876</v>
      </c>
      <c r="U175" s="42" t="s">
        <v>1901</v>
      </c>
      <c r="V175" s="34"/>
      <c r="W175" s="160">
        <f>V175*K175</f>
        <v>0</v>
      </c>
      <c r="X175" s="160">
        <v>0</v>
      </c>
      <c r="Y175" s="160">
        <f>X175*K175</f>
        <v>0</v>
      </c>
      <c r="Z175" s="160">
        <v>0</v>
      </c>
      <c r="AA175" s="161">
        <f>Z175*K175</f>
        <v>0</v>
      </c>
      <c r="AR175" s="16" t="s">
        <v>2024</v>
      </c>
      <c r="AT175" s="16" t="s">
        <v>2020</v>
      </c>
      <c r="AU175" s="16" t="s">
        <v>1960</v>
      </c>
      <c r="AY175" s="16" t="s">
        <v>2019</v>
      </c>
      <c r="BE175" s="102">
        <f>IF(U175="základní",N175,0)</f>
        <v>0</v>
      </c>
      <c r="BF175" s="102">
        <f>IF(U175="snížená",N175,0)</f>
        <v>0</v>
      </c>
      <c r="BG175" s="102">
        <f>IF(U175="zákl. přenesená",N175,0)</f>
        <v>0</v>
      </c>
      <c r="BH175" s="102">
        <f>IF(U175="sníž. přenesená",N175,0)</f>
        <v>0</v>
      </c>
      <c r="BI175" s="102">
        <f>IF(U175="nulová",N175,0)</f>
        <v>0</v>
      </c>
      <c r="BJ175" s="16" t="s">
        <v>1878</v>
      </c>
      <c r="BK175" s="102">
        <f>ROUND(L175*K175,2)</f>
        <v>0</v>
      </c>
      <c r="BL175" s="16" t="s">
        <v>2024</v>
      </c>
      <c r="BM175" s="16" t="s">
        <v>2077</v>
      </c>
    </row>
    <row r="176" spans="2:65" s="10" customFormat="1" ht="22.5" customHeight="1">
      <c r="B176" s="162"/>
      <c r="C176" s="163"/>
      <c r="D176" s="163"/>
      <c r="E176" s="164" t="s">
        <v>1876</v>
      </c>
      <c r="F176" s="262" t="s">
        <v>2072</v>
      </c>
      <c r="G176" s="263"/>
      <c r="H176" s="263"/>
      <c r="I176" s="263"/>
      <c r="J176" s="163"/>
      <c r="K176" s="165">
        <v>8.78444</v>
      </c>
      <c r="L176" s="163"/>
      <c r="M176" s="163"/>
      <c r="N176" s="163"/>
      <c r="O176" s="163"/>
      <c r="P176" s="163"/>
      <c r="Q176" s="163"/>
      <c r="R176" s="166"/>
      <c r="T176" s="167"/>
      <c r="U176" s="163"/>
      <c r="V176" s="163"/>
      <c r="W176" s="163"/>
      <c r="X176" s="163"/>
      <c r="Y176" s="163"/>
      <c r="Z176" s="163"/>
      <c r="AA176" s="168"/>
      <c r="AT176" s="169" t="s">
        <v>2027</v>
      </c>
      <c r="AU176" s="169" t="s">
        <v>1960</v>
      </c>
      <c r="AV176" s="10" t="s">
        <v>1960</v>
      </c>
      <c r="AW176" s="10" t="s">
        <v>2028</v>
      </c>
      <c r="AX176" s="10" t="s">
        <v>1936</v>
      </c>
      <c r="AY176" s="169" t="s">
        <v>2019</v>
      </c>
    </row>
    <row r="177" spans="2:65" s="10" customFormat="1" ht="22.5" customHeight="1">
      <c r="B177" s="162"/>
      <c r="C177" s="163"/>
      <c r="D177" s="163"/>
      <c r="E177" s="164" t="s">
        <v>1876</v>
      </c>
      <c r="F177" s="266" t="s">
        <v>2073</v>
      </c>
      <c r="G177" s="263"/>
      <c r="H177" s="263"/>
      <c r="I177" s="263"/>
      <c r="J177" s="163"/>
      <c r="K177" s="165">
        <v>6.2396399999999996</v>
      </c>
      <c r="L177" s="163"/>
      <c r="M177" s="163"/>
      <c r="N177" s="163"/>
      <c r="O177" s="163"/>
      <c r="P177" s="163"/>
      <c r="Q177" s="163"/>
      <c r="R177" s="166"/>
      <c r="T177" s="167"/>
      <c r="U177" s="163"/>
      <c r="V177" s="163"/>
      <c r="W177" s="163"/>
      <c r="X177" s="163"/>
      <c r="Y177" s="163"/>
      <c r="Z177" s="163"/>
      <c r="AA177" s="168"/>
      <c r="AT177" s="169" t="s">
        <v>2027</v>
      </c>
      <c r="AU177" s="169" t="s">
        <v>1960</v>
      </c>
      <c r="AV177" s="10" t="s">
        <v>1960</v>
      </c>
      <c r="AW177" s="10" t="s">
        <v>2028</v>
      </c>
      <c r="AX177" s="10" t="s">
        <v>1936</v>
      </c>
      <c r="AY177" s="169" t="s">
        <v>2019</v>
      </c>
    </row>
    <row r="178" spans="2:65" s="11" customFormat="1" ht="22.5" customHeight="1">
      <c r="B178" s="170"/>
      <c r="C178" s="171"/>
      <c r="D178" s="171"/>
      <c r="E178" s="172" t="s">
        <v>1876</v>
      </c>
      <c r="F178" s="264" t="s">
        <v>2029</v>
      </c>
      <c r="G178" s="265"/>
      <c r="H178" s="265"/>
      <c r="I178" s="265"/>
      <c r="J178" s="171"/>
      <c r="K178" s="173">
        <v>15.02408</v>
      </c>
      <c r="L178" s="171"/>
      <c r="M178" s="171"/>
      <c r="N178" s="171"/>
      <c r="O178" s="171"/>
      <c r="P178" s="171"/>
      <c r="Q178" s="171"/>
      <c r="R178" s="174"/>
      <c r="T178" s="175"/>
      <c r="U178" s="171"/>
      <c r="V178" s="171"/>
      <c r="W178" s="171"/>
      <c r="X178" s="171"/>
      <c r="Y178" s="171"/>
      <c r="Z178" s="171"/>
      <c r="AA178" s="176"/>
      <c r="AT178" s="177" t="s">
        <v>2027</v>
      </c>
      <c r="AU178" s="177" t="s">
        <v>1960</v>
      </c>
      <c r="AV178" s="11" t="s">
        <v>2024</v>
      </c>
      <c r="AW178" s="11" t="s">
        <v>2028</v>
      </c>
      <c r="AX178" s="11" t="s">
        <v>1878</v>
      </c>
      <c r="AY178" s="177" t="s">
        <v>2019</v>
      </c>
    </row>
    <row r="179" spans="2:65" s="1" customFormat="1" ht="31.5" customHeight="1">
      <c r="B179" s="33"/>
      <c r="C179" s="155" t="s">
        <v>2078</v>
      </c>
      <c r="D179" s="155" t="s">
        <v>2020</v>
      </c>
      <c r="E179" s="156" t="s">
        <v>2079</v>
      </c>
      <c r="F179" s="249" t="s">
        <v>2080</v>
      </c>
      <c r="G179" s="250"/>
      <c r="H179" s="250"/>
      <c r="I179" s="250"/>
      <c r="J179" s="157" t="s">
        <v>2066</v>
      </c>
      <c r="K179" s="158">
        <v>163.816</v>
      </c>
      <c r="L179" s="251">
        <v>0</v>
      </c>
      <c r="M179" s="250"/>
      <c r="N179" s="252">
        <f>ROUND(L179*K179,2)</f>
        <v>0</v>
      </c>
      <c r="O179" s="250"/>
      <c r="P179" s="250"/>
      <c r="Q179" s="250"/>
      <c r="R179" s="35"/>
      <c r="T179" s="159" t="s">
        <v>1876</v>
      </c>
      <c r="U179" s="42" t="s">
        <v>1901</v>
      </c>
      <c r="V179" s="34"/>
      <c r="W179" s="160">
        <f>V179*K179</f>
        <v>0</v>
      </c>
      <c r="X179" s="160">
        <v>0</v>
      </c>
      <c r="Y179" s="160">
        <f>X179*K179</f>
        <v>0</v>
      </c>
      <c r="Z179" s="160">
        <v>0</v>
      </c>
      <c r="AA179" s="161">
        <f>Z179*K179</f>
        <v>0</v>
      </c>
      <c r="AR179" s="16" t="s">
        <v>2024</v>
      </c>
      <c r="AT179" s="16" t="s">
        <v>2020</v>
      </c>
      <c r="AU179" s="16" t="s">
        <v>1960</v>
      </c>
      <c r="AY179" s="16" t="s">
        <v>2019</v>
      </c>
      <c r="BE179" s="102">
        <f>IF(U179="základní",N179,0)</f>
        <v>0</v>
      </c>
      <c r="BF179" s="102">
        <f>IF(U179="snížená",N179,0)</f>
        <v>0</v>
      </c>
      <c r="BG179" s="102">
        <f>IF(U179="zákl. přenesená",N179,0)</f>
        <v>0</v>
      </c>
      <c r="BH179" s="102">
        <f>IF(U179="sníž. přenesená",N179,0)</f>
        <v>0</v>
      </c>
      <c r="BI179" s="102">
        <f>IF(U179="nulová",N179,0)</f>
        <v>0</v>
      </c>
      <c r="BJ179" s="16" t="s">
        <v>1878</v>
      </c>
      <c r="BK179" s="102">
        <f>ROUND(L179*K179,2)</f>
        <v>0</v>
      </c>
      <c r="BL179" s="16" t="s">
        <v>2024</v>
      </c>
      <c r="BM179" s="16" t="s">
        <v>2081</v>
      </c>
    </row>
    <row r="180" spans="2:65" s="10" customFormat="1" ht="22.5" customHeight="1">
      <c r="B180" s="162"/>
      <c r="C180" s="163"/>
      <c r="D180" s="163"/>
      <c r="E180" s="164" t="s">
        <v>1876</v>
      </c>
      <c r="F180" s="262" t="s">
        <v>2082</v>
      </c>
      <c r="G180" s="263"/>
      <c r="H180" s="263"/>
      <c r="I180" s="263"/>
      <c r="J180" s="163"/>
      <c r="K180" s="165">
        <v>155.29499999999999</v>
      </c>
      <c r="L180" s="163"/>
      <c r="M180" s="163"/>
      <c r="N180" s="163"/>
      <c r="O180" s="163"/>
      <c r="P180" s="163"/>
      <c r="Q180" s="163"/>
      <c r="R180" s="166"/>
      <c r="T180" s="167"/>
      <c r="U180" s="163"/>
      <c r="V180" s="163"/>
      <c r="W180" s="163"/>
      <c r="X180" s="163"/>
      <c r="Y180" s="163"/>
      <c r="Z180" s="163"/>
      <c r="AA180" s="168"/>
      <c r="AT180" s="169" t="s">
        <v>2027</v>
      </c>
      <c r="AU180" s="169" t="s">
        <v>1960</v>
      </c>
      <c r="AV180" s="10" t="s">
        <v>1960</v>
      </c>
      <c r="AW180" s="10" t="s">
        <v>2028</v>
      </c>
      <c r="AX180" s="10" t="s">
        <v>1936</v>
      </c>
      <c r="AY180" s="169" t="s">
        <v>2019</v>
      </c>
    </row>
    <row r="181" spans="2:65" s="10" customFormat="1" ht="22.5" customHeight="1">
      <c r="B181" s="162"/>
      <c r="C181" s="163"/>
      <c r="D181" s="163"/>
      <c r="E181" s="164" t="s">
        <v>1876</v>
      </c>
      <c r="F181" s="266" t="s">
        <v>2083</v>
      </c>
      <c r="G181" s="263"/>
      <c r="H181" s="263"/>
      <c r="I181" s="263"/>
      <c r="J181" s="163"/>
      <c r="K181" s="165">
        <v>3.6461999999999999</v>
      </c>
      <c r="L181" s="163"/>
      <c r="M181" s="163"/>
      <c r="N181" s="163"/>
      <c r="O181" s="163"/>
      <c r="P181" s="163"/>
      <c r="Q181" s="163"/>
      <c r="R181" s="166"/>
      <c r="T181" s="167"/>
      <c r="U181" s="163"/>
      <c r="V181" s="163"/>
      <c r="W181" s="163"/>
      <c r="X181" s="163"/>
      <c r="Y181" s="163"/>
      <c r="Z181" s="163"/>
      <c r="AA181" s="168"/>
      <c r="AT181" s="169" t="s">
        <v>2027</v>
      </c>
      <c r="AU181" s="169" t="s">
        <v>1960</v>
      </c>
      <c r="AV181" s="10" t="s">
        <v>1960</v>
      </c>
      <c r="AW181" s="10" t="s">
        <v>2028</v>
      </c>
      <c r="AX181" s="10" t="s">
        <v>1936</v>
      </c>
      <c r="AY181" s="169" t="s">
        <v>2019</v>
      </c>
    </row>
    <row r="182" spans="2:65" s="10" customFormat="1" ht="31.5" customHeight="1">
      <c r="B182" s="162"/>
      <c r="C182" s="163"/>
      <c r="D182" s="163"/>
      <c r="E182" s="164" t="s">
        <v>1876</v>
      </c>
      <c r="F182" s="266" t="s">
        <v>2084</v>
      </c>
      <c r="G182" s="263"/>
      <c r="H182" s="263"/>
      <c r="I182" s="263"/>
      <c r="J182" s="163"/>
      <c r="K182" s="165">
        <v>4.5750000000000002</v>
      </c>
      <c r="L182" s="163"/>
      <c r="M182" s="163"/>
      <c r="N182" s="163"/>
      <c r="O182" s="163"/>
      <c r="P182" s="163"/>
      <c r="Q182" s="163"/>
      <c r="R182" s="166"/>
      <c r="T182" s="167"/>
      <c r="U182" s="163"/>
      <c r="V182" s="163"/>
      <c r="W182" s="163"/>
      <c r="X182" s="163"/>
      <c r="Y182" s="163"/>
      <c r="Z182" s="163"/>
      <c r="AA182" s="168"/>
      <c r="AT182" s="169" t="s">
        <v>2027</v>
      </c>
      <c r="AU182" s="169" t="s">
        <v>1960</v>
      </c>
      <c r="AV182" s="10" t="s">
        <v>1960</v>
      </c>
      <c r="AW182" s="10" t="s">
        <v>2028</v>
      </c>
      <c r="AX182" s="10" t="s">
        <v>1936</v>
      </c>
      <c r="AY182" s="169" t="s">
        <v>2019</v>
      </c>
    </row>
    <row r="183" spans="2:65" s="10" customFormat="1" ht="22.5" customHeight="1">
      <c r="B183" s="162"/>
      <c r="C183" s="163"/>
      <c r="D183" s="163"/>
      <c r="E183" s="164" t="s">
        <v>1876</v>
      </c>
      <c r="F183" s="266" t="s">
        <v>2085</v>
      </c>
      <c r="G183" s="263"/>
      <c r="H183" s="263"/>
      <c r="I183" s="263"/>
      <c r="J183" s="163"/>
      <c r="K183" s="165">
        <v>0.3</v>
      </c>
      <c r="L183" s="163"/>
      <c r="M183" s="163"/>
      <c r="N183" s="163"/>
      <c r="O183" s="163"/>
      <c r="P183" s="163"/>
      <c r="Q183" s="163"/>
      <c r="R183" s="166"/>
      <c r="T183" s="167"/>
      <c r="U183" s="163"/>
      <c r="V183" s="163"/>
      <c r="W183" s="163"/>
      <c r="X183" s="163"/>
      <c r="Y183" s="163"/>
      <c r="Z183" s="163"/>
      <c r="AA183" s="168"/>
      <c r="AT183" s="169" t="s">
        <v>2027</v>
      </c>
      <c r="AU183" s="169" t="s">
        <v>1960</v>
      </c>
      <c r="AV183" s="10" t="s">
        <v>1960</v>
      </c>
      <c r="AW183" s="10" t="s">
        <v>2028</v>
      </c>
      <c r="AX183" s="10" t="s">
        <v>1936</v>
      </c>
      <c r="AY183" s="169" t="s">
        <v>2019</v>
      </c>
    </row>
    <row r="184" spans="2:65" s="11" customFormat="1" ht="22.5" customHeight="1">
      <c r="B184" s="170"/>
      <c r="C184" s="171"/>
      <c r="D184" s="171"/>
      <c r="E184" s="172" t="s">
        <v>1876</v>
      </c>
      <c r="F184" s="264" t="s">
        <v>2029</v>
      </c>
      <c r="G184" s="265"/>
      <c r="H184" s="265"/>
      <c r="I184" s="265"/>
      <c r="J184" s="171"/>
      <c r="K184" s="173">
        <v>163.81620000000001</v>
      </c>
      <c r="L184" s="171"/>
      <c r="M184" s="171"/>
      <c r="N184" s="171"/>
      <c r="O184" s="171"/>
      <c r="P184" s="171"/>
      <c r="Q184" s="171"/>
      <c r="R184" s="174"/>
      <c r="T184" s="175"/>
      <c r="U184" s="171"/>
      <c r="V184" s="171"/>
      <c r="W184" s="171"/>
      <c r="X184" s="171"/>
      <c r="Y184" s="171"/>
      <c r="Z184" s="171"/>
      <c r="AA184" s="176"/>
      <c r="AT184" s="177" t="s">
        <v>2027</v>
      </c>
      <c r="AU184" s="177" t="s">
        <v>1960</v>
      </c>
      <c r="AV184" s="11" t="s">
        <v>2024</v>
      </c>
      <c r="AW184" s="11" t="s">
        <v>2028</v>
      </c>
      <c r="AX184" s="11" t="s">
        <v>1878</v>
      </c>
      <c r="AY184" s="177" t="s">
        <v>2019</v>
      </c>
    </row>
    <row r="185" spans="2:65" s="1" customFormat="1" ht="31.5" customHeight="1">
      <c r="B185" s="33"/>
      <c r="C185" s="155" t="s">
        <v>2086</v>
      </c>
      <c r="D185" s="155" t="s">
        <v>2020</v>
      </c>
      <c r="E185" s="156" t="s">
        <v>2087</v>
      </c>
      <c r="F185" s="249" t="s">
        <v>2088</v>
      </c>
      <c r="G185" s="250"/>
      <c r="H185" s="250"/>
      <c r="I185" s="250"/>
      <c r="J185" s="157" t="s">
        <v>2066</v>
      </c>
      <c r="K185" s="158">
        <v>160.16999999999999</v>
      </c>
      <c r="L185" s="251">
        <v>0</v>
      </c>
      <c r="M185" s="250"/>
      <c r="N185" s="252">
        <f>ROUND(L185*K185,2)</f>
        <v>0</v>
      </c>
      <c r="O185" s="250"/>
      <c r="P185" s="250"/>
      <c r="Q185" s="250"/>
      <c r="R185" s="35"/>
      <c r="T185" s="159" t="s">
        <v>1876</v>
      </c>
      <c r="U185" s="42" t="s">
        <v>1901</v>
      </c>
      <c r="V185" s="34"/>
      <c r="W185" s="160">
        <f>V185*K185</f>
        <v>0</v>
      </c>
      <c r="X185" s="160">
        <v>0</v>
      </c>
      <c r="Y185" s="160">
        <f>X185*K185</f>
        <v>0</v>
      </c>
      <c r="Z185" s="160">
        <v>0</v>
      </c>
      <c r="AA185" s="161">
        <f>Z185*K185</f>
        <v>0</v>
      </c>
      <c r="AR185" s="16" t="s">
        <v>2024</v>
      </c>
      <c r="AT185" s="16" t="s">
        <v>2020</v>
      </c>
      <c r="AU185" s="16" t="s">
        <v>1960</v>
      </c>
      <c r="AY185" s="16" t="s">
        <v>2019</v>
      </c>
      <c r="BE185" s="102">
        <f>IF(U185="základní",N185,0)</f>
        <v>0</v>
      </c>
      <c r="BF185" s="102">
        <f>IF(U185="snížená",N185,0)</f>
        <v>0</v>
      </c>
      <c r="BG185" s="102">
        <f>IF(U185="zákl. přenesená",N185,0)</f>
        <v>0</v>
      </c>
      <c r="BH185" s="102">
        <f>IF(U185="sníž. přenesená",N185,0)</f>
        <v>0</v>
      </c>
      <c r="BI185" s="102">
        <f>IF(U185="nulová",N185,0)</f>
        <v>0</v>
      </c>
      <c r="BJ185" s="16" t="s">
        <v>1878</v>
      </c>
      <c r="BK185" s="102">
        <f>ROUND(L185*K185,2)</f>
        <v>0</v>
      </c>
      <c r="BL185" s="16" t="s">
        <v>2024</v>
      </c>
      <c r="BM185" s="16" t="s">
        <v>2089</v>
      </c>
    </row>
    <row r="186" spans="2:65" s="10" customFormat="1" ht="22.5" customHeight="1">
      <c r="B186" s="162"/>
      <c r="C186" s="163"/>
      <c r="D186" s="163"/>
      <c r="E186" s="164" t="s">
        <v>1876</v>
      </c>
      <c r="F186" s="262" t="s">
        <v>2082</v>
      </c>
      <c r="G186" s="263"/>
      <c r="H186" s="263"/>
      <c r="I186" s="263"/>
      <c r="J186" s="163"/>
      <c r="K186" s="165">
        <v>155.29499999999999</v>
      </c>
      <c r="L186" s="163"/>
      <c r="M186" s="163"/>
      <c r="N186" s="163"/>
      <c r="O186" s="163"/>
      <c r="P186" s="163"/>
      <c r="Q186" s="163"/>
      <c r="R186" s="166"/>
      <c r="T186" s="167"/>
      <c r="U186" s="163"/>
      <c r="V186" s="163"/>
      <c r="W186" s="163"/>
      <c r="X186" s="163"/>
      <c r="Y186" s="163"/>
      <c r="Z186" s="163"/>
      <c r="AA186" s="168"/>
      <c r="AT186" s="169" t="s">
        <v>2027</v>
      </c>
      <c r="AU186" s="169" t="s">
        <v>1960</v>
      </c>
      <c r="AV186" s="10" t="s">
        <v>1960</v>
      </c>
      <c r="AW186" s="10" t="s">
        <v>2028</v>
      </c>
      <c r="AX186" s="10" t="s">
        <v>1936</v>
      </c>
      <c r="AY186" s="169" t="s">
        <v>2019</v>
      </c>
    </row>
    <row r="187" spans="2:65" s="10" customFormat="1" ht="31.5" customHeight="1">
      <c r="B187" s="162"/>
      <c r="C187" s="163"/>
      <c r="D187" s="163"/>
      <c r="E187" s="164" t="s">
        <v>1876</v>
      </c>
      <c r="F187" s="266" t="s">
        <v>2084</v>
      </c>
      <c r="G187" s="263"/>
      <c r="H187" s="263"/>
      <c r="I187" s="263"/>
      <c r="J187" s="163"/>
      <c r="K187" s="165">
        <v>4.5750000000000002</v>
      </c>
      <c r="L187" s="163"/>
      <c r="M187" s="163"/>
      <c r="N187" s="163"/>
      <c r="O187" s="163"/>
      <c r="P187" s="163"/>
      <c r="Q187" s="163"/>
      <c r="R187" s="166"/>
      <c r="T187" s="167"/>
      <c r="U187" s="163"/>
      <c r="V187" s="163"/>
      <c r="W187" s="163"/>
      <c r="X187" s="163"/>
      <c r="Y187" s="163"/>
      <c r="Z187" s="163"/>
      <c r="AA187" s="168"/>
      <c r="AT187" s="169" t="s">
        <v>2027</v>
      </c>
      <c r="AU187" s="169" t="s">
        <v>1960</v>
      </c>
      <c r="AV187" s="10" t="s">
        <v>1960</v>
      </c>
      <c r="AW187" s="10" t="s">
        <v>2028</v>
      </c>
      <c r="AX187" s="10" t="s">
        <v>1936</v>
      </c>
      <c r="AY187" s="169" t="s">
        <v>2019</v>
      </c>
    </row>
    <row r="188" spans="2:65" s="10" customFormat="1" ht="22.5" customHeight="1">
      <c r="B188" s="162"/>
      <c r="C188" s="163"/>
      <c r="D188" s="163"/>
      <c r="E188" s="164" t="s">
        <v>1876</v>
      </c>
      <c r="F188" s="266" t="s">
        <v>2085</v>
      </c>
      <c r="G188" s="263"/>
      <c r="H188" s="263"/>
      <c r="I188" s="263"/>
      <c r="J188" s="163"/>
      <c r="K188" s="165">
        <v>0.3</v>
      </c>
      <c r="L188" s="163"/>
      <c r="M188" s="163"/>
      <c r="N188" s="163"/>
      <c r="O188" s="163"/>
      <c r="P188" s="163"/>
      <c r="Q188" s="163"/>
      <c r="R188" s="166"/>
      <c r="T188" s="167"/>
      <c r="U188" s="163"/>
      <c r="V188" s="163"/>
      <c r="W188" s="163"/>
      <c r="X188" s="163"/>
      <c r="Y188" s="163"/>
      <c r="Z188" s="163"/>
      <c r="AA188" s="168"/>
      <c r="AT188" s="169" t="s">
        <v>2027</v>
      </c>
      <c r="AU188" s="169" t="s">
        <v>1960</v>
      </c>
      <c r="AV188" s="10" t="s">
        <v>1960</v>
      </c>
      <c r="AW188" s="10" t="s">
        <v>2028</v>
      </c>
      <c r="AX188" s="10" t="s">
        <v>1936</v>
      </c>
      <c r="AY188" s="169" t="s">
        <v>2019</v>
      </c>
    </row>
    <row r="189" spans="2:65" s="11" customFormat="1" ht="22.5" customHeight="1">
      <c r="B189" s="170"/>
      <c r="C189" s="171"/>
      <c r="D189" s="171"/>
      <c r="E189" s="172" t="s">
        <v>1876</v>
      </c>
      <c r="F189" s="264" t="s">
        <v>2029</v>
      </c>
      <c r="G189" s="265"/>
      <c r="H189" s="265"/>
      <c r="I189" s="265"/>
      <c r="J189" s="171"/>
      <c r="K189" s="173">
        <v>160.16999999999999</v>
      </c>
      <c r="L189" s="171"/>
      <c r="M189" s="171"/>
      <c r="N189" s="171"/>
      <c r="O189" s="171"/>
      <c r="P189" s="171"/>
      <c r="Q189" s="171"/>
      <c r="R189" s="174"/>
      <c r="T189" s="175"/>
      <c r="U189" s="171"/>
      <c r="V189" s="171"/>
      <c r="W189" s="171"/>
      <c r="X189" s="171"/>
      <c r="Y189" s="171"/>
      <c r="Z189" s="171"/>
      <c r="AA189" s="176"/>
      <c r="AT189" s="177" t="s">
        <v>2027</v>
      </c>
      <c r="AU189" s="177" t="s">
        <v>1960</v>
      </c>
      <c r="AV189" s="11" t="s">
        <v>2024</v>
      </c>
      <c r="AW189" s="11" t="s">
        <v>2028</v>
      </c>
      <c r="AX189" s="11" t="s">
        <v>1878</v>
      </c>
      <c r="AY189" s="177" t="s">
        <v>2019</v>
      </c>
    </row>
    <row r="190" spans="2:65" s="1" customFormat="1" ht="31.5" customHeight="1">
      <c r="B190" s="33"/>
      <c r="C190" s="155" t="s">
        <v>2090</v>
      </c>
      <c r="D190" s="155" t="s">
        <v>2020</v>
      </c>
      <c r="E190" s="156" t="s">
        <v>2091</v>
      </c>
      <c r="F190" s="249" t="s">
        <v>2092</v>
      </c>
      <c r="G190" s="250"/>
      <c r="H190" s="250"/>
      <c r="I190" s="250"/>
      <c r="J190" s="157" t="s">
        <v>2066</v>
      </c>
      <c r="K190" s="158">
        <v>41.991</v>
      </c>
      <c r="L190" s="251">
        <v>0</v>
      </c>
      <c r="M190" s="250"/>
      <c r="N190" s="252">
        <f>ROUND(L190*K190,2)</f>
        <v>0</v>
      </c>
      <c r="O190" s="250"/>
      <c r="P190" s="250"/>
      <c r="Q190" s="250"/>
      <c r="R190" s="35"/>
      <c r="T190" s="159" t="s">
        <v>1876</v>
      </c>
      <c r="U190" s="42" t="s">
        <v>1901</v>
      </c>
      <c r="V190" s="34"/>
      <c r="W190" s="160">
        <f>V190*K190</f>
        <v>0</v>
      </c>
      <c r="X190" s="160">
        <v>0</v>
      </c>
      <c r="Y190" s="160">
        <f>X190*K190</f>
        <v>0</v>
      </c>
      <c r="Z190" s="160">
        <v>0</v>
      </c>
      <c r="AA190" s="161">
        <f>Z190*K190</f>
        <v>0</v>
      </c>
      <c r="AR190" s="16" t="s">
        <v>2024</v>
      </c>
      <c r="AT190" s="16" t="s">
        <v>2020</v>
      </c>
      <c r="AU190" s="16" t="s">
        <v>1960</v>
      </c>
      <c r="AY190" s="16" t="s">
        <v>2019</v>
      </c>
      <c r="BE190" s="102">
        <f>IF(U190="základní",N190,0)</f>
        <v>0</v>
      </c>
      <c r="BF190" s="102">
        <f>IF(U190="snížená",N190,0)</f>
        <v>0</v>
      </c>
      <c r="BG190" s="102">
        <f>IF(U190="zákl. přenesená",N190,0)</f>
        <v>0</v>
      </c>
      <c r="BH190" s="102">
        <f>IF(U190="sníž. přenesená",N190,0)</f>
        <v>0</v>
      </c>
      <c r="BI190" s="102">
        <f>IF(U190="nulová",N190,0)</f>
        <v>0</v>
      </c>
      <c r="BJ190" s="16" t="s">
        <v>1878</v>
      </c>
      <c r="BK190" s="102">
        <f>ROUND(L190*K190,2)</f>
        <v>0</v>
      </c>
      <c r="BL190" s="16" t="s">
        <v>2024</v>
      </c>
      <c r="BM190" s="16" t="s">
        <v>2093</v>
      </c>
    </row>
    <row r="191" spans="2:65" s="10" customFormat="1" ht="57" customHeight="1">
      <c r="B191" s="162"/>
      <c r="C191" s="163"/>
      <c r="D191" s="163"/>
      <c r="E191" s="164" t="s">
        <v>1876</v>
      </c>
      <c r="F191" s="262" t="s">
        <v>2094</v>
      </c>
      <c r="G191" s="263"/>
      <c r="H191" s="263"/>
      <c r="I191" s="263"/>
      <c r="J191" s="163"/>
      <c r="K191" s="165">
        <v>12.2858</v>
      </c>
      <c r="L191" s="163"/>
      <c r="M191" s="163"/>
      <c r="N191" s="163"/>
      <c r="O191" s="163"/>
      <c r="P191" s="163"/>
      <c r="Q191" s="163"/>
      <c r="R191" s="166"/>
      <c r="T191" s="167"/>
      <c r="U191" s="163"/>
      <c r="V191" s="163"/>
      <c r="W191" s="163"/>
      <c r="X191" s="163"/>
      <c r="Y191" s="163"/>
      <c r="Z191" s="163"/>
      <c r="AA191" s="168"/>
      <c r="AT191" s="169" t="s">
        <v>2027</v>
      </c>
      <c r="AU191" s="169" t="s">
        <v>1960</v>
      </c>
      <c r="AV191" s="10" t="s">
        <v>1960</v>
      </c>
      <c r="AW191" s="10" t="s">
        <v>2028</v>
      </c>
      <c r="AX191" s="10" t="s">
        <v>1936</v>
      </c>
      <c r="AY191" s="169" t="s">
        <v>2019</v>
      </c>
    </row>
    <row r="192" spans="2:65" s="10" customFormat="1" ht="31.5" customHeight="1">
      <c r="B192" s="162"/>
      <c r="C192" s="163"/>
      <c r="D192" s="163"/>
      <c r="E192" s="164" t="s">
        <v>1876</v>
      </c>
      <c r="F192" s="266" t="s">
        <v>2095</v>
      </c>
      <c r="G192" s="263"/>
      <c r="H192" s="263"/>
      <c r="I192" s="263"/>
      <c r="J192" s="163"/>
      <c r="K192" s="165">
        <v>5.2238499999999997</v>
      </c>
      <c r="L192" s="163"/>
      <c r="M192" s="163"/>
      <c r="N192" s="163"/>
      <c r="O192" s="163"/>
      <c r="P192" s="163"/>
      <c r="Q192" s="163"/>
      <c r="R192" s="166"/>
      <c r="T192" s="167"/>
      <c r="U192" s="163"/>
      <c r="V192" s="163"/>
      <c r="W192" s="163"/>
      <c r="X192" s="163"/>
      <c r="Y192" s="163"/>
      <c r="Z192" s="163"/>
      <c r="AA192" s="168"/>
      <c r="AT192" s="169" t="s">
        <v>2027</v>
      </c>
      <c r="AU192" s="169" t="s">
        <v>1960</v>
      </c>
      <c r="AV192" s="10" t="s">
        <v>1960</v>
      </c>
      <c r="AW192" s="10" t="s">
        <v>2028</v>
      </c>
      <c r="AX192" s="10" t="s">
        <v>1936</v>
      </c>
      <c r="AY192" s="169" t="s">
        <v>2019</v>
      </c>
    </row>
    <row r="193" spans="2:65" s="10" customFormat="1" ht="31.5" customHeight="1">
      <c r="B193" s="162"/>
      <c r="C193" s="163"/>
      <c r="D193" s="163"/>
      <c r="E193" s="164" t="s">
        <v>1876</v>
      </c>
      <c r="F193" s="266" t="s">
        <v>2096</v>
      </c>
      <c r="G193" s="263"/>
      <c r="H193" s="263"/>
      <c r="I193" s="263"/>
      <c r="J193" s="163"/>
      <c r="K193" s="165">
        <v>14.741250000000001</v>
      </c>
      <c r="L193" s="163"/>
      <c r="M193" s="163"/>
      <c r="N193" s="163"/>
      <c r="O193" s="163"/>
      <c r="P193" s="163"/>
      <c r="Q193" s="163"/>
      <c r="R193" s="166"/>
      <c r="T193" s="167"/>
      <c r="U193" s="163"/>
      <c r="V193" s="163"/>
      <c r="W193" s="163"/>
      <c r="X193" s="163"/>
      <c r="Y193" s="163"/>
      <c r="Z193" s="163"/>
      <c r="AA193" s="168"/>
      <c r="AT193" s="169" t="s">
        <v>2027</v>
      </c>
      <c r="AU193" s="169" t="s">
        <v>1960</v>
      </c>
      <c r="AV193" s="10" t="s">
        <v>1960</v>
      </c>
      <c r="AW193" s="10" t="s">
        <v>2028</v>
      </c>
      <c r="AX193" s="10" t="s">
        <v>1936</v>
      </c>
      <c r="AY193" s="169" t="s">
        <v>2019</v>
      </c>
    </row>
    <row r="194" spans="2:65" s="10" customFormat="1" ht="22.5" customHeight="1">
      <c r="B194" s="162"/>
      <c r="C194" s="163"/>
      <c r="D194" s="163"/>
      <c r="E194" s="164" t="s">
        <v>1876</v>
      </c>
      <c r="F194" s="266" t="s">
        <v>2097</v>
      </c>
      <c r="G194" s="263"/>
      <c r="H194" s="263"/>
      <c r="I194" s="263"/>
      <c r="J194" s="163"/>
      <c r="K194" s="165">
        <v>1.74</v>
      </c>
      <c r="L194" s="163"/>
      <c r="M194" s="163"/>
      <c r="N194" s="163"/>
      <c r="O194" s="163"/>
      <c r="P194" s="163"/>
      <c r="Q194" s="163"/>
      <c r="R194" s="166"/>
      <c r="T194" s="167"/>
      <c r="U194" s="163"/>
      <c r="V194" s="163"/>
      <c r="W194" s="163"/>
      <c r="X194" s="163"/>
      <c r="Y194" s="163"/>
      <c r="Z194" s="163"/>
      <c r="AA194" s="168"/>
      <c r="AT194" s="169" t="s">
        <v>2027</v>
      </c>
      <c r="AU194" s="169" t="s">
        <v>1960</v>
      </c>
      <c r="AV194" s="10" t="s">
        <v>1960</v>
      </c>
      <c r="AW194" s="10" t="s">
        <v>2028</v>
      </c>
      <c r="AX194" s="10" t="s">
        <v>1936</v>
      </c>
      <c r="AY194" s="169" t="s">
        <v>2019</v>
      </c>
    </row>
    <row r="195" spans="2:65" s="10" customFormat="1" ht="22.5" customHeight="1">
      <c r="B195" s="162"/>
      <c r="C195" s="163"/>
      <c r="D195" s="163"/>
      <c r="E195" s="164" t="s">
        <v>1876</v>
      </c>
      <c r="F195" s="266" t="s">
        <v>2098</v>
      </c>
      <c r="G195" s="263"/>
      <c r="H195" s="263"/>
      <c r="I195" s="263"/>
      <c r="J195" s="163"/>
      <c r="K195" s="165">
        <v>8</v>
      </c>
      <c r="L195" s="163"/>
      <c r="M195" s="163"/>
      <c r="N195" s="163"/>
      <c r="O195" s="163"/>
      <c r="P195" s="163"/>
      <c r="Q195" s="163"/>
      <c r="R195" s="166"/>
      <c r="T195" s="167"/>
      <c r="U195" s="163"/>
      <c r="V195" s="163"/>
      <c r="W195" s="163"/>
      <c r="X195" s="163"/>
      <c r="Y195" s="163"/>
      <c r="Z195" s="163"/>
      <c r="AA195" s="168"/>
      <c r="AT195" s="169" t="s">
        <v>2027</v>
      </c>
      <c r="AU195" s="169" t="s">
        <v>1960</v>
      </c>
      <c r="AV195" s="10" t="s">
        <v>1960</v>
      </c>
      <c r="AW195" s="10" t="s">
        <v>2028</v>
      </c>
      <c r="AX195" s="10" t="s">
        <v>1936</v>
      </c>
      <c r="AY195" s="169" t="s">
        <v>2019</v>
      </c>
    </row>
    <row r="196" spans="2:65" s="11" customFormat="1" ht="22.5" customHeight="1">
      <c r="B196" s="170"/>
      <c r="C196" s="171"/>
      <c r="D196" s="171"/>
      <c r="E196" s="172" t="s">
        <v>1876</v>
      </c>
      <c r="F196" s="264" t="s">
        <v>2029</v>
      </c>
      <c r="G196" s="265"/>
      <c r="H196" s="265"/>
      <c r="I196" s="265"/>
      <c r="J196" s="171"/>
      <c r="K196" s="173">
        <v>41.990900000000003</v>
      </c>
      <c r="L196" s="171"/>
      <c r="M196" s="171"/>
      <c r="N196" s="171"/>
      <c r="O196" s="171"/>
      <c r="P196" s="171"/>
      <c r="Q196" s="171"/>
      <c r="R196" s="174"/>
      <c r="T196" s="175"/>
      <c r="U196" s="171"/>
      <c r="V196" s="171"/>
      <c r="W196" s="171"/>
      <c r="X196" s="171"/>
      <c r="Y196" s="171"/>
      <c r="Z196" s="171"/>
      <c r="AA196" s="176"/>
      <c r="AT196" s="177" t="s">
        <v>2027</v>
      </c>
      <c r="AU196" s="177" t="s">
        <v>1960</v>
      </c>
      <c r="AV196" s="11" t="s">
        <v>2024</v>
      </c>
      <c r="AW196" s="11" t="s">
        <v>2028</v>
      </c>
      <c r="AX196" s="11" t="s">
        <v>1878</v>
      </c>
      <c r="AY196" s="177" t="s">
        <v>2019</v>
      </c>
    </row>
    <row r="197" spans="2:65" s="1" customFormat="1" ht="31.5" customHeight="1">
      <c r="B197" s="33"/>
      <c r="C197" s="155" t="s">
        <v>1864</v>
      </c>
      <c r="D197" s="155" t="s">
        <v>2020</v>
      </c>
      <c r="E197" s="156" t="s">
        <v>2099</v>
      </c>
      <c r="F197" s="249" t="s">
        <v>2100</v>
      </c>
      <c r="G197" s="250"/>
      <c r="H197" s="250"/>
      <c r="I197" s="250"/>
      <c r="J197" s="157" t="s">
        <v>2066</v>
      </c>
      <c r="K197" s="158">
        <v>41.991</v>
      </c>
      <c r="L197" s="251">
        <v>0</v>
      </c>
      <c r="M197" s="250"/>
      <c r="N197" s="252">
        <f>ROUND(L197*K197,2)</f>
        <v>0</v>
      </c>
      <c r="O197" s="250"/>
      <c r="P197" s="250"/>
      <c r="Q197" s="250"/>
      <c r="R197" s="35"/>
      <c r="T197" s="159" t="s">
        <v>1876</v>
      </c>
      <c r="U197" s="42" t="s">
        <v>1901</v>
      </c>
      <c r="V197" s="34"/>
      <c r="W197" s="160">
        <f>V197*K197</f>
        <v>0</v>
      </c>
      <c r="X197" s="160">
        <v>0</v>
      </c>
      <c r="Y197" s="160">
        <f>X197*K197</f>
        <v>0</v>
      </c>
      <c r="Z197" s="160">
        <v>0</v>
      </c>
      <c r="AA197" s="161">
        <f>Z197*K197</f>
        <v>0</v>
      </c>
      <c r="AR197" s="16" t="s">
        <v>2024</v>
      </c>
      <c r="AT197" s="16" t="s">
        <v>2020</v>
      </c>
      <c r="AU197" s="16" t="s">
        <v>1960</v>
      </c>
      <c r="AY197" s="16" t="s">
        <v>2019</v>
      </c>
      <c r="BE197" s="102">
        <f>IF(U197="základní",N197,0)</f>
        <v>0</v>
      </c>
      <c r="BF197" s="102">
        <f>IF(U197="snížená",N197,0)</f>
        <v>0</v>
      </c>
      <c r="BG197" s="102">
        <f>IF(U197="zákl. přenesená",N197,0)</f>
        <v>0</v>
      </c>
      <c r="BH197" s="102">
        <f>IF(U197="sníž. přenesená",N197,0)</f>
        <v>0</v>
      </c>
      <c r="BI197" s="102">
        <f>IF(U197="nulová",N197,0)</f>
        <v>0</v>
      </c>
      <c r="BJ197" s="16" t="s">
        <v>1878</v>
      </c>
      <c r="BK197" s="102">
        <f>ROUND(L197*K197,2)</f>
        <v>0</v>
      </c>
      <c r="BL197" s="16" t="s">
        <v>2024</v>
      </c>
      <c r="BM197" s="16" t="s">
        <v>2101</v>
      </c>
    </row>
    <row r="198" spans="2:65" s="10" customFormat="1" ht="57" customHeight="1">
      <c r="B198" s="162"/>
      <c r="C198" s="163"/>
      <c r="D198" s="163"/>
      <c r="E198" s="164" t="s">
        <v>1876</v>
      </c>
      <c r="F198" s="262" t="s">
        <v>2094</v>
      </c>
      <c r="G198" s="263"/>
      <c r="H198" s="263"/>
      <c r="I198" s="263"/>
      <c r="J198" s="163"/>
      <c r="K198" s="165">
        <v>12.2858</v>
      </c>
      <c r="L198" s="163"/>
      <c r="M198" s="163"/>
      <c r="N198" s="163"/>
      <c r="O198" s="163"/>
      <c r="P198" s="163"/>
      <c r="Q198" s="163"/>
      <c r="R198" s="166"/>
      <c r="T198" s="167"/>
      <c r="U198" s="163"/>
      <c r="V198" s="163"/>
      <c r="W198" s="163"/>
      <c r="X198" s="163"/>
      <c r="Y198" s="163"/>
      <c r="Z198" s="163"/>
      <c r="AA198" s="168"/>
      <c r="AT198" s="169" t="s">
        <v>2027</v>
      </c>
      <c r="AU198" s="169" t="s">
        <v>1960</v>
      </c>
      <c r="AV198" s="10" t="s">
        <v>1960</v>
      </c>
      <c r="AW198" s="10" t="s">
        <v>2028</v>
      </c>
      <c r="AX198" s="10" t="s">
        <v>1936</v>
      </c>
      <c r="AY198" s="169" t="s">
        <v>2019</v>
      </c>
    </row>
    <row r="199" spans="2:65" s="10" customFormat="1" ht="31.5" customHeight="1">
      <c r="B199" s="162"/>
      <c r="C199" s="163"/>
      <c r="D199" s="163"/>
      <c r="E199" s="164" t="s">
        <v>1876</v>
      </c>
      <c r="F199" s="266" t="s">
        <v>2095</v>
      </c>
      <c r="G199" s="263"/>
      <c r="H199" s="263"/>
      <c r="I199" s="263"/>
      <c r="J199" s="163"/>
      <c r="K199" s="165">
        <v>5.2238499999999997</v>
      </c>
      <c r="L199" s="163"/>
      <c r="M199" s="163"/>
      <c r="N199" s="163"/>
      <c r="O199" s="163"/>
      <c r="P199" s="163"/>
      <c r="Q199" s="163"/>
      <c r="R199" s="166"/>
      <c r="T199" s="167"/>
      <c r="U199" s="163"/>
      <c r="V199" s="163"/>
      <c r="W199" s="163"/>
      <c r="X199" s="163"/>
      <c r="Y199" s="163"/>
      <c r="Z199" s="163"/>
      <c r="AA199" s="168"/>
      <c r="AT199" s="169" t="s">
        <v>2027</v>
      </c>
      <c r="AU199" s="169" t="s">
        <v>1960</v>
      </c>
      <c r="AV199" s="10" t="s">
        <v>1960</v>
      </c>
      <c r="AW199" s="10" t="s">
        <v>2028</v>
      </c>
      <c r="AX199" s="10" t="s">
        <v>1936</v>
      </c>
      <c r="AY199" s="169" t="s">
        <v>2019</v>
      </c>
    </row>
    <row r="200" spans="2:65" s="10" customFormat="1" ht="31.5" customHeight="1">
      <c r="B200" s="162"/>
      <c r="C200" s="163"/>
      <c r="D200" s="163"/>
      <c r="E200" s="164" t="s">
        <v>1876</v>
      </c>
      <c r="F200" s="266" t="s">
        <v>2096</v>
      </c>
      <c r="G200" s="263"/>
      <c r="H200" s="263"/>
      <c r="I200" s="263"/>
      <c r="J200" s="163"/>
      <c r="K200" s="165">
        <v>14.741250000000001</v>
      </c>
      <c r="L200" s="163"/>
      <c r="M200" s="163"/>
      <c r="N200" s="163"/>
      <c r="O200" s="163"/>
      <c r="P200" s="163"/>
      <c r="Q200" s="163"/>
      <c r="R200" s="166"/>
      <c r="T200" s="167"/>
      <c r="U200" s="163"/>
      <c r="V200" s="163"/>
      <c r="W200" s="163"/>
      <c r="X200" s="163"/>
      <c r="Y200" s="163"/>
      <c r="Z200" s="163"/>
      <c r="AA200" s="168"/>
      <c r="AT200" s="169" t="s">
        <v>2027</v>
      </c>
      <c r="AU200" s="169" t="s">
        <v>1960</v>
      </c>
      <c r="AV200" s="10" t="s">
        <v>1960</v>
      </c>
      <c r="AW200" s="10" t="s">
        <v>2028</v>
      </c>
      <c r="AX200" s="10" t="s">
        <v>1936</v>
      </c>
      <c r="AY200" s="169" t="s">
        <v>2019</v>
      </c>
    </row>
    <row r="201" spans="2:65" s="10" customFormat="1" ht="22.5" customHeight="1">
      <c r="B201" s="162"/>
      <c r="C201" s="163"/>
      <c r="D201" s="163"/>
      <c r="E201" s="164" t="s">
        <v>1876</v>
      </c>
      <c r="F201" s="266" t="s">
        <v>2097</v>
      </c>
      <c r="G201" s="263"/>
      <c r="H201" s="263"/>
      <c r="I201" s="263"/>
      <c r="J201" s="163"/>
      <c r="K201" s="165">
        <v>1.74</v>
      </c>
      <c r="L201" s="163"/>
      <c r="M201" s="163"/>
      <c r="N201" s="163"/>
      <c r="O201" s="163"/>
      <c r="P201" s="163"/>
      <c r="Q201" s="163"/>
      <c r="R201" s="166"/>
      <c r="T201" s="167"/>
      <c r="U201" s="163"/>
      <c r="V201" s="163"/>
      <c r="W201" s="163"/>
      <c r="X201" s="163"/>
      <c r="Y201" s="163"/>
      <c r="Z201" s="163"/>
      <c r="AA201" s="168"/>
      <c r="AT201" s="169" t="s">
        <v>2027</v>
      </c>
      <c r="AU201" s="169" t="s">
        <v>1960</v>
      </c>
      <c r="AV201" s="10" t="s">
        <v>1960</v>
      </c>
      <c r="AW201" s="10" t="s">
        <v>2028</v>
      </c>
      <c r="AX201" s="10" t="s">
        <v>1936</v>
      </c>
      <c r="AY201" s="169" t="s">
        <v>2019</v>
      </c>
    </row>
    <row r="202" spans="2:65" s="10" customFormat="1" ht="22.5" customHeight="1">
      <c r="B202" s="162"/>
      <c r="C202" s="163"/>
      <c r="D202" s="163"/>
      <c r="E202" s="164" t="s">
        <v>1876</v>
      </c>
      <c r="F202" s="266" t="s">
        <v>2098</v>
      </c>
      <c r="G202" s="263"/>
      <c r="H202" s="263"/>
      <c r="I202" s="263"/>
      <c r="J202" s="163"/>
      <c r="K202" s="165">
        <v>8</v>
      </c>
      <c r="L202" s="163"/>
      <c r="M202" s="163"/>
      <c r="N202" s="163"/>
      <c r="O202" s="163"/>
      <c r="P202" s="163"/>
      <c r="Q202" s="163"/>
      <c r="R202" s="166"/>
      <c r="T202" s="167"/>
      <c r="U202" s="163"/>
      <c r="V202" s="163"/>
      <c r="W202" s="163"/>
      <c r="X202" s="163"/>
      <c r="Y202" s="163"/>
      <c r="Z202" s="163"/>
      <c r="AA202" s="168"/>
      <c r="AT202" s="169" t="s">
        <v>2027</v>
      </c>
      <c r="AU202" s="169" t="s">
        <v>1960</v>
      </c>
      <c r="AV202" s="10" t="s">
        <v>1960</v>
      </c>
      <c r="AW202" s="10" t="s">
        <v>2028</v>
      </c>
      <c r="AX202" s="10" t="s">
        <v>1936</v>
      </c>
      <c r="AY202" s="169" t="s">
        <v>2019</v>
      </c>
    </row>
    <row r="203" spans="2:65" s="11" customFormat="1" ht="22.5" customHeight="1">
      <c r="B203" s="170"/>
      <c r="C203" s="171"/>
      <c r="D203" s="171"/>
      <c r="E203" s="172" t="s">
        <v>1876</v>
      </c>
      <c r="F203" s="264" t="s">
        <v>2029</v>
      </c>
      <c r="G203" s="265"/>
      <c r="H203" s="265"/>
      <c r="I203" s="265"/>
      <c r="J203" s="171"/>
      <c r="K203" s="173">
        <v>41.990900000000003</v>
      </c>
      <c r="L203" s="171"/>
      <c r="M203" s="171"/>
      <c r="N203" s="171"/>
      <c r="O203" s="171"/>
      <c r="P203" s="171"/>
      <c r="Q203" s="171"/>
      <c r="R203" s="174"/>
      <c r="T203" s="175"/>
      <c r="U203" s="171"/>
      <c r="V203" s="171"/>
      <c r="W203" s="171"/>
      <c r="X203" s="171"/>
      <c r="Y203" s="171"/>
      <c r="Z203" s="171"/>
      <c r="AA203" s="176"/>
      <c r="AT203" s="177" t="s">
        <v>2027</v>
      </c>
      <c r="AU203" s="177" t="s">
        <v>1960</v>
      </c>
      <c r="AV203" s="11" t="s">
        <v>2024</v>
      </c>
      <c r="AW203" s="11" t="s">
        <v>2028</v>
      </c>
      <c r="AX203" s="11" t="s">
        <v>1878</v>
      </c>
      <c r="AY203" s="177" t="s">
        <v>2019</v>
      </c>
    </row>
    <row r="204" spans="2:65" s="1" customFormat="1" ht="22.5" customHeight="1">
      <c r="B204" s="33"/>
      <c r="C204" s="155" t="s">
        <v>2102</v>
      </c>
      <c r="D204" s="155" t="s">
        <v>2020</v>
      </c>
      <c r="E204" s="156" t="s">
        <v>2103</v>
      </c>
      <c r="F204" s="249" t="s">
        <v>2104</v>
      </c>
      <c r="G204" s="250"/>
      <c r="H204" s="250"/>
      <c r="I204" s="250"/>
      <c r="J204" s="157" t="s">
        <v>2023</v>
      </c>
      <c r="K204" s="158">
        <v>35.25</v>
      </c>
      <c r="L204" s="251">
        <v>0</v>
      </c>
      <c r="M204" s="250"/>
      <c r="N204" s="252">
        <f>ROUND(L204*K204,2)</f>
        <v>0</v>
      </c>
      <c r="O204" s="250"/>
      <c r="P204" s="250"/>
      <c r="Q204" s="250"/>
      <c r="R204" s="35"/>
      <c r="T204" s="159" t="s">
        <v>1876</v>
      </c>
      <c r="U204" s="42" t="s">
        <v>1901</v>
      </c>
      <c r="V204" s="34"/>
      <c r="W204" s="160">
        <f>V204*K204</f>
        <v>0</v>
      </c>
      <c r="X204" s="160">
        <v>6.9999999999999999E-4</v>
      </c>
      <c r="Y204" s="160">
        <f>X204*K204</f>
        <v>2.4674999999999999E-2</v>
      </c>
      <c r="Z204" s="160">
        <v>0</v>
      </c>
      <c r="AA204" s="161">
        <f>Z204*K204</f>
        <v>0</v>
      </c>
      <c r="AR204" s="16" t="s">
        <v>2024</v>
      </c>
      <c r="AT204" s="16" t="s">
        <v>2020</v>
      </c>
      <c r="AU204" s="16" t="s">
        <v>1960</v>
      </c>
      <c r="AY204" s="16" t="s">
        <v>2019</v>
      </c>
      <c r="BE204" s="102">
        <f>IF(U204="základní",N204,0)</f>
        <v>0</v>
      </c>
      <c r="BF204" s="102">
        <f>IF(U204="snížená",N204,0)</f>
        <v>0</v>
      </c>
      <c r="BG204" s="102">
        <f>IF(U204="zákl. přenesená",N204,0)</f>
        <v>0</v>
      </c>
      <c r="BH204" s="102">
        <f>IF(U204="sníž. přenesená",N204,0)</f>
        <v>0</v>
      </c>
      <c r="BI204" s="102">
        <f>IF(U204="nulová",N204,0)</f>
        <v>0</v>
      </c>
      <c r="BJ204" s="16" t="s">
        <v>1878</v>
      </c>
      <c r="BK204" s="102">
        <f>ROUND(L204*K204,2)</f>
        <v>0</v>
      </c>
      <c r="BL204" s="16" t="s">
        <v>2024</v>
      </c>
      <c r="BM204" s="16" t="s">
        <v>2105</v>
      </c>
    </row>
    <row r="205" spans="2:65" s="10" customFormat="1" ht="22.5" customHeight="1">
      <c r="B205" s="162"/>
      <c r="C205" s="163"/>
      <c r="D205" s="163"/>
      <c r="E205" s="164" t="s">
        <v>1876</v>
      </c>
      <c r="F205" s="262" t="s">
        <v>2106</v>
      </c>
      <c r="G205" s="263"/>
      <c r="H205" s="263"/>
      <c r="I205" s="263"/>
      <c r="J205" s="163"/>
      <c r="K205" s="165">
        <v>35.25</v>
      </c>
      <c r="L205" s="163"/>
      <c r="M205" s="163"/>
      <c r="N205" s="163"/>
      <c r="O205" s="163"/>
      <c r="P205" s="163"/>
      <c r="Q205" s="163"/>
      <c r="R205" s="166"/>
      <c r="T205" s="167"/>
      <c r="U205" s="163"/>
      <c r="V205" s="163"/>
      <c r="W205" s="163"/>
      <c r="X205" s="163"/>
      <c r="Y205" s="163"/>
      <c r="Z205" s="163"/>
      <c r="AA205" s="168"/>
      <c r="AT205" s="169" t="s">
        <v>2027</v>
      </c>
      <c r="AU205" s="169" t="s">
        <v>1960</v>
      </c>
      <c r="AV205" s="10" t="s">
        <v>1960</v>
      </c>
      <c r="AW205" s="10" t="s">
        <v>2028</v>
      </c>
      <c r="AX205" s="10" t="s">
        <v>1936</v>
      </c>
      <c r="AY205" s="169" t="s">
        <v>2019</v>
      </c>
    </row>
    <row r="206" spans="2:65" s="11" customFormat="1" ht="22.5" customHeight="1">
      <c r="B206" s="170"/>
      <c r="C206" s="171"/>
      <c r="D206" s="171"/>
      <c r="E206" s="172" t="s">
        <v>1876</v>
      </c>
      <c r="F206" s="264" t="s">
        <v>2029</v>
      </c>
      <c r="G206" s="265"/>
      <c r="H206" s="265"/>
      <c r="I206" s="265"/>
      <c r="J206" s="171"/>
      <c r="K206" s="173">
        <v>35.25</v>
      </c>
      <c r="L206" s="171"/>
      <c r="M206" s="171"/>
      <c r="N206" s="171"/>
      <c r="O206" s="171"/>
      <c r="P206" s="171"/>
      <c r="Q206" s="171"/>
      <c r="R206" s="174"/>
      <c r="T206" s="175"/>
      <c r="U206" s="171"/>
      <c r="V206" s="171"/>
      <c r="W206" s="171"/>
      <c r="X206" s="171"/>
      <c r="Y206" s="171"/>
      <c r="Z206" s="171"/>
      <c r="AA206" s="176"/>
      <c r="AT206" s="177" t="s">
        <v>2027</v>
      </c>
      <c r="AU206" s="177" t="s">
        <v>1960</v>
      </c>
      <c r="AV206" s="11" t="s">
        <v>2024</v>
      </c>
      <c r="AW206" s="11" t="s">
        <v>2028</v>
      </c>
      <c r="AX206" s="11" t="s">
        <v>1878</v>
      </c>
      <c r="AY206" s="177" t="s">
        <v>2019</v>
      </c>
    </row>
    <row r="207" spans="2:65" s="1" customFormat="1" ht="22.5" customHeight="1">
      <c r="B207" s="33"/>
      <c r="C207" s="155" t="s">
        <v>2107</v>
      </c>
      <c r="D207" s="155" t="s">
        <v>2020</v>
      </c>
      <c r="E207" s="156" t="s">
        <v>2108</v>
      </c>
      <c r="F207" s="249" t="s">
        <v>2109</v>
      </c>
      <c r="G207" s="250"/>
      <c r="H207" s="250"/>
      <c r="I207" s="250"/>
      <c r="J207" s="157" t="s">
        <v>2023</v>
      </c>
      <c r="K207" s="158">
        <v>35.25</v>
      </c>
      <c r="L207" s="251">
        <v>0</v>
      </c>
      <c r="M207" s="250"/>
      <c r="N207" s="252">
        <f>ROUND(L207*K207,2)</f>
        <v>0</v>
      </c>
      <c r="O207" s="250"/>
      <c r="P207" s="250"/>
      <c r="Q207" s="250"/>
      <c r="R207" s="35"/>
      <c r="T207" s="159" t="s">
        <v>1876</v>
      </c>
      <c r="U207" s="42" t="s">
        <v>1901</v>
      </c>
      <c r="V207" s="34"/>
      <c r="W207" s="160">
        <f>V207*K207</f>
        <v>0</v>
      </c>
      <c r="X207" s="160">
        <v>0</v>
      </c>
      <c r="Y207" s="160">
        <f>X207*K207</f>
        <v>0</v>
      </c>
      <c r="Z207" s="160">
        <v>0</v>
      </c>
      <c r="AA207" s="161">
        <f>Z207*K207</f>
        <v>0</v>
      </c>
      <c r="AR207" s="16" t="s">
        <v>2024</v>
      </c>
      <c r="AT207" s="16" t="s">
        <v>2020</v>
      </c>
      <c r="AU207" s="16" t="s">
        <v>1960</v>
      </c>
      <c r="AY207" s="16" t="s">
        <v>2019</v>
      </c>
      <c r="BE207" s="102">
        <f>IF(U207="základní",N207,0)</f>
        <v>0</v>
      </c>
      <c r="BF207" s="102">
        <f>IF(U207="snížená",N207,0)</f>
        <v>0</v>
      </c>
      <c r="BG207" s="102">
        <f>IF(U207="zákl. přenesená",N207,0)</f>
        <v>0</v>
      </c>
      <c r="BH207" s="102">
        <f>IF(U207="sníž. přenesená",N207,0)</f>
        <v>0</v>
      </c>
      <c r="BI207" s="102">
        <f>IF(U207="nulová",N207,0)</f>
        <v>0</v>
      </c>
      <c r="BJ207" s="16" t="s">
        <v>1878</v>
      </c>
      <c r="BK207" s="102">
        <f>ROUND(L207*K207,2)</f>
        <v>0</v>
      </c>
      <c r="BL207" s="16" t="s">
        <v>2024</v>
      </c>
      <c r="BM207" s="16" t="s">
        <v>2110</v>
      </c>
    </row>
    <row r="208" spans="2:65" s="10" customFormat="1" ht="22.5" customHeight="1">
      <c r="B208" s="162"/>
      <c r="C208" s="163"/>
      <c r="D208" s="163"/>
      <c r="E208" s="164" t="s">
        <v>1876</v>
      </c>
      <c r="F208" s="262" t="s">
        <v>2106</v>
      </c>
      <c r="G208" s="263"/>
      <c r="H208" s="263"/>
      <c r="I208" s="263"/>
      <c r="J208" s="163"/>
      <c r="K208" s="165">
        <v>35.25</v>
      </c>
      <c r="L208" s="163"/>
      <c r="M208" s="163"/>
      <c r="N208" s="163"/>
      <c r="O208" s="163"/>
      <c r="P208" s="163"/>
      <c r="Q208" s="163"/>
      <c r="R208" s="166"/>
      <c r="T208" s="167"/>
      <c r="U208" s="163"/>
      <c r="V208" s="163"/>
      <c r="W208" s="163"/>
      <c r="X208" s="163"/>
      <c r="Y208" s="163"/>
      <c r="Z208" s="163"/>
      <c r="AA208" s="168"/>
      <c r="AT208" s="169" t="s">
        <v>2027</v>
      </c>
      <c r="AU208" s="169" t="s">
        <v>1960</v>
      </c>
      <c r="AV208" s="10" t="s">
        <v>1960</v>
      </c>
      <c r="AW208" s="10" t="s">
        <v>2028</v>
      </c>
      <c r="AX208" s="10" t="s">
        <v>1936</v>
      </c>
      <c r="AY208" s="169" t="s">
        <v>2019</v>
      </c>
    </row>
    <row r="209" spans="2:65" s="11" customFormat="1" ht="22.5" customHeight="1">
      <c r="B209" s="170"/>
      <c r="C209" s="171"/>
      <c r="D209" s="171"/>
      <c r="E209" s="172" t="s">
        <v>1876</v>
      </c>
      <c r="F209" s="264" t="s">
        <v>2029</v>
      </c>
      <c r="G209" s="265"/>
      <c r="H209" s="265"/>
      <c r="I209" s="265"/>
      <c r="J209" s="171"/>
      <c r="K209" s="173">
        <v>35.25</v>
      </c>
      <c r="L209" s="171"/>
      <c r="M209" s="171"/>
      <c r="N209" s="171"/>
      <c r="O209" s="171"/>
      <c r="P209" s="171"/>
      <c r="Q209" s="171"/>
      <c r="R209" s="174"/>
      <c r="T209" s="175"/>
      <c r="U209" s="171"/>
      <c r="V209" s="171"/>
      <c r="W209" s="171"/>
      <c r="X209" s="171"/>
      <c r="Y209" s="171"/>
      <c r="Z209" s="171"/>
      <c r="AA209" s="176"/>
      <c r="AT209" s="177" t="s">
        <v>2027</v>
      </c>
      <c r="AU209" s="177" t="s">
        <v>1960</v>
      </c>
      <c r="AV209" s="11" t="s">
        <v>2024</v>
      </c>
      <c r="AW209" s="11" t="s">
        <v>2028</v>
      </c>
      <c r="AX209" s="11" t="s">
        <v>1878</v>
      </c>
      <c r="AY209" s="177" t="s">
        <v>2019</v>
      </c>
    </row>
    <row r="210" spans="2:65" s="1" customFormat="1" ht="31.5" customHeight="1">
      <c r="B210" s="33"/>
      <c r="C210" s="155" t="s">
        <v>2111</v>
      </c>
      <c r="D210" s="155" t="s">
        <v>2020</v>
      </c>
      <c r="E210" s="156" t="s">
        <v>2112</v>
      </c>
      <c r="F210" s="249" t="s">
        <v>2113</v>
      </c>
      <c r="G210" s="250"/>
      <c r="H210" s="250"/>
      <c r="I210" s="250"/>
      <c r="J210" s="157" t="s">
        <v>2066</v>
      </c>
      <c r="K210" s="158">
        <v>224.33099999999999</v>
      </c>
      <c r="L210" s="251">
        <v>0</v>
      </c>
      <c r="M210" s="250"/>
      <c r="N210" s="252">
        <f>ROUND(L210*K210,2)</f>
        <v>0</v>
      </c>
      <c r="O210" s="250"/>
      <c r="P210" s="250"/>
      <c r="Q210" s="250"/>
      <c r="R210" s="35"/>
      <c r="T210" s="159" t="s">
        <v>1876</v>
      </c>
      <c r="U210" s="42" t="s">
        <v>1901</v>
      </c>
      <c r="V210" s="34"/>
      <c r="W210" s="160">
        <f>V210*K210</f>
        <v>0</v>
      </c>
      <c r="X210" s="160">
        <v>0</v>
      </c>
      <c r="Y210" s="160">
        <f>X210*K210</f>
        <v>0</v>
      </c>
      <c r="Z210" s="160">
        <v>0</v>
      </c>
      <c r="AA210" s="161">
        <f>Z210*K210</f>
        <v>0</v>
      </c>
      <c r="AR210" s="16" t="s">
        <v>2024</v>
      </c>
      <c r="AT210" s="16" t="s">
        <v>2020</v>
      </c>
      <c r="AU210" s="16" t="s">
        <v>1960</v>
      </c>
      <c r="AY210" s="16" t="s">
        <v>2019</v>
      </c>
      <c r="BE210" s="102">
        <f>IF(U210="základní",N210,0)</f>
        <v>0</v>
      </c>
      <c r="BF210" s="102">
        <f>IF(U210="snížená",N210,0)</f>
        <v>0</v>
      </c>
      <c r="BG210" s="102">
        <f>IF(U210="zákl. přenesená",N210,0)</f>
        <v>0</v>
      </c>
      <c r="BH210" s="102">
        <f>IF(U210="sníž. přenesená",N210,0)</f>
        <v>0</v>
      </c>
      <c r="BI210" s="102">
        <f>IF(U210="nulová",N210,0)</f>
        <v>0</v>
      </c>
      <c r="BJ210" s="16" t="s">
        <v>1878</v>
      </c>
      <c r="BK210" s="102">
        <f>ROUND(L210*K210,2)</f>
        <v>0</v>
      </c>
      <c r="BL210" s="16" t="s">
        <v>2024</v>
      </c>
      <c r="BM210" s="16" t="s">
        <v>2114</v>
      </c>
    </row>
    <row r="211" spans="2:65" s="10" customFormat="1" ht="22.5" customHeight="1">
      <c r="B211" s="162"/>
      <c r="C211" s="163"/>
      <c r="D211" s="163"/>
      <c r="E211" s="164" t="s">
        <v>1876</v>
      </c>
      <c r="F211" s="262" t="s">
        <v>2115</v>
      </c>
      <c r="G211" s="263"/>
      <c r="H211" s="263"/>
      <c r="I211" s="263"/>
      <c r="J211" s="163"/>
      <c r="K211" s="165">
        <v>15.023999999999999</v>
      </c>
      <c r="L211" s="163"/>
      <c r="M211" s="163"/>
      <c r="N211" s="163"/>
      <c r="O211" s="163"/>
      <c r="P211" s="163"/>
      <c r="Q211" s="163"/>
      <c r="R211" s="166"/>
      <c r="T211" s="167"/>
      <c r="U211" s="163"/>
      <c r="V211" s="163"/>
      <c r="W211" s="163"/>
      <c r="X211" s="163"/>
      <c r="Y211" s="163"/>
      <c r="Z211" s="163"/>
      <c r="AA211" s="168"/>
      <c r="AT211" s="169" t="s">
        <v>2027</v>
      </c>
      <c r="AU211" s="169" t="s">
        <v>1960</v>
      </c>
      <c r="AV211" s="10" t="s">
        <v>1960</v>
      </c>
      <c r="AW211" s="10" t="s">
        <v>2028</v>
      </c>
      <c r="AX211" s="10" t="s">
        <v>1936</v>
      </c>
      <c r="AY211" s="169" t="s">
        <v>2019</v>
      </c>
    </row>
    <row r="212" spans="2:65" s="10" customFormat="1" ht="22.5" customHeight="1">
      <c r="B212" s="162"/>
      <c r="C212" s="163"/>
      <c r="D212" s="163"/>
      <c r="E212" s="164" t="s">
        <v>1876</v>
      </c>
      <c r="F212" s="266" t="s">
        <v>2116</v>
      </c>
      <c r="G212" s="263"/>
      <c r="H212" s="263"/>
      <c r="I212" s="263"/>
      <c r="J212" s="163"/>
      <c r="K212" s="165">
        <v>163.816</v>
      </c>
      <c r="L212" s="163"/>
      <c r="M212" s="163"/>
      <c r="N212" s="163"/>
      <c r="O212" s="163"/>
      <c r="P212" s="163"/>
      <c r="Q212" s="163"/>
      <c r="R212" s="166"/>
      <c r="T212" s="167"/>
      <c r="U212" s="163"/>
      <c r="V212" s="163"/>
      <c r="W212" s="163"/>
      <c r="X212" s="163"/>
      <c r="Y212" s="163"/>
      <c r="Z212" s="163"/>
      <c r="AA212" s="168"/>
      <c r="AT212" s="169" t="s">
        <v>2027</v>
      </c>
      <c r="AU212" s="169" t="s">
        <v>1960</v>
      </c>
      <c r="AV212" s="10" t="s">
        <v>1960</v>
      </c>
      <c r="AW212" s="10" t="s">
        <v>2028</v>
      </c>
      <c r="AX212" s="10" t="s">
        <v>1936</v>
      </c>
      <c r="AY212" s="169" t="s">
        <v>2019</v>
      </c>
    </row>
    <row r="213" spans="2:65" s="10" customFormat="1" ht="22.5" customHeight="1">
      <c r="B213" s="162"/>
      <c r="C213" s="163"/>
      <c r="D213" s="163"/>
      <c r="E213" s="164" t="s">
        <v>1876</v>
      </c>
      <c r="F213" s="266" t="s">
        <v>2117</v>
      </c>
      <c r="G213" s="263"/>
      <c r="H213" s="263"/>
      <c r="I213" s="263"/>
      <c r="J213" s="163"/>
      <c r="K213" s="165">
        <v>41.991</v>
      </c>
      <c r="L213" s="163"/>
      <c r="M213" s="163"/>
      <c r="N213" s="163"/>
      <c r="O213" s="163"/>
      <c r="P213" s="163"/>
      <c r="Q213" s="163"/>
      <c r="R213" s="166"/>
      <c r="T213" s="167"/>
      <c r="U213" s="163"/>
      <c r="V213" s="163"/>
      <c r="W213" s="163"/>
      <c r="X213" s="163"/>
      <c r="Y213" s="163"/>
      <c r="Z213" s="163"/>
      <c r="AA213" s="168"/>
      <c r="AT213" s="169" t="s">
        <v>2027</v>
      </c>
      <c r="AU213" s="169" t="s">
        <v>1960</v>
      </c>
      <c r="AV213" s="10" t="s">
        <v>1960</v>
      </c>
      <c r="AW213" s="10" t="s">
        <v>2028</v>
      </c>
      <c r="AX213" s="10" t="s">
        <v>1936</v>
      </c>
      <c r="AY213" s="169" t="s">
        <v>2019</v>
      </c>
    </row>
    <row r="214" spans="2:65" s="10" customFormat="1" ht="31.5" customHeight="1">
      <c r="B214" s="162"/>
      <c r="C214" s="163"/>
      <c r="D214" s="163"/>
      <c r="E214" s="164" t="s">
        <v>1876</v>
      </c>
      <c r="F214" s="266" t="s">
        <v>2118</v>
      </c>
      <c r="G214" s="263"/>
      <c r="H214" s="263"/>
      <c r="I214" s="263"/>
      <c r="J214" s="163"/>
      <c r="K214" s="165">
        <v>3.5</v>
      </c>
      <c r="L214" s="163"/>
      <c r="M214" s="163"/>
      <c r="N214" s="163"/>
      <c r="O214" s="163"/>
      <c r="P214" s="163"/>
      <c r="Q214" s="163"/>
      <c r="R214" s="166"/>
      <c r="T214" s="167"/>
      <c r="U214" s="163"/>
      <c r="V214" s="163"/>
      <c r="W214" s="163"/>
      <c r="X214" s="163"/>
      <c r="Y214" s="163"/>
      <c r="Z214" s="163"/>
      <c r="AA214" s="168"/>
      <c r="AT214" s="169" t="s">
        <v>2027</v>
      </c>
      <c r="AU214" s="169" t="s">
        <v>1960</v>
      </c>
      <c r="AV214" s="10" t="s">
        <v>1960</v>
      </c>
      <c r="AW214" s="10" t="s">
        <v>2028</v>
      </c>
      <c r="AX214" s="10" t="s">
        <v>1936</v>
      </c>
      <c r="AY214" s="169" t="s">
        <v>2019</v>
      </c>
    </row>
    <row r="215" spans="2:65" s="11" customFormat="1" ht="22.5" customHeight="1">
      <c r="B215" s="170"/>
      <c r="C215" s="171"/>
      <c r="D215" s="171"/>
      <c r="E215" s="172" t="s">
        <v>1876</v>
      </c>
      <c r="F215" s="264" t="s">
        <v>2029</v>
      </c>
      <c r="G215" s="265"/>
      <c r="H215" s="265"/>
      <c r="I215" s="265"/>
      <c r="J215" s="171"/>
      <c r="K215" s="173">
        <v>224.33099999999999</v>
      </c>
      <c r="L215" s="171"/>
      <c r="M215" s="171"/>
      <c r="N215" s="171"/>
      <c r="O215" s="171"/>
      <c r="P215" s="171"/>
      <c r="Q215" s="171"/>
      <c r="R215" s="174"/>
      <c r="T215" s="175"/>
      <c r="U215" s="171"/>
      <c r="V215" s="171"/>
      <c r="W215" s="171"/>
      <c r="X215" s="171"/>
      <c r="Y215" s="171"/>
      <c r="Z215" s="171"/>
      <c r="AA215" s="176"/>
      <c r="AT215" s="177" t="s">
        <v>2027</v>
      </c>
      <c r="AU215" s="177" t="s">
        <v>1960</v>
      </c>
      <c r="AV215" s="11" t="s">
        <v>2024</v>
      </c>
      <c r="AW215" s="11" t="s">
        <v>2028</v>
      </c>
      <c r="AX215" s="11" t="s">
        <v>1878</v>
      </c>
      <c r="AY215" s="177" t="s">
        <v>2019</v>
      </c>
    </row>
    <row r="216" spans="2:65" s="1" customFormat="1" ht="22.5" customHeight="1">
      <c r="B216" s="33"/>
      <c r="C216" s="155" t="s">
        <v>2119</v>
      </c>
      <c r="D216" s="155" t="s">
        <v>2020</v>
      </c>
      <c r="E216" s="156" t="s">
        <v>2120</v>
      </c>
      <c r="F216" s="249" t="s">
        <v>2121</v>
      </c>
      <c r="G216" s="250"/>
      <c r="H216" s="250"/>
      <c r="I216" s="250"/>
      <c r="J216" s="157" t="s">
        <v>2066</v>
      </c>
      <c r="K216" s="158">
        <v>224.33099999999999</v>
      </c>
      <c r="L216" s="251">
        <v>0</v>
      </c>
      <c r="M216" s="250"/>
      <c r="N216" s="252">
        <f>ROUND(L216*K216,2)</f>
        <v>0</v>
      </c>
      <c r="O216" s="250"/>
      <c r="P216" s="250"/>
      <c r="Q216" s="250"/>
      <c r="R216" s="35"/>
      <c r="T216" s="159" t="s">
        <v>1876</v>
      </c>
      <c r="U216" s="42" t="s">
        <v>1901</v>
      </c>
      <c r="V216" s="34"/>
      <c r="W216" s="160">
        <f>V216*K216</f>
        <v>0</v>
      </c>
      <c r="X216" s="160">
        <v>0</v>
      </c>
      <c r="Y216" s="160">
        <f>X216*K216</f>
        <v>0</v>
      </c>
      <c r="Z216" s="160">
        <v>0</v>
      </c>
      <c r="AA216" s="161">
        <f>Z216*K216</f>
        <v>0</v>
      </c>
      <c r="AR216" s="16" t="s">
        <v>2024</v>
      </c>
      <c r="AT216" s="16" t="s">
        <v>2020</v>
      </c>
      <c r="AU216" s="16" t="s">
        <v>1960</v>
      </c>
      <c r="AY216" s="16" t="s">
        <v>2019</v>
      </c>
      <c r="BE216" s="102">
        <f>IF(U216="základní",N216,0)</f>
        <v>0</v>
      </c>
      <c r="BF216" s="102">
        <f>IF(U216="snížená",N216,0)</f>
        <v>0</v>
      </c>
      <c r="BG216" s="102">
        <f>IF(U216="zákl. přenesená",N216,0)</f>
        <v>0</v>
      </c>
      <c r="BH216" s="102">
        <f>IF(U216="sníž. přenesená",N216,0)</f>
        <v>0</v>
      </c>
      <c r="BI216" s="102">
        <f>IF(U216="nulová",N216,0)</f>
        <v>0</v>
      </c>
      <c r="BJ216" s="16" t="s">
        <v>1878</v>
      </c>
      <c r="BK216" s="102">
        <f>ROUND(L216*K216,2)</f>
        <v>0</v>
      </c>
      <c r="BL216" s="16" t="s">
        <v>2024</v>
      </c>
      <c r="BM216" s="16" t="s">
        <v>2122</v>
      </c>
    </row>
    <row r="217" spans="2:65" s="10" customFormat="1" ht="22.5" customHeight="1">
      <c r="B217" s="162"/>
      <c r="C217" s="163"/>
      <c r="D217" s="163"/>
      <c r="E217" s="164" t="s">
        <v>1876</v>
      </c>
      <c r="F217" s="262" t="s">
        <v>2115</v>
      </c>
      <c r="G217" s="263"/>
      <c r="H217" s="263"/>
      <c r="I217" s="263"/>
      <c r="J217" s="163"/>
      <c r="K217" s="165">
        <v>15.023999999999999</v>
      </c>
      <c r="L217" s="163"/>
      <c r="M217" s="163"/>
      <c r="N217" s="163"/>
      <c r="O217" s="163"/>
      <c r="P217" s="163"/>
      <c r="Q217" s="163"/>
      <c r="R217" s="166"/>
      <c r="T217" s="167"/>
      <c r="U217" s="163"/>
      <c r="V217" s="163"/>
      <c r="W217" s="163"/>
      <c r="X217" s="163"/>
      <c r="Y217" s="163"/>
      <c r="Z217" s="163"/>
      <c r="AA217" s="168"/>
      <c r="AT217" s="169" t="s">
        <v>2027</v>
      </c>
      <c r="AU217" s="169" t="s">
        <v>1960</v>
      </c>
      <c r="AV217" s="10" t="s">
        <v>1960</v>
      </c>
      <c r="AW217" s="10" t="s">
        <v>2028</v>
      </c>
      <c r="AX217" s="10" t="s">
        <v>1936</v>
      </c>
      <c r="AY217" s="169" t="s">
        <v>2019</v>
      </c>
    </row>
    <row r="218" spans="2:65" s="10" customFormat="1" ht="22.5" customHeight="1">
      <c r="B218" s="162"/>
      <c r="C218" s="163"/>
      <c r="D218" s="163"/>
      <c r="E218" s="164" t="s">
        <v>1876</v>
      </c>
      <c r="F218" s="266" t="s">
        <v>2116</v>
      </c>
      <c r="G218" s="263"/>
      <c r="H218" s="263"/>
      <c r="I218" s="263"/>
      <c r="J218" s="163"/>
      <c r="K218" s="165">
        <v>163.816</v>
      </c>
      <c r="L218" s="163"/>
      <c r="M218" s="163"/>
      <c r="N218" s="163"/>
      <c r="O218" s="163"/>
      <c r="P218" s="163"/>
      <c r="Q218" s="163"/>
      <c r="R218" s="166"/>
      <c r="T218" s="167"/>
      <c r="U218" s="163"/>
      <c r="V218" s="163"/>
      <c r="W218" s="163"/>
      <c r="X218" s="163"/>
      <c r="Y218" s="163"/>
      <c r="Z218" s="163"/>
      <c r="AA218" s="168"/>
      <c r="AT218" s="169" t="s">
        <v>2027</v>
      </c>
      <c r="AU218" s="169" t="s">
        <v>1960</v>
      </c>
      <c r="AV218" s="10" t="s">
        <v>1960</v>
      </c>
      <c r="AW218" s="10" t="s">
        <v>2028</v>
      </c>
      <c r="AX218" s="10" t="s">
        <v>1936</v>
      </c>
      <c r="AY218" s="169" t="s">
        <v>2019</v>
      </c>
    </row>
    <row r="219" spans="2:65" s="10" customFormat="1" ht="22.5" customHeight="1">
      <c r="B219" s="162"/>
      <c r="C219" s="163"/>
      <c r="D219" s="163"/>
      <c r="E219" s="164" t="s">
        <v>1876</v>
      </c>
      <c r="F219" s="266" t="s">
        <v>2117</v>
      </c>
      <c r="G219" s="263"/>
      <c r="H219" s="263"/>
      <c r="I219" s="263"/>
      <c r="J219" s="163"/>
      <c r="K219" s="165">
        <v>41.991</v>
      </c>
      <c r="L219" s="163"/>
      <c r="M219" s="163"/>
      <c r="N219" s="163"/>
      <c r="O219" s="163"/>
      <c r="P219" s="163"/>
      <c r="Q219" s="163"/>
      <c r="R219" s="166"/>
      <c r="T219" s="167"/>
      <c r="U219" s="163"/>
      <c r="V219" s="163"/>
      <c r="W219" s="163"/>
      <c r="X219" s="163"/>
      <c r="Y219" s="163"/>
      <c r="Z219" s="163"/>
      <c r="AA219" s="168"/>
      <c r="AT219" s="169" t="s">
        <v>2027</v>
      </c>
      <c r="AU219" s="169" t="s">
        <v>1960</v>
      </c>
      <c r="AV219" s="10" t="s">
        <v>1960</v>
      </c>
      <c r="AW219" s="10" t="s">
        <v>2028</v>
      </c>
      <c r="AX219" s="10" t="s">
        <v>1936</v>
      </c>
      <c r="AY219" s="169" t="s">
        <v>2019</v>
      </c>
    </row>
    <row r="220" spans="2:65" s="10" customFormat="1" ht="31.5" customHeight="1">
      <c r="B220" s="162"/>
      <c r="C220" s="163"/>
      <c r="D220" s="163"/>
      <c r="E220" s="164" t="s">
        <v>1876</v>
      </c>
      <c r="F220" s="266" t="s">
        <v>2118</v>
      </c>
      <c r="G220" s="263"/>
      <c r="H220" s="263"/>
      <c r="I220" s="263"/>
      <c r="J220" s="163"/>
      <c r="K220" s="165">
        <v>3.5</v>
      </c>
      <c r="L220" s="163"/>
      <c r="M220" s="163"/>
      <c r="N220" s="163"/>
      <c r="O220" s="163"/>
      <c r="P220" s="163"/>
      <c r="Q220" s="163"/>
      <c r="R220" s="166"/>
      <c r="T220" s="167"/>
      <c r="U220" s="163"/>
      <c r="V220" s="163"/>
      <c r="W220" s="163"/>
      <c r="X220" s="163"/>
      <c r="Y220" s="163"/>
      <c r="Z220" s="163"/>
      <c r="AA220" s="168"/>
      <c r="AT220" s="169" t="s">
        <v>2027</v>
      </c>
      <c r="AU220" s="169" t="s">
        <v>1960</v>
      </c>
      <c r="AV220" s="10" t="s">
        <v>1960</v>
      </c>
      <c r="AW220" s="10" t="s">
        <v>2028</v>
      </c>
      <c r="AX220" s="10" t="s">
        <v>1936</v>
      </c>
      <c r="AY220" s="169" t="s">
        <v>2019</v>
      </c>
    </row>
    <row r="221" spans="2:65" s="11" customFormat="1" ht="22.5" customHeight="1">
      <c r="B221" s="170"/>
      <c r="C221" s="171"/>
      <c r="D221" s="171"/>
      <c r="E221" s="172" t="s">
        <v>1876</v>
      </c>
      <c r="F221" s="264" t="s">
        <v>2029</v>
      </c>
      <c r="G221" s="265"/>
      <c r="H221" s="265"/>
      <c r="I221" s="265"/>
      <c r="J221" s="171"/>
      <c r="K221" s="173">
        <v>224.33099999999999</v>
      </c>
      <c r="L221" s="171"/>
      <c r="M221" s="171"/>
      <c r="N221" s="171"/>
      <c r="O221" s="171"/>
      <c r="P221" s="171"/>
      <c r="Q221" s="171"/>
      <c r="R221" s="174"/>
      <c r="T221" s="175"/>
      <c r="U221" s="171"/>
      <c r="V221" s="171"/>
      <c r="W221" s="171"/>
      <c r="X221" s="171"/>
      <c r="Y221" s="171"/>
      <c r="Z221" s="171"/>
      <c r="AA221" s="176"/>
      <c r="AT221" s="177" t="s">
        <v>2027</v>
      </c>
      <c r="AU221" s="177" t="s">
        <v>1960</v>
      </c>
      <c r="AV221" s="11" t="s">
        <v>2024</v>
      </c>
      <c r="AW221" s="11" t="s">
        <v>2028</v>
      </c>
      <c r="AX221" s="11" t="s">
        <v>1878</v>
      </c>
      <c r="AY221" s="177" t="s">
        <v>2019</v>
      </c>
    </row>
    <row r="222" spans="2:65" s="1" customFormat="1" ht="31.5" customHeight="1">
      <c r="B222" s="33"/>
      <c r="C222" s="155" t="s">
        <v>2123</v>
      </c>
      <c r="D222" s="155" t="s">
        <v>2020</v>
      </c>
      <c r="E222" s="156" t="s">
        <v>2124</v>
      </c>
      <c r="F222" s="249" t="s">
        <v>2125</v>
      </c>
      <c r="G222" s="250"/>
      <c r="H222" s="250"/>
      <c r="I222" s="250"/>
      <c r="J222" s="157" t="s">
        <v>2066</v>
      </c>
      <c r="K222" s="158">
        <v>11.259</v>
      </c>
      <c r="L222" s="251">
        <v>0</v>
      </c>
      <c r="M222" s="250"/>
      <c r="N222" s="252">
        <f>ROUND(L222*K222,2)</f>
        <v>0</v>
      </c>
      <c r="O222" s="250"/>
      <c r="P222" s="250"/>
      <c r="Q222" s="250"/>
      <c r="R222" s="35"/>
      <c r="T222" s="159" t="s">
        <v>1876</v>
      </c>
      <c r="U222" s="42" t="s">
        <v>1901</v>
      </c>
      <c r="V222" s="34"/>
      <c r="W222" s="160">
        <f>V222*K222</f>
        <v>0</v>
      </c>
      <c r="X222" s="160">
        <v>0</v>
      </c>
      <c r="Y222" s="160">
        <f>X222*K222</f>
        <v>0</v>
      </c>
      <c r="Z222" s="160">
        <v>0</v>
      </c>
      <c r="AA222" s="161">
        <f>Z222*K222</f>
        <v>0</v>
      </c>
      <c r="AR222" s="16" t="s">
        <v>2024</v>
      </c>
      <c r="AT222" s="16" t="s">
        <v>2020</v>
      </c>
      <c r="AU222" s="16" t="s">
        <v>1960</v>
      </c>
      <c r="AY222" s="16" t="s">
        <v>2019</v>
      </c>
      <c r="BE222" s="102">
        <f>IF(U222="základní",N222,0)</f>
        <v>0</v>
      </c>
      <c r="BF222" s="102">
        <f>IF(U222="snížená",N222,0)</f>
        <v>0</v>
      </c>
      <c r="BG222" s="102">
        <f>IF(U222="zákl. přenesená",N222,0)</f>
        <v>0</v>
      </c>
      <c r="BH222" s="102">
        <f>IF(U222="sníž. přenesená",N222,0)</f>
        <v>0</v>
      </c>
      <c r="BI222" s="102">
        <f>IF(U222="nulová",N222,0)</f>
        <v>0</v>
      </c>
      <c r="BJ222" s="16" t="s">
        <v>1878</v>
      </c>
      <c r="BK222" s="102">
        <f>ROUND(L222*K222,2)</f>
        <v>0</v>
      </c>
      <c r="BL222" s="16" t="s">
        <v>2024</v>
      </c>
      <c r="BM222" s="16" t="s">
        <v>2126</v>
      </c>
    </row>
    <row r="223" spans="2:65" s="10" customFormat="1" ht="44.25" customHeight="1">
      <c r="B223" s="162"/>
      <c r="C223" s="163"/>
      <c r="D223" s="163"/>
      <c r="E223" s="164" t="s">
        <v>1876</v>
      </c>
      <c r="F223" s="262" t="s">
        <v>2127</v>
      </c>
      <c r="G223" s="263"/>
      <c r="H223" s="263"/>
      <c r="I223" s="263"/>
      <c r="J223" s="163"/>
      <c r="K223" s="165">
        <v>11.259207999999999</v>
      </c>
      <c r="L223" s="163"/>
      <c r="M223" s="163"/>
      <c r="N223" s="163"/>
      <c r="O223" s="163"/>
      <c r="P223" s="163"/>
      <c r="Q223" s="163"/>
      <c r="R223" s="166"/>
      <c r="T223" s="167"/>
      <c r="U223" s="163"/>
      <c r="V223" s="163"/>
      <c r="W223" s="163"/>
      <c r="X223" s="163"/>
      <c r="Y223" s="163"/>
      <c r="Z223" s="163"/>
      <c r="AA223" s="168"/>
      <c r="AT223" s="169" t="s">
        <v>2027</v>
      </c>
      <c r="AU223" s="169" t="s">
        <v>1960</v>
      </c>
      <c r="AV223" s="10" t="s">
        <v>1960</v>
      </c>
      <c r="AW223" s="10" t="s">
        <v>2028</v>
      </c>
      <c r="AX223" s="10" t="s">
        <v>1936</v>
      </c>
      <c r="AY223" s="169" t="s">
        <v>2019</v>
      </c>
    </row>
    <row r="224" spans="2:65" s="11" customFormat="1" ht="22.5" customHeight="1">
      <c r="B224" s="170"/>
      <c r="C224" s="171"/>
      <c r="D224" s="171"/>
      <c r="E224" s="172" t="s">
        <v>1876</v>
      </c>
      <c r="F224" s="264" t="s">
        <v>2029</v>
      </c>
      <c r="G224" s="265"/>
      <c r="H224" s="265"/>
      <c r="I224" s="265"/>
      <c r="J224" s="171"/>
      <c r="K224" s="173">
        <v>11.259207999999999</v>
      </c>
      <c r="L224" s="171"/>
      <c r="M224" s="171"/>
      <c r="N224" s="171"/>
      <c r="O224" s="171"/>
      <c r="P224" s="171"/>
      <c r="Q224" s="171"/>
      <c r="R224" s="174"/>
      <c r="T224" s="175"/>
      <c r="U224" s="171"/>
      <c r="V224" s="171"/>
      <c r="W224" s="171"/>
      <c r="X224" s="171"/>
      <c r="Y224" s="171"/>
      <c r="Z224" s="171"/>
      <c r="AA224" s="176"/>
      <c r="AT224" s="177" t="s">
        <v>2027</v>
      </c>
      <c r="AU224" s="177" t="s">
        <v>1960</v>
      </c>
      <c r="AV224" s="11" t="s">
        <v>2024</v>
      </c>
      <c r="AW224" s="11" t="s">
        <v>2028</v>
      </c>
      <c r="AX224" s="11" t="s">
        <v>1878</v>
      </c>
      <c r="AY224" s="177" t="s">
        <v>2019</v>
      </c>
    </row>
    <row r="225" spans="2:65" s="1" customFormat="1" ht="22.5" customHeight="1">
      <c r="B225" s="33"/>
      <c r="C225" s="178" t="s">
        <v>1863</v>
      </c>
      <c r="D225" s="178" t="s">
        <v>2128</v>
      </c>
      <c r="E225" s="179" t="s">
        <v>2129</v>
      </c>
      <c r="F225" s="267" t="s">
        <v>2130</v>
      </c>
      <c r="G225" s="268"/>
      <c r="H225" s="268"/>
      <c r="I225" s="268"/>
      <c r="J225" s="180" t="s">
        <v>2131</v>
      </c>
      <c r="K225" s="181">
        <v>47.316000000000003</v>
      </c>
      <c r="L225" s="269">
        <v>0</v>
      </c>
      <c r="M225" s="268"/>
      <c r="N225" s="270">
        <f>ROUND(L225*K225,2)</f>
        <v>0</v>
      </c>
      <c r="O225" s="250"/>
      <c r="P225" s="250"/>
      <c r="Q225" s="250"/>
      <c r="R225" s="35"/>
      <c r="T225" s="159" t="s">
        <v>1876</v>
      </c>
      <c r="U225" s="42" t="s">
        <v>1901</v>
      </c>
      <c r="V225" s="34"/>
      <c r="W225" s="160">
        <f>V225*K225</f>
        <v>0</v>
      </c>
      <c r="X225" s="160">
        <v>1</v>
      </c>
      <c r="Y225" s="160">
        <f>X225*K225</f>
        <v>47.316000000000003</v>
      </c>
      <c r="Z225" s="160">
        <v>0</v>
      </c>
      <c r="AA225" s="161">
        <f>Z225*K225</f>
        <v>0</v>
      </c>
      <c r="AR225" s="16" t="s">
        <v>2057</v>
      </c>
      <c r="AT225" s="16" t="s">
        <v>2128</v>
      </c>
      <c r="AU225" s="16" t="s">
        <v>1960</v>
      </c>
      <c r="AY225" s="16" t="s">
        <v>2019</v>
      </c>
      <c r="BE225" s="102">
        <f>IF(U225="základní",N225,0)</f>
        <v>0</v>
      </c>
      <c r="BF225" s="102">
        <f>IF(U225="snížená",N225,0)</f>
        <v>0</v>
      </c>
      <c r="BG225" s="102">
        <f>IF(U225="zákl. přenesená",N225,0)</f>
        <v>0</v>
      </c>
      <c r="BH225" s="102">
        <f>IF(U225="sníž. přenesená",N225,0)</f>
        <v>0</v>
      </c>
      <c r="BI225" s="102">
        <f>IF(U225="nulová",N225,0)</f>
        <v>0</v>
      </c>
      <c r="BJ225" s="16" t="s">
        <v>1878</v>
      </c>
      <c r="BK225" s="102">
        <f>ROUND(L225*K225,2)</f>
        <v>0</v>
      </c>
      <c r="BL225" s="16" t="s">
        <v>2024</v>
      </c>
      <c r="BM225" s="16" t="s">
        <v>2132</v>
      </c>
    </row>
    <row r="226" spans="2:65" s="10" customFormat="1" ht="44.25" customHeight="1">
      <c r="B226" s="162"/>
      <c r="C226" s="163"/>
      <c r="D226" s="163"/>
      <c r="E226" s="164" t="s">
        <v>1876</v>
      </c>
      <c r="F226" s="262" t="s">
        <v>2133</v>
      </c>
      <c r="G226" s="263"/>
      <c r="H226" s="263"/>
      <c r="I226" s="263"/>
      <c r="J226" s="163"/>
      <c r="K226" s="165">
        <v>23.0813764</v>
      </c>
      <c r="L226" s="163"/>
      <c r="M226" s="163"/>
      <c r="N226" s="163"/>
      <c r="O226" s="163"/>
      <c r="P226" s="163"/>
      <c r="Q226" s="163"/>
      <c r="R226" s="166"/>
      <c r="T226" s="167"/>
      <c r="U226" s="163"/>
      <c r="V226" s="163"/>
      <c r="W226" s="163"/>
      <c r="X226" s="163"/>
      <c r="Y226" s="163"/>
      <c r="Z226" s="163"/>
      <c r="AA226" s="168"/>
      <c r="AT226" s="169" t="s">
        <v>2027</v>
      </c>
      <c r="AU226" s="169" t="s">
        <v>1960</v>
      </c>
      <c r="AV226" s="10" t="s">
        <v>1960</v>
      </c>
      <c r="AW226" s="10" t="s">
        <v>2028</v>
      </c>
      <c r="AX226" s="10" t="s">
        <v>1936</v>
      </c>
      <c r="AY226" s="169" t="s">
        <v>2019</v>
      </c>
    </row>
    <row r="227" spans="2:65" s="11" customFormat="1" ht="22.5" customHeight="1">
      <c r="B227" s="170"/>
      <c r="C227" s="171"/>
      <c r="D227" s="171"/>
      <c r="E227" s="172" t="s">
        <v>1876</v>
      </c>
      <c r="F227" s="264" t="s">
        <v>2029</v>
      </c>
      <c r="G227" s="265"/>
      <c r="H227" s="265"/>
      <c r="I227" s="265"/>
      <c r="J227" s="171"/>
      <c r="K227" s="173">
        <v>23.0813764</v>
      </c>
      <c r="L227" s="171"/>
      <c r="M227" s="171"/>
      <c r="N227" s="171"/>
      <c r="O227" s="171"/>
      <c r="P227" s="171"/>
      <c r="Q227" s="171"/>
      <c r="R227" s="174"/>
      <c r="T227" s="175"/>
      <c r="U227" s="171"/>
      <c r="V227" s="171"/>
      <c r="W227" s="171"/>
      <c r="X227" s="171"/>
      <c r="Y227" s="171"/>
      <c r="Z227" s="171"/>
      <c r="AA227" s="176"/>
      <c r="AT227" s="177" t="s">
        <v>2027</v>
      </c>
      <c r="AU227" s="177" t="s">
        <v>1960</v>
      </c>
      <c r="AV227" s="11" t="s">
        <v>2024</v>
      </c>
      <c r="AW227" s="11" t="s">
        <v>2028</v>
      </c>
      <c r="AX227" s="11" t="s">
        <v>1878</v>
      </c>
      <c r="AY227" s="177" t="s">
        <v>2019</v>
      </c>
    </row>
    <row r="228" spans="2:65" s="1" customFormat="1" ht="22.5" customHeight="1">
      <c r="B228" s="33"/>
      <c r="C228" s="155" t="s">
        <v>2134</v>
      </c>
      <c r="D228" s="155" t="s">
        <v>2020</v>
      </c>
      <c r="E228" s="156" t="s">
        <v>2135</v>
      </c>
      <c r="F228" s="249" t="s">
        <v>2136</v>
      </c>
      <c r="G228" s="250"/>
      <c r="H228" s="250"/>
      <c r="I228" s="250"/>
      <c r="J228" s="157" t="s">
        <v>2066</v>
      </c>
      <c r="K228" s="158">
        <v>224.33099999999999</v>
      </c>
      <c r="L228" s="251">
        <v>0</v>
      </c>
      <c r="M228" s="250"/>
      <c r="N228" s="252">
        <f>ROUND(L228*K228,2)</f>
        <v>0</v>
      </c>
      <c r="O228" s="250"/>
      <c r="P228" s="250"/>
      <c r="Q228" s="250"/>
      <c r="R228" s="35"/>
      <c r="T228" s="159" t="s">
        <v>1876</v>
      </c>
      <c r="U228" s="42" t="s">
        <v>1901</v>
      </c>
      <c r="V228" s="34"/>
      <c r="W228" s="160">
        <f>V228*K228</f>
        <v>0</v>
      </c>
      <c r="X228" s="160">
        <v>0</v>
      </c>
      <c r="Y228" s="160">
        <f>X228*K228</f>
        <v>0</v>
      </c>
      <c r="Z228" s="160">
        <v>0</v>
      </c>
      <c r="AA228" s="161">
        <f>Z228*K228</f>
        <v>0</v>
      </c>
      <c r="AR228" s="16" t="s">
        <v>2024</v>
      </c>
      <c r="AT228" s="16" t="s">
        <v>2020</v>
      </c>
      <c r="AU228" s="16" t="s">
        <v>1960</v>
      </c>
      <c r="AY228" s="16" t="s">
        <v>2019</v>
      </c>
      <c r="BE228" s="102">
        <f>IF(U228="základní",N228,0)</f>
        <v>0</v>
      </c>
      <c r="BF228" s="102">
        <f>IF(U228="snížená",N228,0)</f>
        <v>0</v>
      </c>
      <c r="BG228" s="102">
        <f>IF(U228="zákl. přenesená",N228,0)</f>
        <v>0</v>
      </c>
      <c r="BH228" s="102">
        <f>IF(U228="sníž. přenesená",N228,0)</f>
        <v>0</v>
      </c>
      <c r="BI228" s="102">
        <f>IF(U228="nulová",N228,0)</f>
        <v>0</v>
      </c>
      <c r="BJ228" s="16" t="s">
        <v>1878</v>
      </c>
      <c r="BK228" s="102">
        <f>ROUND(L228*K228,2)</f>
        <v>0</v>
      </c>
      <c r="BL228" s="16" t="s">
        <v>2024</v>
      </c>
      <c r="BM228" s="16" t="s">
        <v>2137</v>
      </c>
    </row>
    <row r="229" spans="2:65" s="10" customFormat="1" ht="22.5" customHeight="1">
      <c r="B229" s="162"/>
      <c r="C229" s="163"/>
      <c r="D229" s="163"/>
      <c r="E229" s="164" t="s">
        <v>1876</v>
      </c>
      <c r="F229" s="262" t="s">
        <v>2115</v>
      </c>
      <c r="G229" s="263"/>
      <c r="H229" s="263"/>
      <c r="I229" s="263"/>
      <c r="J229" s="163"/>
      <c r="K229" s="165">
        <v>15.023999999999999</v>
      </c>
      <c r="L229" s="163"/>
      <c r="M229" s="163"/>
      <c r="N229" s="163"/>
      <c r="O229" s="163"/>
      <c r="P229" s="163"/>
      <c r="Q229" s="163"/>
      <c r="R229" s="166"/>
      <c r="T229" s="167"/>
      <c r="U229" s="163"/>
      <c r="V229" s="163"/>
      <c r="W229" s="163"/>
      <c r="X229" s="163"/>
      <c r="Y229" s="163"/>
      <c r="Z229" s="163"/>
      <c r="AA229" s="168"/>
      <c r="AT229" s="169" t="s">
        <v>2027</v>
      </c>
      <c r="AU229" s="169" t="s">
        <v>1960</v>
      </c>
      <c r="AV229" s="10" t="s">
        <v>1960</v>
      </c>
      <c r="AW229" s="10" t="s">
        <v>2028</v>
      </c>
      <c r="AX229" s="10" t="s">
        <v>1936</v>
      </c>
      <c r="AY229" s="169" t="s">
        <v>2019</v>
      </c>
    </row>
    <row r="230" spans="2:65" s="10" customFormat="1" ht="22.5" customHeight="1">
      <c r="B230" s="162"/>
      <c r="C230" s="163"/>
      <c r="D230" s="163"/>
      <c r="E230" s="164" t="s">
        <v>1876</v>
      </c>
      <c r="F230" s="266" t="s">
        <v>2116</v>
      </c>
      <c r="G230" s="263"/>
      <c r="H230" s="263"/>
      <c r="I230" s="263"/>
      <c r="J230" s="163"/>
      <c r="K230" s="165">
        <v>163.816</v>
      </c>
      <c r="L230" s="163"/>
      <c r="M230" s="163"/>
      <c r="N230" s="163"/>
      <c r="O230" s="163"/>
      <c r="P230" s="163"/>
      <c r="Q230" s="163"/>
      <c r="R230" s="166"/>
      <c r="T230" s="167"/>
      <c r="U230" s="163"/>
      <c r="V230" s="163"/>
      <c r="W230" s="163"/>
      <c r="X230" s="163"/>
      <c r="Y230" s="163"/>
      <c r="Z230" s="163"/>
      <c r="AA230" s="168"/>
      <c r="AT230" s="169" t="s">
        <v>2027</v>
      </c>
      <c r="AU230" s="169" t="s">
        <v>1960</v>
      </c>
      <c r="AV230" s="10" t="s">
        <v>1960</v>
      </c>
      <c r="AW230" s="10" t="s">
        <v>2028</v>
      </c>
      <c r="AX230" s="10" t="s">
        <v>1936</v>
      </c>
      <c r="AY230" s="169" t="s">
        <v>2019</v>
      </c>
    </row>
    <row r="231" spans="2:65" s="10" customFormat="1" ht="22.5" customHeight="1">
      <c r="B231" s="162"/>
      <c r="C231" s="163"/>
      <c r="D231" s="163"/>
      <c r="E231" s="164" t="s">
        <v>1876</v>
      </c>
      <c r="F231" s="266" t="s">
        <v>2117</v>
      </c>
      <c r="G231" s="263"/>
      <c r="H231" s="263"/>
      <c r="I231" s="263"/>
      <c r="J231" s="163"/>
      <c r="K231" s="165">
        <v>41.991</v>
      </c>
      <c r="L231" s="163"/>
      <c r="M231" s="163"/>
      <c r="N231" s="163"/>
      <c r="O231" s="163"/>
      <c r="P231" s="163"/>
      <c r="Q231" s="163"/>
      <c r="R231" s="166"/>
      <c r="T231" s="167"/>
      <c r="U231" s="163"/>
      <c r="V231" s="163"/>
      <c r="W231" s="163"/>
      <c r="X231" s="163"/>
      <c r="Y231" s="163"/>
      <c r="Z231" s="163"/>
      <c r="AA231" s="168"/>
      <c r="AT231" s="169" t="s">
        <v>2027</v>
      </c>
      <c r="AU231" s="169" t="s">
        <v>1960</v>
      </c>
      <c r="AV231" s="10" t="s">
        <v>1960</v>
      </c>
      <c r="AW231" s="10" t="s">
        <v>2028</v>
      </c>
      <c r="AX231" s="10" t="s">
        <v>1936</v>
      </c>
      <c r="AY231" s="169" t="s">
        <v>2019</v>
      </c>
    </row>
    <row r="232" spans="2:65" s="10" customFormat="1" ht="31.5" customHeight="1">
      <c r="B232" s="162"/>
      <c r="C232" s="163"/>
      <c r="D232" s="163"/>
      <c r="E232" s="164" t="s">
        <v>1876</v>
      </c>
      <c r="F232" s="266" t="s">
        <v>2118</v>
      </c>
      <c r="G232" s="263"/>
      <c r="H232" s="263"/>
      <c r="I232" s="263"/>
      <c r="J232" s="163"/>
      <c r="K232" s="165">
        <v>3.5</v>
      </c>
      <c r="L232" s="163"/>
      <c r="M232" s="163"/>
      <c r="N232" s="163"/>
      <c r="O232" s="163"/>
      <c r="P232" s="163"/>
      <c r="Q232" s="163"/>
      <c r="R232" s="166"/>
      <c r="T232" s="167"/>
      <c r="U232" s="163"/>
      <c r="V232" s="163"/>
      <c r="W232" s="163"/>
      <c r="X232" s="163"/>
      <c r="Y232" s="163"/>
      <c r="Z232" s="163"/>
      <c r="AA232" s="168"/>
      <c r="AT232" s="169" t="s">
        <v>2027</v>
      </c>
      <c r="AU232" s="169" t="s">
        <v>1960</v>
      </c>
      <c r="AV232" s="10" t="s">
        <v>1960</v>
      </c>
      <c r="AW232" s="10" t="s">
        <v>2028</v>
      </c>
      <c r="AX232" s="10" t="s">
        <v>1936</v>
      </c>
      <c r="AY232" s="169" t="s">
        <v>2019</v>
      </c>
    </row>
    <row r="233" spans="2:65" s="11" customFormat="1" ht="22.5" customHeight="1">
      <c r="B233" s="170"/>
      <c r="C233" s="171"/>
      <c r="D233" s="171"/>
      <c r="E233" s="172" t="s">
        <v>1876</v>
      </c>
      <c r="F233" s="264" t="s">
        <v>2029</v>
      </c>
      <c r="G233" s="265"/>
      <c r="H233" s="265"/>
      <c r="I233" s="265"/>
      <c r="J233" s="171"/>
      <c r="K233" s="173">
        <v>224.33099999999999</v>
      </c>
      <c r="L233" s="171"/>
      <c r="M233" s="171"/>
      <c r="N233" s="171"/>
      <c r="O233" s="171"/>
      <c r="P233" s="171"/>
      <c r="Q233" s="171"/>
      <c r="R233" s="174"/>
      <c r="T233" s="175"/>
      <c r="U233" s="171"/>
      <c r="V233" s="171"/>
      <c r="W233" s="171"/>
      <c r="X233" s="171"/>
      <c r="Y233" s="171"/>
      <c r="Z233" s="171"/>
      <c r="AA233" s="176"/>
      <c r="AT233" s="177" t="s">
        <v>2027</v>
      </c>
      <c r="AU233" s="177" t="s">
        <v>1960</v>
      </c>
      <c r="AV233" s="11" t="s">
        <v>2024</v>
      </c>
      <c r="AW233" s="11" t="s">
        <v>2028</v>
      </c>
      <c r="AX233" s="11" t="s">
        <v>1878</v>
      </c>
      <c r="AY233" s="177" t="s">
        <v>2019</v>
      </c>
    </row>
    <row r="234" spans="2:65" s="1" customFormat="1" ht="31.5" customHeight="1">
      <c r="B234" s="33"/>
      <c r="C234" s="155" t="s">
        <v>2138</v>
      </c>
      <c r="D234" s="155" t="s">
        <v>2020</v>
      </c>
      <c r="E234" s="156" t="s">
        <v>2139</v>
      </c>
      <c r="F234" s="249" t="s">
        <v>2140</v>
      </c>
      <c r="G234" s="250"/>
      <c r="H234" s="250"/>
      <c r="I234" s="250"/>
      <c r="J234" s="157" t="s">
        <v>2131</v>
      </c>
      <c r="K234" s="158">
        <v>415.012</v>
      </c>
      <c r="L234" s="251">
        <v>0</v>
      </c>
      <c r="M234" s="250"/>
      <c r="N234" s="252">
        <f>ROUND(L234*K234,2)</f>
        <v>0</v>
      </c>
      <c r="O234" s="250"/>
      <c r="P234" s="250"/>
      <c r="Q234" s="250"/>
      <c r="R234" s="35"/>
      <c r="T234" s="159" t="s">
        <v>1876</v>
      </c>
      <c r="U234" s="42" t="s">
        <v>1901</v>
      </c>
      <c r="V234" s="34"/>
      <c r="W234" s="160">
        <f>V234*K234</f>
        <v>0</v>
      </c>
      <c r="X234" s="160">
        <v>0</v>
      </c>
      <c r="Y234" s="160">
        <f>X234*K234</f>
        <v>0</v>
      </c>
      <c r="Z234" s="160">
        <v>0</v>
      </c>
      <c r="AA234" s="161">
        <f>Z234*K234</f>
        <v>0</v>
      </c>
      <c r="AR234" s="16" t="s">
        <v>2024</v>
      </c>
      <c r="AT234" s="16" t="s">
        <v>2020</v>
      </c>
      <c r="AU234" s="16" t="s">
        <v>1960</v>
      </c>
      <c r="AY234" s="16" t="s">
        <v>2019</v>
      </c>
      <c r="BE234" s="102">
        <f>IF(U234="základní",N234,0)</f>
        <v>0</v>
      </c>
      <c r="BF234" s="102">
        <f>IF(U234="snížená",N234,0)</f>
        <v>0</v>
      </c>
      <c r="BG234" s="102">
        <f>IF(U234="zákl. přenesená",N234,0)</f>
        <v>0</v>
      </c>
      <c r="BH234" s="102">
        <f>IF(U234="sníž. přenesená",N234,0)</f>
        <v>0</v>
      </c>
      <c r="BI234" s="102">
        <f>IF(U234="nulová",N234,0)</f>
        <v>0</v>
      </c>
      <c r="BJ234" s="16" t="s">
        <v>1878</v>
      </c>
      <c r="BK234" s="102">
        <f>ROUND(L234*K234,2)</f>
        <v>0</v>
      </c>
      <c r="BL234" s="16" t="s">
        <v>2024</v>
      </c>
      <c r="BM234" s="16" t="s">
        <v>2141</v>
      </c>
    </row>
    <row r="235" spans="2:65" s="10" customFormat="1" ht="22.5" customHeight="1">
      <c r="B235" s="162"/>
      <c r="C235" s="163"/>
      <c r="D235" s="163"/>
      <c r="E235" s="164" t="s">
        <v>1876</v>
      </c>
      <c r="F235" s="262" t="s">
        <v>2142</v>
      </c>
      <c r="G235" s="263"/>
      <c r="H235" s="263"/>
      <c r="I235" s="263"/>
      <c r="J235" s="163"/>
      <c r="K235" s="165">
        <v>27.7944</v>
      </c>
      <c r="L235" s="163"/>
      <c r="M235" s="163"/>
      <c r="N235" s="163"/>
      <c r="O235" s="163"/>
      <c r="P235" s="163"/>
      <c r="Q235" s="163"/>
      <c r="R235" s="166"/>
      <c r="T235" s="167"/>
      <c r="U235" s="163"/>
      <c r="V235" s="163"/>
      <c r="W235" s="163"/>
      <c r="X235" s="163"/>
      <c r="Y235" s="163"/>
      <c r="Z235" s="163"/>
      <c r="AA235" s="168"/>
      <c r="AT235" s="169" t="s">
        <v>2027</v>
      </c>
      <c r="AU235" s="169" t="s">
        <v>1960</v>
      </c>
      <c r="AV235" s="10" t="s">
        <v>1960</v>
      </c>
      <c r="AW235" s="10" t="s">
        <v>2028</v>
      </c>
      <c r="AX235" s="10" t="s">
        <v>1936</v>
      </c>
      <c r="AY235" s="169" t="s">
        <v>2019</v>
      </c>
    </row>
    <row r="236" spans="2:65" s="10" customFormat="1" ht="22.5" customHeight="1">
      <c r="B236" s="162"/>
      <c r="C236" s="163"/>
      <c r="D236" s="163"/>
      <c r="E236" s="164" t="s">
        <v>1876</v>
      </c>
      <c r="F236" s="266" t="s">
        <v>2143</v>
      </c>
      <c r="G236" s="263"/>
      <c r="H236" s="263"/>
      <c r="I236" s="263"/>
      <c r="J236" s="163"/>
      <c r="K236" s="165">
        <v>303.05959999999999</v>
      </c>
      <c r="L236" s="163"/>
      <c r="M236" s="163"/>
      <c r="N236" s="163"/>
      <c r="O236" s="163"/>
      <c r="P236" s="163"/>
      <c r="Q236" s="163"/>
      <c r="R236" s="166"/>
      <c r="T236" s="167"/>
      <c r="U236" s="163"/>
      <c r="V236" s="163"/>
      <c r="W236" s="163"/>
      <c r="X236" s="163"/>
      <c r="Y236" s="163"/>
      <c r="Z236" s="163"/>
      <c r="AA236" s="168"/>
      <c r="AT236" s="169" t="s">
        <v>2027</v>
      </c>
      <c r="AU236" s="169" t="s">
        <v>1960</v>
      </c>
      <c r="AV236" s="10" t="s">
        <v>1960</v>
      </c>
      <c r="AW236" s="10" t="s">
        <v>2028</v>
      </c>
      <c r="AX236" s="10" t="s">
        <v>1936</v>
      </c>
      <c r="AY236" s="169" t="s">
        <v>2019</v>
      </c>
    </row>
    <row r="237" spans="2:65" s="10" customFormat="1" ht="22.5" customHeight="1">
      <c r="B237" s="162"/>
      <c r="C237" s="163"/>
      <c r="D237" s="163"/>
      <c r="E237" s="164" t="s">
        <v>1876</v>
      </c>
      <c r="F237" s="266" t="s">
        <v>2144</v>
      </c>
      <c r="G237" s="263"/>
      <c r="H237" s="263"/>
      <c r="I237" s="263"/>
      <c r="J237" s="163"/>
      <c r="K237" s="165">
        <v>77.683350000000004</v>
      </c>
      <c r="L237" s="163"/>
      <c r="M237" s="163"/>
      <c r="N237" s="163"/>
      <c r="O237" s="163"/>
      <c r="P237" s="163"/>
      <c r="Q237" s="163"/>
      <c r="R237" s="166"/>
      <c r="T237" s="167"/>
      <c r="U237" s="163"/>
      <c r="V237" s="163"/>
      <c r="W237" s="163"/>
      <c r="X237" s="163"/>
      <c r="Y237" s="163"/>
      <c r="Z237" s="163"/>
      <c r="AA237" s="168"/>
      <c r="AT237" s="169" t="s">
        <v>2027</v>
      </c>
      <c r="AU237" s="169" t="s">
        <v>1960</v>
      </c>
      <c r="AV237" s="10" t="s">
        <v>1960</v>
      </c>
      <c r="AW237" s="10" t="s">
        <v>2028</v>
      </c>
      <c r="AX237" s="10" t="s">
        <v>1936</v>
      </c>
      <c r="AY237" s="169" t="s">
        <v>2019</v>
      </c>
    </row>
    <row r="238" spans="2:65" s="10" customFormat="1" ht="31.5" customHeight="1">
      <c r="B238" s="162"/>
      <c r="C238" s="163"/>
      <c r="D238" s="163"/>
      <c r="E238" s="164" t="s">
        <v>1876</v>
      </c>
      <c r="F238" s="266" t="s">
        <v>2145</v>
      </c>
      <c r="G238" s="263"/>
      <c r="H238" s="263"/>
      <c r="I238" s="263"/>
      <c r="J238" s="163"/>
      <c r="K238" s="165">
        <v>6.4749999999999996</v>
      </c>
      <c r="L238" s="163"/>
      <c r="M238" s="163"/>
      <c r="N238" s="163"/>
      <c r="O238" s="163"/>
      <c r="P238" s="163"/>
      <c r="Q238" s="163"/>
      <c r="R238" s="166"/>
      <c r="T238" s="167"/>
      <c r="U238" s="163"/>
      <c r="V238" s="163"/>
      <c r="W238" s="163"/>
      <c r="X238" s="163"/>
      <c r="Y238" s="163"/>
      <c r="Z238" s="163"/>
      <c r="AA238" s="168"/>
      <c r="AT238" s="169" t="s">
        <v>2027</v>
      </c>
      <c r="AU238" s="169" t="s">
        <v>1960</v>
      </c>
      <c r="AV238" s="10" t="s">
        <v>1960</v>
      </c>
      <c r="AW238" s="10" t="s">
        <v>2028</v>
      </c>
      <c r="AX238" s="10" t="s">
        <v>1936</v>
      </c>
      <c r="AY238" s="169" t="s">
        <v>2019</v>
      </c>
    </row>
    <row r="239" spans="2:65" s="11" customFormat="1" ht="22.5" customHeight="1">
      <c r="B239" s="170"/>
      <c r="C239" s="171"/>
      <c r="D239" s="171"/>
      <c r="E239" s="172" t="s">
        <v>1876</v>
      </c>
      <c r="F239" s="264" t="s">
        <v>2029</v>
      </c>
      <c r="G239" s="265"/>
      <c r="H239" s="265"/>
      <c r="I239" s="265"/>
      <c r="J239" s="171"/>
      <c r="K239" s="173">
        <v>415.01235000000003</v>
      </c>
      <c r="L239" s="171"/>
      <c r="M239" s="171"/>
      <c r="N239" s="171"/>
      <c r="O239" s="171"/>
      <c r="P239" s="171"/>
      <c r="Q239" s="171"/>
      <c r="R239" s="174"/>
      <c r="T239" s="175"/>
      <c r="U239" s="171"/>
      <c r="V239" s="171"/>
      <c r="W239" s="171"/>
      <c r="X239" s="171"/>
      <c r="Y239" s="171"/>
      <c r="Z239" s="171"/>
      <c r="AA239" s="176"/>
      <c r="AT239" s="177" t="s">
        <v>2027</v>
      </c>
      <c r="AU239" s="177" t="s">
        <v>1960</v>
      </c>
      <c r="AV239" s="11" t="s">
        <v>2024</v>
      </c>
      <c r="AW239" s="11" t="s">
        <v>2028</v>
      </c>
      <c r="AX239" s="11" t="s">
        <v>1878</v>
      </c>
      <c r="AY239" s="177" t="s">
        <v>2019</v>
      </c>
    </row>
    <row r="240" spans="2:65" s="1" customFormat="1" ht="31.5" customHeight="1">
      <c r="B240" s="33"/>
      <c r="C240" s="155" t="s">
        <v>2146</v>
      </c>
      <c r="D240" s="155" t="s">
        <v>2020</v>
      </c>
      <c r="E240" s="156" t="s">
        <v>2147</v>
      </c>
      <c r="F240" s="249" t="s">
        <v>2148</v>
      </c>
      <c r="G240" s="250"/>
      <c r="H240" s="250"/>
      <c r="I240" s="250"/>
      <c r="J240" s="157" t="s">
        <v>2066</v>
      </c>
      <c r="K240" s="158">
        <v>4.5</v>
      </c>
      <c r="L240" s="251">
        <v>0</v>
      </c>
      <c r="M240" s="250"/>
      <c r="N240" s="252">
        <f>ROUND(L240*K240,2)</f>
        <v>0</v>
      </c>
      <c r="O240" s="250"/>
      <c r="P240" s="250"/>
      <c r="Q240" s="250"/>
      <c r="R240" s="35"/>
      <c r="T240" s="159" t="s">
        <v>1876</v>
      </c>
      <c r="U240" s="42" t="s">
        <v>1901</v>
      </c>
      <c r="V240" s="34"/>
      <c r="W240" s="160">
        <f>V240*K240</f>
        <v>0</v>
      </c>
      <c r="X240" s="160">
        <v>0</v>
      </c>
      <c r="Y240" s="160">
        <f>X240*K240</f>
        <v>0</v>
      </c>
      <c r="Z240" s="160">
        <v>0</v>
      </c>
      <c r="AA240" s="161">
        <f>Z240*K240</f>
        <v>0</v>
      </c>
      <c r="AR240" s="16" t="s">
        <v>2024</v>
      </c>
      <c r="AT240" s="16" t="s">
        <v>2020</v>
      </c>
      <c r="AU240" s="16" t="s">
        <v>1960</v>
      </c>
      <c r="AY240" s="16" t="s">
        <v>2019</v>
      </c>
      <c r="BE240" s="102">
        <f>IF(U240="základní",N240,0)</f>
        <v>0</v>
      </c>
      <c r="BF240" s="102">
        <f>IF(U240="snížená",N240,0)</f>
        <v>0</v>
      </c>
      <c r="BG240" s="102">
        <f>IF(U240="zákl. přenesená",N240,0)</f>
        <v>0</v>
      </c>
      <c r="BH240" s="102">
        <f>IF(U240="sníž. přenesená",N240,0)</f>
        <v>0</v>
      </c>
      <c r="BI240" s="102">
        <f>IF(U240="nulová",N240,0)</f>
        <v>0</v>
      </c>
      <c r="BJ240" s="16" t="s">
        <v>1878</v>
      </c>
      <c r="BK240" s="102">
        <f>ROUND(L240*K240,2)</f>
        <v>0</v>
      </c>
      <c r="BL240" s="16" t="s">
        <v>2024</v>
      </c>
      <c r="BM240" s="16" t="s">
        <v>2149</v>
      </c>
    </row>
    <row r="241" spans="2:65" s="10" customFormat="1" ht="22.5" customHeight="1">
      <c r="B241" s="162"/>
      <c r="C241" s="163"/>
      <c r="D241" s="163"/>
      <c r="E241" s="164" t="s">
        <v>1876</v>
      </c>
      <c r="F241" s="262" t="s">
        <v>2150</v>
      </c>
      <c r="G241" s="263"/>
      <c r="H241" s="263"/>
      <c r="I241" s="263"/>
      <c r="J241" s="163"/>
      <c r="K241" s="165">
        <v>4.5</v>
      </c>
      <c r="L241" s="163"/>
      <c r="M241" s="163"/>
      <c r="N241" s="163"/>
      <c r="O241" s="163"/>
      <c r="P241" s="163"/>
      <c r="Q241" s="163"/>
      <c r="R241" s="166"/>
      <c r="T241" s="167"/>
      <c r="U241" s="163"/>
      <c r="V241" s="163"/>
      <c r="W241" s="163"/>
      <c r="X241" s="163"/>
      <c r="Y241" s="163"/>
      <c r="Z241" s="163"/>
      <c r="AA241" s="168"/>
      <c r="AT241" s="169" t="s">
        <v>2027</v>
      </c>
      <c r="AU241" s="169" t="s">
        <v>1960</v>
      </c>
      <c r="AV241" s="10" t="s">
        <v>1960</v>
      </c>
      <c r="AW241" s="10" t="s">
        <v>2028</v>
      </c>
      <c r="AX241" s="10" t="s">
        <v>1936</v>
      </c>
      <c r="AY241" s="169" t="s">
        <v>2019</v>
      </c>
    </row>
    <row r="242" spans="2:65" s="11" customFormat="1" ht="22.5" customHeight="1">
      <c r="B242" s="170"/>
      <c r="C242" s="171"/>
      <c r="D242" s="171"/>
      <c r="E242" s="172" t="s">
        <v>1876</v>
      </c>
      <c r="F242" s="264" t="s">
        <v>2029</v>
      </c>
      <c r="G242" s="265"/>
      <c r="H242" s="265"/>
      <c r="I242" s="265"/>
      <c r="J242" s="171"/>
      <c r="K242" s="173">
        <v>4.5</v>
      </c>
      <c r="L242" s="171"/>
      <c r="M242" s="171"/>
      <c r="N242" s="171"/>
      <c r="O242" s="171"/>
      <c r="P242" s="171"/>
      <c r="Q242" s="171"/>
      <c r="R242" s="174"/>
      <c r="T242" s="175"/>
      <c r="U242" s="171"/>
      <c r="V242" s="171"/>
      <c r="W242" s="171"/>
      <c r="X242" s="171"/>
      <c r="Y242" s="171"/>
      <c r="Z242" s="171"/>
      <c r="AA242" s="176"/>
      <c r="AT242" s="177" t="s">
        <v>2027</v>
      </c>
      <c r="AU242" s="177" t="s">
        <v>1960</v>
      </c>
      <c r="AV242" s="11" t="s">
        <v>2024</v>
      </c>
      <c r="AW242" s="11" t="s">
        <v>2028</v>
      </c>
      <c r="AX242" s="11" t="s">
        <v>1878</v>
      </c>
      <c r="AY242" s="177" t="s">
        <v>2019</v>
      </c>
    </row>
    <row r="243" spans="2:65" s="1" customFormat="1" ht="22.5" customHeight="1">
      <c r="B243" s="33"/>
      <c r="C243" s="178" t="s">
        <v>2151</v>
      </c>
      <c r="D243" s="178" t="s">
        <v>2128</v>
      </c>
      <c r="E243" s="179" t="s">
        <v>2152</v>
      </c>
      <c r="F243" s="267" t="s">
        <v>2153</v>
      </c>
      <c r="G243" s="268"/>
      <c r="H243" s="268"/>
      <c r="I243" s="268"/>
      <c r="J243" s="180" t="s">
        <v>2131</v>
      </c>
      <c r="K243" s="181">
        <v>8.1</v>
      </c>
      <c r="L243" s="269">
        <v>0</v>
      </c>
      <c r="M243" s="268"/>
      <c r="N243" s="270">
        <f>ROUND(L243*K243,2)</f>
        <v>0</v>
      </c>
      <c r="O243" s="250"/>
      <c r="P243" s="250"/>
      <c r="Q243" s="250"/>
      <c r="R243" s="35"/>
      <c r="T243" s="159" t="s">
        <v>1876</v>
      </c>
      <c r="U243" s="42" t="s">
        <v>1901</v>
      </c>
      <c r="V243" s="34"/>
      <c r="W243" s="160">
        <f>V243*K243</f>
        <v>0</v>
      </c>
      <c r="X243" s="160">
        <v>1</v>
      </c>
      <c r="Y243" s="160">
        <f>X243*K243</f>
        <v>8.1</v>
      </c>
      <c r="Z243" s="160">
        <v>0</v>
      </c>
      <c r="AA243" s="161">
        <f>Z243*K243</f>
        <v>0</v>
      </c>
      <c r="AR243" s="16" t="s">
        <v>2057</v>
      </c>
      <c r="AT243" s="16" t="s">
        <v>2128</v>
      </c>
      <c r="AU243" s="16" t="s">
        <v>1960</v>
      </c>
      <c r="AY243" s="16" t="s">
        <v>2019</v>
      </c>
      <c r="BE243" s="102">
        <f>IF(U243="základní",N243,0)</f>
        <v>0</v>
      </c>
      <c r="BF243" s="102">
        <f>IF(U243="snížená",N243,0)</f>
        <v>0</v>
      </c>
      <c r="BG243" s="102">
        <f>IF(U243="zákl. přenesená",N243,0)</f>
        <v>0</v>
      </c>
      <c r="BH243" s="102">
        <f>IF(U243="sníž. přenesená",N243,0)</f>
        <v>0</v>
      </c>
      <c r="BI243" s="102">
        <f>IF(U243="nulová",N243,0)</f>
        <v>0</v>
      </c>
      <c r="BJ243" s="16" t="s">
        <v>1878</v>
      </c>
      <c r="BK243" s="102">
        <f>ROUND(L243*K243,2)</f>
        <v>0</v>
      </c>
      <c r="BL243" s="16" t="s">
        <v>2024</v>
      </c>
      <c r="BM243" s="16" t="s">
        <v>2154</v>
      </c>
    </row>
    <row r="244" spans="2:65" s="10" customFormat="1" ht="31.5" customHeight="1">
      <c r="B244" s="162"/>
      <c r="C244" s="163"/>
      <c r="D244" s="163"/>
      <c r="E244" s="164" t="s">
        <v>1876</v>
      </c>
      <c r="F244" s="262" t="s">
        <v>2155</v>
      </c>
      <c r="G244" s="263"/>
      <c r="H244" s="263"/>
      <c r="I244" s="263"/>
      <c r="J244" s="163"/>
      <c r="K244" s="165">
        <v>8.1</v>
      </c>
      <c r="L244" s="163"/>
      <c r="M244" s="163"/>
      <c r="N244" s="163"/>
      <c r="O244" s="163"/>
      <c r="P244" s="163"/>
      <c r="Q244" s="163"/>
      <c r="R244" s="166"/>
      <c r="T244" s="167"/>
      <c r="U244" s="163"/>
      <c r="V244" s="163"/>
      <c r="W244" s="163"/>
      <c r="X244" s="163"/>
      <c r="Y244" s="163"/>
      <c r="Z244" s="163"/>
      <c r="AA244" s="168"/>
      <c r="AT244" s="169" t="s">
        <v>2027</v>
      </c>
      <c r="AU244" s="169" t="s">
        <v>1960</v>
      </c>
      <c r="AV244" s="10" t="s">
        <v>1960</v>
      </c>
      <c r="AW244" s="10" t="s">
        <v>2028</v>
      </c>
      <c r="AX244" s="10" t="s">
        <v>1936</v>
      </c>
      <c r="AY244" s="169" t="s">
        <v>2019</v>
      </c>
    </row>
    <row r="245" spans="2:65" s="11" customFormat="1" ht="22.5" customHeight="1">
      <c r="B245" s="170"/>
      <c r="C245" s="171"/>
      <c r="D245" s="171"/>
      <c r="E245" s="172" t="s">
        <v>1876</v>
      </c>
      <c r="F245" s="264" t="s">
        <v>2029</v>
      </c>
      <c r="G245" s="265"/>
      <c r="H245" s="265"/>
      <c r="I245" s="265"/>
      <c r="J245" s="171"/>
      <c r="K245" s="173">
        <v>8.1</v>
      </c>
      <c r="L245" s="171"/>
      <c r="M245" s="171"/>
      <c r="N245" s="171"/>
      <c r="O245" s="171"/>
      <c r="P245" s="171"/>
      <c r="Q245" s="171"/>
      <c r="R245" s="174"/>
      <c r="T245" s="175"/>
      <c r="U245" s="171"/>
      <c r="V245" s="171"/>
      <c r="W245" s="171"/>
      <c r="X245" s="171"/>
      <c r="Y245" s="171"/>
      <c r="Z245" s="171"/>
      <c r="AA245" s="176"/>
      <c r="AT245" s="177" t="s">
        <v>2027</v>
      </c>
      <c r="AU245" s="177" t="s">
        <v>1960</v>
      </c>
      <c r="AV245" s="11" t="s">
        <v>2024</v>
      </c>
      <c r="AW245" s="11" t="s">
        <v>2028</v>
      </c>
      <c r="AX245" s="11" t="s">
        <v>1878</v>
      </c>
      <c r="AY245" s="177" t="s">
        <v>2019</v>
      </c>
    </row>
    <row r="246" spans="2:65" s="1" customFormat="1" ht="31.5" customHeight="1">
      <c r="B246" s="33"/>
      <c r="C246" s="155" t="s">
        <v>2156</v>
      </c>
      <c r="D246" s="155" t="s">
        <v>2020</v>
      </c>
      <c r="E246" s="156" t="s">
        <v>2157</v>
      </c>
      <c r="F246" s="249" t="s">
        <v>2158</v>
      </c>
      <c r="G246" s="250"/>
      <c r="H246" s="250"/>
      <c r="I246" s="250"/>
      <c r="J246" s="157" t="s">
        <v>2066</v>
      </c>
      <c r="K246" s="158">
        <v>40.314999999999998</v>
      </c>
      <c r="L246" s="251">
        <v>0</v>
      </c>
      <c r="M246" s="250"/>
      <c r="N246" s="252">
        <f>ROUND(L246*K246,2)</f>
        <v>0</v>
      </c>
      <c r="O246" s="250"/>
      <c r="P246" s="250"/>
      <c r="Q246" s="250"/>
      <c r="R246" s="35"/>
      <c r="T246" s="159" t="s">
        <v>1876</v>
      </c>
      <c r="U246" s="42" t="s">
        <v>1901</v>
      </c>
      <c r="V246" s="34"/>
      <c r="W246" s="160">
        <f>V246*K246</f>
        <v>0</v>
      </c>
      <c r="X246" s="160">
        <v>0</v>
      </c>
      <c r="Y246" s="160">
        <f>X246*K246</f>
        <v>0</v>
      </c>
      <c r="Z246" s="160">
        <v>0</v>
      </c>
      <c r="AA246" s="161">
        <f>Z246*K246</f>
        <v>0</v>
      </c>
      <c r="AR246" s="16" t="s">
        <v>2024</v>
      </c>
      <c r="AT246" s="16" t="s">
        <v>2020</v>
      </c>
      <c r="AU246" s="16" t="s">
        <v>1960</v>
      </c>
      <c r="AY246" s="16" t="s">
        <v>2019</v>
      </c>
      <c r="BE246" s="102">
        <f>IF(U246="základní",N246,0)</f>
        <v>0</v>
      </c>
      <c r="BF246" s="102">
        <f>IF(U246="snížená",N246,0)</f>
        <v>0</v>
      </c>
      <c r="BG246" s="102">
        <f>IF(U246="zákl. přenesená",N246,0)</f>
        <v>0</v>
      </c>
      <c r="BH246" s="102">
        <f>IF(U246="sníž. přenesená",N246,0)</f>
        <v>0</v>
      </c>
      <c r="BI246" s="102">
        <f>IF(U246="nulová",N246,0)</f>
        <v>0</v>
      </c>
      <c r="BJ246" s="16" t="s">
        <v>1878</v>
      </c>
      <c r="BK246" s="102">
        <f>ROUND(L246*K246,2)</f>
        <v>0</v>
      </c>
      <c r="BL246" s="16" t="s">
        <v>2024</v>
      </c>
      <c r="BM246" s="16" t="s">
        <v>2159</v>
      </c>
    </row>
    <row r="247" spans="2:65" s="10" customFormat="1" ht="31.5" customHeight="1">
      <c r="B247" s="162"/>
      <c r="C247" s="163"/>
      <c r="D247" s="163"/>
      <c r="E247" s="164" t="s">
        <v>1876</v>
      </c>
      <c r="F247" s="262" t="s">
        <v>2160</v>
      </c>
      <c r="G247" s="263"/>
      <c r="H247" s="263"/>
      <c r="I247" s="263"/>
      <c r="J247" s="163"/>
      <c r="K247" s="165">
        <v>40.314999999999998</v>
      </c>
      <c r="L247" s="163"/>
      <c r="M247" s="163"/>
      <c r="N247" s="163"/>
      <c r="O247" s="163"/>
      <c r="P247" s="163"/>
      <c r="Q247" s="163"/>
      <c r="R247" s="166"/>
      <c r="T247" s="167"/>
      <c r="U247" s="163"/>
      <c r="V247" s="163"/>
      <c r="W247" s="163"/>
      <c r="X247" s="163"/>
      <c r="Y247" s="163"/>
      <c r="Z247" s="163"/>
      <c r="AA247" s="168"/>
      <c r="AT247" s="169" t="s">
        <v>2027</v>
      </c>
      <c r="AU247" s="169" t="s">
        <v>1960</v>
      </c>
      <c r="AV247" s="10" t="s">
        <v>1960</v>
      </c>
      <c r="AW247" s="10" t="s">
        <v>2028</v>
      </c>
      <c r="AX247" s="10" t="s">
        <v>1936</v>
      </c>
      <c r="AY247" s="169" t="s">
        <v>2019</v>
      </c>
    </row>
    <row r="248" spans="2:65" s="11" customFormat="1" ht="22.5" customHeight="1">
      <c r="B248" s="170"/>
      <c r="C248" s="171"/>
      <c r="D248" s="171"/>
      <c r="E248" s="172" t="s">
        <v>1876</v>
      </c>
      <c r="F248" s="264" t="s">
        <v>2029</v>
      </c>
      <c r="G248" s="265"/>
      <c r="H248" s="265"/>
      <c r="I248" s="265"/>
      <c r="J248" s="171"/>
      <c r="K248" s="173">
        <v>40.314999999999998</v>
      </c>
      <c r="L248" s="171"/>
      <c r="M248" s="171"/>
      <c r="N248" s="171"/>
      <c r="O248" s="171"/>
      <c r="P248" s="171"/>
      <c r="Q248" s="171"/>
      <c r="R248" s="174"/>
      <c r="T248" s="175"/>
      <c r="U248" s="171"/>
      <c r="V248" s="171"/>
      <c r="W248" s="171"/>
      <c r="X248" s="171"/>
      <c r="Y248" s="171"/>
      <c r="Z248" s="171"/>
      <c r="AA248" s="176"/>
      <c r="AT248" s="177" t="s">
        <v>2027</v>
      </c>
      <c r="AU248" s="177" t="s">
        <v>1960</v>
      </c>
      <c r="AV248" s="11" t="s">
        <v>2024</v>
      </c>
      <c r="AW248" s="11" t="s">
        <v>2028</v>
      </c>
      <c r="AX248" s="11" t="s">
        <v>1878</v>
      </c>
      <c r="AY248" s="177" t="s">
        <v>2019</v>
      </c>
    </row>
    <row r="249" spans="2:65" s="1" customFormat="1" ht="31.5" customHeight="1">
      <c r="B249" s="33"/>
      <c r="C249" s="155" t="s">
        <v>2161</v>
      </c>
      <c r="D249" s="155" t="s">
        <v>2020</v>
      </c>
      <c r="E249" s="156" t="s">
        <v>2162</v>
      </c>
      <c r="F249" s="249" t="s">
        <v>2163</v>
      </c>
      <c r="G249" s="250"/>
      <c r="H249" s="250"/>
      <c r="I249" s="250"/>
      <c r="J249" s="157" t="s">
        <v>2066</v>
      </c>
      <c r="K249" s="158">
        <v>40.314999999999998</v>
      </c>
      <c r="L249" s="251">
        <v>0</v>
      </c>
      <c r="M249" s="250"/>
      <c r="N249" s="252">
        <f>ROUND(L249*K249,2)</f>
        <v>0</v>
      </c>
      <c r="O249" s="250"/>
      <c r="P249" s="250"/>
      <c r="Q249" s="250"/>
      <c r="R249" s="35"/>
      <c r="T249" s="159" t="s">
        <v>1876</v>
      </c>
      <c r="U249" s="42" t="s">
        <v>1901</v>
      </c>
      <c r="V249" s="34"/>
      <c r="W249" s="160">
        <f>V249*K249</f>
        <v>0</v>
      </c>
      <c r="X249" s="160">
        <v>0</v>
      </c>
      <c r="Y249" s="160">
        <f>X249*K249</f>
        <v>0</v>
      </c>
      <c r="Z249" s="160">
        <v>0</v>
      </c>
      <c r="AA249" s="161">
        <f>Z249*K249</f>
        <v>0</v>
      </c>
      <c r="AR249" s="16" t="s">
        <v>2024</v>
      </c>
      <c r="AT249" s="16" t="s">
        <v>2020</v>
      </c>
      <c r="AU249" s="16" t="s">
        <v>1960</v>
      </c>
      <c r="AY249" s="16" t="s">
        <v>2019</v>
      </c>
      <c r="BE249" s="102">
        <f>IF(U249="základní",N249,0)</f>
        <v>0</v>
      </c>
      <c r="BF249" s="102">
        <f>IF(U249="snížená",N249,0)</f>
        <v>0</v>
      </c>
      <c r="BG249" s="102">
        <f>IF(U249="zákl. přenesená",N249,0)</f>
        <v>0</v>
      </c>
      <c r="BH249" s="102">
        <f>IF(U249="sníž. přenesená",N249,0)</f>
        <v>0</v>
      </c>
      <c r="BI249" s="102">
        <f>IF(U249="nulová",N249,0)</f>
        <v>0</v>
      </c>
      <c r="BJ249" s="16" t="s">
        <v>1878</v>
      </c>
      <c r="BK249" s="102">
        <f>ROUND(L249*K249,2)</f>
        <v>0</v>
      </c>
      <c r="BL249" s="16" t="s">
        <v>2024</v>
      </c>
      <c r="BM249" s="16" t="s">
        <v>2164</v>
      </c>
    </row>
    <row r="250" spans="2:65" s="10" customFormat="1" ht="31.5" customHeight="1">
      <c r="B250" s="162"/>
      <c r="C250" s="163"/>
      <c r="D250" s="163"/>
      <c r="E250" s="164" t="s">
        <v>1876</v>
      </c>
      <c r="F250" s="262" t="s">
        <v>2160</v>
      </c>
      <c r="G250" s="263"/>
      <c r="H250" s="263"/>
      <c r="I250" s="263"/>
      <c r="J250" s="163"/>
      <c r="K250" s="165">
        <v>40.314999999999998</v>
      </c>
      <c r="L250" s="163"/>
      <c r="M250" s="163"/>
      <c r="N250" s="163"/>
      <c r="O250" s="163"/>
      <c r="P250" s="163"/>
      <c r="Q250" s="163"/>
      <c r="R250" s="166"/>
      <c r="T250" s="167"/>
      <c r="U250" s="163"/>
      <c r="V250" s="163"/>
      <c r="W250" s="163"/>
      <c r="X250" s="163"/>
      <c r="Y250" s="163"/>
      <c r="Z250" s="163"/>
      <c r="AA250" s="168"/>
      <c r="AT250" s="169" t="s">
        <v>2027</v>
      </c>
      <c r="AU250" s="169" t="s">
        <v>1960</v>
      </c>
      <c r="AV250" s="10" t="s">
        <v>1960</v>
      </c>
      <c r="AW250" s="10" t="s">
        <v>2028</v>
      </c>
      <c r="AX250" s="10" t="s">
        <v>1936</v>
      </c>
      <c r="AY250" s="169" t="s">
        <v>2019</v>
      </c>
    </row>
    <row r="251" spans="2:65" s="11" customFormat="1" ht="22.5" customHeight="1">
      <c r="B251" s="170"/>
      <c r="C251" s="171"/>
      <c r="D251" s="171"/>
      <c r="E251" s="172" t="s">
        <v>1876</v>
      </c>
      <c r="F251" s="264" t="s">
        <v>2029</v>
      </c>
      <c r="G251" s="265"/>
      <c r="H251" s="265"/>
      <c r="I251" s="265"/>
      <c r="J251" s="171"/>
      <c r="K251" s="173">
        <v>40.314999999999998</v>
      </c>
      <c r="L251" s="171"/>
      <c r="M251" s="171"/>
      <c r="N251" s="171"/>
      <c r="O251" s="171"/>
      <c r="P251" s="171"/>
      <c r="Q251" s="171"/>
      <c r="R251" s="174"/>
      <c r="T251" s="175"/>
      <c r="U251" s="171"/>
      <c r="V251" s="171"/>
      <c r="W251" s="171"/>
      <c r="X251" s="171"/>
      <c r="Y251" s="171"/>
      <c r="Z251" s="171"/>
      <c r="AA251" s="176"/>
      <c r="AT251" s="177" t="s">
        <v>2027</v>
      </c>
      <c r="AU251" s="177" t="s">
        <v>1960</v>
      </c>
      <c r="AV251" s="11" t="s">
        <v>2024</v>
      </c>
      <c r="AW251" s="11" t="s">
        <v>2028</v>
      </c>
      <c r="AX251" s="11" t="s">
        <v>1878</v>
      </c>
      <c r="AY251" s="177" t="s">
        <v>2019</v>
      </c>
    </row>
    <row r="252" spans="2:65" s="1" customFormat="1" ht="57" customHeight="1">
      <c r="B252" s="33"/>
      <c r="C252" s="155" t="s">
        <v>2165</v>
      </c>
      <c r="D252" s="155" t="s">
        <v>2020</v>
      </c>
      <c r="E252" s="156" t="s">
        <v>2166</v>
      </c>
      <c r="F252" s="249" t="s">
        <v>2167</v>
      </c>
      <c r="G252" s="250"/>
      <c r="H252" s="250"/>
      <c r="I252" s="250"/>
      <c r="J252" s="157" t="s">
        <v>2023</v>
      </c>
      <c r="K252" s="158">
        <v>74.75</v>
      </c>
      <c r="L252" s="251">
        <v>0</v>
      </c>
      <c r="M252" s="250"/>
      <c r="N252" s="252">
        <f>ROUND(L252*K252,2)</f>
        <v>0</v>
      </c>
      <c r="O252" s="250"/>
      <c r="P252" s="250"/>
      <c r="Q252" s="250"/>
      <c r="R252" s="35"/>
      <c r="T252" s="159" t="s">
        <v>1876</v>
      </c>
      <c r="U252" s="42" t="s">
        <v>1901</v>
      </c>
      <c r="V252" s="34"/>
      <c r="W252" s="160">
        <f>V252*K252</f>
        <v>0</v>
      </c>
      <c r="X252" s="160">
        <v>0</v>
      </c>
      <c r="Y252" s="160">
        <f>X252*K252</f>
        <v>0</v>
      </c>
      <c r="Z252" s="160">
        <v>0</v>
      </c>
      <c r="AA252" s="161">
        <f>Z252*K252</f>
        <v>0</v>
      </c>
      <c r="AR252" s="16" t="s">
        <v>2024</v>
      </c>
      <c r="AT252" s="16" t="s">
        <v>2020</v>
      </c>
      <c r="AU252" s="16" t="s">
        <v>1960</v>
      </c>
      <c r="AY252" s="16" t="s">
        <v>2019</v>
      </c>
      <c r="BE252" s="102">
        <f>IF(U252="základní",N252,0)</f>
        <v>0</v>
      </c>
      <c r="BF252" s="102">
        <f>IF(U252="snížená",N252,0)</f>
        <v>0</v>
      </c>
      <c r="BG252" s="102">
        <f>IF(U252="zákl. přenesená",N252,0)</f>
        <v>0</v>
      </c>
      <c r="BH252" s="102">
        <f>IF(U252="sníž. přenesená",N252,0)</f>
        <v>0</v>
      </c>
      <c r="BI252" s="102">
        <f>IF(U252="nulová",N252,0)</f>
        <v>0</v>
      </c>
      <c r="BJ252" s="16" t="s">
        <v>1878</v>
      </c>
      <c r="BK252" s="102">
        <f>ROUND(L252*K252,2)</f>
        <v>0</v>
      </c>
      <c r="BL252" s="16" t="s">
        <v>2024</v>
      </c>
      <c r="BM252" s="16" t="s">
        <v>2168</v>
      </c>
    </row>
    <row r="253" spans="2:65" s="10" customFormat="1" ht="22.5" customHeight="1">
      <c r="B253" s="162"/>
      <c r="C253" s="163"/>
      <c r="D253" s="163"/>
      <c r="E253" s="164" t="s">
        <v>1876</v>
      </c>
      <c r="F253" s="262" t="s">
        <v>2169</v>
      </c>
      <c r="G253" s="263"/>
      <c r="H253" s="263"/>
      <c r="I253" s="263"/>
      <c r="J253" s="163"/>
      <c r="K253" s="165">
        <v>74.75</v>
      </c>
      <c r="L253" s="163"/>
      <c r="M253" s="163"/>
      <c r="N253" s="163"/>
      <c r="O253" s="163"/>
      <c r="P253" s="163"/>
      <c r="Q253" s="163"/>
      <c r="R253" s="166"/>
      <c r="T253" s="167"/>
      <c r="U253" s="163"/>
      <c r="V253" s="163"/>
      <c r="W253" s="163"/>
      <c r="X253" s="163"/>
      <c r="Y253" s="163"/>
      <c r="Z253" s="163"/>
      <c r="AA253" s="168"/>
      <c r="AT253" s="169" t="s">
        <v>2027</v>
      </c>
      <c r="AU253" s="169" t="s">
        <v>1960</v>
      </c>
      <c r="AV253" s="10" t="s">
        <v>1960</v>
      </c>
      <c r="AW253" s="10" t="s">
        <v>2028</v>
      </c>
      <c r="AX253" s="10" t="s">
        <v>1936</v>
      </c>
      <c r="AY253" s="169" t="s">
        <v>2019</v>
      </c>
    </row>
    <row r="254" spans="2:65" s="11" customFormat="1" ht="22.5" customHeight="1">
      <c r="B254" s="170"/>
      <c r="C254" s="171"/>
      <c r="D254" s="171"/>
      <c r="E254" s="172" t="s">
        <v>1876</v>
      </c>
      <c r="F254" s="264" t="s">
        <v>2029</v>
      </c>
      <c r="G254" s="265"/>
      <c r="H254" s="265"/>
      <c r="I254" s="265"/>
      <c r="J254" s="171"/>
      <c r="K254" s="173">
        <v>74.75</v>
      </c>
      <c r="L254" s="171"/>
      <c r="M254" s="171"/>
      <c r="N254" s="171"/>
      <c r="O254" s="171"/>
      <c r="P254" s="171"/>
      <c r="Q254" s="171"/>
      <c r="R254" s="174"/>
      <c r="T254" s="175"/>
      <c r="U254" s="171"/>
      <c r="V254" s="171"/>
      <c r="W254" s="171"/>
      <c r="X254" s="171"/>
      <c r="Y254" s="171"/>
      <c r="Z254" s="171"/>
      <c r="AA254" s="176"/>
      <c r="AT254" s="177" t="s">
        <v>2027</v>
      </c>
      <c r="AU254" s="177" t="s">
        <v>1960</v>
      </c>
      <c r="AV254" s="11" t="s">
        <v>2024</v>
      </c>
      <c r="AW254" s="11" t="s">
        <v>2028</v>
      </c>
      <c r="AX254" s="11" t="s">
        <v>1878</v>
      </c>
      <c r="AY254" s="177" t="s">
        <v>2019</v>
      </c>
    </row>
    <row r="255" spans="2:65" s="1" customFormat="1" ht="22.5" customHeight="1">
      <c r="B255" s="33"/>
      <c r="C255" s="178" t="s">
        <v>2170</v>
      </c>
      <c r="D255" s="178" t="s">
        <v>2128</v>
      </c>
      <c r="E255" s="179" t="s">
        <v>2171</v>
      </c>
      <c r="F255" s="267" t="s">
        <v>2172</v>
      </c>
      <c r="G255" s="268"/>
      <c r="H255" s="268"/>
      <c r="I255" s="268"/>
      <c r="J255" s="180" t="s">
        <v>2066</v>
      </c>
      <c r="K255" s="181">
        <v>11.212999999999999</v>
      </c>
      <c r="L255" s="269">
        <v>0</v>
      </c>
      <c r="M255" s="268"/>
      <c r="N255" s="270">
        <f>ROUND(L255*K255,2)</f>
        <v>0</v>
      </c>
      <c r="O255" s="250"/>
      <c r="P255" s="250"/>
      <c r="Q255" s="250"/>
      <c r="R255" s="35"/>
      <c r="T255" s="159" t="s">
        <v>1876</v>
      </c>
      <c r="U255" s="42" t="s">
        <v>1901</v>
      </c>
      <c r="V255" s="34"/>
      <c r="W255" s="160">
        <f>V255*K255</f>
        <v>0</v>
      </c>
      <c r="X255" s="160">
        <v>0.21</v>
      </c>
      <c r="Y255" s="160">
        <f>X255*K255</f>
        <v>2.3547299999999995</v>
      </c>
      <c r="Z255" s="160">
        <v>0</v>
      </c>
      <c r="AA255" s="161">
        <f>Z255*K255</f>
        <v>0</v>
      </c>
      <c r="AR255" s="16" t="s">
        <v>2057</v>
      </c>
      <c r="AT255" s="16" t="s">
        <v>2128</v>
      </c>
      <c r="AU255" s="16" t="s">
        <v>1960</v>
      </c>
      <c r="AY255" s="16" t="s">
        <v>2019</v>
      </c>
      <c r="BE255" s="102">
        <f>IF(U255="základní",N255,0)</f>
        <v>0</v>
      </c>
      <c r="BF255" s="102">
        <f>IF(U255="snížená",N255,0)</f>
        <v>0</v>
      </c>
      <c r="BG255" s="102">
        <f>IF(U255="zákl. přenesená",N255,0)</f>
        <v>0</v>
      </c>
      <c r="BH255" s="102">
        <f>IF(U255="sníž. přenesená",N255,0)</f>
        <v>0</v>
      </c>
      <c r="BI255" s="102">
        <f>IF(U255="nulová",N255,0)</f>
        <v>0</v>
      </c>
      <c r="BJ255" s="16" t="s">
        <v>1878</v>
      </c>
      <c r="BK255" s="102">
        <f>ROUND(L255*K255,2)</f>
        <v>0</v>
      </c>
      <c r="BL255" s="16" t="s">
        <v>2024</v>
      </c>
      <c r="BM255" s="16" t="s">
        <v>2173</v>
      </c>
    </row>
    <row r="256" spans="2:65" s="10" customFormat="1" ht="31.5" customHeight="1">
      <c r="B256" s="162"/>
      <c r="C256" s="163"/>
      <c r="D256" s="163"/>
      <c r="E256" s="164" t="s">
        <v>1876</v>
      </c>
      <c r="F256" s="262" t="s">
        <v>2174</v>
      </c>
      <c r="G256" s="263"/>
      <c r="H256" s="263"/>
      <c r="I256" s="263"/>
      <c r="J256" s="163"/>
      <c r="K256" s="165">
        <v>11.2125</v>
      </c>
      <c r="L256" s="163"/>
      <c r="M256" s="163"/>
      <c r="N256" s="163"/>
      <c r="O256" s="163"/>
      <c r="P256" s="163"/>
      <c r="Q256" s="163"/>
      <c r="R256" s="166"/>
      <c r="T256" s="167"/>
      <c r="U256" s="163"/>
      <c r="V256" s="163"/>
      <c r="W256" s="163"/>
      <c r="X256" s="163"/>
      <c r="Y256" s="163"/>
      <c r="Z256" s="163"/>
      <c r="AA256" s="168"/>
      <c r="AT256" s="169" t="s">
        <v>2027</v>
      </c>
      <c r="AU256" s="169" t="s">
        <v>1960</v>
      </c>
      <c r="AV256" s="10" t="s">
        <v>1960</v>
      </c>
      <c r="AW256" s="10" t="s">
        <v>2028</v>
      </c>
      <c r="AX256" s="10" t="s">
        <v>1936</v>
      </c>
      <c r="AY256" s="169" t="s">
        <v>2019</v>
      </c>
    </row>
    <row r="257" spans="2:65" s="11" customFormat="1" ht="22.5" customHeight="1">
      <c r="B257" s="170"/>
      <c r="C257" s="171"/>
      <c r="D257" s="171"/>
      <c r="E257" s="172" t="s">
        <v>1876</v>
      </c>
      <c r="F257" s="264" t="s">
        <v>2029</v>
      </c>
      <c r="G257" s="265"/>
      <c r="H257" s="265"/>
      <c r="I257" s="265"/>
      <c r="J257" s="171"/>
      <c r="K257" s="173">
        <v>11.2125</v>
      </c>
      <c r="L257" s="171"/>
      <c r="M257" s="171"/>
      <c r="N257" s="171"/>
      <c r="O257" s="171"/>
      <c r="P257" s="171"/>
      <c r="Q257" s="171"/>
      <c r="R257" s="174"/>
      <c r="T257" s="175"/>
      <c r="U257" s="171"/>
      <c r="V257" s="171"/>
      <c r="W257" s="171"/>
      <c r="X257" s="171"/>
      <c r="Y257" s="171"/>
      <c r="Z257" s="171"/>
      <c r="AA257" s="176"/>
      <c r="AT257" s="177" t="s">
        <v>2027</v>
      </c>
      <c r="AU257" s="177" t="s">
        <v>1960</v>
      </c>
      <c r="AV257" s="11" t="s">
        <v>2024</v>
      </c>
      <c r="AW257" s="11" t="s">
        <v>2028</v>
      </c>
      <c r="AX257" s="11" t="s">
        <v>1878</v>
      </c>
      <c r="AY257" s="177" t="s">
        <v>2019</v>
      </c>
    </row>
    <row r="258" spans="2:65" s="1" customFormat="1" ht="31.5" customHeight="1">
      <c r="B258" s="33"/>
      <c r="C258" s="155" t="s">
        <v>2175</v>
      </c>
      <c r="D258" s="155" t="s">
        <v>2020</v>
      </c>
      <c r="E258" s="156" t="s">
        <v>2176</v>
      </c>
      <c r="F258" s="249" t="s">
        <v>2177</v>
      </c>
      <c r="G258" s="250"/>
      <c r="H258" s="250"/>
      <c r="I258" s="250"/>
      <c r="J258" s="157" t="s">
        <v>2023</v>
      </c>
      <c r="K258" s="158">
        <v>136</v>
      </c>
      <c r="L258" s="251">
        <v>0</v>
      </c>
      <c r="M258" s="250"/>
      <c r="N258" s="252">
        <f>ROUND(L258*K258,2)</f>
        <v>0</v>
      </c>
      <c r="O258" s="250"/>
      <c r="P258" s="250"/>
      <c r="Q258" s="250"/>
      <c r="R258" s="35"/>
      <c r="T258" s="159" t="s">
        <v>1876</v>
      </c>
      <c r="U258" s="42" t="s">
        <v>1901</v>
      </c>
      <c r="V258" s="34"/>
      <c r="W258" s="160">
        <f>V258*K258</f>
        <v>0</v>
      </c>
      <c r="X258" s="160">
        <v>0</v>
      </c>
      <c r="Y258" s="160">
        <f>X258*K258</f>
        <v>0</v>
      </c>
      <c r="Z258" s="160">
        <v>0</v>
      </c>
      <c r="AA258" s="161">
        <f>Z258*K258</f>
        <v>0</v>
      </c>
      <c r="AR258" s="16" t="s">
        <v>2024</v>
      </c>
      <c r="AT258" s="16" t="s">
        <v>2020</v>
      </c>
      <c r="AU258" s="16" t="s">
        <v>1960</v>
      </c>
      <c r="AY258" s="16" t="s">
        <v>2019</v>
      </c>
      <c r="BE258" s="102">
        <f>IF(U258="základní",N258,0)</f>
        <v>0</v>
      </c>
      <c r="BF258" s="102">
        <f>IF(U258="snížená",N258,0)</f>
        <v>0</v>
      </c>
      <c r="BG258" s="102">
        <f>IF(U258="zákl. přenesená",N258,0)</f>
        <v>0</v>
      </c>
      <c r="BH258" s="102">
        <f>IF(U258="sníž. přenesená",N258,0)</f>
        <v>0</v>
      </c>
      <c r="BI258" s="102">
        <f>IF(U258="nulová",N258,0)</f>
        <v>0</v>
      </c>
      <c r="BJ258" s="16" t="s">
        <v>1878</v>
      </c>
      <c r="BK258" s="102">
        <f>ROUND(L258*K258,2)</f>
        <v>0</v>
      </c>
      <c r="BL258" s="16" t="s">
        <v>2024</v>
      </c>
      <c r="BM258" s="16" t="s">
        <v>2178</v>
      </c>
    </row>
    <row r="259" spans="2:65" s="10" customFormat="1" ht="31.5" customHeight="1">
      <c r="B259" s="162"/>
      <c r="C259" s="163"/>
      <c r="D259" s="163"/>
      <c r="E259" s="164" t="s">
        <v>1876</v>
      </c>
      <c r="F259" s="262" t="s">
        <v>2179</v>
      </c>
      <c r="G259" s="263"/>
      <c r="H259" s="263"/>
      <c r="I259" s="263"/>
      <c r="J259" s="163"/>
      <c r="K259" s="165">
        <v>136</v>
      </c>
      <c r="L259" s="163"/>
      <c r="M259" s="163"/>
      <c r="N259" s="163"/>
      <c r="O259" s="163"/>
      <c r="P259" s="163"/>
      <c r="Q259" s="163"/>
      <c r="R259" s="166"/>
      <c r="T259" s="167"/>
      <c r="U259" s="163"/>
      <c r="V259" s="163"/>
      <c r="W259" s="163"/>
      <c r="X259" s="163"/>
      <c r="Y259" s="163"/>
      <c r="Z259" s="163"/>
      <c r="AA259" s="168"/>
      <c r="AT259" s="169" t="s">
        <v>2027</v>
      </c>
      <c r="AU259" s="169" t="s">
        <v>1960</v>
      </c>
      <c r="AV259" s="10" t="s">
        <v>1960</v>
      </c>
      <c r="AW259" s="10" t="s">
        <v>2028</v>
      </c>
      <c r="AX259" s="10" t="s">
        <v>1936</v>
      </c>
      <c r="AY259" s="169" t="s">
        <v>2019</v>
      </c>
    </row>
    <row r="260" spans="2:65" s="11" customFormat="1" ht="22.5" customHeight="1">
      <c r="B260" s="170"/>
      <c r="C260" s="171"/>
      <c r="D260" s="171"/>
      <c r="E260" s="172" t="s">
        <v>1876</v>
      </c>
      <c r="F260" s="264" t="s">
        <v>2029</v>
      </c>
      <c r="G260" s="265"/>
      <c r="H260" s="265"/>
      <c r="I260" s="265"/>
      <c r="J260" s="171"/>
      <c r="K260" s="173">
        <v>136</v>
      </c>
      <c r="L260" s="171"/>
      <c r="M260" s="171"/>
      <c r="N260" s="171"/>
      <c r="O260" s="171"/>
      <c r="P260" s="171"/>
      <c r="Q260" s="171"/>
      <c r="R260" s="174"/>
      <c r="T260" s="175"/>
      <c r="U260" s="171"/>
      <c r="V260" s="171"/>
      <c r="W260" s="171"/>
      <c r="X260" s="171"/>
      <c r="Y260" s="171"/>
      <c r="Z260" s="171"/>
      <c r="AA260" s="176"/>
      <c r="AT260" s="177" t="s">
        <v>2027</v>
      </c>
      <c r="AU260" s="177" t="s">
        <v>1960</v>
      </c>
      <c r="AV260" s="11" t="s">
        <v>2024</v>
      </c>
      <c r="AW260" s="11" t="s">
        <v>2028</v>
      </c>
      <c r="AX260" s="11" t="s">
        <v>1878</v>
      </c>
      <c r="AY260" s="177" t="s">
        <v>2019</v>
      </c>
    </row>
    <row r="261" spans="2:65" s="1" customFormat="1" ht="31.5" customHeight="1">
      <c r="B261" s="33"/>
      <c r="C261" s="155" t="s">
        <v>2180</v>
      </c>
      <c r="D261" s="155" t="s">
        <v>2020</v>
      </c>
      <c r="E261" s="156" t="s">
        <v>2181</v>
      </c>
      <c r="F261" s="249" t="s">
        <v>2182</v>
      </c>
      <c r="G261" s="250"/>
      <c r="H261" s="250"/>
      <c r="I261" s="250"/>
      <c r="J261" s="157" t="s">
        <v>2023</v>
      </c>
      <c r="K261" s="158">
        <v>136</v>
      </c>
      <c r="L261" s="251">
        <v>0</v>
      </c>
      <c r="M261" s="250"/>
      <c r="N261" s="252">
        <f>ROUND(L261*K261,2)</f>
        <v>0</v>
      </c>
      <c r="O261" s="250"/>
      <c r="P261" s="250"/>
      <c r="Q261" s="250"/>
      <c r="R261" s="35"/>
      <c r="T261" s="159" t="s">
        <v>1876</v>
      </c>
      <c r="U261" s="42" t="s">
        <v>1901</v>
      </c>
      <c r="V261" s="34"/>
      <c r="W261" s="160">
        <f>V261*K261</f>
        <v>0</v>
      </c>
      <c r="X261" s="160">
        <v>0</v>
      </c>
      <c r="Y261" s="160">
        <f>X261*K261</f>
        <v>0</v>
      </c>
      <c r="Z261" s="160">
        <v>0</v>
      </c>
      <c r="AA261" s="161">
        <f>Z261*K261</f>
        <v>0</v>
      </c>
      <c r="AR261" s="16" t="s">
        <v>2024</v>
      </c>
      <c r="AT261" s="16" t="s">
        <v>2020</v>
      </c>
      <c r="AU261" s="16" t="s">
        <v>1960</v>
      </c>
      <c r="AY261" s="16" t="s">
        <v>2019</v>
      </c>
      <c r="BE261" s="102">
        <f>IF(U261="základní",N261,0)</f>
        <v>0</v>
      </c>
      <c r="BF261" s="102">
        <f>IF(U261="snížená",N261,0)</f>
        <v>0</v>
      </c>
      <c r="BG261" s="102">
        <f>IF(U261="zákl. přenesená",N261,0)</f>
        <v>0</v>
      </c>
      <c r="BH261" s="102">
        <f>IF(U261="sníž. přenesená",N261,0)</f>
        <v>0</v>
      </c>
      <c r="BI261" s="102">
        <f>IF(U261="nulová",N261,0)</f>
        <v>0</v>
      </c>
      <c r="BJ261" s="16" t="s">
        <v>1878</v>
      </c>
      <c r="BK261" s="102">
        <f>ROUND(L261*K261,2)</f>
        <v>0</v>
      </c>
      <c r="BL261" s="16" t="s">
        <v>2024</v>
      </c>
      <c r="BM261" s="16" t="s">
        <v>2183</v>
      </c>
    </row>
    <row r="262" spans="2:65" s="10" customFormat="1" ht="31.5" customHeight="1">
      <c r="B262" s="162"/>
      <c r="C262" s="163"/>
      <c r="D262" s="163"/>
      <c r="E262" s="164" t="s">
        <v>1876</v>
      </c>
      <c r="F262" s="262" t="s">
        <v>2179</v>
      </c>
      <c r="G262" s="263"/>
      <c r="H262" s="263"/>
      <c r="I262" s="263"/>
      <c r="J262" s="163"/>
      <c r="K262" s="165">
        <v>136</v>
      </c>
      <c r="L262" s="163"/>
      <c r="M262" s="163"/>
      <c r="N262" s="163"/>
      <c r="O262" s="163"/>
      <c r="P262" s="163"/>
      <c r="Q262" s="163"/>
      <c r="R262" s="166"/>
      <c r="T262" s="167"/>
      <c r="U262" s="163"/>
      <c r="V262" s="163"/>
      <c r="W262" s="163"/>
      <c r="X262" s="163"/>
      <c r="Y262" s="163"/>
      <c r="Z262" s="163"/>
      <c r="AA262" s="168"/>
      <c r="AT262" s="169" t="s">
        <v>2027</v>
      </c>
      <c r="AU262" s="169" t="s">
        <v>1960</v>
      </c>
      <c r="AV262" s="10" t="s">
        <v>1960</v>
      </c>
      <c r="AW262" s="10" t="s">
        <v>2028</v>
      </c>
      <c r="AX262" s="10" t="s">
        <v>1936</v>
      </c>
      <c r="AY262" s="169" t="s">
        <v>2019</v>
      </c>
    </row>
    <row r="263" spans="2:65" s="11" customFormat="1" ht="22.5" customHeight="1">
      <c r="B263" s="170"/>
      <c r="C263" s="171"/>
      <c r="D263" s="171"/>
      <c r="E263" s="172" t="s">
        <v>1876</v>
      </c>
      <c r="F263" s="264" t="s">
        <v>2029</v>
      </c>
      <c r="G263" s="265"/>
      <c r="H263" s="265"/>
      <c r="I263" s="265"/>
      <c r="J263" s="171"/>
      <c r="K263" s="173">
        <v>136</v>
      </c>
      <c r="L263" s="171"/>
      <c r="M263" s="171"/>
      <c r="N263" s="171"/>
      <c r="O263" s="171"/>
      <c r="P263" s="171"/>
      <c r="Q263" s="171"/>
      <c r="R263" s="174"/>
      <c r="T263" s="175"/>
      <c r="U263" s="171"/>
      <c r="V263" s="171"/>
      <c r="W263" s="171"/>
      <c r="X263" s="171"/>
      <c r="Y263" s="171"/>
      <c r="Z263" s="171"/>
      <c r="AA263" s="176"/>
      <c r="AT263" s="177" t="s">
        <v>2027</v>
      </c>
      <c r="AU263" s="177" t="s">
        <v>1960</v>
      </c>
      <c r="AV263" s="11" t="s">
        <v>2024</v>
      </c>
      <c r="AW263" s="11" t="s">
        <v>2028</v>
      </c>
      <c r="AX263" s="11" t="s">
        <v>1878</v>
      </c>
      <c r="AY263" s="177" t="s">
        <v>2019</v>
      </c>
    </row>
    <row r="264" spans="2:65" s="1" customFormat="1" ht="22.5" customHeight="1">
      <c r="B264" s="33"/>
      <c r="C264" s="178" t="s">
        <v>2184</v>
      </c>
      <c r="D264" s="178" t="s">
        <v>2128</v>
      </c>
      <c r="E264" s="179" t="s">
        <v>2185</v>
      </c>
      <c r="F264" s="267" t="s">
        <v>2186</v>
      </c>
      <c r="G264" s="268"/>
      <c r="H264" s="268"/>
      <c r="I264" s="268"/>
      <c r="J264" s="180" t="s">
        <v>2187</v>
      </c>
      <c r="K264" s="181">
        <v>2.04</v>
      </c>
      <c r="L264" s="269">
        <v>0</v>
      </c>
      <c r="M264" s="268"/>
      <c r="N264" s="270">
        <f>ROUND(L264*K264,2)</f>
        <v>0</v>
      </c>
      <c r="O264" s="250"/>
      <c r="P264" s="250"/>
      <c r="Q264" s="250"/>
      <c r="R264" s="35"/>
      <c r="T264" s="159" t="s">
        <v>1876</v>
      </c>
      <c r="U264" s="42" t="s">
        <v>1901</v>
      </c>
      <c r="V264" s="34"/>
      <c r="W264" s="160">
        <f>V264*K264</f>
        <v>0</v>
      </c>
      <c r="X264" s="160">
        <v>1E-3</v>
      </c>
      <c r="Y264" s="160">
        <f>X264*K264</f>
        <v>2.0400000000000001E-3</v>
      </c>
      <c r="Z264" s="160">
        <v>0</v>
      </c>
      <c r="AA264" s="161">
        <f>Z264*K264</f>
        <v>0</v>
      </c>
      <c r="AR264" s="16" t="s">
        <v>2057</v>
      </c>
      <c r="AT264" s="16" t="s">
        <v>2128</v>
      </c>
      <c r="AU264" s="16" t="s">
        <v>1960</v>
      </c>
      <c r="AY264" s="16" t="s">
        <v>2019</v>
      </c>
      <c r="BE264" s="102">
        <f>IF(U264="základní",N264,0)</f>
        <v>0</v>
      </c>
      <c r="BF264" s="102">
        <f>IF(U264="snížená",N264,0)</f>
        <v>0</v>
      </c>
      <c r="BG264" s="102">
        <f>IF(U264="zákl. přenesená",N264,0)</f>
        <v>0</v>
      </c>
      <c r="BH264" s="102">
        <f>IF(U264="sníž. přenesená",N264,0)</f>
        <v>0</v>
      </c>
      <c r="BI264" s="102">
        <f>IF(U264="nulová",N264,0)</f>
        <v>0</v>
      </c>
      <c r="BJ264" s="16" t="s">
        <v>1878</v>
      </c>
      <c r="BK264" s="102">
        <f>ROUND(L264*K264,2)</f>
        <v>0</v>
      </c>
      <c r="BL264" s="16" t="s">
        <v>2024</v>
      </c>
      <c r="BM264" s="16" t="s">
        <v>2188</v>
      </c>
    </row>
    <row r="265" spans="2:65" s="1" customFormat="1" ht="22.5" customHeight="1">
      <c r="B265" s="33"/>
      <c r="C265" s="155" t="s">
        <v>2189</v>
      </c>
      <c r="D265" s="155" t="s">
        <v>2020</v>
      </c>
      <c r="E265" s="156" t="s">
        <v>2190</v>
      </c>
      <c r="F265" s="249" t="s">
        <v>2191</v>
      </c>
      <c r="G265" s="250"/>
      <c r="H265" s="250"/>
      <c r="I265" s="250"/>
      <c r="J265" s="157" t="s">
        <v>2023</v>
      </c>
      <c r="K265" s="158">
        <v>44</v>
      </c>
      <c r="L265" s="251">
        <v>0</v>
      </c>
      <c r="M265" s="250"/>
      <c r="N265" s="252">
        <f>ROUND(L265*K265,2)</f>
        <v>0</v>
      </c>
      <c r="O265" s="250"/>
      <c r="P265" s="250"/>
      <c r="Q265" s="250"/>
      <c r="R265" s="35"/>
      <c r="T265" s="159" t="s">
        <v>1876</v>
      </c>
      <c r="U265" s="42" t="s">
        <v>1901</v>
      </c>
      <c r="V265" s="34"/>
      <c r="W265" s="160">
        <f>V265*K265</f>
        <v>0</v>
      </c>
      <c r="X265" s="160">
        <v>0</v>
      </c>
      <c r="Y265" s="160">
        <f>X265*K265</f>
        <v>0</v>
      </c>
      <c r="Z265" s="160">
        <v>0</v>
      </c>
      <c r="AA265" s="161">
        <f>Z265*K265</f>
        <v>0</v>
      </c>
      <c r="AR265" s="16" t="s">
        <v>2024</v>
      </c>
      <c r="AT265" s="16" t="s">
        <v>2020</v>
      </c>
      <c r="AU265" s="16" t="s">
        <v>1960</v>
      </c>
      <c r="AY265" s="16" t="s">
        <v>2019</v>
      </c>
      <c r="BE265" s="102">
        <f>IF(U265="základní",N265,0)</f>
        <v>0</v>
      </c>
      <c r="BF265" s="102">
        <f>IF(U265="snížená",N265,0)</f>
        <v>0</v>
      </c>
      <c r="BG265" s="102">
        <f>IF(U265="zákl. přenesená",N265,0)</f>
        <v>0</v>
      </c>
      <c r="BH265" s="102">
        <f>IF(U265="sníž. přenesená",N265,0)</f>
        <v>0</v>
      </c>
      <c r="BI265" s="102">
        <f>IF(U265="nulová",N265,0)</f>
        <v>0</v>
      </c>
      <c r="BJ265" s="16" t="s">
        <v>1878</v>
      </c>
      <c r="BK265" s="102">
        <f>ROUND(L265*K265,2)</f>
        <v>0</v>
      </c>
      <c r="BL265" s="16" t="s">
        <v>2024</v>
      </c>
      <c r="BM265" s="16" t="s">
        <v>2192</v>
      </c>
    </row>
    <row r="266" spans="2:65" s="10" customFormat="1" ht="22.5" customHeight="1">
      <c r="B266" s="162"/>
      <c r="C266" s="163"/>
      <c r="D266" s="163"/>
      <c r="E266" s="164" t="s">
        <v>1876</v>
      </c>
      <c r="F266" s="262" t="s">
        <v>2193</v>
      </c>
      <c r="G266" s="263"/>
      <c r="H266" s="263"/>
      <c r="I266" s="263"/>
      <c r="J266" s="163"/>
      <c r="K266" s="165">
        <v>44</v>
      </c>
      <c r="L266" s="163"/>
      <c r="M266" s="163"/>
      <c r="N266" s="163"/>
      <c r="O266" s="163"/>
      <c r="P266" s="163"/>
      <c r="Q266" s="163"/>
      <c r="R266" s="166"/>
      <c r="T266" s="167"/>
      <c r="U266" s="163"/>
      <c r="V266" s="163"/>
      <c r="W266" s="163"/>
      <c r="X266" s="163"/>
      <c r="Y266" s="163"/>
      <c r="Z266" s="163"/>
      <c r="AA266" s="168"/>
      <c r="AT266" s="169" t="s">
        <v>2027</v>
      </c>
      <c r="AU266" s="169" t="s">
        <v>1960</v>
      </c>
      <c r="AV266" s="10" t="s">
        <v>1960</v>
      </c>
      <c r="AW266" s="10" t="s">
        <v>2028</v>
      </c>
      <c r="AX266" s="10" t="s">
        <v>1936</v>
      </c>
      <c r="AY266" s="169" t="s">
        <v>2019</v>
      </c>
    </row>
    <row r="267" spans="2:65" s="11" customFormat="1" ht="22.5" customHeight="1">
      <c r="B267" s="170"/>
      <c r="C267" s="171"/>
      <c r="D267" s="171"/>
      <c r="E267" s="172" t="s">
        <v>1876</v>
      </c>
      <c r="F267" s="264" t="s">
        <v>2029</v>
      </c>
      <c r="G267" s="265"/>
      <c r="H267" s="265"/>
      <c r="I267" s="265"/>
      <c r="J267" s="171"/>
      <c r="K267" s="173">
        <v>44</v>
      </c>
      <c r="L267" s="171"/>
      <c r="M267" s="171"/>
      <c r="N267" s="171"/>
      <c r="O267" s="171"/>
      <c r="P267" s="171"/>
      <c r="Q267" s="171"/>
      <c r="R267" s="174"/>
      <c r="T267" s="175"/>
      <c r="U267" s="171"/>
      <c r="V267" s="171"/>
      <c r="W267" s="171"/>
      <c r="X267" s="171"/>
      <c r="Y267" s="171"/>
      <c r="Z267" s="171"/>
      <c r="AA267" s="176"/>
      <c r="AT267" s="177" t="s">
        <v>2027</v>
      </c>
      <c r="AU267" s="177" t="s">
        <v>1960</v>
      </c>
      <c r="AV267" s="11" t="s">
        <v>2024</v>
      </c>
      <c r="AW267" s="11" t="s">
        <v>2028</v>
      </c>
      <c r="AX267" s="11" t="s">
        <v>1878</v>
      </c>
      <c r="AY267" s="177" t="s">
        <v>2019</v>
      </c>
    </row>
    <row r="268" spans="2:65" s="1" customFormat="1" ht="31.5" customHeight="1">
      <c r="B268" s="33"/>
      <c r="C268" s="155" t="s">
        <v>2194</v>
      </c>
      <c r="D268" s="155" t="s">
        <v>2020</v>
      </c>
      <c r="E268" s="156" t="s">
        <v>2195</v>
      </c>
      <c r="F268" s="249" t="s">
        <v>2196</v>
      </c>
      <c r="G268" s="250"/>
      <c r="H268" s="250"/>
      <c r="I268" s="250"/>
      <c r="J268" s="157" t="s">
        <v>2197</v>
      </c>
      <c r="K268" s="158">
        <v>534</v>
      </c>
      <c r="L268" s="251">
        <v>0</v>
      </c>
      <c r="M268" s="250"/>
      <c r="N268" s="252">
        <f>ROUND(L268*K268,2)</f>
        <v>0</v>
      </c>
      <c r="O268" s="250"/>
      <c r="P268" s="250"/>
      <c r="Q268" s="250"/>
      <c r="R268" s="35"/>
      <c r="T268" s="159" t="s">
        <v>1876</v>
      </c>
      <c r="U268" s="42" t="s">
        <v>1901</v>
      </c>
      <c r="V268" s="34"/>
      <c r="W268" s="160">
        <f>V268*K268</f>
        <v>0</v>
      </c>
      <c r="X268" s="160">
        <v>0</v>
      </c>
      <c r="Y268" s="160">
        <f>X268*K268</f>
        <v>0</v>
      </c>
      <c r="Z268" s="160">
        <v>0</v>
      </c>
      <c r="AA268" s="161">
        <f>Z268*K268</f>
        <v>0</v>
      </c>
      <c r="AR268" s="16" t="s">
        <v>2024</v>
      </c>
      <c r="AT268" s="16" t="s">
        <v>2020</v>
      </c>
      <c r="AU268" s="16" t="s">
        <v>1960</v>
      </c>
      <c r="AY268" s="16" t="s">
        <v>2019</v>
      </c>
      <c r="BE268" s="102">
        <f>IF(U268="základní",N268,0)</f>
        <v>0</v>
      </c>
      <c r="BF268" s="102">
        <f>IF(U268="snížená",N268,0)</f>
        <v>0</v>
      </c>
      <c r="BG268" s="102">
        <f>IF(U268="zákl. přenesená",N268,0)</f>
        <v>0</v>
      </c>
      <c r="BH268" s="102">
        <f>IF(U268="sníž. přenesená",N268,0)</f>
        <v>0</v>
      </c>
      <c r="BI268" s="102">
        <f>IF(U268="nulová",N268,0)</f>
        <v>0</v>
      </c>
      <c r="BJ268" s="16" t="s">
        <v>1878</v>
      </c>
      <c r="BK268" s="102">
        <f>ROUND(L268*K268,2)</f>
        <v>0</v>
      </c>
      <c r="BL268" s="16" t="s">
        <v>2024</v>
      </c>
      <c r="BM268" s="16" t="s">
        <v>2198</v>
      </c>
    </row>
    <row r="269" spans="2:65" s="10" customFormat="1" ht="31.5" customHeight="1">
      <c r="B269" s="162"/>
      <c r="C269" s="163"/>
      <c r="D269" s="163"/>
      <c r="E269" s="164" t="s">
        <v>1876</v>
      </c>
      <c r="F269" s="262" t="s">
        <v>2199</v>
      </c>
      <c r="G269" s="263"/>
      <c r="H269" s="263"/>
      <c r="I269" s="263"/>
      <c r="J269" s="163"/>
      <c r="K269" s="165">
        <v>534</v>
      </c>
      <c r="L269" s="163"/>
      <c r="M269" s="163"/>
      <c r="N269" s="163"/>
      <c r="O269" s="163"/>
      <c r="P269" s="163"/>
      <c r="Q269" s="163"/>
      <c r="R269" s="166"/>
      <c r="T269" s="167"/>
      <c r="U269" s="163"/>
      <c r="V269" s="163"/>
      <c r="W269" s="163"/>
      <c r="X269" s="163"/>
      <c r="Y269" s="163"/>
      <c r="Z269" s="163"/>
      <c r="AA269" s="168"/>
      <c r="AT269" s="169" t="s">
        <v>2027</v>
      </c>
      <c r="AU269" s="169" t="s">
        <v>1960</v>
      </c>
      <c r="AV269" s="10" t="s">
        <v>1960</v>
      </c>
      <c r="AW269" s="10" t="s">
        <v>2028</v>
      </c>
      <c r="AX269" s="10" t="s">
        <v>1936</v>
      </c>
      <c r="AY269" s="169" t="s">
        <v>2019</v>
      </c>
    </row>
    <row r="270" spans="2:65" s="11" customFormat="1" ht="22.5" customHeight="1">
      <c r="B270" s="170"/>
      <c r="C270" s="171"/>
      <c r="D270" s="171"/>
      <c r="E270" s="172" t="s">
        <v>1876</v>
      </c>
      <c r="F270" s="264" t="s">
        <v>2029</v>
      </c>
      <c r="G270" s="265"/>
      <c r="H270" s="265"/>
      <c r="I270" s="265"/>
      <c r="J270" s="171"/>
      <c r="K270" s="173">
        <v>534</v>
      </c>
      <c r="L270" s="171"/>
      <c r="M270" s="171"/>
      <c r="N270" s="171"/>
      <c r="O270" s="171"/>
      <c r="P270" s="171"/>
      <c r="Q270" s="171"/>
      <c r="R270" s="174"/>
      <c r="T270" s="175"/>
      <c r="U270" s="171"/>
      <c r="V270" s="171"/>
      <c r="W270" s="171"/>
      <c r="X270" s="171"/>
      <c r="Y270" s="171"/>
      <c r="Z270" s="171"/>
      <c r="AA270" s="176"/>
      <c r="AT270" s="177" t="s">
        <v>2027</v>
      </c>
      <c r="AU270" s="177" t="s">
        <v>1960</v>
      </c>
      <c r="AV270" s="11" t="s">
        <v>2024</v>
      </c>
      <c r="AW270" s="11" t="s">
        <v>2028</v>
      </c>
      <c r="AX270" s="11" t="s">
        <v>1878</v>
      </c>
      <c r="AY270" s="177" t="s">
        <v>2019</v>
      </c>
    </row>
    <row r="271" spans="2:65" s="1" customFormat="1" ht="44.25" customHeight="1">
      <c r="B271" s="33"/>
      <c r="C271" s="155" t="s">
        <v>2200</v>
      </c>
      <c r="D271" s="155" t="s">
        <v>2020</v>
      </c>
      <c r="E271" s="156" t="s">
        <v>2201</v>
      </c>
      <c r="F271" s="249" t="s">
        <v>2202</v>
      </c>
      <c r="G271" s="250"/>
      <c r="H271" s="250"/>
      <c r="I271" s="250"/>
      <c r="J271" s="157" t="s">
        <v>2023</v>
      </c>
      <c r="K271" s="158">
        <v>72.2</v>
      </c>
      <c r="L271" s="251">
        <v>0</v>
      </c>
      <c r="M271" s="250"/>
      <c r="N271" s="252">
        <f>ROUND(L271*K271,2)</f>
        <v>0</v>
      </c>
      <c r="O271" s="250"/>
      <c r="P271" s="250"/>
      <c r="Q271" s="250"/>
      <c r="R271" s="35"/>
      <c r="T271" s="159" t="s">
        <v>1876</v>
      </c>
      <c r="U271" s="42" t="s">
        <v>1901</v>
      </c>
      <c r="V271" s="34"/>
      <c r="W271" s="160">
        <f>V271*K271</f>
        <v>0</v>
      </c>
      <c r="X271" s="160">
        <v>0</v>
      </c>
      <c r="Y271" s="160">
        <f>X271*K271</f>
        <v>0</v>
      </c>
      <c r="Z271" s="160">
        <v>0</v>
      </c>
      <c r="AA271" s="161">
        <f>Z271*K271</f>
        <v>0</v>
      </c>
      <c r="AR271" s="16" t="s">
        <v>2024</v>
      </c>
      <c r="AT271" s="16" t="s">
        <v>2020</v>
      </c>
      <c r="AU271" s="16" t="s">
        <v>1960</v>
      </c>
      <c r="AY271" s="16" t="s">
        <v>2019</v>
      </c>
      <c r="BE271" s="102">
        <f>IF(U271="základní",N271,0)</f>
        <v>0</v>
      </c>
      <c r="BF271" s="102">
        <f>IF(U271="snížená",N271,0)</f>
        <v>0</v>
      </c>
      <c r="BG271" s="102">
        <f>IF(U271="zákl. přenesená",N271,0)</f>
        <v>0</v>
      </c>
      <c r="BH271" s="102">
        <f>IF(U271="sníž. přenesená",N271,0)</f>
        <v>0</v>
      </c>
      <c r="BI271" s="102">
        <f>IF(U271="nulová",N271,0)</f>
        <v>0</v>
      </c>
      <c r="BJ271" s="16" t="s">
        <v>1878</v>
      </c>
      <c r="BK271" s="102">
        <f>ROUND(L271*K271,2)</f>
        <v>0</v>
      </c>
      <c r="BL271" s="16" t="s">
        <v>2024</v>
      </c>
      <c r="BM271" s="16" t="s">
        <v>2203</v>
      </c>
    </row>
    <row r="272" spans="2:65" s="10" customFormat="1" ht="22.5" customHeight="1">
      <c r="B272" s="162"/>
      <c r="C272" s="163"/>
      <c r="D272" s="163"/>
      <c r="E272" s="164" t="s">
        <v>1876</v>
      </c>
      <c r="F272" s="262" t="s">
        <v>2204</v>
      </c>
      <c r="G272" s="263"/>
      <c r="H272" s="263"/>
      <c r="I272" s="263"/>
      <c r="J272" s="163"/>
      <c r="K272" s="165">
        <v>72.2</v>
      </c>
      <c r="L272" s="163"/>
      <c r="M272" s="163"/>
      <c r="N272" s="163"/>
      <c r="O272" s="163"/>
      <c r="P272" s="163"/>
      <c r="Q272" s="163"/>
      <c r="R272" s="166"/>
      <c r="T272" s="167"/>
      <c r="U272" s="163"/>
      <c r="V272" s="163"/>
      <c r="W272" s="163"/>
      <c r="X272" s="163"/>
      <c r="Y272" s="163"/>
      <c r="Z272" s="163"/>
      <c r="AA272" s="168"/>
      <c r="AT272" s="169" t="s">
        <v>2027</v>
      </c>
      <c r="AU272" s="169" t="s">
        <v>1960</v>
      </c>
      <c r="AV272" s="10" t="s">
        <v>1960</v>
      </c>
      <c r="AW272" s="10" t="s">
        <v>2028</v>
      </c>
      <c r="AX272" s="10" t="s">
        <v>1936</v>
      </c>
      <c r="AY272" s="169" t="s">
        <v>2019</v>
      </c>
    </row>
    <row r="273" spans="2:65" s="11" customFormat="1" ht="22.5" customHeight="1">
      <c r="B273" s="170"/>
      <c r="C273" s="171"/>
      <c r="D273" s="171"/>
      <c r="E273" s="172" t="s">
        <v>1876</v>
      </c>
      <c r="F273" s="264" t="s">
        <v>2029</v>
      </c>
      <c r="G273" s="265"/>
      <c r="H273" s="265"/>
      <c r="I273" s="265"/>
      <c r="J273" s="171"/>
      <c r="K273" s="173">
        <v>72.2</v>
      </c>
      <c r="L273" s="171"/>
      <c r="M273" s="171"/>
      <c r="N273" s="171"/>
      <c r="O273" s="171"/>
      <c r="P273" s="171"/>
      <c r="Q273" s="171"/>
      <c r="R273" s="174"/>
      <c r="T273" s="175"/>
      <c r="U273" s="171"/>
      <c r="V273" s="171"/>
      <c r="W273" s="171"/>
      <c r="X273" s="171"/>
      <c r="Y273" s="171"/>
      <c r="Z273" s="171"/>
      <c r="AA273" s="176"/>
      <c r="AT273" s="177" t="s">
        <v>2027</v>
      </c>
      <c r="AU273" s="177" t="s">
        <v>1960</v>
      </c>
      <c r="AV273" s="11" t="s">
        <v>2024</v>
      </c>
      <c r="AW273" s="11" t="s">
        <v>2028</v>
      </c>
      <c r="AX273" s="11" t="s">
        <v>1878</v>
      </c>
      <c r="AY273" s="177" t="s">
        <v>2019</v>
      </c>
    </row>
    <row r="274" spans="2:65" s="9" customFormat="1" ht="29.85" customHeight="1">
      <c r="B274" s="144"/>
      <c r="C274" s="145"/>
      <c r="D274" s="154" t="s">
        <v>1970</v>
      </c>
      <c r="E274" s="154"/>
      <c r="F274" s="154"/>
      <c r="G274" s="154"/>
      <c r="H274" s="154"/>
      <c r="I274" s="154"/>
      <c r="J274" s="154"/>
      <c r="K274" s="154"/>
      <c r="L274" s="154"/>
      <c r="M274" s="154"/>
      <c r="N274" s="256">
        <f>BK274</f>
        <v>0</v>
      </c>
      <c r="O274" s="257"/>
      <c r="P274" s="257"/>
      <c r="Q274" s="257"/>
      <c r="R274" s="147"/>
      <c r="T274" s="148"/>
      <c r="U274" s="145"/>
      <c r="V274" s="145"/>
      <c r="W274" s="149">
        <f>SUM(W275:W356)</f>
        <v>0</v>
      </c>
      <c r="X274" s="145"/>
      <c r="Y274" s="149">
        <f>SUM(Y275:Y356)</f>
        <v>186.84587302999998</v>
      </c>
      <c r="Z274" s="145"/>
      <c r="AA274" s="150">
        <f>SUM(AA275:AA356)</f>
        <v>0</v>
      </c>
      <c r="AR274" s="151" t="s">
        <v>1878</v>
      </c>
      <c r="AT274" s="152" t="s">
        <v>1935</v>
      </c>
      <c r="AU274" s="152" t="s">
        <v>1878</v>
      </c>
      <c r="AY274" s="151" t="s">
        <v>2019</v>
      </c>
      <c r="BK274" s="153">
        <f>SUM(BK275:BK356)</f>
        <v>0</v>
      </c>
    </row>
    <row r="275" spans="2:65" s="1" customFormat="1" ht="31.5" customHeight="1">
      <c r="B275" s="33"/>
      <c r="C275" s="155" t="s">
        <v>2205</v>
      </c>
      <c r="D275" s="155" t="s">
        <v>2020</v>
      </c>
      <c r="E275" s="156" t="s">
        <v>2206</v>
      </c>
      <c r="F275" s="249" t="s">
        <v>2207</v>
      </c>
      <c r="G275" s="250"/>
      <c r="H275" s="250"/>
      <c r="I275" s="250"/>
      <c r="J275" s="157" t="s">
        <v>2066</v>
      </c>
      <c r="K275" s="158">
        <v>7.5469999999999997</v>
      </c>
      <c r="L275" s="251">
        <v>0</v>
      </c>
      <c r="M275" s="250"/>
      <c r="N275" s="252">
        <f>ROUND(L275*K275,2)</f>
        <v>0</v>
      </c>
      <c r="O275" s="250"/>
      <c r="P275" s="250"/>
      <c r="Q275" s="250"/>
      <c r="R275" s="35"/>
      <c r="T275" s="159" t="s">
        <v>1876</v>
      </c>
      <c r="U275" s="42" t="s">
        <v>1901</v>
      </c>
      <c r="V275" s="34"/>
      <c r="W275" s="160">
        <f>V275*K275</f>
        <v>0</v>
      </c>
      <c r="X275" s="160">
        <v>2.16</v>
      </c>
      <c r="Y275" s="160">
        <f>X275*K275</f>
        <v>16.30152</v>
      </c>
      <c r="Z275" s="160">
        <v>0</v>
      </c>
      <c r="AA275" s="161">
        <f>Z275*K275</f>
        <v>0</v>
      </c>
      <c r="AR275" s="16" t="s">
        <v>2024</v>
      </c>
      <c r="AT275" s="16" t="s">
        <v>2020</v>
      </c>
      <c r="AU275" s="16" t="s">
        <v>1960</v>
      </c>
      <c r="AY275" s="16" t="s">
        <v>2019</v>
      </c>
      <c r="BE275" s="102">
        <f>IF(U275="základní",N275,0)</f>
        <v>0</v>
      </c>
      <c r="BF275" s="102">
        <f>IF(U275="snížená",N275,0)</f>
        <v>0</v>
      </c>
      <c r="BG275" s="102">
        <f>IF(U275="zákl. přenesená",N275,0)</f>
        <v>0</v>
      </c>
      <c r="BH275" s="102">
        <f>IF(U275="sníž. přenesená",N275,0)</f>
        <v>0</v>
      </c>
      <c r="BI275" s="102">
        <f>IF(U275="nulová",N275,0)</f>
        <v>0</v>
      </c>
      <c r="BJ275" s="16" t="s">
        <v>1878</v>
      </c>
      <c r="BK275" s="102">
        <f>ROUND(L275*K275,2)</f>
        <v>0</v>
      </c>
      <c r="BL275" s="16" t="s">
        <v>2024</v>
      </c>
      <c r="BM275" s="16" t="s">
        <v>2208</v>
      </c>
    </row>
    <row r="276" spans="2:65" s="10" customFormat="1" ht="57" customHeight="1">
      <c r="B276" s="162"/>
      <c r="C276" s="163"/>
      <c r="D276" s="163"/>
      <c r="E276" s="164" t="s">
        <v>1876</v>
      </c>
      <c r="F276" s="262" t="s">
        <v>2209</v>
      </c>
      <c r="G276" s="263"/>
      <c r="H276" s="263"/>
      <c r="I276" s="263"/>
      <c r="J276" s="163"/>
      <c r="K276" s="165">
        <v>3.0030000000000001</v>
      </c>
      <c r="L276" s="163"/>
      <c r="M276" s="163"/>
      <c r="N276" s="163"/>
      <c r="O276" s="163"/>
      <c r="P276" s="163"/>
      <c r="Q276" s="163"/>
      <c r="R276" s="166"/>
      <c r="T276" s="167"/>
      <c r="U276" s="163"/>
      <c r="V276" s="163"/>
      <c r="W276" s="163"/>
      <c r="X276" s="163"/>
      <c r="Y276" s="163"/>
      <c r="Z276" s="163"/>
      <c r="AA276" s="168"/>
      <c r="AT276" s="169" t="s">
        <v>2027</v>
      </c>
      <c r="AU276" s="169" t="s">
        <v>1960</v>
      </c>
      <c r="AV276" s="10" t="s">
        <v>1960</v>
      </c>
      <c r="AW276" s="10" t="s">
        <v>2028</v>
      </c>
      <c r="AX276" s="10" t="s">
        <v>1936</v>
      </c>
      <c r="AY276" s="169" t="s">
        <v>2019</v>
      </c>
    </row>
    <row r="277" spans="2:65" s="10" customFormat="1" ht="22.5" customHeight="1">
      <c r="B277" s="162"/>
      <c r="C277" s="163"/>
      <c r="D277" s="163"/>
      <c r="E277" s="164" t="s">
        <v>1876</v>
      </c>
      <c r="F277" s="266" t="s">
        <v>2210</v>
      </c>
      <c r="G277" s="263"/>
      <c r="H277" s="263"/>
      <c r="I277" s="263"/>
      <c r="J277" s="163"/>
      <c r="K277" s="165">
        <v>9.9000000000000005E-2</v>
      </c>
      <c r="L277" s="163"/>
      <c r="M277" s="163"/>
      <c r="N277" s="163"/>
      <c r="O277" s="163"/>
      <c r="P277" s="163"/>
      <c r="Q277" s="163"/>
      <c r="R277" s="166"/>
      <c r="T277" s="167"/>
      <c r="U277" s="163"/>
      <c r="V277" s="163"/>
      <c r="W277" s="163"/>
      <c r="X277" s="163"/>
      <c r="Y277" s="163"/>
      <c r="Z277" s="163"/>
      <c r="AA277" s="168"/>
      <c r="AT277" s="169" t="s">
        <v>2027</v>
      </c>
      <c r="AU277" s="169" t="s">
        <v>1960</v>
      </c>
      <c r="AV277" s="10" t="s">
        <v>1960</v>
      </c>
      <c r="AW277" s="10" t="s">
        <v>2028</v>
      </c>
      <c r="AX277" s="10" t="s">
        <v>1936</v>
      </c>
      <c r="AY277" s="169" t="s">
        <v>2019</v>
      </c>
    </row>
    <row r="278" spans="2:65" s="10" customFormat="1" ht="31.5" customHeight="1">
      <c r="B278" s="162"/>
      <c r="C278" s="163"/>
      <c r="D278" s="163"/>
      <c r="E278" s="164" t="s">
        <v>1876</v>
      </c>
      <c r="F278" s="266" t="s">
        <v>2211</v>
      </c>
      <c r="G278" s="263"/>
      <c r="H278" s="263"/>
      <c r="I278" s="263"/>
      <c r="J278" s="163"/>
      <c r="K278" s="165">
        <v>1.8818999999999999</v>
      </c>
      <c r="L278" s="163"/>
      <c r="M278" s="163"/>
      <c r="N278" s="163"/>
      <c r="O278" s="163"/>
      <c r="P278" s="163"/>
      <c r="Q278" s="163"/>
      <c r="R278" s="166"/>
      <c r="T278" s="167"/>
      <c r="U278" s="163"/>
      <c r="V278" s="163"/>
      <c r="W278" s="163"/>
      <c r="X278" s="163"/>
      <c r="Y278" s="163"/>
      <c r="Z278" s="163"/>
      <c r="AA278" s="168"/>
      <c r="AT278" s="169" t="s">
        <v>2027</v>
      </c>
      <c r="AU278" s="169" t="s">
        <v>1960</v>
      </c>
      <c r="AV278" s="10" t="s">
        <v>1960</v>
      </c>
      <c r="AW278" s="10" t="s">
        <v>2028</v>
      </c>
      <c r="AX278" s="10" t="s">
        <v>1936</v>
      </c>
      <c r="AY278" s="169" t="s">
        <v>2019</v>
      </c>
    </row>
    <row r="279" spans="2:65" s="10" customFormat="1" ht="31.5" customHeight="1">
      <c r="B279" s="162"/>
      <c r="C279" s="163"/>
      <c r="D279" s="163"/>
      <c r="E279" s="164" t="s">
        <v>1876</v>
      </c>
      <c r="F279" s="266" t="s">
        <v>2212</v>
      </c>
      <c r="G279" s="263"/>
      <c r="H279" s="263"/>
      <c r="I279" s="263"/>
      <c r="J279" s="163"/>
      <c r="K279" s="165">
        <v>1.76895</v>
      </c>
      <c r="L279" s="163"/>
      <c r="M279" s="163"/>
      <c r="N279" s="163"/>
      <c r="O279" s="163"/>
      <c r="P279" s="163"/>
      <c r="Q279" s="163"/>
      <c r="R279" s="166"/>
      <c r="T279" s="167"/>
      <c r="U279" s="163"/>
      <c r="V279" s="163"/>
      <c r="W279" s="163"/>
      <c r="X279" s="163"/>
      <c r="Y279" s="163"/>
      <c r="Z279" s="163"/>
      <c r="AA279" s="168"/>
      <c r="AT279" s="169" t="s">
        <v>2027</v>
      </c>
      <c r="AU279" s="169" t="s">
        <v>1960</v>
      </c>
      <c r="AV279" s="10" t="s">
        <v>1960</v>
      </c>
      <c r="AW279" s="10" t="s">
        <v>2028</v>
      </c>
      <c r="AX279" s="10" t="s">
        <v>1936</v>
      </c>
      <c r="AY279" s="169" t="s">
        <v>2019</v>
      </c>
    </row>
    <row r="280" spans="2:65" s="10" customFormat="1" ht="31.5" customHeight="1">
      <c r="B280" s="162"/>
      <c r="C280" s="163"/>
      <c r="D280" s="163"/>
      <c r="E280" s="164" t="s">
        <v>1876</v>
      </c>
      <c r="F280" s="266" t="s">
        <v>2213</v>
      </c>
      <c r="G280" s="263"/>
      <c r="H280" s="263"/>
      <c r="I280" s="263"/>
      <c r="J280" s="163"/>
      <c r="K280" s="165">
        <v>0.20880000000000001</v>
      </c>
      <c r="L280" s="163"/>
      <c r="M280" s="163"/>
      <c r="N280" s="163"/>
      <c r="O280" s="163"/>
      <c r="P280" s="163"/>
      <c r="Q280" s="163"/>
      <c r="R280" s="166"/>
      <c r="T280" s="167"/>
      <c r="U280" s="163"/>
      <c r="V280" s="163"/>
      <c r="W280" s="163"/>
      <c r="X280" s="163"/>
      <c r="Y280" s="163"/>
      <c r="Z280" s="163"/>
      <c r="AA280" s="168"/>
      <c r="AT280" s="169" t="s">
        <v>2027</v>
      </c>
      <c r="AU280" s="169" t="s">
        <v>1960</v>
      </c>
      <c r="AV280" s="10" t="s">
        <v>1960</v>
      </c>
      <c r="AW280" s="10" t="s">
        <v>2028</v>
      </c>
      <c r="AX280" s="10" t="s">
        <v>1936</v>
      </c>
      <c r="AY280" s="169" t="s">
        <v>2019</v>
      </c>
    </row>
    <row r="281" spans="2:65" s="10" customFormat="1" ht="31.5" customHeight="1">
      <c r="B281" s="162"/>
      <c r="C281" s="163"/>
      <c r="D281" s="163"/>
      <c r="E281" s="164" t="s">
        <v>1876</v>
      </c>
      <c r="F281" s="266" t="s">
        <v>2214</v>
      </c>
      <c r="G281" s="263"/>
      <c r="H281" s="263"/>
      <c r="I281" s="263"/>
      <c r="J281" s="163"/>
      <c r="K281" s="165">
        <v>0.54900000000000004</v>
      </c>
      <c r="L281" s="163"/>
      <c r="M281" s="163"/>
      <c r="N281" s="163"/>
      <c r="O281" s="163"/>
      <c r="P281" s="163"/>
      <c r="Q281" s="163"/>
      <c r="R281" s="166"/>
      <c r="T281" s="167"/>
      <c r="U281" s="163"/>
      <c r="V281" s="163"/>
      <c r="W281" s="163"/>
      <c r="X281" s="163"/>
      <c r="Y281" s="163"/>
      <c r="Z281" s="163"/>
      <c r="AA281" s="168"/>
      <c r="AT281" s="169" t="s">
        <v>2027</v>
      </c>
      <c r="AU281" s="169" t="s">
        <v>1960</v>
      </c>
      <c r="AV281" s="10" t="s">
        <v>1960</v>
      </c>
      <c r="AW281" s="10" t="s">
        <v>2028</v>
      </c>
      <c r="AX281" s="10" t="s">
        <v>1936</v>
      </c>
      <c r="AY281" s="169" t="s">
        <v>2019</v>
      </c>
    </row>
    <row r="282" spans="2:65" s="10" customFormat="1" ht="22.5" customHeight="1">
      <c r="B282" s="162"/>
      <c r="C282" s="163"/>
      <c r="D282" s="163"/>
      <c r="E282" s="164" t="s">
        <v>1876</v>
      </c>
      <c r="F282" s="266" t="s">
        <v>2215</v>
      </c>
      <c r="G282" s="263"/>
      <c r="H282" s="263"/>
      <c r="I282" s="263"/>
      <c r="J282" s="163"/>
      <c r="K282" s="165">
        <v>3.5999999999999997E-2</v>
      </c>
      <c r="L282" s="163"/>
      <c r="M282" s="163"/>
      <c r="N282" s="163"/>
      <c r="O282" s="163"/>
      <c r="P282" s="163"/>
      <c r="Q282" s="163"/>
      <c r="R282" s="166"/>
      <c r="T282" s="167"/>
      <c r="U282" s="163"/>
      <c r="V282" s="163"/>
      <c r="W282" s="163"/>
      <c r="X282" s="163"/>
      <c r="Y282" s="163"/>
      <c r="Z282" s="163"/>
      <c r="AA282" s="168"/>
      <c r="AT282" s="169" t="s">
        <v>2027</v>
      </c>
      <c r="AU282" s="169" t="s">
        <v>1960</v>
      </c>
      <c r="AV282" s="10" t="s">
        <v>1960</v>
      </c>
      <c r="AW282" s="10" t="s">
        <v>2028</v>
      </c>
      <c r="AX282" s="10" t="s">
        <v>1936</v>
      </c>
      <c r="AY282" s="169" t="s">
        <v>2019</v>
      </c>
    </row>
    <row r="283" spans="2:65" s="11" customFormat="1" ht="22.5" customHeight="1">
      <c r="B283" s="170"/>
      <c r="C283" s="171"/>
      <c r="D283" s="171"/>
      <c r="E283" s="172" t="s">
        <v>1876</v>
      </c>
      <c r="F283" s="264" t="s">
        <v>2029</v>
      </c>
      <c r="G283" s="265"/>
      <c r="H283" s="265"/>
      <c r="I283" s="265"/>
      <c r="J283" s="171"/>
      <c r="K283" s="173">
        <v>7.5466499999999996</v>
      </c>
      <c r="L283" s="171"/>
      <c r="M283" s="171"/>
      <c r="N283" s="171"/>
      <c r="O283" s="171"/>
      <c r="P283" s="171"/>
      <c r="Q283" s="171"/>
      <c r="R283" s="174"/>
      <c r="T283" s="175"/>
      <c r="U283" s="171"/>
      <c r="V283" s="171"/>
      <c r="W283" s="171"/>
      <c r="X283" s="171"/>
      <c r="Y283" s="171"/>
      <c r="Z283" s="171"/>
      <c r="AA283" s="176"/>
      <c r="AT283" s="177" t="s">
        <v>2027</v>
      </c>
      <c r="AU283" s="177" t="s">
        <v>1960</v>
      </c>
      <c r="AV283" s="11" t="s">
        <v>2024</v>
      </c>
      <c r="AW283" s="11" t="s">
        <v>2028</v>
      </c>
      <c r="AX283" s="11" t="s">
        <v>1878</v>
      </c>
      <c r="AY283" s="177" t="s">
        <v>2019</v>
      </c>
    </row>
    <row r="284" spans="2:65" s="1" customFormat="1" ht="31.5" customHeight="1">
      <c r="B284" s="33"/>
      <c r="C284" s="155" t="s">
        <v>2216</v>
      </c>
      <c r="D284" s="155" t="s">
        <v>2020</v>
      </c>
      <c r="E284" s="156" t="s">
        <v>2217</v>
      </c>
      <c r="F284" s="249" t="s">
        <v>2218</v>
      </c>
      <c r="G284" s="250"/>
      <c r="H284" s="250"/>
      <c r="I284" s="250"/>
      <c r="J284" s="157" t="s">
        <v>2066</v>
      </c>
      <c r="K284" s="158">
        <v>6.6</v>
      </c>
      <c r="L284" s="251">
        <v>0</v>
      </c>
      <c r="M284" s="250"/>
      <c r="N284" s="252">
        <f>ROUND(L284*K284,2)</f>
        <v>0</v>
      </c>
      <c r="O284" s="250"/>
      <c r="P284" s="250"/>
      <c r="Q284" s="250"/>
      <c r="R284" s="35"/>
      <c r="T284" s="159" t="s">
        <v>1876</v>
      </c>
      <c r="U284" s="42" t="s">
        <v>1901</v>
      </c>
      <c r="V284" s="34"/>
      <c r="W284" s="160">
        <f>V284*K284</f>
        <v>0</v>
      </c>
      <c r="X284" s="160">
        <v>2.16</v>
      </c>
      <c r="Y284" s="160">
        <f>X284*K284</f>
        <v>14.256</v>
      </c>
      <c r="Z284" s="160">
        <v>0</v>
      </c>
      <c r="AA284" s="161">
        <f>Z284*K284</f>
        <v>0</v>
      </c>
      <c r="AR284" s="16" t="s">
        <v>2024</v>
      </c>
      <c r="AT284" s="16" t="s">
        <v>2020</v>
      </c>
      <c r="AU284" s="16" t="s">
        <v>1960</v>
      </c>
      <c r="AY284" s="16" t="s">
        <v>2019</v>
      </c>
      <c r="BE284" s="102">
        <f>IF(U284="základní",N284,0)</f>
        <v>0</v>
      </c>
      <c r="BF284" s="102">
        <f>IF(U284="snížená",N284,0)</f>
        <v>0</v>
      </c>
      <c r="BG284" s="102">
        <f>IF(U284="zákl. přenesená",N284,0)</f>
        <v>0</v>
      </c>
      <c r="BH284" s="102">
        <f>IF(U284="sníž. přenesená",N284,0)</f>
        <v>0</v>
      </c>
      <c r="BI284" s="102">
        <f>IF(U284="nulová",N284,0)</f>
        <v>0</v>
      </c>
      <c r="BJ284" s="16" t="s">
        <v>1878</v>
      </c>
      <c r="BK284" s="102">
        <f>ROUND(L284*K284,2)</f>
        <v>0</v>
      </c>
      <c r="BL284" s="16" t="s">
        <v>2024</v>
      </c>
      <c r="BM284" s="16" t="s">
        <v>2219</v>
      </c>
    </row>
    <row r="285" spans="2:65" s="10" customFormat="1" ht="31.5" customHeight="1">
      <c r="B285" s="162"/>
      <c r="C285" s="163"/>
      <c r="D285" s="163"/>
      <c r="E285" s="164" t="s">
        <v>1876</v>
      </c>
      <c r="F285" s="262" t="s">
        <v>2220</v>
      </c>
      <c r="G285" s="263"/>
      <c r="H285" s="263"/>
      <c r="I285" s="263"/>
      <c r="J285" s="163"/>
      <c r="K285" s="165">
        <v>6.6</v>
      </c>
      <c r="L285" s="163"/>
      <c r="M285" s="163"/>
      <c r="N285" s="163"/>
      <c r="O285" s="163"/>
      <c r="P285" s="163"/>
      <c r="Q285" s="163"/>
      <c r="R285" s="166"/>
      <c r="T285" s="167"/>
      <c r="U285" s="163"/>
      <c r="V285" s="163"/>
      <c r="W285" s="163"/>
      <c r="X285" s="163"/>
      <c r="Y285" s="163"/>
      <c r="Z285" s="163"/>
      <c r="AA285" s="168"/>
      <c r="AT285" s="169" t="s">
        <v>2027</v>
      </c>
      <c r="AU285" s="169" t="s">
        <v>1960</v>
      </c>
      <c r="AV285" s="10" t="s">
        <v>1960</v>
      </c>
      <c r="AW285" s="10" t="s">
        <v>2028</v>
      </c>
      <c r="AX285" s="10" t="s">
        <v>1936</v>
      </c>
      <c r="AY285" s="169" t="s">
        <v>2019</v>
      </c>
    </row>
    <row r="286" spans="2:65" s="11" customFormat="1" ht="22.5" customHeight="1">
      <c r="B286" s="170"/>
      <c r="C286" s="171"/>
      <c r="D286" s="171"/>
      <c r="E286" s="172" t="s">
        <v>1876</v>
      </c>
      <c r="F286" s="264" t="s">
        <v>2029</v>
      </c>
      <c r="G286" s="265"/>
      <c r="H286" s="265"/>
      <c r="I286" s="265"/>
      <c r="J286" s="171"/>
      <c r="K286" s="173">
        <v>6.6</v>
      </c>
      <c r="L286" s="171"/>
      <c r="M286" s="171"/>
      <c r="N286" s="171"/>
      <c r="O286" s="171"/>
      <c r="P286" s="171"/>
      <c r="Q286" s="171"/>
      <c r="R286" s="174"/>
      <c r="T286" s="175"/>
      <c r="U286" s="171"/>
      <c r="V286" s="171"/>
      <c r="W286" s="171"/>
      <c r="X286" s="171"/>
      <c r="Y286" s="171"/>
      <c r="Z286" s="171"/>
      <c r="AA286" s="176"/>
      <c r="AT286" s="177" t="s">
        <v>2027</v>
      </c>
      <c r="AU286" s="177" t="s">
        <v>1960</v>
      </c>
      <c r="AV286" s="11" t="s">
        <v>2024</v>
      </c>
      <c r="AW286" s="11" t="s">
        <v>2028</v>
      </c>
      <c r="AX286" s="11" t="s">
        <v>1878</v>
      </c>
      <c r="AY286" s="177" t="s">
        <v>2019</v>
      </c>
    </row>
    <row r="287" spans="2:65" s="1" customFormat="1" ht="31.5" customHeight="1">
      <c r="B287" s="33"/>
      <c r="C287" s="155" t="s">
        <v>2221</v>
      </c>
      <c r="D287" s="155" t="s">
        <v>2020</v>
      </c>
      <c r="E287" s="156" t="s">
        <v>2222</v>
      </c>
      <c r="F287" s="249" t="s">
        <v>2223</v>
      </c>
      <c r="G287" s="250"/>
      <c r="H287" s="250"/>
      <c r="I287" s="250"/>
      <c r="J287" s="157" t="s">
        <v>2066</v>
      </c>
      <c r="K287" s="158">
        <v>6.6</v>
      </c>
      <c r="L287" s="251">
        <v>0</v>
      </c>
      <c r="M287" s="250"/>
      <c r="N287" s="252">
        <f>ROUND(L287*K287,2)</f>
        <v>0</v>
      </c>
      <c r="O287" s="250"/>
      <c r="P287" s="250"/>
      <c r="Q287" s="250"/>
      <c r="R287" s="35"/>
      <c r="T287" s="159" t="s">
        <v>1876</v>
      </c>
      <c r="U287" s="42" t="s">
        <v>1901</v>
      </c>
      <c r="V287" s="34"/>
      <c r="W287" s="160">
        <f>V287*K287</f>
        <v>0</v>
      </c>
      <c r="X287" s="160">
        <v>2.16</v>
      </c>
      <c r="Y287" s="160">
        <f>X287*K287</f>
        <v>14.256</v>
      </c>
      <c r="Z287" s="160">
        <v>0</v>
      </c>
      <c r="AA287" s="161">
        <f>Z287*K287</f>
        <v>0</v>
      </c>
      <c r="AR287" s="16" t="s">
        <v>2024</v>
      </c>
      <c r="AT287" s="16" t="s">
        <v>2020</v>
      </c>
      <c r="AU287" s="16" t="s">
        <v>1960</v>
      </c>
      <c r="AY287" s="16" t="s">
        <v>2019</v>
      </c>
      <c r="BE287" s="102">
        <f>IF(U287="základní",N287,0)</f>
        <v>0</v>
      </c>
      <c r="BF287" s="102">
        <f>IF(U287="snížená",N287,0)</f>
        <v>0</v>
      </c>
      <c r="BG287" s="102">
        <f>IF(U287="zákl. přenesená",N287,0)</f>
        <v>0</v>
      </c>
      <c r="BH287" s="102">
        <f>IF(U287="sníž. přenesená",N287,0)</f>
        <v>0</v>
      </c>
      <c r="BI287" s="102">
        <f>IF(U287="nulová",N287,0)</f>
        <v>0</v>
      </c>
      <c r="BJ287" s="16" t="s">
        <v>1878</v>
      </c>
      <c r="BK287" s="102">
        <f>ROUND(L287*K287,2)</f>
        <v>0</v>
      </c>
      <c r="BL287" s="16" t="s">
        <v>2024</v>
      </c>
      <c r="BM287" s="16" t="s">
        <v>2224</v>
      </c>
    </row>
    <row r="288" spans="2:65" s="10" customFormat="1" ht="31.5" customHeight="1">
      <c r="B288" s="162"/>
      <c r="C288" s="163"/>
      <c r="D288" s="163"/>
      <c r="E288" s="164" t="s">
        <v>1876</v>
      </c>
      <c r="F288" s="262" t="s">
        <v>2220</v>
      </c>
      <c r="G288" s="263"/>
      <c r="H288" s="263"/>
      <c r="I288" s="263"/>
      <c r="J288" s="163"/>
      <c r="K288" s="165">
        <v>6.6</v>
      </c>
      <c r="L288" s="163"/>
      <c r="M288" s="163"/>
      <c r="N288" s="163"/>
      <c r="O288" s="163"/>
      <c r="P288" s="163"/>
      <c r="Q288" s="163"/>
      <c r="R288" s="166"/>
      <c r="T288" s="167"/>
      <c r="U288" s="163"/>
      <c r="V288" s="163"/>
      <c r="W288" s="163"/>
      <c r="X288" s="163"/>
      <c r="Y288" s="163"/>
      <c r="Z288" s="163"/>
      <c r="AA288" s="168"/>
      <c r="AT288" s="169" t="s">
        <v>2027</v>
      </c>
      <c r="AU288" s="169" t="s">
        <v>1960</v>
      </c>
      <c r="AV288" s="10" t="s">
        <v>1960</v>
      </c>
      <c r="AW288" s="10" t="s">
        <v>2028</v>
      </c>
      <c r="AX288" s="10" t="s">
        <v>1936</v>
      </c>
      <c r="AY288" s="169" t="s">
        <v>2019</v>
      </c>
    </row>
    <row r="289" spans="2:65" s="11" customFormat="1" ht="22.5" customHeight="1">
      <c r="B289" s="170"/>
      <c r="C289" s="171"/>
      <c r="D289" s="171"/>
      <c r="E289" s="172" t="s">
        <v>1876</v>
      </c>
      <c r="F289" s="264" t="s">
        <v>2029</v>
      </c>
      <c r="G289" s="265"/>
      <c r="H289" s="265"/>
      <c r="I289" s="265"/>
      <c r="J289" s="171"/>
      <c r="K289" s="173">
        <v>6.6</v>
      </c>
      <c r="L289" s="171"/>
      <c r="M289" s="171"/>
      <c r="N289" s="171"/>
      <c r="O289" s="171"/>
      <c r="P289" s="171"/>
      <c r="Q289" s="171"/>
      <c r="R289" s="174"/>
      <c r="T289" s="175"/>
      <c r="U289" s="171"/>
      <c r="V289" s="171"/>
      <c r="W289" s="171"/>
      <c r="X289" s="171"/>
      <c r="Y289" s="171"/>
      <c r="Z289" s="171"/>
      <c r="AA289" s="176"/>
      <c r="AT289" s="177" t="s">
        <v>2027</v>
      </c>
      <c r="AU289" s="177" t="s">
        <v>1960</v>
      </c>
      <c r="AV289" s="11" t="s">
        <v>2024</v>
      </c>
      <c r="AW289" s="11" t="s">
        <v>2028</v>
      </c>
      <c r="AX289" s="11" t="s">
        <v>1878</v>
      </c>
      <c r="AY289" s="177" t="s">
        <v>2019</v>
      </c>
    </row>
    <row r="290" spans="2:65" s="1" customFormat="1" ht="31.5" customHeight="1">
      <c r="B290" s="33"/>
      <c r="C290" s="155" t="s">
        <v>2225</v>
      </c>
      <c r="D290" s="155" t="s">
        <v>2020</v>
      </c>
      <c r="E290" s="156" t="s">
        <v>2226</v>
      </c>
      <c r="F290" s="249" t="s">
        <v>2227</v>
      </c>
      <c r="G290" s="250"/>
      <c r="H290" s="250"/>
      <c r="I290" s="250"/>
      <c r="J290" s="157" t="s">
        <v>2066</v>
      </c>
      <c r="K290" s="158">
        <v>16.515000000000001</v>
      </c>
      <c r="L290" s="251">
        <v>0</v>
      </c>
      <c r="M290" s="250"/>
      <c r="N290" s="252">
        <f>ROUND(L290*K290,2)</f>
        <v>0</v>
      </c>
      <c r="O290" s="250"/>
      <c r="P290" s="250"/>
      <c r="Q290" s="250"/>
      <c r="R290" s="35"/>
      <c r="T290" s="159" t="s">
        <v>1876</v>
      </c>
      <c r="U290" s="42" t="s">
        <v>1901</v>
      </c>
      <c r="V290" s="34"/>
      <c r="W290" s="160">
        <f>V290*K290</f>
        <v>0</v>
      </c>
      <c r="X290" s="160">
        <v>2.45329</v>
      </c>
      <c r="Y290" s="160">
        <f>X290*K290</f>
        <v>40.51608435</v>
      </c>
      <c r="Z290" s="160">
        <v>0</v>
      </c>
      <c r="AA290" s="161">
        <f>Z290*K290</f>
        <v>0</v>
      </c>
      <c r="AR290" s="16" t="s">
        <v>2024</v>
      </c>
      <c r="AT290" s="16" t="s">
        <v>2020</v>
      </c>
      <c r="AU290" s="16" t="s">
        <v>1960</v>
      </c>
      <c r="AY290" s="16" t="s">
        <v>2019</v>
      </c>
      <c r="BE290" s="102">
        <f>IF(U290="základní",N290,0)</f>
        <v>0</v>
      </c>
      <c r="BF290" s="102">
        <f>IF(U290="snížená",N290,0)</f>
        <v>0</v>
      </c>
      <c r="BG290" s="102">
        <f>IF(U290="zákl. přenesená",N290,0)</f>
        <v>0</v>
      </c>
      <c r="BH290" s="102">
        <f>IF(U290="sníž. přenesená",N290,0)</f>
        <v>0</v>
      </c>
      <c r="BI290" s="102">
        <f>IF(U290="nulová",N290,0)</f>
        <v>0</v>
      </c>
      <c r="BJ290" s="16" t="s">
        <v>1878</v>
      </c>
      <c r="BK290" s="102">
        <f>ROUND(L290*K290,2)</f>
        <v>0</v>
      </c>
      <c r="BL290" s="16" t="s">
        <v>2024</v>
      </c>
      <c r="BM290" s="16" t="s">
        <v>2228</v>
      </c>
    </row>
    <row r="291" spans="2:65" s="10" customFormat="1" ht="31.5" customHeight="1">
      <c r="B291" s="162"/>
      <c r="C291" s="163"/>
      <c r="D291" s="163"/>
      <c r="E291" s="164" t="s">
        <v>1876</v>
      </c>
      <c r="F291" s="262" t="s">
        <v>2229</v>
      </c>
      <c r="G291" s="263"/>
      <c r="H291" s="263"/>
      <c r="I291" s="263"/>
      <c r="J291" s="163"/>
      <c r="K291" s="165">
        <v>9.9</v>
      </c>
      <c r="L291" s="163"/>
      <c r="M291" s="163"/>
      <c r="N291" s="163"/>
      <c r="O291" s="163"/>
      <c r="P291" s="163"/>
      <c r="Q291" s="163"/>
      <c r="R291" s="166"/>
      <c r="T291" s="167"/>
      <c r="U291" s="163"/>
      <c r="V291" s="163"/>
      <c r="W291" s="163"/>
      <c r="X291" s="163"/>
      <c r="Y291" s="163"/>
      <c r="Z291" s="163"/>
      <c r="AA291" s="168"/>
      <c r="AT291" s="169" t="s">
        <v>2027</v>
      </c>
      <c r="AU291" s="169" t="s">
        <v>1960</v>
      </c>
      <c r="AV291" s="10" t="s">
        <v>1960</v>
      </c>
      <c r="AW291" s="10" t="s">
        <v>2028</v>
      </c>
      <c r="AX291" s="10" t="s">
        <v>1936</v>
      </c>
      <c r="AY291" s="169" t="s">
        <v>2019</v>
      </c>
    </row>
    <row r="292" spans="2:65" s="10" customFormat="1" ht="22.5" customHeight="1">
      <c r="B292" s="162"/>
      <c r="C292" s="163"/>
      <c r="D292" s="163"/>
      <c r="E292" s="164" t="s">
        <v>1876</v>
      </c>
      <c r="F292" s="266" t="s">
        <v>2230</v>
      </c>
      <c r="G292" s="263"/>
      <c r="H292" s="263"/>
      <c r="I292" s="263"/>
      <c r="J292" s="163"/>
      <c r="K292" s="165">
        <v>1.3387500000000001</v>
      </c>
      <c r="L292" s="163"/>
      <c r="M292" s="163"/>
      <c r="N292" s="163"/>
      <c r="O292" s="163"/>
      <c r="P292" s="163"/>
      <c r="Q292" s="163"/>
      <c r="R292" s="166"/>
      <c r="T292" s="167"/>
      <c r="U292" s="163"/>
      <c r="V292" s="163"/>
      <c r="W292" s="163"/>
      <c r="X292" s="163"/>
      <c r="Y292" s="163"/>
      <c r="Z292" s="163"/>
      <c r="AA292" s="168"/>
      <c r="AT292" s="169" t="s">
        <v>2027</v>
      </c>
      <c r="AU292" s="169" t="s">
        <v>1960</v>
      </c>
      <c r="AV292" s="10" t="s">
        <v>1960</v>
      </c>
      <c r="AW292" s="10" t="s">
        <v>2028</v>
      </c>
      <c r="AX292" s="10" t="s">
        <v>1936</v>
      </c>
      <c r="AY292" s="169" t="s">
        <v>2019</v>
      </c>
    </row>
    <row r="293" spans="2:65" s="10" customFormat="1" ht="31.5" customHeight="1">
      <c r="B293" s="162"/>
      <c r="C293" s="163"/>
      <c r="D293" s="163"/>
      <c r="E293" s="164" t="s">
        <v>1876</v>
      </c>
      <c r="F293" s="266" t="s">
        <v>2231</v>
      </c>
      <c r="G293" s="263"/>
      <c r="H293" s="263"/>
      <c r="I293" s="263"/>
      <c r="J293" s="163"/>
      <c r="K293" s="165">
        <v>1.47</v>
      </c>
      <c r="L293" s="163"/>
      <c r="M293" s="163"/>
      <c r="N293" s="163"/>
      <c r="O293" s="163"/>
      <c r="P293" s="163"/>
      <c r="Q293" s="163"/>
      <c r="R293" s="166"/>
      <c r="T293" s="167"/>
      <c r="U293" s="163"/>
      <c r="V293" s="163"/>
      <c r="W293" s="163"/>
      <c r="X293" s="163"/>
      <c r="Y293" s="163"/>
      <c r="Z293" s="163"/>
      <c r="AA293" s="168"/>
      <c r="AT293" s="169" t="s">
        <v>2027</v>
      </c>
      <c r="AU293" s="169" t="s">
        <v>1960</v>
      </c>
      <c r="AV293" s="10" t="s">
        <v>1960</v>
      </c>
      <c r="AW293" s="10" t="s">
        <v>2028</v>
      </c>
      <c r="AX293" s="10" t="s">
        <v>1936</v>
      </c>
      <c r="AY293" s="169" t="s">
        <v>2019</v>
      </c>
    </row>
    <row r="294" spans="2:65" s="10" customFormat="1" ht="22.5" customHeight="1">
      <c r="B294" s="162"/>
      <c r="C294" s="163"/>
      <c r="D294" s="163"/>
      <c r="E294" s="164" t="s">
        <v>1876</v>
      </c>
      <c r="F294" s="266" t="s">
        <v>2232</v>
      </c>
      <c r="G294" s="263"/>
      <c r="H294" s="263"/>
      <c r="I294" s="263"/>
      <c r="J294" s="163"/>
      <c r="K294" s="165">
        <v>3.8062499999999999</v>
      </c>
      <c r="L294" s="163"/>
      <c r="M294" s="163"/>
      <c r="N294" s="163"/>
      <c r="O294" s="163"/>
      <c r="P294" s="163"/>
      <c r="Q294" s="163"/>
      <c r="R294" s="166"/>
      <c r="T294" s="167"/>
      <c r="U294" s="163"/>
      <c r="V294" s="163"/>
      <c r="W294" s="163"/>
      <c r="X294" s="163"/>
      <c r="Y294" s="163"/>
      <c r="Z294" s="163"/>
      <c r="AA294" s="168"/>
      <c r="AT294" s="169" t="s">
        <v>2027</v>
      </c>
      <c r="AU294" s="169" t="s">
        <v>1960</v>
      </c>
      <c r="AV294" s="10" t="s">
        <v>1960</v>
      </c>
      <c r="AW294" s="10" t="s">
        <v>2028</v>
      </c>
      <c r="AX294" s="10" t="s">
        <v>1936</v>
      </c>
      <c r="AY294" s="169" t="s">
        <v>2019</v>
      </c>
    </row>
    <row r="295" spans="2:65" s="11" customFormat="1" ht="22.5" customHeight="1">
      <c r="B295" s="170"/>
      <c r="C295" s="171"/>
      <c r="D295" s="171"/>
      <c r="E295" s="172" t="s">
        <v>1876</v>
      </c>
      <c r="F295" s="264" t="s">
        <v>2029</v>
      </c>
      <c r="G295" s="265"/>
      <c r="H295" s="265"/>
      <c r="I295" s="265"/>
      <c r="J295" s="171"/>
      <c r="K295" s="173">
        <v>16.515000000000001</v>
      </c>
      <c r="L295" s="171"/>
      <c r="M295" s="171"/>
      <c r="N295" s="171"/>
      <c r="O295" s="171"/>
      <c r="P295" s="171"/>
      <c r="Q295" s="171"/>
      <c r="R295" s="174"/>
      <c r="T295" s="175"/>
      <c r="U295" s="171"/>
      <c r="V295" s="171"/>
      <c r="W295" s="171"/>
      <c r="X295" s="171"/>
      <c r="Y295" s="171"/>
      <c r="Z295" s="171"/>
      <c r="AA295" s="176"/>
      <c r="AT295" s="177" t="s">
        <v>2027</v>
      </c>
      <c r="AU295" s="177" t="s">
        <v>1960</v>
      </c>
      <c r="AV295" s="11" t="s">
        <v>2024</v>
      </c>
      <c r="AW295" s="11" t="s">
        <v>2028</v>
      </c>
      <c r="AX295" s="11" t="s">
        <v>1878</v>
      </c>
      <c r="AY295" s="177" t="s">
        <v>2019</v>
      </c>
    </row>
    <row r="296" spans="2:65" s="1" customFormat="1" ht="22.5" customHeight="1">
      <c r="B296" s="33"/>
      <c r="C296" s="155" t="s">
        <v>2233</v>
      </c>
      <c r="D296" s="155" t="s">
        <v>2020</v>
      </c>
      <c r="E296" s="156" t="s">
        <v>2234</v>
      </c>
      <c r="F296" s="249" t="s">
        <v>2235</v>
      </c>
      <c r="G296" s="250"/>
      <c r="H296" s="250"/>
      <c r="I296" s="250"/>
      <c r="J296" s="157" t="s">
        <v>2023</v>
      </c>
      <c r="K296" s="158">
        <v>11.64</v>
      </c>
      <c r="L296" s="251">
        <v>0</v>
      </c>
      <c r="M296" s="250"/>
      <c r="N296" s="252">
        <f>ROUND(L296*K296,2)</f>
        <v>0</v>
      </c>
      <c r="O296" s="250"/>
      <c r="P296" s="250"/>
      <c r="Q296" s="250"/>
      <c r="R296" s="35"/>
      <c r="T296" s="159" t="s">
        <v>1876</v>
      </c>
      <c r="U296" s="42" t="s">
        <v>1901</v>
      </c>
      <c r="V296" s="34"/>
      <c r="W296" s="160">
        <f>V296*K296</f>
        <v>0</v>
      </c>
      <c r="X296" s="160">
        <v>1.0300000000000001E-3</v>
      </c>
      <c r="Y296" s="160">
        <f>X296*K296</f>
        <v>1.1989200000000002E-2</v>
      </c>
      <c r="Z296" s="160">
        <v>0</v>
      </c>
      <c r="AA296" s="161">
        <f>Z296*K296</f>
        <v>0</v>
      </c>
      <c r="AR296" s="16" t="s">
        <v>2024</v>
      </c>
      <c r="AT296" s="16" t="s">
        <v>2020</v>
      </c>
      <c r="AU296" s="16" t="s">
        <v>1960</v>
      </c>
      <c r="AY296" s="16" t="s">
        <v>2019</v>
      </c>
      <c r="BE296" s="102">
        <f>IF(U296="základní",N296,0)</f>
        <v>0</v>
      </c>
      <c r="BF296" s="102">
        <f>IF(U296="snížená",N296,0)</f>
        <v>0</v>
      </c>
      <c r="BG296" s="102">
        <f>IF(U296="zákl. přenesená",N296,0)</f>
        <v>0</v>
      </c>
      <c r="BH296" s="102">
        <f>IF(U296="sníž. přenesená",N296,0)</f>
        <v>0</v>
      </c>
      <c r="BI296" s="102">
        <f>IF(U296="nulová",N296,0)</f>
        <v>0</v>
      </c>
      <c r="BJ296" s="16" t="s">
        <v>1878</v>
      </c>
      <c r="BK296" s="102">
        <f>ROUND(L296*K296,2)</f>
        <v>0</v>
      </c>
      <c r="BL296" s="16" t="s">
        <v>2024</v>
      </c>
      <c r="BM296" s="16" t="s">
        <v>2236</v>
      </c>
    </row>
    <row r="297" spans="2:65" s="10" customFormat="1" ht="22.5" customHeight="1">
      <c r="B297" s="162"/>
      <c r="C297" s="163"/>
      <c r="D297" s="163"/>
      <c r="E297" s="164" t="s">
        <v>1876</v>
      </c>
      <c r="F297" s="262" t="s">
        <v>2237</v>
      </c>
      <c r="G297" s="263"/>
      <c r="H297" s="263"/>
      <c r="I297" s="263"/>
      <c r="J297" s="163"/>
      <c r="K297" s="165">
        <v>11.64</v>
      </c>
      <c r="L297" s="163"/>
      <c r="M297" s="163"/>
      <c r="N297" s="163"/>
      <c r="O297" s="163"/>
      <c r="P297" s="163"/>
      <c r="Q297" s="163"/>
      <c r="R297" s="166"/>
      <c r="T297" s="167"/>
      <c r="U297" s="163"/>
      <c r="V297" s="163"/>
      <c r="W297" s="163"/>
      <c r="X297" s="163"/>
      <c r="Y297" s="163"/>
      <c r="Z297" s="163"/>
      <c r="AA297" s="168"/>
      <c r="AT297" s="169" t="s">
        <v>2027</v>
      </c>
      <c r="AU297" s="169" t="s">
        <v>1960</v>
      </c>
      <c r="AV297" s="10" t="s">
        <v>1960</v>
      </c>
      <c r="AW297" s="10" t="s">
        <v>2028</v>
      </c>
      <c r="AX297" s="10" t="s">
        <v>1936</v>
      </c>
      <c r="AY297" s="169" t="s">
        <v>2019</v>
      </c>
    </row>
    <row r="298" spans="2:65" s="11" customFormat="1" ht="22.5" customHeight="1">
      <c r="B298" s="170"/>
      <c r="C298" s="171"/>
      <c r="D298" s="171"/>
      <c r="E298" s="172" t="s">
        <v>1876</v>
      </c>
      <c r="F298" s="264" t="s">
        <v>2029</v>
      </c>
      <c r="G298" s="265"/>
      <c r="H298" s="265"/>
      <c r="I298" s="265"/>
      <c r="J298" s="171"/>
      <c r="K298" s="173">
        <v>11.64</v>
      </c>
      <c r="L298" s="171"/>
      <c r="M298" s="171"/>
      <c r="N298" s="171"/>
      <c r="O298" s="171"/>
      <c r="P298" s="171"/>
      <c r="Q298" s="171"/>
      <c r="R298" s="174"/>
      <c r="T298" s="175"/>
      <c r="U298" s="171"/>
      <c r="V298" s="171"/>
      <c r="W298" s="171"/>
      <c r="X298" s="171"/>
      <c r="Y298" s="171"/>
      <c r="Z298" s="171"/>
      <c r="AA298" s="176"/>
      <c r="AT298" s="177" t="s">
        <v>2027</v>
      </c>
      <c r="AU298" s="177" t="s">
        <v>1960</v>
      </c>
      <c r="AV298" s="11" t="s">
        <v>2024</v>
      </c>
      <c r="AW298" s="11" t="s">
        <v>2028</v>
      </c>
      <c r="AX298" s="11" t="s">
        <v>1878</v>
      </c>
      <c r="AY298" s="177" t="s">
        <v>2019</v>
      </c>
    </row>
    <row r="299" spans="2:65" s="1" customFormat="1" ht="22.5" customHeight="1">
      <c r="B299" s="33"/>
      <c r="C299" s="155" t="s">
        <v>2238</v>
      </c>
      <c r="D299" s="155" t="s">
        <v>2020</v>
      </c>
      <c r="E299" s="156" t="s">
        <v>2239</v>
      </c>
      <c r="F299" s="249" t="s">
        <v>2240</v>
      </c>
      <c r="G299" s="250"/>
      <c r="H299" s="250"/>
      <c r="I299" s="250"/>
      <c r="J299" s="157" t="s">
        <v>2023</v>
      </c>
      <c r="K299" s="158">
        <v>11.64</v>
      </c>
      <c r="L299" s="251">
        <v>0</v>
      </c>
      <c r="M299" s="250"/>
      <c r="N299" s="252">
        <f>ROUND(L299*K299,2)</f>
        <v>0</v>
      </c>
      <c r="O299" s="250"/>
      <c r="P299" s="250"/>
      <c r="Q299" s="250"/>
      <c r="R299" s="35"/>
      <c r="T299" s="159" t="s">
        <v>1876</v>
      </c>
      <c r="U299" s="42" t="s">
        <v>1901</v>
      </c>
      <c r="V299" s="34"/>
      <c r="W299" s="160">
        <f>V299*K299</f>
        <v>0</v>
      </c>
      <c r="X299" s="160">
        <v>0</v>
      </c>
      <c r="Y299" s="160">
        <f>X299*K299</f>
        <v>0</v>
      </c>
      <c r="Z299" s="160">
        <v>0</v>
      </c>
      <c r="AA299" s="161">
        <f>Z299*K299</f>
        <v>0</v>
      </c>
      <c r="AR299" s="16" t="s">
        <v>2024</v>
      </c>
      <c r="AT299" s="16" t="s">
        <v>2020</v>
      </c>
      <c r="AU299" s="16" t="s">
        <v>1960</v>
      </c>
      <c r="AY299" s="16" t="s">
        <v>2019</v>
      </c>
      <c r="BE299" s="102">
        <f>IF(U299="základní",N299,0)</f>
        <v>0</v>
      </c>
      <c r="BF299" s="102">
        <f>IF(U299="snížená",N299,0)</f>
        <v>0</v>
      </c>
      <c r="BG299" s="102">
        <f>IF(U299="zákl. přenesená",N299,0)</f>
        <v>0</v>
      </c>
      <c r="BH299" s="102">
        <f>IF(U299="sníž. přenesená",N299,0)</f>
        <v>0</v>
      </c>
      <c r="BI299" s="102">
        <f>IF(U299="nulová",N299,0)</f>
        <v>0</v>
      </c>
      <c r="BJ299" s="16" t="s">
        <v>1878</v>
      </c>
      <c r="BK299" s="102">
        <f>ROUND(L299*K299,2)</f>
        <v>0</v>
      </c>
      <c r="BL299" s="16" t="s">
        <v>2024</v>
      </c>
      <c r="BM299" s="16" t="s">
        <v>2241</v>
      </c>
    </row>
    <row r="300" spans="2:65" s="10" customFormat="1" ht="22.5" customHeight="1">
      <c r="B300" s="162"/>
      <c r="C300" s="163"/>
      <c r="D300" s="163"/>
      <c r="E300" s="164" t="s">
        <v>1876</v>
      </c>
      <c r="F300" s="262" t="s">
        <v>2237</v>
      </c>
      <c r="G300" s="263"/>
      <c r="H300" s="263"/>
      <c r="I300" s="263"/>
      <c r="J300" s="163"/>
      <c r="K300" s="165">
        <v>11.64</v>
      </c>
      <c r="L300" s="163"/>
      <c r="M300" s="163"/>
      <c r="N300" s="163"/>
      <c r="O300" s="163"/>
      <c r="P300" s="163"/>
      <c r="Q300" s="163"/>
      <c r="R300" s="166"/>
      <c r="T300" s="167"/>
      <c r="U300" s="163"/>
      <c r="V300" s="163"/>
      <c r="W300" s="163"/>
      <c r="X300" s="163"/>
      <c r="Y300" s="163"/>
      <c r="Z300" s="163"/>
      <c r="AA300" s="168"/>
      <c r="AT300" s="169" t="s">
        <v>2027</v>
      </c>
      <c r="AU300" s="169" t="s">
        <v>1960</v>
      </c>
      <c r="AV300" s="10" t="s">
        <v>1960</v>
      </c>
      <c r="AW300" s="10" t="s">
        <v>2028</v>
      </c>
      <c r="AX300" s="10" t="s">
        <v>1936</v>
      </c>
      <c r="AY300" s="169" t="s">
        <v>2019</v>
      </c>
    </row>
    <row r="301" spans="2:65" s="11" customFormat="1" ht="22.5" customHeight="1">
      <c r="B301" s="170"/>
      <c r="C301" s="171"/>
      <c r="D301" s="171"/>
      <c r="E301" s="172" t="s">
        <v>1876</v>
      </c>
      <c r="F301" s="264" t="s">
        <v>2029</v>
      </c>
      <c r="G301" s="265"/>
      <c r="H301" s="265"/>
      <c r="I301" s="265"/>
      <c r="J301" s="171"/>
      <c r="K301" s="173">
        <v>11.64</v>
      </c>
      <c r="L301" s="171"/>
      <c r="M301" s="171"/>
      <c r="N301" s="171"/>
      <c r="O301" s="171"/>
      <c r="P301" s="171"/>
      <c r="Q301" s="171"/>
      <c r="R301" s="174"/>
      <c r="T301" s="175"/>
      <c r="U301" s="171"/>
      <c r="V301" s="171"/>
      <c r="W301" s="171"/>
      <c r="X301" s="171"/>
      <c r="Y301" s="171"/>
      <c r="Z301" s="171"/>
      <c r="AA301" s="176"/>
      <c r="AT301" s="177" t="s">
        <v>2027</v>
      </c>
      <c r="AU301" s="177" t="s">
        <v>1960</v>
      </c>
      <c r="AV301" s="11" t="s">
        <v>2024</v>
      </c>
      <c r="AW301" s="11" t="s">
        <v>2028</v>
      </c>
      <c r="AX301" s="11" t="s">
        <v>1878</v>
      </c>
      <c r="AY301" s="177" t="s">
        <v>2019</v>
      </c>
    </row>
    <row r="302" spans="2:65" s="1" customFormat="1" ht="31.5" customHeight="1">
      <c r="B302" s="33"/>
      <c r="C302" s="155" t="s">
        <v>2242</v>
      </c>
      <c r="D302" s="155" t="s">
        <v>2020</v>
      </c>
      <c r="E302" s="156" t="s">
        <v>2243</v>
      </c>
      <c r="F302" s="249" t="s">
        <v>2244</v>
      </c>
      <c r="G302" s="250"/>
      <c r="H302" s="250"/>
      <c r="I302" s="250"/>
      <c r="J302" s="157" t="s">
        <v>2131</v>
      </c>
      <c r="K302" s="158">
        <v>0.81899999999999995</v>
      </c>
      <c r="L302" s="251">
        <v>0</v>
      </c>
      <c r="M302" s="250"/>
      <c r="N302" s="252">
        <f>ROUND(L302*K302,2)</f>
        <v>0</v>
      </c>
      <c r="O302" s="250"/>
      <c r="P302" s="250"/>
      <c r="Q302" s="250"/>
      <c r="R302" s="35"/>
      <c r="T302" s="159" t="s">
        <v>1876</v>
      </c>
      <c r="U302" s="42" t="s">
        <v>1901</v>
      </c>
      <c r="V302" s="34"/>
      <c r="W302" s="160">
        <f>V302*K302</f>
        <v>0</v>
      </c>
      <c r="X302" s="160">
        <v>1.0530600000000001</v>
      </c>
      <c r="Y302" s="160">
        <f>X302*K302</f>
        <v>0.86245614000000004</v>
      </c>
      <c r="Z302" s="160">
        <v>0</v>
      </c>
      <c r="AA302" s="161">
        <f>Z302*K302</f>
        <v>0</v>
      </c>
      <c r="AR302" s="16" t="s">
        <v>2024</v>
      </c>
      <c r="AT302" s="16" t="s">
        <v>2020</v>
      </c>
      <c r="AU302" s="16" t="s">
        <v>1960</v>
      </c>
      <c r="AY302" s="16" t="s">
        <v>2019</v>
      </c>
      <c r="BE302" s="102">
        <f>IF(U302="základní",N302,0)</f>
        <v>0</v>
      </c>
      <c r="BF302" s="102">
        <f>IF(U302="snížená",N302,0)</f>
        <v>0</v>
      </c>
      <c r="BG302" s="102">
        <f>IF(U302="zákl. přenesená",N302,0)</f>
        <v>0</v>
      </c>
      <c r="BH302" s="102">
        <f>IF(U302="sníž. přenesená",N302,0)</f>
        <v>0</v>
      </c>
      <c r="BI302" s="102">
        <f>IF(U302="nulová",N302,0)</f>
        <v>0</v>
      </c>
      <c r="BJ302" s="16" t="s">
        <v>1878</v>
      </c>
      <c r="BK302" s="102">
        <f>ROUND(L302*K302,2)</f>
        <v>0</v>
      </c>
      <c r="BL302" s="16" t="s">
        <v>2024</v>
      </c>
      <c r="BM302" s="16" t="s">
        <v>2245</v>
      </c>
    </row>
    <row r="303" spans="2:65" s="10" customFormat="1" ht="31.5" customHeight="1">
      <c r="B303" s="162"/>
      <c r="C303" s="163"/>
      <c r="D303" s="163"/>
      <c r="E303" s="164" t="s">
        <v>1876</v>
      </c>
      <c r="F303" s="262" t="s">
        <v>2246</v>
      </c>
      <c r="G303" s="263"/>
      <c r="H303" s="263"/>
      <c r="I303" s="263"/>
      <c r="J303" s="163"/>
      <c r="K303" s="165">
        <v>0.54505598399999999</v>
      </c>
      <c r="L303" s="163"/>
      <c r="M303" s="163"/>
      <c r="N303" s="163"/>
      <c r="O303" s="163"/>
      <c r="P303" s="163"/>
      <c r="Q303" s="163"/>
      <c r="R303" s="166"/>
      <c r="T303" s="167"/>
      <c r="U303" s="163"/>
      <c r="V303" s="163"/>
      <c r="W303" s="163"/>
      <c r="X303" s="163"/>
      <c r="Y303" s="163"/>
      <c r="Z303" s="163"/>
      <c r="AA303" s="168"/>
      <c r="AT303" s="169" t="s">
        <v>2027</v>
      </c>
      <c r="AU303" s="169" t="s">
        <v>1960</v>
      </c>
      <c r="AV303" s="10" t="s">
        <v>1960</v>
      </c>
      <c r="AW303" s="10" t="s">
        <v>2028</v>
      </c>
      <c r="AX303" s="10" t="s">
        <v>1936</v>
      </c>
      <c r="AY303" s="169" t="s">
        <v>2019</v>
      </c>
    </row>
    <row r="304" spans="2:65" s="10" customFormat="1" ht="22.5" customHeight="1">
      <c r="B304" s="162"/>
      <c r="C304" s="163"/>
      <c r="D304" s="163"/>
      <c r="E304" s="164" t="s">
        <v>1876</v>
      </c>
      <c r="F304" s="266" t="s">
        <v>2247</v>
      </c>
      <c r="G304" s="263"/>
      <c r="H304" s="263"/>
      <c r="I304" s="263"/>
      <c r="J304" s="163"/>
      <c r="K304" s="165">
        <v>5.5380517499999997E-2</v>
      </c>
      <c r="L304" s="163"/>
      <c r="M304" s="163"/>
      <c r="N304" s="163"/>
      <c r="O304" s="163"/>
      <c r="P304" s="163"/>
      <c r="Q304" s="163"/>
      <c r="R304" s="166"/>
      <c r="T304" s="167"/>
      <c r="U304" s="163"/>
      <c r="V304" s="163"/>
      <c r="W304" s="163"/>
      <c r="X304" s="163"/>
      <c r="Y304" s="163"/>
      <c r="Z304" s="163"/>
      <c r="AA304" s="168"/>
      <c r="AT304" s="169" t="s">
        <v>2027</v>
      </c>
      <c r="AU304" s="169" t="s">
        <v>1960</v>
      </c>
      <c r="AV304" s="10" t="s">
        <v>1960</v>
      </c>
      <c r="AW304" s="10" t="s">
        <v>2028</v>
      </c>
      <c r="AX304" s="10" t="s">
        <v>1936</v>
      </c>
      <c r="AY304" s="169" t="s">
        <v>2019</v>
      </c>
    </row>
    <row r="305" spans="2:65" s="10" customFormat="1" ht="31.5" customHeight="1">
      <c r="B305" s="162"/>
      <c r="C305" s="163"/>
      <c r="D305" s="163"/>
      <c r="E305" s="164" t="s">
        <v>1876</v>
      </c>
      <c r="F305" s="266" t="s">
        <v>2248</v>
      </c>
      <c r="G305" s="263"/>
      <c r="H305" s="263"/>
      <c r="I305" s="263"/>
      <c r="J305" s="163"/>
      <c r="K305" s="165">
        <v>6.080998E-2</v>
      </c>
      <c r="L305" s="163"/>
      <c r="M305" s="163"/>
      <c r="N305" s="163"/>
      <c r="O305" s="163"/>
      <c r="P305" s="163"/>
      <c r="Q305" s="163"/>
      <c r="R305" s="166"/>
      <c r="T305" s="167"/>
      <c r="U305" s="163"/>
      <c r="V305" s="163"/>
      <c r="W305" s="163"/>
      <c r="X305" s="163"/>
      <c r="Y305" s="163"/>
      <c r="Z305" s="163"/>
      <c r="AA305" s="168"/>
      <c r="AT305" s="169" t="s">
        <v>2027</v>
      </c>
      <c r="AU305" s="169" t="s">
        <v>1960</v>
      </c>
      <c r="AV305" s="10" t="s">
        <v>1960</v>
      </c>
      <c r="AW305" s="10" t="s">
        <v>2028</v>
      </c>
      <c r="AX305" s="10" t="s">
        <v>1936</v>
      </c>
      <c r="AY305" s="169" t="s">
        <v>2019</v>
      </c>
    </row>
    <row r="306" spans="2:65" s="10" customFormat="1" ht="22.5" customHeight="1">
      <c r="B306" s="162"/>
      <c r="C306" s="163"/>
      <c r="D306" s="163"/>
      <c r="E306" s="164" t="s">
        <v>1876</v>
      </c>
      <c r="F306" s="266" t="s">
        <v>2249</v>
      </c>
      <c r="G306" s="263"/>
      <c r="H306" s="263"/>
      <c r="I306" s="263"/>
      <c r="J306" s="163"/>
      <c r="K306" s="165">
        <v>0.1574544125</v>
      </c>
      <c r="L306" s="163"/>
      <c r="M306" s="163"/>
      <c r="N306" s="163"/>
      <c r="O306" s="163"/>
      <c r="P306" s="163"/>
      <c r="Q306" s="163"/>
      <c r="R306" s="166"/>
      <c r="T306" s="167"/>
      <c r="U306" s="163"/>
      <c r="V306" s="163"/>
      <c r="W306" s="163"/>
      <c r="X306" s="163"/>
      <c r="Y306" s="163"/>
      <c r="Z306" s="163"/>
      <c r="AA306" s="168"/>
      <c r="AT306" s="169" t="s">
        <v>2027</v>
      </c>
      <c r="AU306" s="169" t="s">
        <v>1960</v>
      </c>
      <c r="AV306" s="10" t="s">
        <v>1960</v>
      </c>
      <c r="AW306" s="10" t="s">
        <v>2028</v>
      </c>
      <c r="AX306" s="10" t="s">
        <v>1936</v>
      </c>
      <c r="AY306" s="169" t="s">
        <v>2019</v>
      </c>
    </row>
    <row r="307" spans="2:65" s="11" customFormat="1" ht="22.5" customHeight="1">
      <c r="B307" s="170"/>
      <c r="C307" s="171"/>
      <c r="D307" s="171"/>
      <c r="E307" s="172" t="s">
        <v>1876</v>
      </c>
      <c r="F307" s="264" t="s">
        <v>2029</v>
      </c>
      <c r="G307" s="265"/>
      <c r="H307" s="265"/>
      <c r="I307" s="265"/>
      <c r="J307" s="171"/>
      <c r="K307" s="173">
        <v>0.81870089400000001</v>
      </c>
      <c r="L307" s="171"/>
      <c r="M307" s="171"/>
      <c r="N307" s="171"/>
      <c r="O307" s="171"/>
      <c r="P307" s="171"/>
      <c r="Q307" s="171"/>
      <c r="R307" s="174"/>
      <c r="T307" s="175"/>
      <c r="U307" s="171"/>
      <c r="V307" s="171"/>
      <c r="W307" s="171"/>
      <c r="X307" s="171"/>
      <c r="Y307" s="171"/>
      <c r="Z307" s="171"/>
      <c r="AA307" s="176"/>
      <c r="AT307" s="177" t="s">
        <v>2027</v>
      </c>
      <c r="AU307" s="177" t="s">
        <v>1960</v>
      </c>
      <c r="AV307" s="11" t="s">
        <v>2024</v>
      </c>
      <c r="AW307" s="11" t="s">
        <v>2028</v>
      </c>
      <c r="AX307" s="11" t="s">
        <v>1878</v>
      </c>
      <c r="AY307" s="177" t="s">
        <v>2019</v>
      </c>
    </row>
    <row r="308" spans="2:65" s="1" customFormat="1" ht="22.5" customHeight="1">
      <c r="B308" s="33"/>
      <c r="C308" s="155" t="s">
        <v>2250</v>
      </c>
      <c r="D308" s="155" t="s">
        <v>2020</v>
      </c>
      <c r="E308" s="156" t="s">
        <v>2251</v>
      </c>
      <c r="F308" s="249" t="s">
        <v>2252</v>
      </c>
      <c r="G308" s="250"/>
      <c r="H308" s="250"/>
      <c r="I308" s="250"/>
      <c r="J308" s="157" t="s">
        <v>2066</v>
      </c>
      <c r="K308" s="158">
        <v>18.497</v>
      </c>
      <c r="L308" s="251">
        <v>0</v>
      </c>
      <c r="M308" s="250"/>
      <c r="N308" s="252">
        <f>ROUND(L308*K308,2)</f>
        <v>0</v>
      </c>
      <c r="O308" s="250"/>
      <c r="P308" s="250"/>
      <c r="Q308" s="250"/>
      <c r="R308" s="35"/>
      <c r="T308" s="159" t="s">
        <v>1876</v>
      </c>
      <c r="U308" s="42" t="s">
        <v>1901</v>
      </c>
      <c r="V308" s="34"/>
      <c r="W308" s="160">
        <f>V308*K308</f>
        <v>0</v>
      </c>
      <c r="X308" s="160">
        <v>2.45329</v>
      </c>
      <c r="Y308" s="160">
        <f>X308*K308</f>
        <v>45.378505130000001</v>
      </c>
      <c r="Z308" s="160">
        <v>0</v>
      </c>
      <c r="AA308" s="161">
        <f>Z308*K308</f>
        <v>0</v>
      </c>
      <c r="AR308" s="16" t="s">
        <v>2024</v>
      </c>
      <c r="AT308" s="16" t="s">
        <v>2020</v>
      </c>
      <c r="AU308" s="16" t="s">
        <v>1960</v>
      </c>
      <c r="AY308" s="16" t="s">
        <v>2019</v>
      </c>
      <c r="BE308" s="102">
        <f>IF(U308="základní",N308,0)</f>
        <v>0</v>
      </c>
      <c r="BF308" s="102">
        <f>IF(U308="snížená",N308,0)</f>
        <v>0</v>
      </c>
      <c r="BG308" s="102">
        <f>IF(U308="zákl. přenesená",N308,0)</f>
        <v>0</v>
      </c>
      <c r="BH308" s="102">
        <f>IF(U308="sníž. přenesená",N308,0)</f>
        <v>0</v>
      </c>
      <c r="BI308" s="102">
        <f>IF(U308="nulová",N308,0)</f>
        <v>0</v>
      </c>
      <c r="BJ308" s="16" t="s">
        <v>1878</v>
      </c>
      <c r="BK308" s="102">
        <f>ROUND(L308*K308,2)</f>
        <v>0</v>
      </c>
      <c r="BL308" s="16" t="s">
        <v>2024</v>
      </c>
      <c r="BM308" s="16" t="s">
        <v>2253</v>
      </c>
    </row>
    <row r="309" spans="2:65" s="10" customFormat="1" ht="57" customHeight="1">
      <c r="B309" s="162"/>
      <c r="C309" s="163"/>
      <c r="D309" s="163"/>
      <c r="E309" s="164" t="s">
        <v>1876</v>
      </c>
      <c r="F309" s="262" t="s">
        <v>2254</v>
      </c>
      <c r="G309" s="263"/>
      <c r="H309" s="263"/>
      <c r="I309" s="263"/>
      <c r="J309" s="163"/>
      <c r="K309" s="165">
        <v>17.126999999999999</v>
      </c>
      <c r="L309" s="163"/>
      <c r="M309" s="163"/>
      <c r="N309" s="163"/>
      <c r="O309" s="163"/>
      <c r="P309" s="163"/>
      <c r="Q309" s="163"/>
      <c r="R309" s="166"/>
      <c r="T309" s="167"/>
      <c r="U309" s="163"/>
      <c r="V309" s="163"/>
      <c r="W309" s="163"/>
      <c r="X309" s="163"/>
      <c r="Y309" s="163"/>
      <c r="Z309" s="163"/>
      <c r="AA309" s="168"/>
      <c r="AT309" s="169" t="s">
        <v>2027</v>
      </c>
      <c r="AU309" s="169" t="s">
        <v>1960</v>
      </c>
      <c r="AV309" s="10" t="s">
        <v>1960</v>
      </c>
      <c r="AW309" s="10" t="s">
        <v>2028</v>
      </c>
      <c r="AX309" s="10" t="s">
        <v>1936</v>
      </c>
      <c r="AY309" s="169" t="s">
        <v>2019</v>
      </c>
    </row>
    <row r="310" spans="2:65" s="10" customFormat="1" ht="22.5" customHeight="1">
      <c r="B310" s="162"/>
      <c r="C310" s="163"/>
      <c r="D310" s="163"/>
      <c r="E310" s="164" t="s">
        <v>1876</v>
      </c>
      <c r="F310" s="266" t="s">
        <v>2255</v>
      </c>
      <c r="G310" s="263"/>
      <c r="H310" s="263"/>
      <c r="I310" s="263"/>
      <c r="J310" s="163"/>
      <c r="K310" s="165">
        <v>1.3698999999999999</v>
      </c>
      <c r="L310" s="163"/>
      <c r="M310" s="163"/>
      <c r="N310" s="163"/>
      <c r="O310" s="163"/>
      <c r="P310" s="163"/>
      <c r="Q310" s="163"/>
      <c r="R310" s="166"/>
      <c r="T310" s="167"/>
      <c r="U310" s="163"/>
      <c r="V310" s="163"/>
      <c r="W310" s="163"/>
      <c r="X310" s="163"/>
      <c r="Y310" s="163"/>
      <c r="Z310" s="163"/>
      <c r="AA310" s="168"/>
      <c r="AT310" s="169" t="s">
        <v>2027</v>
      </c>
      <c r="AU310" s="169" t="s">
        <v>1960</v>
      </c>
      <c r="AV310" s="10" t="s">
        <v>1960</v>
      </c>
      <c r="AW310" s="10" t="s">
        <v>2028</v>
      </c>
      <c r="AX310" s="10" t="s">
        <v>1936</v>
      </c>
      <c r="AY310" s="169" t="s">
        <v>2019</v>
      </c>
    </row>
    <row r="311" spans="2:65" s="11" customFormat="1" ht="22.5" customHeight="1">
      <c r="B311" s="170"/>
      <c r="C311" s="171"/>
      <c r="D311" s="171"/>
      <c r="E311" s="172" t="s">
        <v>1876</v>
      </c>
      <c r="F311" s="264" t="s">
        <v>2029</v>
      </c>
      <c r="G311" s="265"/>
      <c r="H311" s="265"/>
      <c r="I311" s="265"/>
      <c r="J311" s="171"/>
      <c r="K311" s="173">
        <v>18.4969</v>
      </c>
      <c r="L311" s="171"/>
      <c r="M311" s="171"/>
      <c r="N311" s="171"/>
      <c r="O311" s="171"/>
      <c r="P311" s="171"/>
      <c r="Q311" s="171"/>
      <c r="R311" s="174"/>
      <c r="T311" s="175"/>
      <c r="U311" s="171"/>
      <c r="V311" s="171"/>
      <c r="W311" s="171"/>
      <c r="X311" s="171"/>
      <c r="Y311" s="171"/>
      <c r="Z311" s="171"/>
      <c r="AA311" s="176"/>
      <c r="AT311" s="177" t="s">
        <v>2027</v>
      </c>
      <c r="AU311" s="177" t="s">
        <v>1960</v>
      </c>
      <c r="AV311" s="11" t="s">
        <v>2024</v>
      </c>
      <c r="AW311" s="11" t="s">
        <v>2028</v>
      </c>
      <c r="AX311" s="11" t="s">
        <v>1878</v>
      </c>
      <c r="AY311" s="177" t="s">
        <v>2019</v>
      </c>
    </row>
    <row r="312" spans="2:65" s="1" customFormat="1" ht="31.5" customHeight="1">
      <c r="B312" s="33"/>
      <c r="C312" s="155" t="s">
        <v>2256</v>
      </c>
      <c r="D312" s="155" t="s">
        <v>2020</v>
      </c>
      <c r="E312" s="156" t="s">
        <v>2257</v>
      </c>
      <c r="F312" s="249" t="s">
        <v>2258</v>
      </c>
      <c r="G312" s="250"/>
      <c r="H312" s="250"/>
      <c r="I312" s="250"/>
      <c r="J312" s="157" t="s">
        <v>2066</v>
      </c>
      <c r="K312" s="158">
        <v>19.195</v>
      </c>
      <c r="L312" s="251">
        <v>0</v>
      </c>
      <c r="M312" s="250"/>
      <c r="N312" s="252">
        <f>ROUND(L312*K312,2)</f>
        <v>0</v>
      </c>
      <c r="O312" s="250"/>
      <c r="P312" s="250"/>
      <c r="Q312" s="250"/>
      <c r="R312" s="35"/>
      <c r="T312" s="159" t="s">
        <v>1876</v>
      </c>
      <c r="U312" s="42" t="s">
        <v>1901</v>
      </c>
      <c r="V312" s="34"/>
      <c r="W312" s="160">
        <f>V312*K312</f>
        <v>0</v>
      </c>
      <c r="X312" s="160">
        <v>2.45329</v>
      </c>
      <c r="Y312" s="160">
        <f>X312*K312</f>
        <v>47.090901549999998</v>
      </c>
      <c r="Z312" s="160">
        <v>0</v>
      </c>
      <c r="AA312" s="161">
        <f>Z312*K312</f>
        <v>0</v>
      </c>
      <c r="AR312" s="16" t="s">
        <v>2024</v>
      </c>
      <c r="AT312" s="16" t="s">
        <v>2020</v>
      </c>
      <c r="AU312" s="16" t="s">
        <v>1960</v>
      </c>
      <c r="AY312" s="16" t="s">
        <v>2019</v>
      </c>
      <c r="BE312" s="102">
        <f>IF(U312="základní",N312,0)</f>
        <v>0</v>
      </c>
      <c r="BF312" s="102">
        <f>IF(U312="snížená",N312,0)</f>
        <v>0</v>
      </c>
      <c r="BG312" s="102">
        <f>IF(U312="zákl. přenesená",N312,0)</f>
        <v>0</v>
      </c>
      <c r="BH312" s="102">
        <f>IF(U312="sníž. přenesená",N312,0)</f>
        <v>0</v>
      </c>
      <c r="BI312" s="102">
        <f>IF(U312="nulová",N312,0)</f>
        <v>0</v>
      </c>
      <c r="BJ312" s="16" t="s">
        <v>1878</v>
      </c>
      <c r="BK312" s="102">
        <f>ROUND(L312*K312,2)</f>
        <v>0</v>
      </c>
      <c r="BL312" s="16" t="s">
        <v>2024</v>
      </c>
      <c r="BM312" s="16" t="s">
        <v>2259</v>
      </c>
    </row>
    <row r="313" spans="2:65" s="10" customFormat="1" ht="31.5" customHeight="1">
      <c r="B313" s="162"/>
      <c r="C313" s="163"/>
      <c r="D313" s="163"/>
      <c r="E313" s="164" t="s">
        <v>1876</v>
      </c>
      <c r="F313" s="262" t="s">
        <v>2260</v>
      </c>
      <c r="G313" s="263"/>
      <c r="H313" s="263"/>
      <c r="I313" s="263"/>
      <c r="J313" s="163"/>
      <c r="K313" s="165">
        <v>4.6914999999999996</v>
      </c>
      <c r="L313" s="163"/>
      <c r="M313" s="163"/>
      <c r="N313" s="163"/>
      <c r="O313" s="163"/>
      <c r="P313" s="163"/>
      <c r="Q313" s="163"/>
      <c r="R313" s="166"/>
      <c r="T313" s="167"/>
      <c r="U313" s="163"/>
      <c r="V313" s="163"/>
      <c r="W313" s="163"/>
      <c r="X313" s="163"/>
      <c r="Y313" s="163"/>
      <c r="Z313" s="163"/>
      <c r="AA313" s="168"/>
      <c r="AT313" s="169" t="s">
        <v>2027</v>
      </c>
      <c r="AU313" s="169" t="s">
        <v>1960</v>
      </c>
      <c r="AV313" s="10" t="s">
        <v>1960</v>
      </c>
      <c r="AW313" s="10" t="s">
        <v>2028</v>
      </c>
      <c r="AX313" s="10" t="s">
        <v>1936</v>
      </c>
      <c r="AY313" s="169" t="s">
        <v>2019</v>
      </c>
    </row>
    <row r="314" spans="2:65" s="10" customFormat="1" ht="31.5" customHeight="1">
      <c r="B314" s="162"/>
      <c r="C314" s="163"/>
      <c r="D314" s="163"/>
      <c r="E314" s="164" t="s">
        <v>1876</v>
      </c>
      <c r="F314" s="266" t="s">
        <v>2261</v>
      </c>
      <c r="G314" s="263"/>
      <c r="H314" s="263"/>
      <c r="I314" s="263"/>
      <c r="J314" s="163"/>
      <c r="K314" s="165">
        <v>12.972300000000001</v>
      </c>
      <c r="L314" s="163"/>
      <c r="M314" s="163"/>
      <c r="N314" s="163"/>
      <c r="O314" s="163"/>
      <c r="P314" s="163"/>
      <c r="Q314" s="163"/>
      <c r="R314" s="166"/>
      <c r="T314" s="167"/>
      <c r="U314" s="163"/>
      <c r="V314" s="163"/>
      <c r="W314" s="163"/>
      <c r="X314" s="163"/>
      <c r="Y314" s="163"/>
      <c r="Z314" s="163"/>
      <c r="AA314" s="168"/>
      <c r="AT314" s="169" t="s">
        <v>2027</v>
      </c>
      <c r="AU314" s="169" t="s">
        <v>1960</v>
      </c>
      <c r="AV314" s="10" t="s">
        <v>1960</v>
      </c>
      <c r="AW314" s="10" t="s">
        <v>2028</v>
      </c>
      <c r="AX314" s="10" t="s">
        <v>1936</v>
      </c>
      <c r="AY314" s="169" t="s">
        <v>2019</v>
      </c>
    </row>
    <row r="315" spans="2:65" s="10" customFormat="1" ht="22.5" customHeight="1">
      <c r="B315" s="162"/>
      <c r="C315" s="163"/>
      <c r="D315" s="163"/>
      <c r="E315" s="164" t="s">
        <v>1876</v>
      </c>
      <c r="F315" s="266" t="s">
        <v>2262</v>
      </c>
      <c r="G315" s="263"/>
      <c r="H315" s="263"/>
      <c r="I315" s="263"/>
      <c r="J315" s="163"/>
      <c r="K315" s="165">
        <v>1.5311999999999999</v>
      </c>
      <c r="L315" s="163"/>
      <c r="M315" s="163"/>
      <c r="N315" s="163"/>
      <c r="O315" s="163"/>
      <c r="P315" s="163"/>
      <c r="Q315" s="163"/>
      <c r="R315" s="166"/>
      <c r="T315" s="167"/>
      <c r="U315" s="163"/>
      <c r="V315" s="163"/>
      <c r="W315" s="163"/>
      <c r="X315" s="163"/>
      <c r="Y315" s="163"/>
      <c r="Z315" s="163"/>
      <c r="AA315" s="168"/>
      <c r="AT315" s="169" t="s">
        <v>2027</v>
      </c>
      <c r="AU315" s="169" t="s">
        <v>1960</v>
      </c>
      <c r="AV315" s="10" t="s">
        <v>1960</v>
      </c>
      <c r="AW315" s="10" t="s">
        <v>2028</v>
      </c>
      <c r="AX315" s="10" t="s">
        <v>1936</v>
      </c>
      <c r="AY315" s="169" t="s">
        <v>2019</v>
      </c>
    </row>
    <row r="316" spans="2:65" s="11" customFormat="1" ht="22.5" customHeight="1">
      <c r="B316" s="170"/>
      <c r="C316" s="171"/>
      <c r="D316" s="171"/>
      <c r="E316" s="172" t="s">
        <v>1876</v>
      </c>
      <c r="F316" s="264" t="s">
        <v>2029</v>
      </c>
      <c r="G316" s="265"/>
      <c r="H316" s="265"/>
      <c r="I316" s="265"/>
      <c r="J316" s="171"/>
      <c r="K316" s="173">
        <v>19.195</v>
      </c>
      <c r="L316" s="171"/>
      <c r="M316" s="171"/>
      <c r="N316" s="171"/>
      <c r="O316" s="171"/>
      <c r="P316" s="171"/>
      <c r="Q316" s="171"/>
      <c r="R316" s="174"/>
      <c r="T316" s="175"/>
      <c r="U316" s="171"/>
      <c r="V316" s="171"/>
      <c r="W316" s="171"/>
      <c r="X316" s="171"/>
      <c r="Y316" s="171"/>
      <c r="Z316" s="171"/>
      <c r="AA316" s="176"/>
      <c r="AT316" s="177" t="s">
        <v>2027</v>
      </c>
      <c r="AU316" s="177" t="s">
        <v>1960</v>
      </c>
      <c r="AV316" s="11" t="s">
        <v>2024</v>
      </c>
      <c r="AW316" s="11" t="s">
        <v>2028</v>
      </c>
      <c r="AX316" s="11" t="s">
        <v>1878</v>
      </c>
      <c r="AY316" s="177" t="s">
        <v>2019</v>
      </c>
    </row>
    <row r="317" spans="2:65" s="1" customFormat="1" ht="22.5" customHeight="1">
      <c r="B317" s="33"/>
      <c r="C317" s="155" t="s">
        <v>2263</v>
      </c>
      <c r="D317" s="155" t="s">
        <v>2020</v>
      </c>
      <c r="E317" s="156" t="s">
        <v>2264</v>
      </c>
      <c r="F317" s="249" t="s">
        <v>2265</v>
      </c>
      <c r="G317" s="250"/>
      <c r="H317" s="250"/>
      <c r="I317" s="250"/>
      <c r="J317" s="157" t="s">
        <v>2023</v>
      </c>
      <c r="K317" s="158">
        <v>58.587000000000003</v>
      </c>
      <c r="L317" s="251">
        <v>0</v>
      </c>
      <c r="M317" s="250"/>
      <c r="N317" s="252">
        <f>ROUND(L317*K317,2)</f>
        <v>0</v>
      </c>
      <c r="O317" s="250"/>
      <c r="P317" s="250"/>
      <c r="Q317" s="250"/>
      <c r="R317" s="35"/>
      <c r="T317" s="159" t="s">
        <v>1876</v>
      </c>
      <c r="U317" s="42" t="s">
        <v>1901</v>
      </c>
      <c r="V317" s="34"/>
      <c r="W317" s="160">
        <f>V317*K317</f>
        <v>0</v>
      </c>
      <c r="X317" s="160">
        <v>1.0300000000000001E-3</v>
      </c>
      <c r="Y317" s="160">
        <f>X317*K317</f>
        <v>6.0344610000000007E-2</v>
      </c>
      <c r="Z317" s="160">
        <v>0</v>
      </c>
      <c r="AA317" s="161">
        <f>Z317*K317</f>
        <v>0</v>
      </c>
      <c r="AR317" s="16" t="s">
        <v>2024</v>
      </c>
      <c r="AT317" s="16" t="s">
        <v>2020</v>
      </c>
      <c r="AU317" s="16" t="s">
        <v>1960</v>
      </c>
      <c r="AY317" s="16" t="s">
        <v>2019</v>
      </c>
      <c r="BE317" s="102">
        <f>IF(U317="základní",N317,0)</f>
        <v>0</v>
      </c>
      <c r="BF317" s="102">
        <f>IF(U317="snížená",N317,0)</f>
        <v>0</v>
      </c>
      <c r="BG317" s="102">
        <f>IF(U317="zákl. přenesená",N317,0)</f>
        <v>0</v>
      </c>
      <c r="BH317" s="102">
        <f>IF(U317="sníž. přenesená",N317,0)</f>
        <v>0</v>
      </c>
      <c r="BI317" s="102">
        <f>IF(U317="nulová",N317,0)</f>
        <v>0</v>
      </c>
      <c r="BJ317" s="16" t="s">
        <v>1878</v>
      </c>
      <c r="BK317" s="102">
        <f>ROUND(L317*K317,2)</f>
        <v>0</v>
      </c>
      <c r="BL317" s="16" t="s">
        <v>2024</v>
      </c>
      <c r="BM317" s="16" t="s">
        <v>2266</v>
      </c>
    </row>
    <row r="318" spans="2:65" s="10" customFormat="1" ht="31.5" customHeight="1">
      <c r="B318" s="162"/>
      <c r="C318" s="163"/>
      <c r="D318" s="163"/>
      <c r="E318" s="164" t="s">
        <v>1876</v>
      </c>
      <c r="F318" s="262" t="s">
        <v>2267</v>
      </c>
      <c r="G318" s="263"/>
      <c r="H318" s="263"/>
      <c r="I318" s="263"/>
      <c r="J318" s="163"/>
      <c r="K318" s="165">
        <v>21.84</v>
      </c>
      <c r="L318" s="163"/>
      <c r="M318" s="163"/>
      <c r="N318" s="163"/>
      <c r="O318" s="163"/>
      <c r="P318" s="163"/>
      <c r="Q318" s="163"/>
      <c r="R318" s="166"/>
      <c r="T318" s="167"/>
      <c r="U318" s="163"/>
      <c r="V318" s="163"/>
      <c r="W318" s="163"/>
      <c r="X318" s="163"/>
      <c r="Y318" s="163"/>
      <c r="Z318" s="163"/>
      <c r="AA318" s="168"/>
      <c r="AT318" s="169" t="s">
        <v>2027</v>
      </c>
      <c r="AU318" s="169" t="s">
        <v>1960</v>
      </c>
      <c r="AV318" s="10" t="s">
        <v>1960</v>
      </c>
      <c r="AW318" s="10" t="s">
        <v>2028</v>
      </c>
      <c r="AX318" s="10" t="s">
        <v>1936</v>
      </c>
      <c r="AY318" s="169" t="s">
        <v>2019</v>
      </c>
    </row>
    <row r="319" spans="2:65" s="10" customFormat="1" ht="31.5" customHeight="1">
      <c r="B319" s="162"/>
      <c r="C319" s="163"/>
      <c r="D319" s="163"/>
      <c r="E319" s="164" t="s">
        <v>1876</v>
      </c>
      <c r="F319" s="266" t="s">
        <v>2268</v>
      </c>
      <c r="G319" s="263"/>
      <c r="H319" s="263"/>
      <c r="I319" s="263"/>
      <c r="J319" s="163"/>
      <c r="K319" s="165">
        <v>8.8650000000000002</v>
      </c>
      <c r="L319" s="163"/>
      <c r="M319" s="163"/>
      <c r="N319" s="163"/>
      <c r="O319" s="163"/>
      <c r="P319" s="163"/>
      <c r="Q319" s="163"/>
      <c r="R319" s="166"/>
      <c r="T319" s="167"/>
      <c r="U319" s="163"/>
      <c r="V319" s="163"/>
      <c r="W319" s="163"/>
      <c r="X319" s="163"/>
      <c r="Y319" s="163"/>
      <c r="Z319" s="163"/>
      <c r="AA319" s="168"/>
      <c r="AT319" s="169" t="s">
        <v>2027</v>
      </c>
      <c r="AU319" s="169" t="s">
        <v>1960</v>
      </c>
      <c r="AV319" s="10" t="s">
        <v>1960</v>
      </c>
      <c r="AW319" s="10" t="s">
        <v>2028</v>
      </c>
      <c r="AX319" s="10" t="s">
        <v>1936</v>
      </c>
      <c r="AY319" s="169" t="s">
        <v>2019</v>
      </c>
    </row>
    <row r="320" spans="2:65" s="10" customFormat="1" ht="31.5" customHeight="1">
      <c r="B320" s="162"/>
      <c r="C320" s="163"/>
      <c r="D320" s="163"/>
      <c r="E320" s="164" t="s">
        <v>1876</v>
      </c>
      <c r="F320" s="266" t="s">
        <v>2269</v>
      </c>
      <c r="G320" s="263"/>
      <c r="H320" s="263"/>
      <c r="I320" s="263"/>
      <c r="J320" s="163"/>
      <c r="K320" s="165">
        <v>23.585999999999999</v>
      </c>
      <c r="L320" s="163"/>
      <c r="M320" s="163"/>
      <c r="N320" s="163"/>
      <c r="O320" s="163"/>
      <c r="P320" s="163"/>
      <c r="Q320" s="163"/>
      <c r="R320" s="166"/>
      <c r="T320" s="167"/>
      <c r="U320" s="163"/>
      <c r="V320" s="163"/>
      <c r="W320" s="163"/>
      <c r="X320" s="163"/>
      <c r="Y320" s="163"/>
      <c r="Z320" s="163"/>
      <c r="AA320" s="168"/>
      <c r="AT320" s="169" t="s">
        <v>2027</v>
      </c>
      <c r="AU320" s="169" t="s">
        <v>1960</v>
      </c>
      <c r="AV320" s="10" t="s">
        <v>1960</v>
      </c>
      <c r="AW320" s="10" t="s">
        <v>2028</v>
      </c>
      <c r="AX320" s="10" t="s">
        <v>1936</v>
      </c>
      <c r="AY320" s="169" t="s">
        <v>2019</v>
      </c>
    </row>
    <row r="321" spans="2:65" s="10" customFormat="1" ht="31.5" customHeight="1">
      <c r="B321" s="162"/>
      <c r="C321" s="163"/>
      <c r="D321" s="163"/>
      <c r="E321" s="164" t="s">
        <v>1876</v>
      </c>
      <c r="F321" s="266" t="s">
        <v>2270</v>
      </c>
      <c r="G321" s="263"/>
      <c r="H321" s="263"/>
      <c r="I321" s="263"/>
      <c r="J321" s="163"/>
      <c r="K321" s="165">
        <v>4.2960000000000003</v>
      </c>
      <c r="L321" s="163"/>
      <c r="M321" s="163"/>
      <c r="N321" s="163"/>
      <c r="O321" s="163"/>
      <c r="P321" s="163"/>
      <c r="Q321" s="163"/>
      <c r="R321" s="166"/>
      <c r="T321" s="167"/>
      <c r="U321" s="163"/>
      <c r="V321" s="163"/>
      <c r="W321" s="163"/>
      <c r="X321" s="163"/>
      <c r="Y321" s="163"/>
      <c r="Z321" s="163"/>
      <c r="AA321" s="168"/>
      <c r="AT321" s="169" t="s">
        <v>2027</v>
      </c>
      <c r="AU321" s="169" t="s">
        <v>1960</v>
      </c>
      <c r="AV321" s="10" t="s">
        <v>1960</v>
      </c>
      <c r="AW321" s="10" t="s">
        <v>2028</v>
      </c>
      <c r="AX321" s="10" t="s">
        <v>1936</v>
      </c>
      <c r="AY321" s="169" t="s">
        <v>2019</v>
      </c>
    </row>
    <row r="322" spans="2:65" s="11" customFormat="1" ht="22.5" customHeight="1">
      <c r="B322" s="170"/>
      <c r="C322" s="171"/>
      <c r="D322" s="171"/>
      <c r="E322" s="172" t="s">
        <v>1876</v>
      </c>
      <c r="F322" s="264" t="s">
        <v>2029</v>
      </c>
      <c r="G322" s="265"/>
      <c r="H322" s="265"/>
      <c r="I322" s="265"/>
      <c r="J322" s="171"/>
      <c r="K322" s="173">
        <v>58.587000000000003</v>
      </c>
      <c r="L322" s="171"/>
      <c r="M322" s="171"/>
      <c r="N322" s="171"/>
      <c r="O322" s="171"/>
      <c r="P322" s="171"/>
      <c r="Q322" s="171"/>
      <c r="R322" s="174"/>
      <c r="T322" s="175"/>
      <c r="U322" s="171"/>
      <c r="V322" s="171"/>
      <c r="W322" s="171"/>
      <c r="X322" s="171"/>
      <c r="Y322" s="171"/>
      <c r="Z322" s="171"/>
      <c r="AA322" s="176"/>
      <c r="AT322" s="177" t="s">
        <v>2027</v>
      </c>
      <c r="AU322" s="177" t="s">
        <v>1960</v>
      </c>
      <c r="AV322" s="11" t="s">
        <v>2024</v>
      </c>
      <c r="AW322" s="11" t="s">
        <v>2028</v>
      </c>
      <c r="AX322" s="11" t="s">
        <v>1878</v>
      </c>
      <c r="AY322" s="177" t="s">
        <v>2019</v>
      </c>
    </row>
    <row r="323" spans="2:65" s="1" customFormat="1" ht="22.5" customHeight="1">
      <c r="B323" s="33"/>
      <c r="C323" s="155" t="s">
        <v>2271</v>
      </c>
      <c r="D323" s="155" t="s">
        <v>2020</v>
      </c>
      <c r="E323" s="156" t="s">
        <v>2272</v>
      </c>
      <c r="F323" s="249" t="s">
        <v>2273</v>
      </c>
      <c r="G323" s="250"/>
      <c r="H323" s="250"/>
      <c r="I323" s="250"/>
      <c r="J323" s="157" t="s">
        <v>2023</v>
      </c>
      <c r="K323" s="158">
        <v>58.587000000000003</v>
      </c>
      <c r="L323" s="251">
        <v>0</v>
      </c>
      <c r="M323" s="250"/>
      <c r="N323" s="252">
        <f>ROUND(L323*K323,2)</f>
        <v>0</v>
      </c>
      <c r="O323" s="250"/>
      <c r="P323" s="250"/>
      <c r="Q323" s="250"/>
      <c r="R323" s="35"/>
      <c r="T323" s="159" t="s">
        <v>1876</v>
      </c>
      <c r="U323" s="42" t="s">
        <v>1901</v>
      </c>
      <c r="V323" s="34"/>
      <c r="W323" s="160">
        <f>V323*K323</f>
        <v>0</v>
      </c>
      <c r="X323" s="160">
        <v>0</v>
      </c>
      <c r="Y323" s="160">
        <f>X323*K323</f>
        <v>0</v>
      </c>
      <c r="Z323" s="160">
        <v>0</v>
      </c>
      <c r="AA323" s="161">
        <f>Z323*K323</f>
        <v>0</v>
      </c>
      <c r="AR323" s="16" t="s">
        <v>2024</v>
      </c>
      <c r="AT323" s="16" t="s">
        <v>2020</v>
      </c>
      <c r="AU323" s="16" t="s">
        <v>1960</v>
      </c>
      <c r="AY323" s="16" t="s">
        <v>2019</v>
      </c>
      <c r="BE323" s="102">
        <f>IF(U323="základní",N323,0)</f>
        <v>0</v>
      </c>
      <c r="BF323" s="102">
        <f>IF(U323="snížená",N323,0)</f>
        <v>0</v>
      </c>
      <c r="BG323" s="102">
        <f>IF(U323="zákl. přenesená",N323,0)</f>
        <v>0</v>
      </c>
      <c r="BH323" s="102">
        <f>IF(U323="sníž. přenesená",N323,0)</f>
        <v>0</v>
      </c>
      <c r="BI323" s="102">
        <f>IF(U323="nulová",N323,0)</f>
        <v>0</v>
      </c>
      <c r="BJ323" s="16" t="s">
        <v>1878</v>
      </c>
      <c r="BK323" s="102">
        <f>ROUND(L323*K323,2)</f>
        <v>0</v>
      </c>
      <c r="BL323" s="16" t="s">
        <v>2024</v>
      </c>
      <c r="BM323" s="16" t="s">
        <v>2274</v>
      </c>
    </row>
    <row r="324" spans="2:65" s="10" customFormat="1" ht="31.5" customHeight="1">
      <c r="B324" s="162"/>
      <c r="C324" s="163"/>
      <c r="D324" s="163"/>
      <c r="E324" s="164" t="s">
        <v>1876</v>
      </c>
      <c r="F324" s="262" t="s">
        <v>2267</v>
      </c>
      <c r="G324" s="263"/>
      <c r="H324" s="263"/>
      <c r="I324" s="263"/>
      <c r="J324" s="163"/>
      <c r="K324" s="165">
        <v>21.84</v>
      </c>
      <c r="L324" s="163"/>
      <c r="M324" s="163"/>
      <c r="N324" s="163"/>
      <c r="O324" s="163"/>
      <c r="P324" s="163"/>
      <c r="Q324" s="163"/>
      <c r="R324" s="166"/>
      <c r="T324" s="167"/>
      <c r="U324" s="163"/>
      <c r="V324" s="163"/>
      <c r="W324" s="163"/>
      <c r="X324" s="163"/>
      <c r="Y324" s="163"/>
      <c r="Z324" s="163"/>
      <c r="AA324" s="168"/>
      <c r="AT324" s="169" t="s">
        <v>2027</v>
      </c>
      <c r="AU324" s="169" t="s">
        <v>1960</v>
      </c>
      <c r="AV324" s="10" t="s">
        <v>1960</v>
      </c>
      <c r="AW324" s="10" t="s">
        <v>2028</v>
      </c>
      <c r="AX324" s="10" t="s">
        <v>1936</v>
      </c>
      <c r="AY324" s="169" t="s">
        <v>2019</v>
      </c>
    </row>
    <row r="325" spans="2:65" s="10" customFormat="1" ht="31.5" customHeight="1">
      <c r="B325" s="162"/>
      <c r="C325" s="163"/>
      <c r="D325" s="163"/>
      <c r="E325" s="164" t="s">
        <v>1876</v>
      </c>
      <c r="F325" s="266" t="s">
        <v>2268</v>
      </c>
      <c r="G325" s="263"/>
      <c r="H325" s="263"/>
      <c r="I325" s="263"/>
      <c r="J325" s="163"/>
      <c r="K325" s="165">
        <v>8.8650000000000002</v>
      </c>
      <c r="L325" s="163"/>
      <c r="M325" s="163"/>
      <c r="N325" s="163"/>
      <c r="O325" s="163"/>
      <c r="P325" s="163"/>
      <c r="Q325" s="163"/>
      <c r="R325" s="166"/>
      <c r="T325" s="167"/>
      <c r="U325" s="163"/>
      <c r="V325" s="163"/>
      <c r="W325" s="163"/>
      <c r="X325" s="163"/>
      <c r="Y325" s="163"/>
      <c r="Z325" s="163"/>
      <c r="AA325" s="168"/>
      <c r="AT325" s="169" t="s">
        <v>2027</v>
      </c>
      <c r="AU325" s="169" t="s">
        <v>1960</v>
      </c>
      <c r="AV325" s="10" t="s">
        <v>1960</v>
      </c>
      <c r="AW325" s="10" t="s">
        <v>2028</v>
      </c>
      <c r="AX325" s="10" t="s">
        <v>1936</v>
      </c>
      <c r="AY325" s="169" t="s">
        <v>2019</v>
      </c>
    </row>
    <row r="326" spans="2:65" s="10" customFormat="1" ht="31.5" customHeight="1">
      <c r="B326" s="162"/>
      <c r="C326" s="163"/>
      <c r="D326" s="163"/>
      <c r="E326" s="164" t="s">
        <v>1876</v>
      </c>
      <c r="F326" s="266" t="s">
        <v>2269</v>
      </c>
      <c r="G326" s="263"/>
      <c r="H326" s="263"/>
      <c r="I326" s="263"/>
      <c r="J326" s="163"/>
      <c r="K326" s="165">
        <v>23.585999999999999</v>
      </c>
      <c r="L326" s="163"/>
      <c r="M326" s="163"/>
      <c r="N326" s="163"/>
      <c r="O326" s="163"/>
      <c r="P326" s="163"/>
      <c r="Q326" s="163"/>
      <c r="R326" s="166"/>
      <c r="T326" s="167"/>
      <c r="U326" s="163"/>
      <c r="V326" s="163"/>
      <c r="W326" s="163"/>
      <c r="X326" s="163"/>
      <c r="Y326" s="163"/>
      <c r="Z326" s="163"/>
      <c r="AA326" s="168"/>
      <c r="AT326" s="169" t="s">
        <v>2027</v>
      </c>
      <c r="AU326" s="169" t="s">
        <v>1960</v>
      </c>
      <c r="AV326" s="10" t="s">
        <v>1960</v>
      </c>
      <c r="AW326" s="10" t="s">
        <v>2028</v>
      </c>
      <c r="AX326" s="10" t="s">
        <v>1936</v>
      </c>
      <c r="AY326" s="169" t="s">
        <v>2019</v>
      </c>
    </row>
    <row r="327" spans="2:65" s="10" customFormat="1" ht="31.5" customHeight="1">
      <c r="B327" s="162"/>
      <c r="C327" s="163"/>
      <c r="D327" s="163"/>
      <c r="E327" s="164" t="s">
        <v>1876</v>
      </c>
      <c r="F327" s="266" t="s">
        <v>2270</v>
      </c>
      <c r="G327" s="263"/>
      <c r="H327" s="263"/>
      <c r="I327" s="263"/>
      <c r="J327" s="163"/>
      <c r="K327" s="165">
        <v>4.2960000000000003</v>
      </c>
      <c r="L327" s="163"/>
      <c r="M327" s="163"/>
      <c r="N327" s="163"/>
      <c r="O327" s="163"/>
      <c r="P327" s="163"/>
      <c r="Q327" s="163"/>
      <c r="R327" s="166"/>
      <c r="T327" s="167"/>
      <c r="U327" s="163"/>
      <c r="V327" s="163"/>
      <c r="W327" s="163"/>
      <c r="X327" s="163"/>
      <c r="Y327" s="163"/>
      <c r="Z327" s="163"/>
      <c r="AA327" s="168"/>
      <c r="AT327" s="169" t="s">
        <v>2027</v>
      </c>
      <c r="AU327" s="169" t="s">
        <v>1960</v>
      </c>
      <c r="AV327" s="10" t="s">
        <v>1960</v>
      </c>
      <c r="AW327" s="10" t="s">
        <v>2028</v>
      </c>
      <c r="AX327" s="10" t="s">
        <v>1936</v>
      </c>
      <c r="AY327" s="169" t="s">
        <v>2019</v>
      </c>
    </row>
    <row r="328" spans="2:65" s="11" customFormat="1" ht="22.5" customHeight="1">
      <c r="B328" s="170"/>
      <c r="C328" s="171"/>
      <c r="D328" s="171"/>
      <c r="E328" s="172" t="s">
        <v>1876</v>
      </c>
      <c r="F328" s="264" t="s">
        <v>2029</v>
      </c>
      <c r="G328" s="265"/>
      <c r="H328" s="265"/>
      <c r="I328" s="265"/>
      <c r="J328" s="171"/>
      <c r="K328" s="173">
        <v>58.587000000000003</v>
      </c>
      <c r="L328" s="171"/>
      <c r="M328" s="171"/>
      <c r="N328" s="171"/>
      <c r="O328" s="171"/>
      <c r="P328" s="171"/>
      <c r="Q328" s="171"/>
      <c r="R328" s="174"/>
      <c r="T328" s="175"/>
      <c r="U328" s="171"/>
      <c r="V328" s="171"/>
      <c r="W328" s="171"/>
      <c r="X328" s="171"/>
      <c r="Y328" s="171"/>
      <c r="Z328" s="171"/>
      <c r="AA328" s="176"/>
      <c r="AT328" s="177" t="s">
        <v>2027</v>
      </c>
      <c r="AU328" s="177" t="s">
        <v>1960</v>
      </c>
      <c r="AV328" s="11" t="s">
        <v>2024</v>
      </c>
      <c r="AW328" s="11" t="s">
        <v>2028</v>
      </c>
      <c r="AX328" s="11" t="s">
        <v>1878</v>
      </c>
      <c r="AY328" s="177" t="s">
        <v>2019</v>
      </c>
    </row>
    <row r="329" spans="2:65" s="1" customFormat="1" ht="31.5" customHeight="1">
      <c r="B329" s="33"/>
      <c r="C329" s="155" t="s">
        <v>2275</v>
      </c>
      <c r="D329" s="155" t="s">
        <v>2020</v>
      </c>
      <c r="E329" s="156" t="s">
        <v>2276</v>
      </c>
      <c r="F329" s="249" t="s">
        <v>2277</v>
      </c>
      <c r="G329" s="250"/>
      <c r="H329" s="250"/>
      <c r="I329" s="250"/>
      <c r="J329" s="157" t="s">
        <v>2023</v>
      </c>
      <c r="K329" s="158">
        <v>4.6399999999999997</v>
      </c>
      <c r="L329" s="251">
        <v>0</v>
      </c>
      <c r="M329" s="250"/>
      <c r="N329" s="252">
        <f>ROUND(L329*K329,2)</f>
        <v>0</v>
      </c>
      <c r="O329" s="250"/>
      <c r="P329" s="250"/>
      <c r="Q329" s="250"/>
      <c r="R329" s="35"/>
      <c r="T329" s="159" t="s">
        <v>1876</v>
      </c>
      <c r="U329" s="42" t="s">
        <v>1901</v>
      </c>
      <c r="V329" s="34"/>
      <c r="W329" s="160">
        <f>V329*K329</f>
        <v>0</v>
      </c>
      <c r="X329" s="160">
        <v>1.7430000000000001E-2</v>
      </c>
      <c r="Y329" s="160">
        <f>X329*K329</f>
        <v>8.0875199999999994E-2</v>
      </c>
      <c r="Z329" s="160">
        <v>0</v>
      </c>
      <c r="AA329" s="161">
        <f>Z329*K329</f>
        <v>0</v>
      </c>
      <c r="AR329" s="16" t="s">
        <v>2024</v>
      </c>
      <c r="AT329" s="16" t="s">
        <v>2020</v>
      </c>
      <c r="AU329" s="16" t="s">
        <v>1960</v>
      </c>
      <c r="AY329" s="16" t="s">
        <v>2019</v>
      </c>
      <c r="BE329" s="102">
        <f>IF(U329="základní",N329,0)</f>
        <v>0</v>
      </c>
      <c r="BF329" s="102">
        <f>IF(U329="snížená",N329,0)</f>
        <v>0</v>
      </c>
      <c r="BG329" s="102">
        <f>IF(U329="zákl. přenesená",N329,0)</f>
        <v>0</v>
      </c>
      <c r="BH329" s="102">
        <f>IF(U329="sníž. přenesená",N329,0)</f>
        <v>0</v>
      </c>
      <c r="BI329" s="102">
        <f>IF(U329="nulová",N329,0)</f>
        <v>0</v>
      </c>
      <c r="BJ329" s="16" t="s">
        <v>1878</v>
      </c>
      <c r="BK329" s="102">
        <f>ROUND(L329*K329,2)</f>
        <v>0</v>
      </c>
      <c r="BL329" s="16" t="s">
        <v>2024</v>
      </c>
      <c r="BM329" s="16" t="s">
        <v>2278</v>
      </c>
    </row>
    <row r="330" spans="2:65" s="10" customFormat="1" ht="22.5" customHeight="1">
      <c r="B330" s="162"/>
      <c r="C330" s="163"/>
      <c r="D330" s="163"/>
      <c r="E330" s="164" t="s">
        <v>1876</v>
      </c>
      <c r="F330" s="262" t="s">
        <v>2279</v>
      </c>
      <c r="G330" s="263"/>
      <c r="H330" s="263"/>
      <c r="I330" s="263"/>
      <c r="J330" s="163"/>
      <c r="K330" s="165">
        <v>1.76</v>
      </c>
      <c r="L330" s="163"/>
      <c r="M330" s="163"/>
      <c r="N330" s="163"/>
      <c r="O330" s="163"/>
      <c r="P330" s="163"/>
      <c r="Q330" s="163"/>
      <c r="R330" s="166"/>
      <c r="T330" s="167"/>
      <c r="U330" s="163"/>
      <c r="V330" s="163"/>
      <c r="W330" s="163"/>
      <c r="X330" s="163"/>
      <c r="Y330" s="163"/>
      <c r="Z330" s="163"/>
      <c r="AA330" s="168"/>
      <c r="AT330" s="169" t="s">
        <v>2027</v>
      </c>
      <c r="AU330" s="169" t="s">
        <v>1960</v>
      </c>
      <c r="AV330" s="10" t="s">
        <v>1960</v>
      </c>
      <c r="AW330" s="10" t="s">
        <v>2028</v>
      </c>
      <c r="AX330" s="10" t="s">
        <v>1936</v>
      </c>
      <c r="AY330" s="169" t="s">
        <v>2019</v>
      </c>
    </row>
    <row r="331" spans="2:65" s="10" customFormat="1" ht="22.5" customHeight="1">
      <c r="B331" s="162"/>
      <c r="C331" s="163"/>
      <c r="D331" s="163"/>
      <c r="E331" s="164" t="s">
        <v>1876</v>
      </c>
      <c r="F331" s="266" t="s">
        <v>2280</v>
      </c>
      <c r="G331" s="263"/>
      <c r="H331" s="263"/>
      <c r="I331" s="263"/>
      <c r="J331" s="163"/>
      <c r="K331" s="165">
        <v>0.96</v>
      </c>
      <c r="L331" s="163"/>
      <c r="M331" s="163"/>
      <c r="N331" s="163"/>
      <c r="O331" s="163"/>
      <c r="P331" s="163"/>
      <c r="Q331" s="163"/>
      <c r="R331" s="166"/>
      <c r="T331" s="167"/>
      <c r="U331" s="163"/>
      <c r="V331" s="163"/>
      <c r="W331" s="163"/>
      <c r="X331" s="163"/>
      <c r="Y331" s="163"/>
      <c r="Z331" s="163"/>
      <c r="AA331" s="168"/>
      <c r="AT331" s="169" t="s">
        <v>2027</v>
      </c>
      <c r="AU331" s="169" t="s">
        <v>1960</v>
      </c>
      <c r="AV331" s="10" t="s">
        <v>1960</v>
      </c>
      <c r="AW331" s="10" t="s">
        <v>2028</v>
      </c>
      <c r="AX331" s="10" t="s">
        <v>1936</v>
      </c>
      <c r="AY331" s="169" t="s">
        <v>2019</v>
      </c>
    </row>
    <row r="332" spans="2:65" s="10" customFormat="1" ht="22.5" customHeight="1">
      <c r="B332" s="162"/>
      <c r="C332" s="163"/>
      <c r="D332" s="163"/>
      <c r="E332" s="164" t="s">
        <v>1876</v>
      </c>
      <c r="F332" s="266" t="s">
        <v>2281</v>
      </c>
      <c r="G332" s="263"/>
      <c r="H332" s="263"/>
      <c r="I332" s="263"/>
      <c r="J332" s="163"/>
      <c r="K332" s="165">
        <v>1.92</v>
      </c>
      <c r="L332" s="163"/>
      <c r="M332" s="163"/>
      <c r="N332" s="163"/>
      <c r="O332" s="163"/>
      <c r="P332" s="163"/>
      <c r="Q332" s="163"/>
      <c r="R332" s="166"/>
      <c r="T332" s="167"/>
      <c r="U332" s="163"/>
      <c r="V332" s="163"/>
      <c r="W332" s="163"/>
      <c r="X332" s="163"/>
      <c r="Y332" s="163"/>
      <c r="Z332" s="163"/>
      <c r="AA332" s="168"/>
      <c r="AT332" s="169" t="s">
        <v>2027</v>
      </c>
      <c r="AU332" s="169" t="s">
        <v>1960</v>
      </c>
      <c r="AV332" s="10" t="s">
        <v>1960</v>
      </c>
      <c r="AW332" s="10" t="s">
        <v>2028</v>
      </c>
      <c r="AX332" s="10" t="s">
        <v>1936</v>
      </c>
      <c r="AY332" s="169" t="s">
        <v>2019</v>
      </c>
    </row>
    <row r="333" spans="2:65" s="11" customFormat="1" ht="22.5" customHeight="1">
      <c r="B333" s="170"/>
      <c r="C333" s="171"/>
      <c r="D333" s="171"/>
      <c r="E333" s="172" t="s">
        <v>1876</v>
      </c>
      <c r="F333" s="264" t="s">
        <v>2029</v>
      </c>
      <c r="G333" s="265"/>
      <c r="H333" s="265"/>
      <c r="I333" s="265"/>
      <c r="J333" s="171"/>
      <c r="K333" s="173">
        <v>4.6399999999999997</v>
      </c>
      <c r="L333" s="171"/>
      <c r="M333" s="171"/>
      <c r="N333" s="171"/>
      <c r="O333" s="171"/>
      <c r="P333" s="171"/>
      <c r="Q333" s="171"/>
      <c r="R333" s="174"/>
      <c r="T333" s="175"/>
      <c r="U333" s="171"/>
      <c r="V333" s="171"/>
      <c r="W333" s="171"/>
      <c r="X333" s="171"/>
      <c r="Y333" s="171"/>
      <c r="Z333" s="171"/>
      <c r="AA333" s="176"/>
      <c r="AT333" s="177" t="s">
        <v>2027</v>
      </c>
      <c r="AU333" s="177" t="s">
        <v>1960</v>
      </c>
      <c r="AV333" s="11" t="s">
        <v>2024</v>
      </c>
      <c r="AW333" s="11" t="s">
        <v>2028</v>
      </c>
      <c r="AX333" s="11" t="s">
        <v>1878</v>
      </c>
      <c r="AY333" s="177" t="s">
        <v>2019</v>
      </c>
    </row>
    <row r="334" spans="2:65" s="1" customFormat="1" ht="31.5" customHeight="1">
      <c r="B334" s="33"/>
      <c r="C334" s="155" t="s">
        <v>2282</v>
      </c>
      <c r="D334" s="155" t="s">
        <v>2020</v>
      </c>
      <c r="E334" s="156" t="s">
        <v>2283</v>
      </c>
      <c r="F334" s="249" t="s">
        <v>2284</v>
      </c>
      <c r="G334" s="250"/>
      <c r="H334" s="250"/>
      <c r="I334" s="250"/>
      <c r="J334" s="157" t="s">
        <v>2131</v>
      </c>
      <c r="K334" s="158">
        <v>0.38400000000000001</v>
      </c>
      <c r="L334" s="251">
        <v>0</v>
      </c>
      <c r="M334" s="250"/>
      <c r="N334" s="252">
        <f>ROUND(L334*K334,2)</f>
        <v>0</v>
      </c>
      <c r="O334" s="250"/>
      <c r="P334" s="250"/>
      <c r="Q334" s="250"/>
      <c r="R334" s="35"/>
      <c r="T334" s="159" t="s">
        <v>1876</v>
      </c>
      <c r="U334" s="42" t="s">
        <v>1901</v>
      </c>
      <c r="V334" s="34"/>
      <c r="W334" s="160">
        <f>V334*K334</f>
        <v>0</v>
      </c>
      <c r="X334" s="160">
        <v>1.0530600000000001</v>
      </c>
      <c r="Y334" s="160">
        <f>X334*K334</f>
        <v>0.40437504000000007</v>
      </c>
      <c r="Z334" s="160">
        <v>0</v>
      </c>
      <c r="AA334" s="161">
        <f>Z334*K334</f>
        <v>0</v>
      </c>
      <c r="AR334" s="16" t="s">
        <v>2024</v>
      </c>
      <c r="AT334" s="16" t="s">
        <v>2020</v>
      </c>
      <c r="AU334" s="16" t="s">
        <v>1960</v>
      </c>
      <c r="AY334" s="16" t="s">
        <v>2019</v>
      </c>
      <c r="BE334" s="102">
        <f>IF(U334="základní",N334,0)</f>
        <v>0</v>
      </c>
      <c r="BF334" s="102">
        <f>IF(U334="snížená",N334,0)</f>
        <v>0</v>
      </c>
      <c r="BG334" s="102">
        <f>IF(U334="zákl. přenesená",N334,0)</f>
        <v>0</v>
      </c>
      <c r="BH334" s="102">
        <f>IF(U334="sníž. přenesená",N334,0)</f>
        <v>0</v>
      </c>
      <c r="BI334" s="102">
        <f>IF(U334="nulová",N334,0)</f>
        <v>0</v>
      </c>
      <c r="BJ334" s="16" t="s">
        <v>1878</v>
      </c>
      <c r="BK334" s="102">
        <f>ROUND(L334*K334,2)</f>
        <v>0</v>
      </c>
      <c r="BL334" s="16" t="s">
        <v>2024</v>
      </c>
      <c r="BM334" s="16" t="s">
        <v>2285</v>
      </c>
    </row>
    <row r="335" spans="2:65" s="10" customFormat="1" ht="31.5" customHeight="1">
      <c r="B335" s="162"/>
      <c r="C335" s="163"/>
      <c r="D335" s="163"/>
      <c r="E335" s="164" t="s">
        <v>1876</v>
      </c>
      <c r="F335" s="262" t="s">
        <v>2286</v>
      </c>
      <c r="G335" s="263"/>
      <c r="H335" s="263"/>
      <c r="I335" s="263"/>
      <c r="J335" s="163"/>
      <c r="K335" s="165">
        <v>7.4461200000000005E-2</v>
      </c>
      <c r="L335" s="163"/>
      <c r="M335" s="163"/>
      <c r="N335" s="163"/>
      <c r="O335" s="163"/>
      <c r="P335" s="163"/>
      <c r="Q335" s="163"/>
      <c r="R335" s="166"/>
      <c r="T335" s="167"/>
      <c r="U335" s="163"/>
      <c r="V335" s="163"/>
      <c r="W335" s="163"/>
      <c r="X335" s="163"/>
      <c r="Y335" s="163"/>
      <c r="Z335" s="163"/>
      <c r="AA335" s="168"/>
      <c r="AT335" s="169" t="s">
        <v>2027</v>
      </c>
      <c r="AU335" s="169" t="s">
        <v>1960</v>
      </c>
      <c r="AV335" s="10" t="s">
        <v>1960</v>
      </c>
      <c r="AW335" s="10" t="s">
        <v>2028</v>
      </c>
      <c r="AX335" s="10" t="s">
        <v>1936</v>
      </c>
      <c r="AY335" s="169" t="s">
        <v>2019</v>
      </c>
    </row>
    <row r="336" spans="2:65" s="10" customFormat="1" ht="44.25" customHeight="1">
      <c r="B336" s="162"/>
      <c r="C336" s="163"/>
      <c r="D336" s="163"/>
      <c r="E336" s="164" t="s">
        <v>1876</v>
      </c>
      <c r="F336" s="266" t="s">
        <v>2287</v>
      </c>
      <c r="G336" s="263"/>
      <c r="H336" s="263"/>
      <c r="I336" s="263"/>
      <c r="J336" s="163"/>
      <c r="K336" s="165">
        <v>0.20129344399999999</v>
      </c>
      <c r="L336" s="163"/>
      <c r="M336" s="163"/>
      <c r="N336" s="163"/>
      <c r="O336" s="163"/>
      <c r="P336" s="163"/>
      <c r="Q336" s="163"/>
      <c r="R336" s="166"/>
      <c r="T336" s="167"/>
      <c r="U336" s="163"/>
      <c r="V336" s="163"/>
      <c r="W336" s="163"/>
      <c r="X336" s="163"/>
      <c r="Y336" s="163"/>
      <c r="Z336" s="163"/>
      <c r="AA336" s="168"/>
      <c r="AT336" s="169" t="s">
        <v>2027</v>
      </c>
      <c r="AU336" s="169" t="s">
        <v>1960</v>
      </c>
      <c r="AV336" s="10" t="s">
        <v>1960</v>
      </c>
      <c r="AW336" s="10" t="s">
        <v>2028</v>
      </c>
      <c r="AX336" s="10" t="s">
        <v>1936</v>
      </c>
      <c r="AY336" s="169" t="s">
        <v>2019</v>
      </c>
    </row>
    <row r="337" spans="2:65" s="10" customFormat="1" ht="31.5" customHeight="1">
      <c r="B337" s="162"/>
      <c r="C337" s="163"/>
      <c r="D337" s="163"/>
      <c r="E337" s="164" t="s">
        <v>1876</v>
      </c>
      <c r="F337" s="266" t="s">
        <v>2288</v>
      </c>
      <c r="G337" s="263"/>
      <c r="H337" s="263"/>
      <c r="I337" s="263"/>
      <c r="J337" s="163"/>
      <c r="K337" s="165">
        <v>2.6464751500000001E-2</v>
      </c>
      <c r="L337" s="163"/>
      <c r="M337" s="163"/>
      <c r="N337" s="163"/>
      <c r="O337" s="163"/>
      <c r="P337" s="163"/>
      <c r="Q337" s="163"/>
      <c r="R337" s="166"/>
      <c r="T337" s="167"/>
      <c r="U337" s="163"/>
      <c r="V337" s="163"/>
      <c r="W337" s="163"/>
      <c r="X337" s="163"/>
      <c r="Y337" s="163"/>
      <c r="Z337" s="163"/>
      <c r="AA337" s="168"/>
      <c r="AT337" s="169" t="s">
        <v>2027</v>
      </c>
      <c r="AU337" s="169" t="s">
        <v>1960</v>
      </c>
      <c r="AV337" s="10" t="s">
        <v>1960</v>
      </c>
      <c r="AW337" s="10" t="s">
        <v>2028</v>
      </c>
      <c r="AX337" s="10" t="s">
        <v>1936</v>
      </c>
      <c r="AY337" s="169" t="s">
        <v>2019</v>
      </c>
    </row>
    <row r="338" spans="2:65" s="10" customFormat="1" ht="31.5" customHeight="1">
      <c r="B338" s="162"/>
      <c r="C338" s="163"/>
      <c r="D338" s="163"/>
      <c r="E338" s="164" t="s">
        <v>1876</v>
      </c>
      <c r="F338" s="266" t="s">
        <v>2289</v>
      </c>
      <c r="G338" s="263"/>
      <c r="H338" s="263"/>
      <c r="I338" s="263"/>
      <c r="J338" s="163"/>
      <c r="K338" s="165">
        <v>7.3176744299999999E-2</v>
      </c>
      <c r="L338" s="163"/>
      <c r="M338" s="163"/>
      <c r="N338" s="163"/>
      <c r="O338" s="163"/>
      <c r="P338" s="163"/>
      <c r="Q338" s="163"/>
      <c r="R338" s="166"/>
      <c r="T338" s="167"/>
      <c r="U338" s="163"/>
      <c r="V338" s="163"/>
      <c r="W338" s="163"/>
      <c r="X338" s="163"/>
      <c r="Y338" s="163"/>
      <c r="Z338" s="163"/>
      <c r="AA338" s="168"/>
      <c r="AT338" s="169" t="s">
        <v>2027</v>
      </c>
      <c r="AU338" s="169" t="s">
        <v>1960</v>
      </c>
      <c r="AV338" s="10" t="s">
        <v>1960</v>
      </c>
      <c r="AW338" s="10" t="s">
        <v>2028</v>
      </c>
      <c r="AX338" s="10" t="s">
        <v>1936</v>
      </c>
      <c r="AY338" s="169" t="s">
        <v>2019</v>
      </c>
    </row>
    <row r="339" spans="2:65" s="10" customFormat="1" ht="31.5" customHeight="1">
      <c r="B339" s="162"/>
      <c r="C339" s="163"/>
      <c r="D339" s="163"/>
      <c r="E339" s="164" t="s">
        <v>1876</v>
      </c>
      <c r="F339" s="266" t="s">
        <v>2290</v>
      </c>
      <c r="G339" s="263"/>
      <c r="H339" s="263"/>
      <c r="I339" s="263"/>
      <c r="J339" s="163"/>
      <c r="K339" s="165">
        <v>8.6374992000000008E-3</v>
      </c>
      <c r="L339" s="163"/>
      <c r="M339" s="163"/>
      <c r="N339" s="163"/>
      <c r="O339" s="163"/>
      <c r="P339" s="163"/>
      <c r="Q339" s="163"/>
      <c r="R339" s="166"/>
      <c r="T339" s="167"/>
      <c r="U339" s="163"/>
      <c r="V339" s="163"/>
      <c r="W339" s="163"/>
      <c r="X339" s="163"/>
      <c r="Y339" s="163"/>
      <c r="Z339" s="163"/>
      <c r="AA339" s="168"/>
      <c r="AT339" s="169" t="s">
        <v>2027</v>
      </c>
      <c r="AU339" s="169" t="s">
        <v>1960</v>
      </c>
      <c r="AV339" s="10" t="s">
        <v>1960</v>
      </c>
      <c r="AW339" s="10" t="s">
        <v>2028</v>
      </c>
      <c r="AX339" s="10" t="s">
        <v>1936</v>
      </c>
      <c r="AY339" s="169" t="s">
        <v>2019</v>
      </c>
    </row>
    <row r="340" spans="2:65" s="11" customFormat="1" ht="22.5" customHeight="1">
      <c r="B340" s="170"/>
      <c r="C340" s="171"/>
      <c r="D340" s="171"/>
      <c r="E340" s="172" t="s">
        <v>1876</v>
      </c>
      <c r="F340" s="264" t="s">
        <v>2029</v>
      </c>
      <c r="G340" s="265"/>
      <c r="H340" s="265"/>
      <c r="I340" s="265"/>
      <c r="J340" s="171"/>
      <c r="K340" s="173">
        <v>0.38403363899999998</v>
      </c>
      <c r="L340" s="171"/>
      <c r="M340" s="171"/>
      <c r="N340" s="171"/>
      <c r="O340" s="171"/>
      <c r="P340" s="171"/>
      <c r="Q340" s="171"/>
      <c r="R340" s="174"/>
      <c r="T340" s="175"/>
      <c r="U340" s="171"/>
      <c r="V340" s="171"/>
      <c r="W340" s="171"/>
      <c r="X340" s="171"/>
      <c r="Y340" s="171"/>
      <c r="Z340" s="171"/>
      <c r="AA340" s="176"/>
      <c r="AT340" s="177" t="s">
        <v>2027</v>
      </c>
      <c r="AU340" s="177" t="s">
        <v>1960</v>
      </c>
      <c r="AV340" s="11" t="s">
        <v>2024</v>
      </c>
      <c r="AW340" s="11" t="s">
        <v>2028</v>
      </c>
      <c r="AX340" s="11" t="s">
        <v>1878</v>
      </c>
      <c r="AY340" s="177" t="s">
        <v>2019</v>
      </c>
    </row>
    <row r="341" spans="2:65" s="1" customFormat="1" ht="31.5" customHeight="1">
      <c r="B341" s="33"/>
      <c r="C341" s="155" t="s">
        <v>2291</v>
      </c>
      <c r="D341" s="155" t="s">
        <v>2020</v>
      </c>
      <c r="E341" s="156" t="s">
        <v>2292</v>
      </c>
      <c r="F341" s="249" t="s">
        <v>2293</v>
      </c>
      <c r="G341" s="250"/>
      <c r="H341" s="250"/>
      <c r="I341" s="250"/>
      <c r="J341" s="157" t="s">
        <v>2066</v>
      </c>
      <c r="K341" s="158">
        <v>3.089</v>
      </c>
      <c r="L341" s="251">
        <v>0</v>
      </c>
      <c r="M341" s="250"/>
      <c r="N341" s="252">
        <f>ROUND(L341*K341,2)</f>
        <v>0</v>
      </c>
      <c r="O341" s="250"/>
      <c r="P341" s="250"/>
      <c r="Q341" s="250"/>
      <c r="R341" s="35"/>
      <c r="T341" s="159" t="s">
        <v>1876</v>
      </c>
      <c r="U341" s="42" t="s">
        <v>1901</v>
      </c>
      <c r="V341" s="34"/>
      <c r="W341" s="160">
        <f>V341*K341</f>
        <v>0</v>
      </c>
      <c r="X341" s="160">
        <v>2.45329</v>
      </c>
      <c r="Y341" s="160">
        <f>X341*K341</f>
        <v>7.5782128100000001</v>
      </c>
      <c r="Z341" s="160">
        <v>0</v>
      </c>
      <c r="AA341" s="161">
        <f>Z341*K341</f>
        <v>0</v>
      </c>
      <c r="AR341" s="16" t="s">
        <v>2024</v>
      </c>
      <c r="AT341" s="16" t="s">
        <v>2020</v>
      </c>
      <c r="AU341" s="16" t="s">
        <v>1960</v>
      </c>
      <c r="AY341" s="16" t="s">
        <v>2019</v>
      </c>
      <c r="BE341" s="102">
        <f>IF(U341="základní",N341,0)</f>
        <v>0</v>
      </c>
      <c r="BF341" s="102">
        <f>IF(U341="snížená",N341,0)</f>
        <v>0</v>
      </c>
      <c r="BG341" s="102">
        <f>IF(U341="zákl. přenesená",N341,0)</f>
        <v>0</v>
      </c>
      <c r="BH341" s="102">
        <f>IF(U341="sníž. přenesená",N341,0)</f>
        <v>0</v>
      </c>
      <c r="BI341" s="102">
        <f>IF(U341="nulová",N341,0)</f>
        <v>0</v>
      </c>
      <c r="BJ341" s="16" t="s">
        <v>1878</v>
      </c>
      <c r="BK341" s="102">
        <f>ROUND(L341*K341,2)</f>
        <v>0</v>
      </c>
      <c r="BL341" s="16" t="s">
        <v>2024</v>
      </c>
      <c r="BM341" s="16" t="s">
        <v>2294</v>
      </c>
    </row>
    <row r="342" spans="2:65" s="10" customFormat="1" ht="44.25" customHeight="1">
      <c r="B342" s="162"/>
      <c r="C342" s="163"/>
      <c r="D342" s="163"/>
      <c r="E342" s="164" t="s">
        <v>1876</v>
      </c>
      <c r="F342" s="262" t="s">
        <v>2295</v>
      </c>
      <c r="G342" s="263"/>
      <c r="H342" s="263"/>
      <c r="I342" s="263"/>
      <c r="J342" s="163"/>
      <c r="K342" s="165">
        <v>2.8248000000000002</v>
      </c>
      <c r="L342" s="163"/>
      <c r="M342" s="163"/>
      <c r="N342" s="163"/>
      <c r="O342" s="163"/>
      <c r="P342" s="163"/>
      <c r="Q342" s="163"/>
      <c r="R342" s="166"/>
      <c r="T342" s="167"/>
      <c r="U342" s="163"/>
      <c r="V342" s="163"/>
      <c r="W342" s="163"/>
      <c r="X342" s="163"/>
      <c r="Y342" s="163"/>
      <c r="Z342" s="163"/>
      <c r="AA342" s="168"/>
      <c r="AT342" s="169" t="s">
        <v>2027</v>
      </c>
      <c r="AU342" s="169" t="s">
        <v>1960</v>
      </c>
      <c r="AV342" s="10" t="s">
        <v>1960</v>
      </c>
      <c r="AW342" s="10" t="s">
        <v>2028</v>
      </c>
      <c r="AX342" s="10" t="s">
        <v>1936</v>
      </c>
      <c r="AY342" s="169" t="s">
        <v>2019</v>
      </c>
    </row>
    <row r="343" spans="2:65" s="10" customFormat="1" ht="22.5" customHeight="1">
      <c r="B343" s="162"/>
      <c r="C343" s="163"/>
      <c r="D343" s="163"/>
      <c r="E343" s="164" t="s">
        <v>1876</v>
      </c>
      <c r="F343" s="266" t="s">
        <v>2296</v>
      </c>
      <c r="G343" s="263"/>
      <c r="H343" s="263"/>
      <c r="I343" s="263"/>
      <c r="J343" s="163"/>
      <c r="K343" s="165">
        <v>0.26400000000000001</v>
      </c>
      <c r="L343" s="163"/>
      <c r="M343" s="163"/>
      <c r="N343" s="163"/>
      <c r="O343" s="163"/>
      <c r="P343" s="163"/>
      <c r="Q343" s="163"/>
      <c r="R343" s="166"/>
      <c r="T343" s="167"/>
      <c r="U343" s="163"/>
      <c r="V343" s="163"/>
      <c r="W343" s="163"/>
      <c r="X343" s="163"/>
      <c r="Y343" s="163"/>
      <c r="Z343" s="163"/>
      <c r="AA343" s="168"/>
      <c r="AT343" s="169" t="s">
        <v>2027</v>
      </c>
      <c r="AU343" s="169" t="s">
        <v>1960</v>
      </c>
      <c r="AV343" s="10" t="s">
        <v>1960</v>
      </c>
      <c r="AW343" s="10" t="s">
        <v>2028</v>
      </c>
      <c r="AX343" s="10" t="s">
        <v>1936</v>
      </c>
      <c r="AY343" s="169" t="s">
        <v>2019</v>
      </c>
    </row>
    <row r="344" spans="2:65" s="11" customFormat="1" ht="22.5" customHeight="1">
      <c r="B344" s="170"/>
      <c r="C344" s="171"/>
      <c r="D344" s="171"/>
      <c r="E344" s="172" t="s">
        <v>1876</v>
      </c>
      <c r="F344" s="264" t="s">
        <v>2029</v>
      </c>
      <c r="G344" s="265"/>
      <c r="H344" s="265"/>
      <c r="I344" s="265"/>
      <c r="J344" s="171"/>
      <c r="K344" s="173">
        <v>3.0888</v>
      </c>
      <c r="L344" s="171"/>
      <c r="M344" s="171"/>
      <c r="N344" s="171"/>
      <c r="O344" s="171"/>
      <c r="P344" s="171"/>
      <c r="Q344" s="171"/>
      <c r="R344" s="174"/>
      <c r="T344" s="175"/>
      <c r="U344" s="171"/>
      <c r="V344" s="171"/>
      <c r="W344" s="171"/>
      <c r="X344" s="171"/>
      <c r="Y344" s="171"/>
      <c r="Z344" s="171"/>
      <c r="AA344" s="176"/>
      <c r="AT344" s="177" t="s">
        <v>2027</v>
      </c>
      <c r="AU344" s="177" t="s">
        <v>1960</v>
      </c>
      <c r="AV344" s="11" t="s">
        <v>2024</v>
      </c>
      <c r="AW344" s="11" t="s">
        <v>2028</v>
      </c>
      <c r="AX344" s="11" t="s">
        <v>1878</v>
      </c>
      <c r="AY344" s="177" t="s">
        <v>2019</v>
      </c>
    </row>
    <row r="345" spans="2:65" s="1" customFormat="1" ht="22.5" customHeight="1">
      <c r="B345" s="33"/>
      <c r="C345" s="155" t="s">
        <v>2297</v>
      </c>
      <c r="D345" s="155" t="s">
        <v>2020</v>
      </c>
      <c r="E345" s="156" t="s">
        <v>2298</v>
      </c>
      <c r="F345" s="249" t="s">
        <v>2299</v>
      </c>
      <c r="G345" s="250"/>
      <c r="H345" s="250"/>
      <c r="I345" s="250"/>
      <c r="J345" s="157" t="s">
        <v>2023</v>
      </c>
      <c r="K345" s="158">
        <v>12.432</v>
      </c>
      <c r="L345" s="251">
        <v>0</v>
      </c>
      <c r="M345" s="250"/>
      <c r="N345" s="252">
        <f>ROUND(L345*K345,2)</f>
        <v>0</v>
      </c>
      <c r="O345" s="250"/>
      <c r="P345" s="250"/>
      <c r="Q345" s="250"/>
      <c r="R345" s="35"/>
      <c r="T345" s="159" t="s">
        <v>1876</v>
      </c>
      <c r="U345" s="42" t="s">
        <v>1901</v>
      </c>
      <c r="V345" s="34"/>
      <c r="W345" s="160">
        <f>V345*K345</f>
        <v>0</v>
      </c>
      <c r="X345" s="160">
        <v>1.0300000000000001E-3</v>
      </c>
      <c r="Y345" s="160">
        <f>X345*K345</f>
        <v>1.2804960000000002E-2</v>
      </c>
      <c r="Z345" s="160">
        <v>0</v>
      </c>
      <c r="AA345" s="161">
        <f>Z345*K345</f>
        <v>0</v>
      </c>
      <c r="AR345" s="16" t="s">
        <v>2024</v>
      </c>
      <c r="AT345" s="16" t="s">
        <v>2020</v>
      </c>
      <c r="AU345" s="16" t="s">
        <v>1960</v>
      </c>
      <c r="AY345" s="16" t="s">
        <v>2019</v>
      </c>
      <c r="BE345" s="102">
        <f>IF(U345="základní",N345,0)</f>
        <v>0</v>
      </c>
      <c r="BF345" s="102">
        <f>IF(U345="snížená",N345,0)</f>
        <v>0</v>
      </c>
      <c r="BG345" s="102">
        <f>IF(U345="zákl. přenesená",N345,0)</f>
        <v>0</v>
      </c>
      <c r="BH345" s="102">
        <f>IF(U345="sníž. přenesená",N345,0)</f>
        <v>0</v>
      </c>
      <c r="BI345" s="102">
        <f>IF(U345="nulová",N345,0)</f>
        <v>0</v>
      </c>
      <c r="BJ345" s="16" t="s">
        <v>1878</v>
      </c>
      <c r="BK345" s="102">
        <f>ROUND(L345*K345,2)</f>
        <v>0</v>
      </c>
      <c r="BL345" s="16" t="s">
        <v>2024</v>
      </c>
      <c r="BM345" s="16" t="s">
        <v>2300</v>
      </c>
    </row>
    <row r="346" spans="2:65" s="10" customFormat="1" ht="44.25" customHeight="1">
      <c r="B346" s="162"/>
      <c r="C346" s="163"/>
      <c r="D346" s="163"/>
      <c r="E346" s="164" t="s">
        <v>1876</v>
      </c>
      <c r="F346" s="262" t="s">
        <v>2301</v>
      </c>
      <c r="G346" s="263"/>
      <c r="H346" s="263"/>
      <c r="I346" s="263"/>
      <c r="J346" s="163"/>
      <c r="K346" s="165">
        <v>12.012</v>
      </c>
      <c r="L346" s="163"/>
      <c r="M346" s="163"/>
      <c r="N346" s="163"/>
      <c r="O346" s="163"/>
      <c r="P346" s="163"/>
      <c r="Q346" s="163"/>
      <c r="R346" s="166"/>
      <c r="T346" s="167"/>
      <c r="U346" s="163"/>
      <c r="V346" s="163"/>
      <c r="W346" s="163"/>
      <c r="X346" s="163"/>
      <c r="Y346" s="163"/>
      <c r="Z346" s="163"/>
      <c r="AA346" s="168"/>
      <c r="AT346" s="169" t="s">
        <v>2027</v>
      </c>
      <c r="AU346" s="169" t="s">
        <v>1960</v>
      </c>
      <c r="AV346" s="10" t="s">
        <v>1960</v>
      </c>
      <c r="AW346" s="10" t="s">
        <v>2028</v>
      </c>
      <c r="AX346" s="10" t="s">
        <v>1936</v>
      </c>
      <c r="AY346" s="169" t="s">
        <v>2019</v>
      </c>
    </row>
    <row r="347" spans="2:65" s="10" customFormat="1" ht="22.5" customHeight="1">
      <c r="B347" s="162"/>
      <c r="C347" s="163"/>
      <c r="D347" s="163"/>
      <c r="E347" s="164" t="s">
        <v>1876</v>
      </c>
      <c r="F347" s="266" t="s">
        <v>2302</v>
      </c>
      <c r="G347" s="263"/>
      <c r="H347" s="263"/>
      <c r="I347" s="263"/>
      <c r="J347" s="163"/>
      <c r="K347" s="165">
        <v>0.42</v>
      </c>
      <c r="L347" s="163"/>
      <c r="M347" s="163"/>
      <c r="N347" s="163"/>
      <c r="O347" s="163"/>
      <c r="P347" s="163"/>
      <c r="Q347" s="163"/>
      <c r="R347" s="166"/>
      <c r="T347" s="167"/>
      <c r="U347" s="163"/>
      <c r="V347" s="163"/>
      <c r="W347" s="163"/>
      <c r="X347" s="163"/>
      <c r="Y347" s="163"/>
      <c r="Z347" s="163"/>
      <c r="AA347" s="168"/>
      <c r="AT347" s="169" t="s">
        <v>2027</v>
      </c>
      <c r="AU347" s="169" t="s">
        <v>1960</v>
      </c>
      <c r="AV347" s="10" t="s">
        <v>1960</v>
      </c>
      <c r="AW347" s="10" t="s">
        <v>2028</v>
      </c>
      <c r="AX347" s="10" t="s">
        <v>1936</v>
      </c>
      <c r="AY347" s="169" t="s">
        <v>2019</v>
      </c>
    </row>
    <row r="348" spans="2:65" s="11" customFormat="1" ht="22.5" customHeight="1">
      <c r="B348" s="170"/>
      <c r="C348" s="171"/>
      <c r="D348" s="171"/>
      <c r="E348" s="172" t="s">
        <v>1876</v>
      </c>
      <c r="F348" s="264" t="s">
        <v>2029</v>
      </c>
      <c r="G348" s="265"/>
      <c r="H348" s="265"/>
      <c r="I348" s="265"/>
      <c r="J348" s="171"/>
      <c r="K348" s="173">
        <v>12.432</v>
      </c>
      <c r="L348" s="171"/>
      <c r="M348" s="171"/>
      <c r="N348" s="171"/>
      <c r="O348" s="171"/>
      <c r="P348" s="171"/>
      <c r="Q348" s="171"/>
      <c r="R348" s="174"/>
      <c r="T348" s="175"/>
      <c r="U348" s="171"/>
      <c r="V348" s="171"/>
      <c r="W348" s="171"/>
      <c r="X348" s="171"/>
      <c r="Y348" s="171"/>
      <c r="Z348" s="171"/>
      <c r="AA348" s="176"/>
      <c r="AT348" s="177" t="s">
        <v>2027</v>
      </c>
      <c r="AU348" s="177" t="s">
        <v>1960</v>
      </c>
      <c r="AV348" s="11" t="s">
        <v>2024</v>
      </c>
      <c r="AW348" s="11" t="s">
        <v>2028</v>
      </c>
      <c r="AX348" s="11" t="s">
        <v>1878</v>
      </c>
      <c r="AY348" s="177" t="s">
        <v>2019</v>
      </c>
    </row>
    <row r="349" spans="2:65" s="1" customFormat="1" ht="22.5" customHeight="1">
      <c r="B349" s="33"/>
      <c r="C349" s="155" t="s">
        <v>2303</v>
      </c>
      <c r="D349" s="155" t="s">
        <v>2020</v>
      </c>
      <c r="E349" s="156" t="s">
        <v>2304</v>
      </c>
      <c r="F349" s="249" t="s">
        <v>2305</v>
      </c>
      <c r="G349" s="250"/>
      <c r="H349" s="250"/>
      <c r="I349" s="250"/>
      <c r="J349" s="157" t="s">
        <v>2023</v>
      </c>
      <c r="K349" s="158">
        <v>12.432</v>
      </c>
      <c r="L349" s="251">
        <v>0</v>
      </c>
      <c r="M349" s="250"/>
      <c r="N349" s="252">
        <f>ROUND(L349*K349,2)</f>
        <v>0</v>
      </c>
      <c r="O349" s="250"/>
      <c r="P349" s="250"/>
      <c r="Q349" s="250"/>
      <c r="R349" s="35"/>
      <c r="T349" s="159" t="s">
        <v>1876</v>
      </c>
      <c r="U349" s="42" t="s">
        <v>1901</v>
      </c>
      <c r="V349" s="34"/>
      <c r="W349" s="160">
        <f>V349*K349</f>
        <v>0</v>
      </c>
      <c r="X349" s="160">
        <v>0</v>
      </c>
      <c r="Y349" s="160">
        <f>X349*K349</f>
        <v>0</v>
      </c>
      <c r="Z349" s="160">
        <v>0</v>
      </c>
      <c r="AA349" s="161">
        <f>Z349*K349</f>
        <v>0</v>
      </c>
      <c r="AR349" s="16" t="s">
        <v>2024</v>
      </c>
      <c r="AT349" s="16" t="s">
        <v>2020</v>
      </c>
      <c r="AU349" s="16" t="s">
        <v>1960</v>
      </c>
      <c r="AY349" s="16" t="s">
        <v>2019</v>
      </c>
      <c r="BE349" s="102">
        <f>IF(U349="základní",N349,0)</f>
        <v>0</v>
      </c>
      <c r="BF349" s="102">
        <f>IF(U349="snížená",N349,0)</f>
        <v>0</v>
      </c>
      <c r="BG349" s="102">
        <f>IF(U349="zákl. přenesená",N349,0)</f>
        <v>0</v>
      </c>
      <c r="BH349" s="102">
        <f>IF(U349="sníž. přenesená",N349,0)</f>
        <v>0</v>
      </c>
      <c r="BI349" s="102">
        <f>IF(U349="nulová",N349,0)</f>
        <v>0</v>
      </c>
      <c r="BJ349" s="16" t="s">
        <v>1878</v>
      </c>
      <c r="BK349" s="102">
        <f>ROUND(L349*K349,2)</f>
        <v>0</v>
      </c>
      <c r="BL349" s="16" t="s">
        <v>2024</v>
      </c>
      <c r="BM349" s="16" t="s">
        <v>2306</v>
      </c>
    </row>
    <row r="350" spans="2:65" s="10" customFormat="1" ht="44.25" customHeight="1">
      <c r="B350" s="162"/>
      <c r="C350" s="163"/>
      <c r="D350" s="163"/>
      <c r="E350" s="164" t="s">
        <v>1876</v>
      </c>
      <c r="F350" s="262" t="s">
        <v>2301</v>
      </c>
      <c r="G350" s="263"/>
      <c r="H350" s="263"/>
      <c r="I350" s="263"/>
      <c r="J350" s="163"/>
      <c r="K350" s="165">
        <v>12.012</v>
      </c>
      <c r="L350" s="163"/>
      <c r="M350" s="163"/>
      <c r="N350" s="163"/>
      <c r="O350" s="163"/>
      <c r="P350" s="163"/>
      <c r="Q350" s="163"/>
      <c r="R350" s="166"/>
      <c r="T350" s="167"/>
      <c r="U350" s="163"/>
      <c r="V350" s="163"/>
      <c r="W350" s="163"/>
      <c r="X350" s="163"/>
      <c r="Y350" s="163"/>
      <c r="Z350" s="163"/>
      <c r="AA350" s="168"/>
      <c r="AT350" s="169" t="s">
        <v>2027</v>
      </c>
      <c r="AU350" s="169" t="s">
        <v>1960</v>
      </c>
      <c r="AV350" s="10" t="s">
        <v>1960</v>
      </c>
      <c r="AW350" s="10" t="s">
        <v>2028</v>
      </c>
      <c r="AX350" s="10" t="s">
        <v>1936</v>
      </c>
      <c r="AY350" s="169" t="s">
        <v>2019</v>
      </c>
    </row>
    <row r="351" spans="2:65" s="10" customFormat="1" ht="22.5" customHeight="1">
      <c r="B351" s="162"/>
      <c r="C351" s="163"/>
      <c r="D351" s="163"/>
      <c r="E351" s="164" t="s">
        <v>1876</v>
      </c>
      <c r="F351" s="266" t="s">
        <v>2302</v>
      </c>
      <c r="G351" s="263"/>
      <c r="H351" s="263"/>
      <c r="I351" s="263"/>
      <c r="J351" s="163"/>
      <c r="K351" s="165">
        <v>0.42</v>
      </c>
      <c r="L351" s="163"/>
      <c r="M351" s="163"/>
      <c r="N351" s="163"/>
      <c r="O351" s="163"/>
      <c r="P351" s="163"/>
      <c r="Q351" s="163"/>
      <c r="R351" s="166"/>
      <c r="T351" s="167"/>
      <c r="U351" s="163"/>
      <c r="V351" s="163"/>
      <c r="W351" s="163"/>
      <c r="X351" s="163"/>
      <c r="Y351" s="163"/>
      <c r="Z351" s="163"/>
      <c r="AA351" s="168"/>
      <c r="AT351" s="169" t="s">
        <v>2027</v>
      </c>
      <c r="AU351" s="169" t="s">
        <v>1960</v>
      </c>
      <c r="AV351" s="10" t="s">
        <v>1960</v>
      </c>
      <c r="AW351" s="10" t="s">
        <v>2028</v>
      </c>
      <c r="AX351" s="10" t="s">
        <v>1936</v>
      </c>
      <c r="AY351" s="169" t="s">
        <v>2019</v>
      </c>
    </row>
    <row r="352" spans="2:65" s="11" customFormat="1" ht="22.5" customHeight="1">
      <c r="B352" s="170"/>
      <c r="C352" s="171"/>
      <c r="D352" s="171"/>
      <c r="E352" s="172" t="s">
        <v>1876</v>
      </c>
      <c r="F352" s="264" t="s">
        <v>2029</v>
      </c>
      <c r="G352" s="265"/>
      <c r="H352" s="265"/>
      <c r="I352" s="265"/>
      <c r="J352" s="171"/>
      <c r="K352" s="173">
        <v>12.432</v>
      </c>
      <c r="L352" s="171"/>
      <c r="M352" s="171"/>
      <c r="N352" s="171"/>
      <c r="O352" s="171"/>
      <c r="P352" s="171"/>
      <c r="Q352" s="171"/>
      <c r="R352" s="174"/>
      <c r="T352" s="175"/>
      <c r="U352" s="171"/>
      <c r="V352" s="171"/>
      <c r="W352" s="171"/>
      <c r="X352" s="171"/>
      <c r="Y352" s="171"/>
      <c r="Z352" s="171"/>
      <c r="AA352" s="176"/>
      <c r="AT352" s="177" t="s">
        <v>2027</v>
      </c>
      <c r="AU352" s="177" t="s">
        <v>1960</v>
      </c>
      <c r="AV352" s="11" t="s">
        <v>2024</v>
      </c>
      <c r="AW352" s="11" t="s">
        <v>2028</v>
      </c>
      <c r="AX352" s="11" t="s">
        <v>1878</v>
      </c>
      <c r="AY352" s="177" t="s">
        <v>2019</v>
      </c>
    </row>
    <row r="353" spans="2:65" s="1" customFormat="1" ht="31.5" customHeight="1">
      <c r="B353" s="33"/>
      <c r="C353" s="155" t="s">
        <v>2307</v>
      </c>
      <c r="D353" s="155" t="s">
        <v>2020</v>
      </c>
      <c r="E353" s="156" t="s">
        <v>2308</v>
      </c>
      <c r="F353" s="249" t="s">
        <v>2309</v>
      </c>
      <c r="G353" s="250"/>
      <c r="H353" s="250"/>
      <c r="I353" s="250"/>
      <c r="J353" s="157" t="s">
        <v>2131</v>
      </c>
      <c r="K353" s="158">
        <v>3.4000000000000002E-2</v>
      </c>
      <c r="L353" s="251">
        <v>0</v>
      </c>
      <c r="M353" s="250"/>
      <c r="N353" s="252">
        <f>ROUND(L353*K353,2)</f>
        <v>0</v>
      </c>
      <c r="O353" s="250"/>
      <c r="P353" s="250"/>
      <c r="Q353" s="250"/>
      <c r="R353" s="35"/>
      <c r="T353" s="159" t="s">
        <v>1876</v>
      </c>
      <c r="U353" s="42" t="s">
        <v>1901</v>
      </c>
      <c r="V353" s="34"/>
      <c r="W353" s="160">
        <f>V353*K353</f>
        <v>0</v>
      </c>
      <c r="X353" s="160">
        <v>1.0530600000000001</v>
      </c>
      <c r="Y353" s="160">
        <f>X353*K353</f>
        <v>3.5804040000000009E-2</v>
      </c>
      <c r="Z353" s="160">
        <v>0</v>
      </c>
      <c r="AA353" s="161">
        <f>Z353*K353</f>
        <v>0</v>
      </c>
      <c r="AR353" s="16" t="s">
        <v>2024</v>
      </c>
      <c r="AT353" s="16" t="s">
        <v>2020</v>
      </c>
      <c r="AU353" s="16" t="s">
        <v>1960</v>
      </c>
      <c r="AY353" s="16" t="s">
        <v>2019</v>
      </c>
      <c r="BE353" s="102">
        <f>IF(U353="základní",N353,0)</f>
        <v>0</v>
      </c>
      <c r="BF353" s="102">
        <f>IF(U353="snížená",N353,0)</f>
        <v>0</v>
      </c>
      <c r="BG353" s="102">
        <f>IF(U353="zákl. přenesená",N353,0)</f>
        <v>0</v>
      </c>
      <c r="BH353" s="102">
        <f>IF(U353="sníž. přenesená",N353,0)</f>
        <v>0</v>
      </c>
      <c r="BI353" s="102">
        <f>IF(U353="nulová",N353,0)</f>
        <v>0</v>
      </c>
      <c r="BJ353" s="16" t="s">
        <v>1878</v>
      </c>
      <c r="BK353" s="102">
        <f>ROUND(L353*K353,2)</f>
        <v>0</v>
      </c>
      <c r="BL353" s="16" t="s">
        <v>2024</v>
      </c>
      <c r="BM353" s="16" t="s">
        <v>2310</v>
      </c>
    </row>
    <row r="354" spans="2:65" s="10" customFormat="1" ht="44.25" customHeight="1">
      <c r="B354" s="162"/>
      <c r="C354" s="163"/>
      <c r="D354" s="163"/>
      <c r="E354" s="164" t="s">
        <v>1876</v>
      </c>
      <c r="F354" s="262" t="s">
        <v>2311</v>
      </c>
      <c r="G354" s="263"/>
      <c r="H354" s="263"/>
      <c r="I354" s="263"/>
      <c r="J354" s="163"/>
      <c r="K354" s="165">
        <v>3.1869393599999997E-2</v>
      </c>
      <c r="L354" s="163"/>
      <c r="M354" s="163"/>
      <c r="N354" s="163"/>
      <c r="O354" s="163"/>
      <c r="P354" s="163"/>
      <c r="Q354" s="163"/>
      <c r="R354" s="166"/>
      <c r="T354" s="167"/>
      <c r="U354" s="163"/>
      <c r="V354" s="163"/>
      <c r="W354" s="163"/>
      <c r="X354" s="163"/>
      <c r="Y354" s="163"/>
      <c r="Z354" s="163"/>
      <c r="AA354" s="168"/>
      <c r="AT354" s="169" t="s">
        <v>2027</v>
      </c>
      <c r="AU354" s="169" t="s">
        <v>1960</v>
      </c>
      <c r="AV354" s="10" t="s">
        <v>1960</v>
      </c>
      <c r="AW354" s="10" t="s">
        <v>2028</v>
      </c>
      <c r="AX354" s="10" t="s">
        <v>1936</v>
      </c>
      <c r="AY354" s="169" t="s">
        <v>2019</v>
      </c>
    </row>
    <row r="355" spans="2:65" s="10" customFormat="1" ht="31.5" customHeight="1">
      <c r="B355" s="162"/>
      <c r="C355" s="163"/>
      <c r="D355" s="163"/>
      <c r="E355" s="164" t="s">
        <v>1876</v>
      </c>
      <c r="F355" s="266" t="s">
        <v>2312</v>
      </c>
      <c r="G355" s="263"/>
      <c r="H355" s="263"/>
      <c r="I355" s="263"/>
      <c r="J355" s="163"/>
      <c r="K355" s="165">
        <v>1.6381464E-3</v>
      </c>
      <c r="L355" s="163"/>
      <c r="M355" s="163"/>
      <c r="N355" s="163"/>
      <c r="O355" s="163"/>
      <c r="P355" s="163"/>
      <c r="Q355" s="163"/>
      <c r="R355" s="166"/>
      <c r="T355" s="167"/>
      <c r="U355" s="163"/>
      <c r="V355" s="163"/>
      <c r="W355" s="163"/>
      <c r="X355" s="163"/>
      <c r="Y355" s="163"/>
      <c r="Z355" s="163"/>
      <c r="AA355" s="168"/>
      <c r="AT355" s="169" t="s">
        <v>2027</v>
      </c>
      <c r="AU355" s="169" t="s">
        <v>1960</v>
      </c>
      <c r="AV355" s="10" t="s">
        <v>1960</v>
      </c>
      <c r="AW355" s="10" t="s">
        <v>2028</v>
      </c>
      <c r="AX355" s="10" t="s">
        <v>1936</v>
      </c>
      <c r="AY355" s="169" t="s">
        <v>2019</v>
      </c>
    </row>
    <row r="356" spans="2:65" s="11" customFormat="1" ht="22.5" customHeight="1">
      <c r="B356" s="170"/>
      <c r="C356" s="171"/>
      <c r="D356" s="171"/>
      <c r="E356" s="172" t="s">
        <v>1876</v>
      </c>
      <c r="F356" s="264" t="s">
        <v>2029</v>
      </c>
      <c r="G356" s="265"/>
      <c r="H356" s="265"/>
      <c r="I356" s="265"/>
      <c r="J356" s="171"/>
      <c r="K356" s="173">
        <v>3.3507540000000002E-2</v>
      </c>
      <c r="L356" s="171"/>
      <c r="M356" s="171"/>
      <c r="N356" s="171"/>
      <c r="O356" s="171"/>
      <c r="P356" s="171"/>
      <c r="Q356" s="171"/>
      <c r="R356" s="174"/>
      <c r="T356" s="175"/>
      <c r="U356" s="171"/>
      <c r="V356" s="171"/>
      <c r="W356" s="171"/>
      <c r="X356" s="171"/>
      <c r="Y356" s="171"/>
      <c r="Z356" s="171"/>
      <c r="AA356" s="176"/>
      <c r="AT356" s="177" t="s">
        <v>2027</v>
      </c>
      <c r="AU356" s="177" t="s">
        <v>1960</v>
      </c>
      <c r="AV356" s="11" t="s">
        <v>2024</v>
      </c>
      <c r="AW356" s="11" t="s">
        <v>2028</v>
      </c>
      <c r="AX356" s="11" t="s">
        <v>1878</v>
      </c>
      <c r="AY356" s="177" t="s">
        <v>2019</v>
      </c>
    </row>
    <row r="357" spans="2:65" s="9" customFormat="1" ht="29.85" customHeight="1">
      <c r="B357" s="144"/>
      <c r="C357" s="145"/>
      <c r="D357" s="154" t="s">
        <v>1971</v>
      </c>
      <c r="E357" s="154"/>
      <c r="F357" s="154"/>
      <c r="G357" s="154"/>
      <c r="H357" s="154"/>
      <c r="I357" s="154"/>
      <c r="J357" s="154"/>
      <c r="K357" s="154"/>
      <c r="L357" s="154"/>
      <c r="M357" s="154"/>
      <c r="N357" s="256">
        <f>BK357</f>
        <v>0</v>
      </c>
      <c r="O357" s="257"/>
      <c r="P357" s="257"/>
      <c r="Q357" s="257"/>
      <c r="R357" s="147"/>
      <c r="T357" s="148"/>
      <c r="U357" s="145"/>
      <c r="V357" s="145"/>
      <c r="W357" s="149">
        <f>SUM(W358:W445)</f>
        <v>0</v>
      </c>
      <c r="X357" s="145"/>
      <c r="Y357" s="149">
        <f>SUM(Y358:Y445)</f>
        <v>166.17994337999997</v>
      </c>
      <c r="Z357" s="145"/>
      <c r="AA357" s="150">
        <f>SUM(AA358:AA445)</f>
        <v>0</v>
      </c>
      <c r="AR357" s="151" t="s">
        <v>1878</v>
      </c>
      <c r="AT357" s="152" t="s">
        <v>1935</v>
      </c>
      <c r="AU357" s="152" t="s">
        <v>1878</v>
      </c>
      <c r="AY357" s="151" t="s">
        <v>2019</v>
      </c>
      <c r="BK357" s="153">
        <f>SUM(BK358:BK445)</f>
        <v>0</v>
      </c>
    </row>
    <row r="358" spans="2:65" s="1" customFormat="1" ht="31.5" customHeight="1">
      <c r="B358" s="33"/>
      <c r="C358" s="155" t="s">
        <v>2313</v>
      </c>
      <c r="D358" s="155" t="s">
        <v>2020</v>
      </c>
      <c r="E358" s="156" t="s">
        <v>2314</v>
      </c>
      <c r="F358" s="249" t="s">
        <v>2315</v>
      </c>
      <c r="G358" s="250"/>
      <c r="H358" s="250"/>
      <c r="I358" s="250"/>
      <c r="J358" s="157" t="s">
        <v>2066</v>
      </c>
      <c r="K358" s="158">
        <v>7.8810000000000002</v>
      </c>
      <c r="L358" s="251">
        <v>0</v>
      </c>
      <c r="M358" s="250"/>
      <c r="N358" s="252">
        <f>ROUND(L358*K358,2)</f>
        <v>0</v>
      </c>
      <c r="O358" s="250"/>
      <c r="P358" s="250"/>
      <c r="Q358" s="250"/>
      <c r="R358" s="35"/>
      <c r="T358" s="159" t="s">
        <v>1876</v>
      </c>
      <c r="U358" s="42" t="s">
        <v>1901</v>
      </c>
      <c r="V358" s="34"/>
      <c r="W358" s="160">
        <f>V358*K358</f>
        <v>0</v>
      </c>
      <c r="X358" s="160">
        <v>1.8774999999999999</v>
      </c>
      <c r="Y358" s="160">
        <f>X358*K358</f>
        <v>14.7965775</v>
      </c>
      <c r="Z358" s="160">
        <v>0</v>
      </c>
      <c r="AA358" s="161">
        <f>Z358*K358</f>
        <v>0</v>
      </c>
      <c r="AR358" s="16" t="s">
        <v>2024</v>
      </c>
      <c r="AT358" s="16" t="s">
        <v>2020</v>
      </c>
      <c r="AU358" s="16" t="s">
        <v>1960</v>
      </c>
      <c r="AY358" s="16" t="s">
        <v>2019</v>
      </c>
      <c r="BE358" s="102">
        <f>IF(U358="základní",N358,0)</f>
        <v>0</v>
      </c>
      <c r="BF358" s="102">
        <f>IF(U358="snížená",N358,0)</f>
        <v>0</v>
      </c>
      <c r="BG358" s="102">
        <f>IF(U358="zákl. přenesená",N358,0)</f>
        <v>0</v>
      </c>
      <c r="BH358" s="102">
        <f>IF(U358="sníž. přenesená",N358,0)</f>
        <v>0</v>
      </c>
      <c r="BI358" s="102">
        <f>IF(U358="nulová",N358,0)</f>
        <v>0</v>
      </c>
      <c r="BJ358" s="16" t="s">
        <v>1878</v>
      </c>
      <c r="BK358" s="102">
        <f>ROUND(L358*K358,2)</f>
        <v>0</v>
      </c>
      <c r="BL358" s="16" t="s">
        <v>2024</v>
      </c>
      <c r="BM358" s="16" t="s">
        <v>2316</v>
      </c>
    </row>
    <row r="359" spans="2:65" s="10" customFormat="1" ht="22.5" customHeight="1">
      <c r="B359" s="162"/>
      <c r="C359" s="163"/>
      <c r="D359" s="163"/>
      <c r="E359" s="164" t="s">
        <v>1876</v>
      </c>
      <c r="F359" s="262" t="s">
        <v>2317</v>
      </c>
      <c r="G359" s="263"/>
      <c r="H359" s="263"/>
      <c r="I359" s="263"/>
      <c r="J359" s="163"/>
      <c r="K359" s="165">
        <v>0.91125</v>
      </c>
      <c r="L359" s="163"/>
      <c r="M359" s="163"/>
      <c r="N359" s="163"/>
      <c r="O359" s="163"/>
      <c r="P359" s="163"/>
      <c r="Q359" s="163"/>
      <c r="R359" s="166"/>
      <c r="T359" s="167"/>
      <c r="U359" s="163"/>
      <c r="V359" s="163"/>
      <c r="W359" s="163"/>
      <c r="X359" s="163"/>
      <c r="Y359" s="163"/>
      <c r="Z359" s="163"/>
      <c r="AA359" s="168"/>
      <c r="AT359" s="169" t="s">
        <v>2027</v>
      </c>
      <c r="AU359" s="169" t="s">
        <v>1960</v>
      </c>
      <c r="AV359" s="10" t="s">
        <v>1960</v>
      </c>
      <c r="AW359" s="10" t="s">
        <v>2028</v>
      </c>
      <c r="AX359" s="10" t="s">
        <v>1936</v>
      </c>
      <c r="AY359" s="169" t="s">
        <v>2019</v>
      </c>
    </row>
    <row r="360" spans="2:65" s="10" customFormat="1" ht="44.25" customHeight="1">
      <c r="B360" s="162"/>
      <c r="C360" s="163"/>
      <c r="D360" s="163"/>
      <c r="E360" s="164" t="s">
        <v>1876</v>
      </c>
      <c r="F360" s="266" t="s">
        <v>2318</v>
      </c>
      <c r="G360" s="263"/>
      <c r="H360" s="263"/>
      <c r="I360" s="263"/>
      <c r="J360" s="163"/>
      <c r="K360" s="165">
        <v>5.3156249999999998</v>
      </c>
      <c r="L360" s="163"/>
      <c r="M360" s="163"/>
      <c r="N360" s="163"/>
      <c r="O360" s="163"/>
      <c r="P360" s="163"/>
      <c r="Q360" s="163"/>
      <c r="R360" s="166"/>
      <c r="T360" s="167"/>
      <c r="U360" s="163"/>
      <c r="V360" s="163"/>
      <c r="W360" s="163"/>
      <c r="X360" s="163"/>
      <c r="Y360" s="163"/>
      <c r="Z360" s="163"/>
      <c r="AA360" s="168"/>
      <c r="AT360" s="169" t="s">
        <v>2027</v>
      </c>
      <c r="AU360" s="169" t="s">
        <v>1960</v>
      </c>
      <c r="AV360" s="10" t="s">
        <v>1960</v>
      </c>
      <c r="AW360" s="10" t="s">
        <v>2028</v>
      </c>
      <c r="AX360" s="10" t="s">
        <v>1936</v>
      </c>
      <c r="AY360" s="169" t="s">
        <v>2019</v>
      </c>
    </row>
    <row r="361" spans="2:65" s="10" customFormat="1" ht="22.5" customHeight="1">
      <c r="B361" s="162"/>
      <c r="C361" s="163"/>
      <c r="D361" s="163"/>
      <c r="E361" s="164" t="s">
        <v>1876</v>
      </c>
      <c r="F361" s="266" t="s">
        <v>2319</v>
      </c>
      <c r="G361" s="263"/>
      <c r="H361" s="263"/>
      <c r="I361" s="263"/>
      <c r="J361" s="163"/>
      <c r="K361" s="165">
        <v>1.6537500000000001</v>
      </c>
      <c r="L361" s="163"/>
      <c r="M361" s="163"/>
      <c r="N361" s="163"/>
      <c r="O361" s="163"/>
      <c r="P361" s="163"/>
      <c r="Q361" s="163"/>
      <c r="R361" s="166"/>
      <c r="T361" s="167"/>
      <c r="U361" s="163"/>
      <c r="V361" s="163"/>
      <c r="W361" s="163"/>
      <c r="X361" s="163"/>
      <c r="Y361" s="163"/>
      <c r="Z361" s="163"/>
      <c r="AA361" s="168"/>
      <c r="AT361" s="169" t="s">
        <v>2027</v>
      </c>
      <c r="AU361" s="169" t="s">
        <v>1960</v>
      </c>
      <c r="AV361" s="10" t="s">
        <v>1960</v>
      </c>
      <c r="AW361" s="10" t="s">
        <v>2028</v>
      </c>
      <c r="AX361" s="10" t="s">
        <v>1936</v>
      </c>
      <c r="AY361" s="169" t="s">
        <v>2019</v>
      </c>
    </row>
    <row r="362" spans="2:65" s="11" customFormat="1" ht="22.5" customHeight="1">
      <c r="B362" s="170"/>
      <c r="C362" s="171"/>
      <c r="D362" s="171"/>
      <c r="E362" s="172" t="s">
        <v>1876</v>
      </c>
      <c r="F362" s="264" t="s">
        <v>2029</v>
      </c>
      <c r="G362" s="265"/>
      <c r="H362" s="265"/>
      <c r="I362" s="265"/>
      <c r="J362" s="171"/>
      <c r="K362" s="173">
        <v>7.8806250000000002</v>
      </c>
      <c r="L362" s="171"/>
      <c r="M362" s="171"/>
      <c r="N362" s="171"/>
      <c r="O362" s="171"/>
      <c r="P362" s="171"/>
      <c r="Q362" s="171"/>
      <c r="R362" s="174"/>
      <c r="T362" s="175"/>
      <c r="U362" s="171"/>
      <c r="V362" s="171"/>
      <c r="W362" s="171"/>
      <c r="X362" s="171"/>
      <c r="Y362" s="171"/>
      <c r="Z362" s="171"/>
      <c r="AA362" s="176"/>
      <c r="AT362" s="177" t="s">
        <v>2027</v>
      </c>
      <c r="AU362" s="177" t="s">
        <v>1960</v>
      </c>
      <c r="AV362" s="11" t="s">
        <v>2024</v>
      </c>
      <c r="AW362" s="11" t="s">
        <v>2028</v>
      </c>
      <c r="AX362" s="11" t="s">
        <v>1878</v>
      </c>
      <c r="AY362" s="177" t="s">
        <v>2019</v>
      </c>
    </row>
    <row r="363" spans="2:65" s="1" customFormat="1" ht="31.5" customHeight="1">
      <c r="B363" s="33"/>
      <c r="C363" s="155" t="s">
        <v>2320</v>
      </c>
      <c r="D363" s="155" t="s">
        <v>2020</v>
      </c>
      <c r="E363" s="156" t="s">
        <v>2321</v>
      </c>
      <c r="F363" s="249" t="s">
        <v>2322</v>
      </c>
      <c r="G363" s="250"/>
      <c r="H363" s="250"/>
      <c r="I363" s="250"/>
      <c r="J363" s="157" t="s">
        <v>2066</v>
      </c>
      <c r="K363" s="158">
        <v>0.5</v>
      </c>
      <c r="L363" s="251">
        <v>0</v>
      </c>
      <c r="M363" s="250"/>
      <c r="N363" s="252">
        <f>ROUND(L363*K363,2)</f>
        <v>0</v>
      </c>
      <c r="O363" s="250"/>
      <c r="P363" s="250"/>
      <c r="Q363" s="250"/>
      <c r="R363" s="35"/>
      <c r="T363" s="159" t="s">
        <v>1876</v>
      </c>
      <c r="U363" s="42" t="s">
        <v>1901</v>
      </c>
      <c r="V363" s="34"/>
      <c r="W363" s="160">
        <f>V363*K363</f>
        <v>0</v>
      </c>
      <c r="X363" s="160">
        <v>1.8774999999999999</v>
      </c>
      <c r="Y363" s="160">
        <f>X363*K363</f>
        <v>0.93874999999999997</v>
      </c>
      <c r="Z363" s="160">
        <v>0</v>
      </c>
      <c r="AA363" s="161">
        <f>Z363*K363</f>
        <v>0</v>
      </c>
      <c r="AR363" s="16" t="s">
        <v>2024</v>
      </c>
      <c r="AT363" s="16" t="s">
        <v>2020</v>
      </c>
      <c r="AU363" s="16" t="s">
        <v>1960</v>
      </c>
      <c r="AY363" s="16" t="s">
        <v>2019</v>
      </c>
      <c r="BE363" s="102">
        <f>IF(U363="základní",N363,0)</f>
        <v>0</v>
      </c>
      <c r="BF363" s="102">
        <f>IF(U363="snížená",N363,0)</f>
        <v>0</v>
      </c>
      <c r="BG363" s="102">
        <f>IF(U363="zákl. přenesená",N363,0)</f>
        <v>0</v>
      </c>
      <c r="BH363" s="102">
        <f>IF(U363="sníž. přenesená",N363,0)</f>
        <v>0</v>
      </c>
      <c r="BI363" s="102">
        <f>IF(U363="nulová",N363,0)</f>
        <v>0</v>
      </c>
      <c r="BJ363" s="16" t="s">
        <v>1878</v>
      </c>
      <c r="BK363" s="102">
        <f>ROUND(L363*K363,2)</f>
        <v>0</v>
      </c>
      <c r="BL363" s="16" t="s">
        <v>2024</v>
      </c>
      <c r="BM363" s="16" t="s">
        <v>2323</v>
      </c>
    </row>
    <row r="364" spans="2:65" s="10" customFormat="1" ht="22.5" customHeight="1">
      <c r="B364" s="162"/>
      <c r="C364" s="163"/>
      <c r="D364" s="163"/>
      <c r="E364" s="164" t="s">
        <v>1876</v>
      </c>
      <c r="F364" s="262" t="s">
        <v>2324</v>
      </c>
      <c r="G364" s="263"/>
      <c r="H364" s="263"/>
      <c r="I364" s="263"/>
      <c r="J364" s="163"/>
      <c r="K364" s="165">
        <v>0.5</v>
      </c>
      <c r="L364" s="163"/>
      <c r="M364" s="163"/>
      <c r="N364" s="163"/>
      <c r="O364" s="163"/>
      <c r="P364" s="163"/>
      <c r="Q364" s="163"/>
      <c r="R364" s="166"/>
      <c r="T364" s="167"/>
      <c r="U364" s="163"/>
      <c r="V364" s="163"/>
      <c r="W364" s="163"/>
      <c r="X364" s="163"/>
      <c r="Y364" s="163"/>
      <c r="Z364" s="163"/>
      <c r="AA364" s="168"/>
      <c r="AT364" s="169" t="s">
        <v>2027</v>
      </c>
      <c r="AU364" s="169" t="s">
        <v>1960</v>
      </c>
      <c r="AV364" s="10" t="s">
        <v>1960</v>
      </c>
      <c r="AW364" s="10" t="s">
        <v>2028</v>
      </c>
      <c r="AX364" s="10" t="s">
        <v>1936</v>
      </c>
      <c r="AY364" s="169" t="s">
        <v>2019</v>
      </c>
    </row>
    <row r="365" spans="2:65" s="11" customFormat="1" ht="22.5" customHeight="1">
      <c r="B365" s="170"/>
      <c r="C365" s="171"/>
      <c r="D365" s="171"/>
      <c r="E365" s="172" t="s">
        <v>1876</v>
      </c>
      <c r="F365" s="264" t="s">
        <v>2029</v>
      </c>
      <c r="G365" s="265"/>
      <c r="H365" s="265"/>
      <c r="I365" s="265"/>
      <c r="J365" s="171"/>
      <c r="K365" s="173">
        <v>0.5</v>
      </c>
      <c r="L365" s="171"/>
      <c r="M365" s="171"/>
      <c r="N365" s="171"/>
      <c r="O365" s="171"/>
      <c r="P365" s="171"/>
      <c r="Q365" s="171"/>
      <c r="R365" s="174"/>
      <c r="T365" s="175"/>
      <c r="U365" s="171"/>
      <c r="V365" s="171"/>
      <c r="W365" s="171"/>
      <c r="X365" s="171"/>
      <c r="Y365" s="171"/>
      <c r="Z365" s="171"/>
      <c r="AA365" s="176"/>
      <c r="AT365" s="177" t="s">
        <v>2027</v>
      </c>
      <c r="AU365" s="177" t="s">
        <v>1960</v>
      </c>
      <c r="AV365" s="11" t="s">
        <v>2024</v>
      </c>
      <c r="AW365" s="11" t="s">
        <v>2028</v>
      </c>
      <c r="AX365" s="11" t="s">
        <v>1878</v>
      </c>
      <c r="AY365" s="177" t="s">
        <v>2019</v>
      </c>
    </row>
    <row r="366" spans="2:65" s="1" customFormat="1" ht="44.25" customHeight="1">
      <c r="B366" s="33"/>
      <c r="C366" s="155" t="s">
        <v>2325</v>
      </c>
      <c r="D366" s="155" t="s">
        <v>2020</v>
      </c>
      <c r="E366" s="156" t="s">
        <v>2326</v>
      </c>
      <c r="F366" s="249" t="s">
        <v>2327</v>
      </c>
      <c r="G366" s="250"/>
      <c r="H366" s="250"/>
      <c r="I366" s="250"/>
      <c r="J366" s="157" t="s">
        <v>2023</v>
      </c>
      <c r="K366" s="158">
        <v>37.781999999999996</v>
      </c>
      <c r="L366" s="251">
        <v>0</v>
      </c>
      <c r="M366" s="250"/>
      <c r="N366" s="252">
        <f>ROUND(L366*K366,2)</f>
        <v>0</v>
      </c>
      <c r="O366" s="250"/>
      <c r="P366" s="250"/>
      <c r="Q366" s="250"/>
      <c r="R366" s="35"/>
      <c r="T366" s="159" t="s">
        <v>1876</v>
      </c>
      <c r="U366" s="42" t="s">
        <v>1901</v>
      </c>
      <c r="V366" s="34"/>
      <c r="W366" s="160">
        <f>V366*K366</f>
        <v>0</v>
      </c>
      <c r="X366" s="160">
        <v>0.42831999999999998</v>
      </c>
      <c r="Y366" s="160">
        <f>X366*K366</f>
        <v>16.182786239999999</v>
      </c>
      <c r="Z366" s="160">
        <v>0</v>
      </c>
      <c r="AA366" s="161">
        <f>Z366*K366</f>
        <v>0</v>
      </c>
      <c r="AR366" s="16" t="s">
        <v>2024</v>
      </c>
      <c r="AT366" s="16" t="s">
        <v>2020</v>
      </c>
      <c r="AU366" s="16" t="s">
        <v>1960</v>
      </c>
      <c r="AY366" s="16" t="s">
        <v>2019</v>
      </c>
      <c r="BE366" s="102">
        <f>IF(U366="základní",N366,0)</f>
        <v>0</v>
      </c>
      <c r="BF366" s="102">
        <f>IF(U366="snížená",N366,0)</f>
        <v>0</v>
      </c>
      <c r="BG366" s="102">
        <f>IF(U366="zákl. přenesená",N366,0)</f>
        <v>0</v>
      </c>
      <c r="BH366" s="102">
        <f>IF(U366="sníž. přenesená",N366,0)</f>
        <v>0</v>
      </c>
      <c r="BI366" s="102">
        <f>IF(U366="nulová",N366,0)</f>
        <v>0</v>
      </c>
      <c r="BJ366" s="16" t="s">
        <v>1878</v>
      </c>
      <c r="BK366" s="102">
        <f>ROUND(L366*K366,2)</f>
        <v>0</v>
      </c>
      <c r="BL366" s="16" t="s">
        <v>2024</v>
      </c>
      <c r="BM366" s="16" t="s">
        <v>2328</v>
      </c>
    </row>
    <row r="367" spans="2:65" s="10" customFormat="1" ht="22.5" customHeight="1">
      <c r="B367" s="162"/>
      <c r="C367" s="163"/>
      <c r="D367" s="163"/>
      <c r="E367" s="164" t="s">
        <v>1876</v>
      </c>
      <c r="F367" s="262" t="s">
        <v>2329</v>
      </c>
      <c r="G367" s="263"/>
      <c r="H367" s="263"/>
      <c r="I367" s="263"/>
      <c r="J367" s="163"/>
      <c r="K367" s="165">
        <v>3.9805000000000001</v>
      </c>
      <c r="L367" s="163"/>
      <c r="M367" s="163"/>
      <c r="N367" s="163"/>
      <c r="O367" s="163"/>
      <c r="P367" s="163"/>
      <c r="Q367" s="163"/>
      <c r="R367" s="166"/>
      <c r="T367" s="167"/>
      <c r="U367" s="163"/>
      <c r="V367" s="163"/>
      <c r="W367" s="163"/>
      <c r="X367" s="163"/>
      <c r="Y367" s="163"/>
      <c r="Z367" s="163"/>
      <c r="AA367" s="168"/>
      <c r="AT367" s="169" t="s">
        <v>2027</v>
      </c>
      <c r="AU367" s="169" t="s">
        <v>1960</v>
      </c>
      <c r="AV367" s="10" t="s">
        <v>1960</v>
      </c>
      <c r="AW367" s="10" t="s">
        <v>2028</v>
      </c>
      <c r="AX367" s="10" t="s">
        <v>1936</v>
      </c>
      <c r="AY367" s="169" t="s">
        <v>2019</v>
      </c>
    </row>
    <row r="368" spans="2:65" s="10" customFormat="1" ht="22.5" customHeight="1">
      <c r="B368" s="162"/>
      <c r="C368" s="163"/>
      <c r="D368" s="163"/>
      <c r="E368" s="164" t="s">
        <v>1876</v>
      </c>
      <c r="F368" s="266" t="s">
        <v>2330</v>
      </c>
      <c r="G368" s="263"/>
      <c r="H368" s="263"/>
      <c r="I368" s="263"/>
      <c r="J368" s="163"/>
      <c r="K368" s="165">
        <v>14.6395</v>
      </c>
      <c r="L368" s="163"/>
      <c r="M368" s="163"/>
      <c r="N368" s="163"/>
      <c r="O368" s="163"/>
      <c r="P368" s="163"/>
      <c r="Q368" s="163"/>
      <c r="R368" s="166"/>
      <c r="T368" s="167"/>
      <c r="U368" s="163"/>
      <c r="V368" s="163"/>
      <c r="W368" s="163"/>
      <c r="X368" s="163"/>
      <c r="Y368" s="163"/>
      <c r="Z368" s="163"/>
      <c r="AA368" s="168"/>
      <c r="AT368" s="169" t="s">
        <v>2027</v>
      </c>
      <c r="AU368" s="169" t="s">
        <v>1960</v>
      </c>
      <c r="AV368" s="10" t="s">
        <v>1960</v>
      </c>
      <c r="AW368" s="10" t="s">
        <v>2028</v>
      </c>
      <c r="AX368" s="10" t="s">
        <v>1936</v>
      </c>
      <c r="AY368" s="169" t="s">
        <v>2019</v>
      </c>
    </row>
    <row r="369" spans="2:65" s="10" customFormat="1" ht="31.5" customHeight="1">
      <c r="B369" s="162"/>
      <c r="C369" s="163"/>
      <c r="D369" s="163"/>
      <c r="E369" s="164" t="s">
        <v>1876</v>
      </c>
      <c r="F369" s="266" t="s">
        <v>2331</v>
      </c>
      <c r="G369" s="263"/>
      <c r="H369" s="263"/>
      <c r="I369" s="263"/>
      <c r="J369" s="163"/>
      <c r="K369" s="165">
        <v>19.1615</v>
      </c>
      <c r="L369" s="163"/>
      <c r="M369" s="163"/>
      <c r="N369" s="163"/>
      <c r="O369" s="163"/>
      <c r="P369" s="163"/>
      <c r="Q369" s="163"/>
      <c r="R369" s="166"/>
      <c r="T369" s="167"/>
      <c r="U369" s="163"/>
      <c r="V369" s="163"/>
      <c r="W369" s="163"/>
      <c r="X369" s="163"/>
      <c r="Y369" s="163"/>
      <c r="Z369" s="163"/>
      <c r="AA369" s="168"/>
      <c r="AT369" s="169" t="s">
        <v>2027</v>
      </c>
      <c r="AU369" s="169" t="s">
        <v>1960</v>
      </c>
      <c r="AV369" s="10" t="s">
        <v>1960</v>
      </c>
      <c r="AW369" s="10" t="s">
        <v>2028</v>
      </c>
      <c r="AX369" s="10" t="s">
        <v>1936</v>
      </c>
      <c r="AY369" s="169" t="s">
        <v>2019</v>
      </c>
    </row>
    <row r="370" spans="2:65" s="11" customFormat="1" ht="22.5" customHeight="1">
      <c r="B370" s="170"/>
      <c r="C370" s="171"/>
      <c r="D370" s="171"/>
      <c r="E370" s="172" t="s">
        <v>1876</v>
      </c>
      <c r="F370" s="264" t="s">
        <v>2029</v>
      </c>
      <c r="G370" s="265"/>
      <c r="H370" s="265"/>
      <c r="I370" s="265"/>
      <c r="J370" s="171"/>
      <c r="K370" s="173">
        <v>37.781500000000001</v>
      </c>
      <c r="L370" s="171"/>
      <c r="M370" s="171"/>
      <c r="N370" s="171"/>
      <c r="O370" s="171"/>
      <c r="P370" s="171"/>
      <c r="Q370" s="171"/>
      <c r="R370" s="174"/>
      <c r="T370" s="175"/>
      <c r="U370" s="171"/>
      <c r="V370" s="171"/>
      <c r="W370" s="171"/>
      <c r="X370" s="171"/>
      <c r="Y370" s="171"/>
      <c r="Z370" s="171"/>
      <c r="AA370" s="176"/>
      <c r="AT370" s="177" t="s">
        <v>2027</v>
      </c>
      <c r="AU370" s="177" t="s">
        <v>1960</v>
      </c>
      <c r="AV370" s="11" t="s">
        <v>2024</v>
      </c>
      <c r="AW370" s="11" t="s">
        <v>2028</v>
      </c>
      <c r="AX370" s="11" t="s">
        <v>1878</v>
      </c>
      <c r="AY370" s="177" t="s">
        <v>2019</v>
      </c>
    </row>
    <row r="371" spans="2:65" s="1" customFormat="1" ht="44.25" customHeight="1">
      <c r="B371" s="33"/>
      <c r="C371" s="155" t="s">
        <v>2332</v>
      </c>
      <c r="D371" s="155" t="s">
        <v>2020</v>
      </c>
      <c r="E371" s="156" t="s">
        <v>2333</v>
      </c>
      <c r="F371" s="249" t="s">
        <v>2334</v>
      </c>
      <c r="G371" s="250"/>
      <c r="H371" s="250"/>
      <c r="I371" s="250"/>
      <c r="J371" s="157" t="s">
        <v>2023</v>
      </c>
      <c r="K371" s="158">
        <v>12.41</v>
      </c>
      <c r="L371" s="251">
        <v>0</v>
      </c>
      <c r="M371" s="250"/>
      <c r="N371" s="252">
        <f>ROUND(L371*K371,2)</f>
        <v>0</v>
      </c>
      <c r="O371" s="250"/>
      <c r="P371" s="250"/>
      <c r="Q371" s="250"/>
      <c r="R371" s="35"/>
      <c r="T371" s="159" t="s">
        <v>1876</v>
      </c>
      <c r="U371" s="42" t="s">
        <v>1901</v>
      </c>
      <c r="V371" s="34"/>
      <c r="W371" s="160">
        <f>V371*K371</f>
        <v>0</v>
      </c>
      <c r="X371" s="160">
        <v>0.55291000000000001</v>
      </c>
      <c r="Y371" s="160">
        <f>X371*K371</f>
        <v>6.8616131000000005</v>
      </c>
      <c r="Z371" s="160">
        <v>0</v>
      </c>
      <c r="AA371" s="161">
        <f>Z371*K371</f>
        <v>0</v>
      </c>
      <c r="AR371" s="16" t="s">
        <v>2024</v>
      </c>
      <c r="AT371" s="16" t="s">
        <v>2020</v>
      </c>
      <c r="AU371" s="16" t="s">
        <v>1960</v>
      </c>
      <c r="AY371" s="16" t="s">
        <v>2019</v>
      </c>
      <c r="BE371" s="102">
        <f>IF(U371="základní",N371,0)</f>
        <v>0</v>
      </c>
      <c r="BF371" s="102">
        <f>IF(U371="snížená",N371,0)</f>
        <v>0</v>
      </c>
      <c r="BG371" s="102">
        <f>IF(U371="zákl. přenesená",N371,0)</f>
        <v>0</v>
      </c>
      <c r="BH371" s="102">
        <f>IF(U371="sníž. přenesená",N371,0)</f>
        <v>0</v>
      </c>
      <c r="BI371" s="102">
        <f>IF(U371="nulová",N371,0)</f>
        <v>0</v>
      </c>
      <c r="BJ371" s="16" t="s">
        <v>1878</v>
      </c>
      <c r="BK371" s="102">
        <f>ROUND(L371*K371,2)</f>
        <v>0</v>
      </c>
      <c r="BL371" s="16" t="s">
        <v>2024</v>
      </c>
      <c r="BM371" s="16" t="s">
        <v>2335</v>
      </c>
    </row>
    <row r="372" spans="2:65" s="10" customFormat="1" ht="22.5" customHeight="1">
      <c r="B372" s="162"/>
      <c r="C372" s="163"/>
      <c r="D372" s="163"/>
      <c r="E372" s="164" t="s">
        <v>1876</v>
      </c>
      <c r="F372" s="262" t="s">
        <v>2336</v>
      </c>
      <c r="G372" s="263"/>
      <c r="H372" s="263"/>
      <c r="I372" s="263"/>
      <c r="J372" s="163"/>
      <c r="K372" s="165">
        <v>12.41</v>
      </c>
      <c r="L372" s="163"/>
      <c r="M372" s="163"/>
      <c r="N372" s="163"/>
      <c r="O372" s="163"/>
      <c r="P372" s="163"/>
      <c r="Q372" s="163"/>
      <c r="R372" s="166"/>
      <c r="T372" s="167"/>
      <c r="U372" s="163"/>
      <c r="V372" s="163"/>
      <c r="W372" s="163"/>
      <c r="X372" s="163"/>
      <c r="Y372" s="163"/>
      <c r="Z372" s="163"/>
      <c r="AA372" s="168"/>
      <c r="AT372" s="169" t="s">
        <v>2027</v>
      </c>
      <c r="AU372" s="169" t="s">
        <v>1960</v>
      </c>
      <c r="AV372" s="10" t="s">
        <v>1960</v>
      </c>
      <c r="AW372" s="10" t="s">
        <v>2028</v>
      </c>
      <c r="AX372" s="10" t="s">
        <v>1936</v>
      </c>
      <c r="AY372" s="169" t="s">
        <v>2019</v>
      </c>
    </row>
    <row r="373" spans="2:65" s="11" customFormat="1" ht="22.5" customHeight="1">
      <c r="B373" s="170"/>
      <c r="C373" s="171"/>
      <c r="D373" s="171"/>
      <c r="E373" s="172" t="s">
        <v>1876</v>
      </c>
      <c r="F373" s="264" t="s">
        <v>2029</v>
      </c>
      <c r="G373" s="265"/>
      <c r="H373" s="265"/>
      <c r="I373" s="265"/>
      <c r="J373" s="171"/>
      <c r="K373" s="173">
        <v>12.41</v>
      </c>
      <c r="L373" s="171"/>
      <c r="M373" s="171"/>
      <c r="N373" s="171"/>
      <c r="O373" s="171"/>
      <c r="P373" s="171"/>
      <c r="Q373" s="171"/>
      <c r="R373" s="174"/>
      <c r="T373" s="175"/>
      <c r="U373" s="171"/>
      <c r="V373" s="171"/>
      <c r="W373" s="171"/>
      <c r="X373" s="171"/>
      <c r="Y373" s="171"/>
      <c r="Z373" s="171"/>
      <c r="AA373" s="176"/>
      <c r="AT373" s="177" t="s">
        <v>2027</v>
      </c>
      <c r="AU373" s="177" t="s">
        <v>1960</v>
      </c>
      <c r="AV373" s="11" t="s">
        <v>2024</v>
      </c>
      <c r="AW373" s="11" t="s">
        <v>2028</v>
      </c>
      <c r="AX373" s="11" t="s">
        <v>1878</v>
      </c>
      <c r="AY373" s="177" t="s">
        <v>2019</v>
      </c>
    </row>
    <row r="374" spans="2:65" s="1" customFormat="1" ht="44.25" customHeight="1">
      <c r="B374" s="33"/>
      <c r="C374" s="155" t="s">
        <v>2337</v>
      </c>
      <c r="D374" s="155" t="s">
        <v>2020</v>
      </c>
      <c r="E374" s="156" t="s">
        <v>2338</v>
      </c>
      <c r="F374" s="249" t="s">
        <v>2339</v>
      </c>
      <c r="G374" s="250"/>
      <c r="H374" s="250"/>
      <c r="I374" s="250"/>
      <c r="J374" s="157" t="s">
        <v>2023</v>
      </c>
      <c r="K374" s="158">
        <v>84.46</v>
      </c>
      <c r="L374" s="251">
        <v>0</v>
      </c>
      <c r="M374" s="250"/>
      <c r="N374" s="252">
        <f>ROUND(L374*K374,2)</f>
        <v>0</v>
      </c>
      <c r="O374" s="250"/>
      <c r="P374" s="250"/>
      <c r="Q374" s="250"/>
      <c r="R374" s="35"/>
      <c r="T374" s="159" t="s">
        <v>1876</v>
      </c>
      <c r="U374" s="42" t="s">
        <v>1901</v>
      </c>
      <c r="V374" s="34"/>
      <c r="W374" s="160">
        <f>V374*K374</f>
        <v>0</v>
      </c>
      <c r="X374" s="160">
        <v>0.67488999999999999</v>
      </c>
      <c r="Y374" s="160">
        <f>X374*K374</f>
        <v>57.001209399999993</v>
      </c>
      <c r="Z374" s="160">
        <v>0</v>
      </c>
      <c r="AA374" s="161">
        <f>Z374*K374</f>
        <v>0</v>
      </c>
      <c r="AR374" s="16" t="s">
        <v>2024</v>
      </c>
      <c r="AT374" s="16" t="s">
        <v>2020</v>
      </c>
      <c r="AU374" s="16" t="s">
        <v>1960</v>
      </c>
      <c r="AY374" s="16" t="s">
        <v>2019</v>
      </c>
      <c r="BE374" s="102">
        <f>IF(U374="základní",N374,0)</f>
        <v>0</v>
      </c>
      <c r="BF374" s="102">
        <f>IF(U374="snížená",N374,0)</f>
        <v>0</v>
      </c>
      <c r="BG374" s="102">
        <f>IF(U374="zákl. přenesená",N374,0)</f>
        <v>0</v>
      </c>
      <c r="BH374" s="102">
        <f>IF(U374="sníž. přenesená",N374,0)</f>
        <v>0</v>
      </c>
      <c r="BI374" s="102">
        <f>IF(U374="nulová",N374,0)</f>
        <v>0</v>
      </c>
      <c r="BJ374" s="16" t="s">
        <v>1878</v>
      </c>
      <c r="BK374" s="102">
        <f>ROUND(L374*K374,2)</f>
        <v>0</v>
      </c>
      <c r="BL374" s="16" t="s">
        <v>2024</v>
      </c>
      <c r="BM374" s="16" t="s">
        <v>2340</v>
      </c>
    </row>
    <row r="375" spans="2:65" s="10" customFormat="1" ht="31.5" customHeight="1">
      <c r="B375" s="162"/>
      <c r="C375" s="163"/>
      <c r="D375" s="163"/>
      <c r="E375" s="164" t="s">
        <v>1876</v>
      </c>
      <c r="F375" s="262" t="s">
        <v>2341</v>
      </c>
      <c r="G375" s="263"/>
      <c r="H375" s="263"/>
      <c r="I375" s="263"/>
      <c r="J375" s="163"/>
      <c r="K375" s="165">
        <v>84.46</v>
      </c>
      <c r="L375" s="163"/>
      <c r="M375" s="163"/>
      <c r="N375" s="163"/>
      <c r="O375" s="163"/>
      <c r="P375" s="163"/>
      <c r="Q375" s="163"/>
      <c r="R375" s="166"/>
      <c r="T375" s="167"/>
      <c r="U375" s="163"/>
      <c r="V375" s="163"/>
      <c r="W375" s="163"/>
      <c r="X375" s="163"/>
      <c r="Y375" s="163"/>
      <c r="Z375" s="163"/>
      <c r="AA375" s="168"/>
      <c r="AT375" s="169" t="s">
        <v>2027</v>
      </c>
      <c r="AU375" s="169" t="s">
        <v>1960</v>
      </c>
      <c r="AV375" s="10" t="s">
        <v>1960</v>
      </c>
      <c r="AW375" s="10" t="s">
        <v>2028</v>
      </c>
      <c r="AX375" s="10" t="s">
        <v>1936</v>
      </c>
      <c r="AY375" s="169" t="s">
        <v>2019</v>
      </c>
    </row>
    <row r="376" spans="2:65" s="11" customFormat="1" ht="22.5" customHeight="1">
      <c r="B376" s="170"/>
      <c r="C376" s="171"/>
      <c r="D376" s="171"/>
      <c r="E376" s="172" t="s">
        <v>1876</v>
      </c>
      <c r="F376" s="264" t="s">
        <v>2029</v>
      </c>
      <c r="G376" s="265"/>
      <c r="H376" s="265"/>
      <c r="I376" s="265"/>
      <c r="J376" s="171"/>
      <c r="K376" s="173">
        <v>84.46</v>
      </c>
      <c r="L376" s="171"/>
      <c r="M376" s="171"/>
      <c r="N376" s="171"/>
      <c r="O376" s="171"/>
      <c r="P376" s="171"/>
      <c r="Q376" s="171"/>
      <c r="R376" s="174"/>
      <c r="T376" s="175"/>
      <c r="U376" s="171"/>
      <c r="V376" s="171"/>
      <c r="W376" s="171"/>
      <c r="X376" s="171"/>
      <c r="Y376" s="171"/>
      <c r="Z376" s="171"/>
      <c r="AA376" s="176"/>
      <c r="AT376" s="177" t="s">
        <v>2027</v>
      </c>
      <c r="AU376" s="177" t="s">
        <v>1960</v>
      </c>
      <c r="AV376" s="11" t="s">
        <v>2024</v>
      </c>
      <c r="AW376" s="11" t="s">
        <v>2028</v>
      </c>
      <c r="AX376" s="11" t="s">
        <v>1878</v>
      </c>
      <c r="AY376" s="177" t="s">
        <v>2019</v>
      </c>
    </row>
    <row r="377" spans="2:65" s="1" customFormat="1" ht="31.5" customHeight="1">
      <c r="B377" s="33"/>
      <c r="C377" s="155" t="s">
        <v>2342</v>
      </c>
      <c r="D377" s="155" t="s">
        <v>2020</v>
      </c>
      <c r="E377" s="156" t="s">
        <v>2343</v>
      </c>
      <c r="F377" s="249" t="s">
        <v>2344</v>
      </c>
      <c r="G377" s="250"/>
      <c r="H377" s="250"/>
      <c r="I377" s="250"/>
      <c r="J377" s="157" t="s">
        <v>2066</v>
      </c>
      <c r="K377" s="158">
        <v>27.646000000000001</v>
      </c>
      <c r="L377" s="251">
        <v>0</v>
      </c>
      <c r="M377" s="250"/>
      <c r="N377" s="252">
        <f>ROUND(L377*K377,2)</f>
        <v>0</v>
      </c>
      <c r="O377" s="250"/>
      <c r="P377" s="250"/>
      <c r="Q377" s="250"/>
      <c r="R377" s="35"/>
      <c r="T377" s="159" t="s">
        <v>1876</v>
      </c>
      <c r="U377" s="42" t="s">
        <v>1901</v>
      </c>
      <c r="V377" s="34"/>
      <c r="W377" s="160">
        <f>V377*K377</f>
        <v>0</v>
      </c>
      <c r="X377" s="160">
        <v>1.1366400000000001</v>
      </c>
      <c r="Y377" s="160">
        <f>X377*K377</f>
        <v>31.423549440000002</v>
      </c>
      <c r="Z377" s="160">
        <v>0</v>
      </c>
      <c r="AA377" s="161">
        <f>Z377*K377</f>
        <v>0</v>
      </c>
      <c r="AR377" s="16" t="s">
        <v>2024</v>
      </c>
      <c r="AT377" s="16" t="s">
        <v>2020</v>
      </c>
      <c r="AU377" s="16" t="s">
        <v>1960</v>
      </c>
      <c r="AY377" s="16" t="s">
        <v>2019</v>
      </c>
      <c r="BE377" s="102">
        <f>IF(U377="základní",N377,0)</f>
        <v>0</v>
      </c>
      <c r="BF377" s="102">
        <f>IF(U377="snížená",N377,0)</f>
        <v>0</v>
      </c>
      <c r="BG377" s="102">
        <f>IF(U377="zákl. přenesená",N377,0)</f>
        <v>0</v>
      </c>
      <c r="BH377" s="102">
        <f>IF(U377="sníž. přenesená",N377,0)</f>
        <v>0</v>
      </c>
      <c r="BI377" s="102">
        <f>IF(U377="nulová",N377,0)</f>
        <v>0</v>
      </c>
      <c r="BJ377" s="16" t="s">
        <v>1878</v>
      </c>
      <c r="BK377" s="102">
        <f>ROUND(L377*K377,2)</f>
        <v>0</v>
      </c>
      <c r="BL377" s="16" t="s">
        <v>2024</v>
      </c>
      <c r="BM377" s="16" t="s">
        <v>2345</v>
      </c>
    </row>
    <row r="378" spans="2:65" s="10" customFormat="1" ht="31.5" customHeight="1">
      <c r="B378" s="162"/>
      <c r="C378" s="163"/>
      <c r="D378" s="163"/>
      <c r="E378" s="164" t="s">
        <v>1876</v>
      </c>
      <c r="F378" s="262" t="s">
        <v>2346</v>
      </c>
      <c r="G378" s="263"/>
      <c r="H378" s="263"/>
      <c r="I378" s="263"/>
      <c r="J378" s="163"/>
      <c r="K378" s="165">
        <v>23.016375</v>
      </c>
      <c r="L378" s="163"/>
      <c r="M378" s="163"/>
      <c r="N378" s="163"/>
      <c r="O378" s="163"/>
      <c r="P378" s="163"/>
      <c r="Q378" s="163"/>
      <c r="R378" s="166"/>
      <c r="T378" s="167"/>
      <c r="U378" s="163"/>
      <c r="V378" s="163"/>
      <c r="W378" s="163"/>
      <c r="X378" s="163"/>
      <c r="Y378" s="163"/>
      <c r="Z378" s="163"/>
      <c r="AA378" s="168"/>
      <c r="AT378" s="169" t="s">
        <v>2027</v>
      </c>
      <c r="AU378" s="169" t="s">
        <v>1960</v>
      </c>
      <c r="AV378" s="10" t="s">
        <v>1960</v>
      </c>
      <c r="AW378" s="10" t="s">
        <v>2028</v>
      </c>
      <c r="AX378" s="10" t="s">
        <v>1936</v>
      </c>
      <c r="AY378" s="169" t="s">
        <v>2019</v>
      </c>
    </row>
    <row r="379" spans="2:65" s="10" customFormat="1" ht="22.5" customHeight="1">
      <c r="B379" s="162"/>
      <c r="C379" s="163"/>
      <c r="D379" s="163"/>
      <c r="E379" s="164" t="s">
        <v>1876</v>
      </c>
      <c r="F379" s="266" t="s">
        <v>2347</v>
      </c>
      <c r="G379" s="263"/>
      <c r="H379" s="263"/>
      <c r="I379" s="263"/>
      <c r="J379" s="163"/>
      <c r="K379" s="165">
        <v>4.63</v>
      </c>
      <c r="L379" s="163"/>
      <c r="M379" s="163"/>
      <c r="N379" s="163"/>
      <c r="O379" s="163"/>
      <c r="P379" s="163"/>
      <c r="Q379" s="163"/>
      <c r="R379" s="166"/>
      <c r="T379" s="167"/>
      <c r="U379" s="163"/>
      <c r="V379" s="163"/>
      <c r="W379" s="163"/>
      <c r="X379" s="163"/>
      <c r="Y379" s="163"/>
      <c r="Z379" s="163"/>
      <c r="AA379" s="168"/>
      <c r="AT379" s="169" t="s">
        <v>2027</v>
      </c>
      <c r="AU379" s="169" t="s">
        <v>1960</v>
      </c>
      <c r="AV379" s="10" t="s">
        <v>1960</v>
      </c>
      <c r="AW379" s="10" t="s">
        <v>2028</v>
      </c>
      <c r="AX379" s="10" t="s">
        <v>1936</v>
      </c>
      <c r="AY379" s="169" t="s">
        <v>2019</v>
      </c>
    </row>
    <row r="380" spans="2:65" s="11" customFormat="1" ht="22.5" customHeight="1">
      <c r="B380" s="170"/>
      <c r="C380" s="171"/>
      <c r="D380" s="171"/>
      <c r="E380" s="172" t="s">
        <v>1876</v>
      </c>
      <c r="F380" s="264" t="s">
        <v>2029</v>
      </c>
      <c r="G380" s="265"/>
      <c r="H380" s="265"/>
      <c r="I380" s="265"/>
      <c r="J380" s="171"/>
      <c r="K380" s="173">
        <v>27.646374999999999</v>
      </c>
      <c r="L380" s="171"/>
      <c r="M380" s="171"/>
      <c r="N380" s="171"/>
      <c r="O380" s="171"/>
      <c r="P380" s="171"/>
      <c r="Q380" s="171"/>
      <c r="R380" s="174"/>
      <c r="T380" s="175"/>
      <c r="U380" s="171"/>
      <c r="V380" s="171"/>
      <c r="W380" s="171"/>
      <c r="X380" s="171"/>
      <c r="Y380" s="171"/>
      <c r="Z380" s="171"/>
      <c r="AA380" s="176"/>
      <c r="AT380" s="177" t="s">
        <v>2027</v>
      </c>
      <c r="AU380" s="177" t="s">
        <v>1960</v>
      </c>
      <c r="AV380" s="11" t="s">
        <v>2024</v>
      </c>
      <c r="AW380" s="11" t="s">
        <v>2028</v>
      </c>
      <c r="AX380" s="11" t="s">
        <v>1878</v>
      </c>
      <c r="AY380" s="177" t="s">
        <v>2019</v>
      </c>
    </row>
    <row r="381" spans="2:65" s="1" customFormat="1" ht="22.5" customHeight="1">
      <c r="B381" s="33"/>
      <c r="C381" s="155" t="s">
        <v>2348</v>
      </c>
      <c r="D381" s="155" t="s">
        <v>2020</v>
      </c>
      <c r="E381" s="156" t="s">
        <v>2349</v>
      </c>
      <c r="F381" s="249" t="s">
        <v>2350</v>
      </c>
      <c r="G381" s="250"/>
      <c r="H381" s="250"/>
      <c r="I381" s="250"/>
      <c r="J381" s="157" t="s">
        <v>2131</v>
      </c>
      <c r="K381" s="158">
        <v>2.4209999999999998</v>
      </c>
      <c r="L381" s="251">
        <v>0</v>
      </c>
      <c r="M381" s="250"/>
      <c r="N381" s="252">
        <f>ROUND(L381*K381,2)</f>
        <v>0</v>
      </c>
      <c r="O381" s="250"/>
      <c r="P381" s="250"/>
      <c r="Q381" s="250"/>
      <c r="R381" s="35"/>
      <c r="T381" s="159" t="s">
        <v>1876</v>
      </c>
      <c r="U381" s="42" t="s">
        <v>1901</v>
      </c>
      <c r="V381" s="34"/>
      <c r="W381" s="160">
        <f>V381*K381</f>
        <v>0</v>
      </c>
      <c r="X381" s="160">
        <v>1.04881</v>
      </c>
      <c r="Y381" s="160">
        <f>X381*K381</f>
        <v>2.5391690099999997</v>
      </c>
      <c r="Z381" s="160">
        <v>0</v>
      </c>
      <c r="AA381" s="161">
        <f>Z381*K381</f>
        <v>0</v>
      </c>
      <c r="AR381" s="16" t="s">
        <v>2024</v>
      </c>
      <c r="AT381" s="16" t="s">
        <v>2020</v>
      </c>
      <c r="AU381" s="16" t="s">
        <v>1960</v>
      </c>
      <c r="AY381" s="16" t="s">
        <v>2019</v>
      </c>
      <c r="BE381" s="102">
        <f>IF(U381="základní",N381,0)</f>
        <v>0</v>
      </c>
      <c r="BF381" s="102">
        <f>IF(U381="snížená",N381,0)</f>
        <v>0</v>
      </c>
      <c r="BG381" s="102">
        <f>IF(U381="zákl. přenesená",N381,0)</f>
        <v>0</v>
      </c>
      <c r="BH381" s="102">
        <f>IF(U381="sníž. přenesená",N381,0)</f>
        <v>0</v>
      </c>
      <c r="BI381" s="102">
        <f>IF(U381="nulová",N381,0)</f>
        <v>0</v>
      </c>
      <c r="BJ381" s="16" t="s">
        <v>1878</v>
      </c>
      <c r="BK381" s="102">
        <f>ROUND(L381*K381,2)</f>
        <v>0</v>
      </c>
      <c r="BL381" s="16" t="s">
        <v>2024</v>
      </c>
      <c r="BM381" s="16" t="s">
        <v>2351</v>
      </c>
    </row>
    <row r="382" spans="2:65" s="10" customFormat="1" ht="31.5" customHeight="1">
      <c r="B382" s="162"/>
      <c r="C382" s="163"/>
      <c r="D382" s="163"/>
      <c r="E382" s="164" t="s">
        <v>1876</v>
      </c>
      <c r="F382" s="262" t="s">
        <v>2352</v>
      </c>
      <c r="G382" s="263"/>
      <c r="H382" s="263"/>
      <c r="I382" s="263"/>
      <c r="J382" s="163"/>
      <c r="K382" s="165">
        <v>4.6613582399999999E-2</v>
      </c>
      <c r="L382" s="163"/>
      <c r="M382" s="163"/>
      <c r="N382" s="163"/>
      <c r="O382" s="163"/>
      <c r="P382" s="163"/>
      <c r="Q382" s="163"/>
      <c r="R382" s="166"/>
      <c r="T382" s="167"/>
      <c r="U382" s="163"/>
      <c r="V382" s="163"/>
      <c r="W382" s="163"/>
      <c r="X382" s="163"/>
      <c r="Y382" s="163"/>
      <c r="Z382" s="163"/>
      <c r="AA382" s="168"/>
      <c r="AT382" s="169" t="s">
        <v>2027</v>
      </c>
      <c r="AU382" s="169" t="s">
        <v>1960</v>
      </c>
      <c r="AV382" s="10" t="s">
        <v>1960</v>
      </c>
      <c r="AW382" s="10" t="s">
        <v>2028</v>
      </c>
      <c r="AX382" s="10" t="s">
        <v>1936</v>
      </c>
      <c r="AY382" s="169" t="s">
        <v>2019</v>
      </c>
    </row>
    <row r="383" spans="2:65" s="10" customFormat="1" ht="31.5" customHeight="1">
      <c r="B383" s="162"/>
      <c r="C383" s="163"/>
      <c r="D383" s="163"/>
      <c r="E383" s="164" t="s">
        <v>1876</v>
      </c>
      <c r="F383" s="266" t="s">
        <v>2353</v>
      </c>
      <c r="G383" s="263"/>
      <c r="H383" s="263"/>
      <c r="I383" s="263"/>
      <c r="J383" s="163"/>
      <c r="K383" s="165">
        <v>4.6613582399999999E-2</v>
      </c>
      <c r="L383" s="163"/>
      <c r="M383" s="163"/>
      <c r="N383" s="163"/>
      <c r="O383" s="163"/>
      <c r="P383" s="163"/>
      <c r="Q383" s="163"/>
      <c r="R383" s="166"/>
      <c r="T383" s="167"/>
      <c r="U383" s="163"/>
      <c r="V383" s="163"/>
      <c r="W383" s="163"/>
      <c r="X383" s="163"/>
      <c r="Y383" s="163"/>
      <c r="Z383" s="163"/>
      <c r="AA383" s="168"/>
      <c r="AT383" s="169" t="s">
        <v>2027</v>
      </c>
      <c r="AU383" s="169" t="s">
        <v>1960</v>
      </c>
      <c r="AV383" s="10" t="s">
        <v>1960</v>
      </c>
      <c r="AW383" s="10" t="s">
        <v>2028</v>
      </c>
      <c r="AX383" s="10" t="s">
        <v>1936</v>
      </c>
      <c r="AY383" s="169" t="s">
        <v>2019</v>
      </c>
    </row>
    <row r="384" spans="2:65" s="10" customFormat="1" ht="31.5" customHeight="1">
      <c r="B384" s="162"/>
      <c r="C384" s="163"/>
      <c r="D384" s="163"/>
      <c r="E384" s="164" t="s">
        <v>1876</v>
      </c>
      <c r="F384" s="266" t="s">
        <v>2354</v>
      </c>
      <c r="G384" s="263"/>
      <c r="H384" s="263"/>
      <c r="I384" s="263"/>
      <c r="J384" s="163"/>
      <c r="K384" s="165">
        <v>0.77753983999999998</v>
      </c>
      <c r="L384" s="163"/>
      <c r="M384" s="163"/>
      <c r="N384" s="163"/>
      <c r="O384" s="163"/>
      <c r="P384" s="163"/>
      <c r="Q384" s="163"/>
      <c r="R384" s="166"/>
      <c r="T384" s="167"/>
      <c r="U384" s="163"/>
      <c r="V384" s="163"/>
      <c r="W384" s="163"/>
      <c r="X384" s="163"/>
      <c r="Y384" s="163"/>
      <c r="Z384" s="163"/>
      <c r="AA384" s="168"/>
      <c r="AT384" s="169" t="s">
        <v>2027</v>
      </c>
      <c r="AU384" s="169" t="s">
        <v>1960</v>
      </c>
      <c r="AV384" s="10" t="s">
        <v>1960</v>
      </c>
      <c r="AW384" s="10" t="s">
        <v>2028</v>
      </c>
      <c r="AX384" s="10" t="s">
        <v>1936</v>
      </c>
      <c r="AY384" s="169" t="s">
        <v>2019</v>
      </c>
    </row>
    <row r="385" spans="2:65" s="10" customFormat="1" ht="31.5" customHeight="1">
      <c r="B385" s="162"/>
      <c r="C385" s="163"/>
      <c r="D385" s="163"/>
      <c r="E385" s="164" t="s">
        <v>1876</v>
      </c>
      <c r="F385" s="266" t="s">
        <v>2355</v>
      </c>
      <c r="G385" s="263"/>
      <c r="H385" s="263"/>
      <c r="I385" s="263"/>
      <c r="J385" s="163"/>
      <c r="K385" s="165">
        <v>0.77753983999999998</v>
      </c>
      <c r="L385" s="163"/>
      <c r="M385" s="163"/>
      <c r="N385" s="163"/>
      <c r="O385" s="163"/>
      <c r="P385" s="163"/>
      <c r="Q385" s="163"/>
      <c r="R385" s="166"/>
      <c r="T385" s="167"/>
      <c r="U385" s="163"/>
      <c r="V385" s="163"/>
      <c r="W385" s="163"/>
      <c r="X385" s="163"/>
      <c r="Y385" s="163"/>
      <c r="Z385" s="163"/>
      <c r="AA385" s="168"/>
      <c r="AT385" s="169" t="s">
        <v>2027</v>
      </c>
      <c r="AU385" s="169" t="s">
        <v>1960</v>
      </c>
      <c r="AV385" s="10" t="s">
        <v>1960</v>
      </c>
      <c r="AW385" s="10" t="s">
        <v>2028</v>
      </c>
      <c r="AX385" s="10" t="s">
        <v>1936</v>
      </c>
      <c r="AY385" s="169" t="s">
        <v>2019</v>
      </c>
    </row>
    <row r="386" spans="2:65" s="10" customFormat="1" ht="31.5" customHeight="1">
      <c r="B386" s="162"/>
      <c r="C386" s="163"/>
      <c r="D386" s="163"/>
      <c r="E386" s="164" t="s">
        <v>1876</v>
      </c>
      <c r="F386" s="266" t="s">
        <v>2356</v>
      </c>
      <c r="G386" s="263"/>
      <c r="H386" s="263"/>
      <c r="I386" s="263"/>
      <c r="J386" s="163"/>
      <c r="K386" s="165">
        <v>0.13850144</v>
      </c>
      <c r="L386" s="163"/>
      <c r="M386" s="163"/>
      <c r="N386" s="163"/>
      <c r="O386" s="163"/>
      <c r="P386" s="163"/>
      <c r="Q386" s="163"/>
      <c r="R386" s="166"/>
      <c r="T386" s="167"/>
      <c r="U386" s="163"/>
      <c r="V386" s="163"/>
      <c r="W386" s="163"/>
      <c r="X386" s="163"/>
      <c r="Y386" s="163"/>
      <c r="Z386" s="163"/>
      <c r="AA386" s="168"/>
      <c r="AT386" s="169" t="s">
        <v>2027</v>
      </c>
      <c r="AU386" s="169" t="s">
        <v>1960</v>
      </c>
      <c r="AV386" s="10" t="s">
        <v>1960</v>
      </c>
      <c r="AW386" s="10" t="s">
        <v>2028</v>
      </c>
      <c r="AX386" s="10" t="s">
        <v>1936</v>
      </c>
      <c r="AY386" s="169" t="s">
        <v>2019</v>
      </c>
    </row>
    <row r="387" spans="2:65" s="10" customFormat="1" ht="31.5" customHeight="1">
      <c r="B387" s="162"/>
      <c r="C387" s="163"/>
      <c r="D387" s="163"/>
      <c r="E387" s="164" t="s">
        <v>1876</v>
      </c>
      <c r="F387" s="266" t="s">
        <v>2357</v>
      </c>
      <c r="G387" s="263"/>
      <c r="H387" s="263"/>
      <c r="I387" s="263"/>
      <c r="J387" s="163"/>
      <c r="K387" s="165">
        <v>0.13850144</v>
      </c>
      <c r="L387" s="163"/>
      <c r="M387" s="163"/>
      <c r="N387" s="163"/>
      <c r="O387" s="163"/>
      <c r="P387" s="163"/>
      <c r="Q387" s="163"/>
      <c r="R387" s="166"/>
      <c r="T387" s="167"/>
      <c r="U387" s="163"/>
      <c r="V387" s="163"/>
      <c r="W387" s="163"/>
      <c r="X387" s="163"/>
      <c r="Y387" s="163"/>
      <c r="Z387" s="163"/>
      <c r="AA387" s="168"/>
      <c r="AT387" s="169" t="s">
        <v>2027</v>
      </c>
      <c r="AU387" s="169" t="s">
        <v>1960</v>
      </c>
      <c r="AV387" s="10" t="s">
        <v>1960</v>
      </c>
      <c r="AW387" s="10" t="s">
        <v>2028</v>
      </c>
      <c r="AX387" s="10" t="s">
        <v>1936</v>
      </c>
      <c r="AY387" s="169" t="s">
        <v>2019</v>
      </c>
    </row>
    <row r="388" spans="2:65" s="10" customFormat="1" ht="31.5" customHeight="1">
      <c r="B388" s="162"/>
      <c r="C388" s="163"/>
      <c r="D388" s="163"/>
      <c r="E388" s="164" t="s">
        <v>1876</v>
      </c>
      <c r="F388" s="266" t="s">
        <v>2358</v>
      </c>
      <c r="G388" s="263"/>
      <c r="H388" s="263"/>
      <c r="I388" s="263"/>
      <c r="J388" s="163"/>
      <c r="K388" s="165">
        <v>7.1415344000000006E-2</v>
      </c>
      <c r="L388" s="163"/>
      <c r="M388" s="163"/>
      <c r="N388" s="163"/>
      <c r="O388" s="163"/>
      <c r="P388" s="163"/>
      <c r="Q388" s="163"/>
      <c r="R388" s="166"/>
      <c r="T388" s="167"/>
      <c r="U388" s="163"/>
      <c r="V388" s="163"/>
      <c r="W388" s="163"/>
      <c r="X388" s="163"/>
      <c r="Y388" s="163"/>
      <c r="Z388" s="163"/>
      <c r="AA388" s="168"/>
      <c r="AT388" s="169" t="s">
        <v>2027</v>
      </c>
      <c r="AU388" s="169" t="s">
        <v>1960</v>
      </c>
      <c r="AV388" s="10" t="s">
        <v>1960</v>
      </c>
      <c r="AW388" s="10" t="s">
        <v>2028</v>
      </c>
      <c r="AX388" s="10" t="s">
        <v>1936</v>
      </c>
      <c r="AY388" s="169" t="s">
        <v>2019</v>
      </c>
    </row>
    <row r="389" spans="2:65" s="10" customFormat="1" ht="31.5" customHeight="1">
      <c r="B389" s="162"/>
      <c r="C389" s="163"/>
      <c r="D389" s="163"/>
      <c r="E389" s="164" t="s">
        <v>1876</v>
      </c>
      <c r="F389" s="266" t="s">
        <v>2359</v>
      </c>
      <c r="G389" s="263"/>
      <c r="H389" s="263"/>
      <c r="I389" s="263"/>
      <c r="J389" s="163"/>
      <c r="K389" s="165">
        <v>7.1415344000000006E-2</v>
      </c>
      <c r="L389" s="163"/>
      <c r="M389" s="163"/>
      <c r="N389" s="163"/>
      <c r="O389" s="163"/>
      <c r="P389" s="163"/>
      <c r="Q389" s="163"/>
      <c r="R389" s="166"/>
      <c r="T389" s="167"/>
      <c r="U389" s="163"/>
      <c r="V389" s="163"/>
      <c r="W389" s="163"/>
      <c r="X389" s="163"/>
      <c r="Y389" s="163"/>
      <c r="Z389" s="163"/>
      <c r="AA389" s="168"/>
      <c r="AT389" s="169" t="s">
        <v>2027</v>
      </c>
      <c r="AU389" s="169" t="s">
        <v>1960</v>
      </c>
      <c r="AV389" s="10" t="s">
        <v>1960</v>
      </c>
      <c r="AW389" s="10" t="s">
        <v>2028</v>
      </c>
      <c r="AX389" s="10" t="s">
        <v>1936</v>
      </c>
      <c r="AY389" s="169" t="s">
        <v>2019</v>
      </c>
    </row>
    <row r="390" spans="2:65" s="10" customFormat="1" ht="57" customHeight="1">
      <c r="B390" s="162"/>
      <c r="C390" s="163"/>
      <c r="D390" s="163"/>
      <c r="E390" s="164" t="s">
        <v>1876</v>
      </c>
      <c r="F390" s="266" t="s">
        <v>2360</v>
      </c>
      <c r="G390" s="263"/>
      <c r="H390" s="263"/>
      <c r="I390" s="263"/>
      <c r="J390" s="163"/>
      <c r="K390" s="165">
        <v>0.176654016</v>
      </c>
      <c r="L390" s="163"/>
      <c r="M390" s="163"/>
      <c r="N390" s="163"/>
      <c r="O390" s="163"/>
      <c r="P390" s="163"/>
      <c r="Q390" s="163"/>
      <c r="R390" s="166"/>
      <c r="T390" s="167"/>
      <c r="U390" s="163"/>
      <c r="V390" s="163"/>
      <c r="W390" s="163"/>
      <c r="X390" s="163"/>
      <c r="Y390" s="163"/>
      <c r="Z390" s="163"/>
      <c r="AA390" s="168"/>
      <c r="AT390" s="169" t="s">
        <v>2027</v>
      </c>
      <c r="AU390" s="169" t="s">
        <v>1960</v>
      </c>
      <c r="AV390" s="10" t="s">
        <v>1960</v>
      </c>
      <c r="AW390" s="10" t="s">
        <v>2028</v>
      </c>
      <c r="AX390" s="10" t="s">
        <v>1936</v>
      </c>
      <c r="AY390" s="169" t="s">
        <v>2019</v>
      </c>
    </row>
    <row r="391" spans="2:65" s="10" customFormat="1" ht="57" customHeight="1">
      <c r="B391" s="162"/>
      <c r="C391" s="163"/>
      <c r="D391" s="163"/>
      <c r="E391" s="164" t="s">
        <v>1876</v>
      </c>
      <c r="F391" s="266" t="s">
        <v>2361</v>
      </c>
      <c r="G391" s="263"/>
      <c r="H391" s="263"/>
      <c r="I391" s="263"/>
      <c r="J391" s="163"/>
      <c r="K391" s="165">
        <v>0.176654016</v>
      </c>
      <c r="L391" s="163"/>
      <c r="M391" s="163"/>
      <c r="N391" s="163"/>
      <c r="O391" s="163"/>
      <c r="P391" s="163"/>
      <c r="Q391" s="163"/>
      <c r="R391" s="166"/>
      <c r="T391" s="167"/>
      <c r="U391" s="163"/>
      <c r="V391" s="163"/>
      <c r="W391" s="163"/>
      <c r="X391" s="163"/>
      <c r="Y391" s="163"/>
      <c r="Z391" s="163"/>
      <c r="AA391" s="168"/>
      <c r="AT391" s="169" t="s">
        <v>2027</v>
      </c>
      <c r="AU391" s="169" t="s">
        <v>1960</v>
      </c>
      <c r="AV391" s="10" t="s">
        <v>1960</v>
      </c>
      <c r="AW391" s="10" t="s">
        <v>2028</v>
      </c>
      <c r="AX391" s="10" t="s">
        <v>1936</v>
      </c>
      <c r="AY391" s="169" t="s">
        <v>2019</v>
      </c>
    </row>
    <row r="392" spans="2:65" s="11" customFormat="1" ht="22.5" customHeight="1">
      <c r="B392" s="170"/>
      <c r="C392" s="171"/>
      <c r="D392" s="171"/>
      <c r="E392" s="172" t="s">
        <v>1876</v>
      </c>
      <c r="F392" s="264" t="s">
        <v>2029</v>
      </c>
      <c r="G392" s="265"/>
      <c r="H392" s="265"/>
      <c r="I392" s="265"/>
      <c r="J392" s="171"/>
      <c r="K392" s="173">
        <v>2.4214484448000002</v>
      </c>
      <c r="L392" s="171"/>
      <c r="M392" s="171"/>
      <c r="N392" s="171"/>
      <c r="O392" s="171"/>
      <c r="P392" s="171"/>
      <c r="Q392" s="171"/>
      <c r="R392" s="174"/>
      <c r="T392" s="175"/>
      <c r="U392" s="171"/>
      <c r="V392" s="171"/>
      <c r="W392" s="171"/>
      <c r="X392" s="171"/>
      <c r="Y392" s="171"/>
      <c r="Z392" s="171"/>
      <c r="AA392" s="176"/>
      <c r="AT392" s="177" t="s">
        <v>2027</v>
      </c>
      <c r="AU392" s="177" t="s">
        <v>1960</v>
      </c>
      <c r="AV392" s="11" t="s">
        <v>2024</v>
      </c>
      <c r="AW392" s="11" t="s">
        <v>2028</v>
      </c>
      <c r="AX392" s="11" t="s">
        <v>1878</v>
      </c>
      <c r="AY392" s="177" t="s">
        <v>2019</v>
      </c>
    </row>
    <row r="393" spans="2:65" s="1" customFormat="1" ht="31.5" customHeight="1">
      <c r="B393" s="33"/>
      <c r="C393" s="155" t="s">
        <v>2362</v>
      </c>
      <c r="D393" s="155" t="s">
        <v>2020</v>
      </c>
      <c r="E393" s="156" t="s">
        <v>2363</v>
      </c>
      <c r="F393" s="249" t="s">
        <v>2364</v>
      </c>
      <c r="G393" s="250"/>
      <c r="H393" s="250"/>
      <c r="I393" s="250"/>
      <c r="J393" s="157" t="s">
        <v>2197</v>
      </c>
      <c r="K393" s="158">
        <v>95</v>
      </c>
      <c r="L393" s="251">
        <v>0</v>
      </c>
      <c r="M393" s="250"/>
      <c r="N393" s="252">
        <f>ROUND(L393*K393,2)</f>
        <v>0</v>
      </c>
      <c r="O393" s="250"/>
      <c r="P393" s="250"/>
      <c r="Q393" s="250"/>
      <c r="R393" s="35"/>
      <c r="T393" s="159" t="s">
        <v>1876</v>
      </c>
      <c r="U393" s="42" t="s">
        <v>1901</v>
      </c>
      <c r="V393" s="34"/>
      <c r="W393" s="160">
        <f>V393*K393</f>
        <v>0</v>
      </c>
      <c r="X393" s="160">
        <v>3.8460000000000001E-2</v>
      </c>
      <c r="Y393" s="160">
        <f>X393*K393</f>
        <v>3.6537000000000002</v>
      </c>
      <c r="Z393" s="160">
        <v>0</v>
      </c>
      <c r="AA393" s="161">
        <f>Z393*K393</f>
        <v>0</v>
      </c>
      <c r="AR393" s="16" t="s">
        <v>2024</v>
      </c>
      <c r="AT393" s="16" t="s">
        <v>2020</v>
      </c>
      <c r="AU393" s="16" t="s">
        <v>1960</v>
      </c>
      <c r="AY393" s="16" t="s">
        <v>2019</v>
      </c>
      <c r="BE393" s="102">
        <f>IF(U393="základní",N393,0)</f>
        <v>0</v>
      </c>
      <c r="BF393" s="102">
        <f>IF(U393="snížená",N393,0)</f>
        <v>0</v>
      </c>
      <c r="BG393" s="102">
        <f>IF(U393="zákl. přenesená",N393,0)</f>
        <v>0</v>
      </c>
      <c r="BH393" s="102">
        <f>IF(U393="sníž. přenesená",N393,0)</f>
        <v>0</v>
      </c>
      <c r="BI393" s="102">
        <f>IF(U393="nulová",N393,0)</f>
        <v>0</v>
      </c>
      <c r="BJ393" s="16" t="s">
        <v>1878</v>
      </c>
      <c r="BK393" s="102">
        <f>ROUND(L393*K393,2)</f>
        <v>0</v>
      </c>
      <c r="BL393" s="16" t="s">
        <v>2024</v>
      </c>
      <c r="BM393" s="16" t="s">
        <v>2365</v>
      </c>
    </row>
    <row r="394" spans="2:65" s="10" customFormat="1" ht="22.5" customHeight="1">
      <c r="B394" s="162"/>
      <c r="C394" s="163"/>
      <c r="D394" s="163"/>
      <c r="E394" s="164" t="s">
        <v>1876</v>
      </c>
      <c r="F394" s="262" t="s">
        <v>2366</v>
      </c>
      <c r="G394" s="263"/>
      <c r="H394" s="263"/>
      <c r="I394" s="263"/>
      <c r="J394" s="163"/>
      <c r="K394" s="165">
        <v>25</v>
      </c>
      <c r="L394" s="163"/>
      <c r="M394" s="163"/>
      <c r="N394" s="163"/>
      <c r="O394" s="163"/>
      <c r="P394" s="163"/>
      <c r="Q394" s="163"/>
      <c r="R394" s="166"/>
      <c r="T394" s="167"/>
      <c r="U394" s="163"/>
      <c r="V394" s="163"/>
      <c r="W394" s="163"/>
      <c r="X394" s="163"/>
      <c r="Y394" s="163"/>
      <c r="Z394" s="163"/>
      <c r="AA394" s="168"/>
      <c r="AT394" s="169" t="s">
        <v>2027</v>
      </c>
      <c r="AU394" s="169" t="s">
        <v>1960</v>
      </c>
      <c r="AV394" s="10" t="s">
        <v>1960</v>
      </c>
      <c r="AW394" s="10" t="s">
        <v>2028</v>
      </c>
      <c r="AX394" s="10" t="s">
        <v>1936</v>
      </c>
      <c r="AY394" s="169" t="s">
        <v>2019</v>
      </c>
    </row>
    <row r="395" spans="2:65" s="10" customFormat="1" ht="22.5" customHeight="1">
      <c r="B395" s="162"/>
      <c r="C395" s="163"/>
      <c r="D395" s="163"/>
      <c r="E395" s="164" t="s">
        <v>1876</v>
      </c>
      <c r="F395" s="266" t="s">
        <v>2367</v>
      </c>
      <c r="G395" s="263"/>
      <c r="H395" s="263"/>
      <c r="I395" s="263"/>
      <c r="J395" s="163"/>
      <c r="K395" s="165">
        <v>22</v>
      </c>
      <c r="L395" s="163"/>
      <c r="M395" s="163"/>
      <c r="N395" s="163"/>
      <c r="O395" s="163"/>
      <c r="P395" s="163"/>
      <c r="Q395" s="163"/>
      <c r="R395" s="166"/>
      <c r="T395" s="167"/>
      <c r="U395" s="163"/>
      <c r="V395" s="163"/>
      <c r="W395" s="163"/>
      <c r="X395" s="163"/>
      <c r="Y395" s="163"/>
      <c r="Z395" s="163"/>
      <c r="AA395" s="168"/>
      <c r="AT395" s="169" t="s">
        <v>2027</v>
      </c>
      <c r="AU395" s="169" t="s">
        <v>1960</v>
      </c>
      <c r="AV395" s="10" t="s">
        <v>1960</v>
      </c>
      <c r="AW395" s="10" t="s">
        <v>2028</v>
      </c>
      <c r="AX395" s="10" t="s">
        <v>1936</v>
      </c>
      <c r="AY395" s="169" t="s">
        <v>2019</v>
      </c>
    </row>
    <row r="396" spans="2:65" s="10" customFormat="1" ht="22.5" customHeight="1">
      <c r="B396" s="162"/>
      <c r="C396" s="163"/>
      <c r="D396" s="163"/>
      <c r="E396" s="164" t="s">
        <v>1876</v>
      </c>
      <c r="F396" s="266" t="s">
        <v>2368</v>
      </c>
      <c r="G396" s="263"/>
      <c r="H396" s="263"/>
      <c r="I396" s="263"/>
      <c r="J396" s="163"/>
      <c r="K396" s="165">
        <v>48</v>
      </c>
      <c r="L396" s="163"/>
      <c r="M396" s="163"/>
      <c r="N396" s="163"/>
      <c r="O396" s="163"/>
      <c r="P396" s="163"/>
      <c r="Q396" s="163"/>
      <c r="R396" s="166"/>
      <c r="T396" s="167"/>
      <c r="U396" s="163"/>
      <c r="V396" s="163"/>
      <c r="W396" s="163"/>
      <c r="X396" s="163"/>
      <c r="Y396" s="163"/>
      <c r="Z396" s="163"/>
      <c r="AA396" s="168"/>
      <c r="AT396" s="169" t="s">
        <v>2027</v>
      </c>
      <c r="AU396" s="169" t="s">
        <v>1960</v>
      </c>
      <c r="AV396" s="10" t="s">
        <v>1960</v>
      </c>
      <c r="AW396" s="10" t="s">
        <v>2028</v>
      </c>
      <c r="AX396" s="10" t="s">
        <v>1936</v>
      </c>
      <c r="AY396" s="169" t="s">
        <v>2019</v>
      </c>
    </row>
    <row r="397" spans="2:65" s="11" customFormat="1" ht="22.5" customHeight="1">
      <c r="B397" s="170"/>
      <c r="C397" s="171"/>
      <c r="D397" s="171"/>
      <c r="E397" s="172" t="s">
        <v>1876</v>
      </c>
      <c r="F397" s="264" t="s">
        <v>2029</v>
      </c>
      <c r="G397" s="265"/>
      <c r="H397" s="265"/>
      <c r="I397" s="265"/>
      <c r="J397" s="171"/>
      <c r="K397" s="173">
        <v>95</v>
      </c>
      <c r="L397" s="171"/>
      <c r="M397" s="171"/>
      <c r="N397" s="171"/>
      <c r="O397" s="171"/>
      <c r="P397" s="171"/>
      <c r="Q397" s="171"/>
      <c r="R397" s="174"/>
      <c r="T397" s="175"/>
      <c r="U397" s="171"/>
      <c r="V397" s="171"/>
      <c r="W397" s="171"/>
      <c r="X397" s="171"/>
      <c r="Y397" s="171"/>
      <c r="Z397" s="171"/>
      <c r="AA397" s="176"/>
      <c r="AT397" s="177" t="s">
        <v>2027</v>
      </c>
      <c r="AU397" s="177" t="s">
        <v>1960</v>
      </c>
      <c r="AV397" s="11" t="s">
        <v>2024</v>
      </c>
      <c r="AW397" s="11" t="s">
        <v>2028</v>
      </c>
      <c r="AX397" s="11" t="s">
        <v>1878</v>
      </c>
      <c r="AY397" s="177" t="s">
        <v>2019</v>
      </c>
    </row>
    <row r="398" spans="2:65" s="1" customFormat="1" ht="31.5" customHeight="1">
      <c r="B398" s="33"/>
      <c r="C398" s="155" t="s">
        <v>2369</v>
      </c>
      <c r="D398" s="155" t="s">
        <v>2020</v>
      </c>
      <c r="E398" s="156" t="s">
        <v>2370</v>
      </c>
      <c r="F398" s="249" t="s">
        <v>2371</v>
      </c>
      <c r="G398" s="250"/>
      <c r="H398" s="250"/>
      <c r="I398" s="250"/>
      <c r="J398" s="157" t="s">
        <v>2197</v>
      </c>
      <c r="K398" s="158">
        <v>4</v>
      </c>
      <c r="L398" s="251">
        <v>0</v>
      </c>
      <c r="M398" s="250"/>
      <c r="N398" s="252">
        <f>ROUND(L398*K398,2)</f>
        <v>0</v>
      </c>
      <c r="O398" s="250"/>
      <c r="P398" s="250"/>
      <c r="Q398" s="250"/>
      <c r="R398" s="35"/>
      <c r="T398" s="159" t="s">
        <v>1876</v>
      </c>
      <c r="U398" s="42" t="s">
        <v>1901</v>
      </c>
      <c r="V398" s="34"/>
      <c r="W398" s="160">
        <f>V398*K398</f>
        <v>0</v>
      </c>
      <c r="X398" s="160">
        <v>5.5800000000000002E-2</v>
      </c>
      <c r="Y398" s="160">
        <f>X398*K398</f>
        <v>0.22320000000000001</v>
      </c>
      <c r="Z398" s="160">
        <v>0</v>
      </c>
      <c r="AA398" s="161">
        <f>Z398*K398</f>
        <v>0</v>
      </c>
      <c r="AR398" s="16" t="s">
        <v>2024</v>
      </c>
      <c r="AT398" s="16" t="s">
        <v>2020</v>
      </c>
      <c r="AU398" s="16" t="s">
        <v>1960</v>
      </c>
      <c r="AY398" s="16" t="s">
        <v>2019</v>
      </c>
      <c r="BE398" s="102">
        <f>IF(U398="základní",N398,0)</f>
        <v>0</v>
      </c>
      <c r="BF398" s="102">
        <f>IF(U398="snížená",N398,0)</f>
        <v>0</v>
      </c>
      <c r="BG398" s="102">
        <f>IF(U398="zákl. přenesená",N398,0)</f>
        <v>0</v>
      </c>
      <c r="BH398" s="102">
        <f>IF(U398="sníž. přenesená",N398,0)</f>
        <v>0</v>
      </c>
      <c r="BI398" s="102">
        <f>IF(U398="nulová",N398,0)</f>
        <v>0</v>
      </c>
      <c r="BJ398" s="16" t="s">
        <v>1878</v>
      </c>
      <c r="BK398" s="102">
        <f>ROUND(L398*K398,2)</f>
        <v>0</v>
      </c>
      <c r="BL398" s="16" t="s">
        <v>2024</v>
      </c>
      <c r="BM398" s="16" t="s">
        <v>2372</v>
      </c>
    </row>
    <row r="399" spans="2:65" s="10" customFormat="1" ht="22.5" customHeight="1">
      <c r="B399" s="162"/>
      <c r="C399" s="163"/>
      <c r="D399" s="163"/>
      <c r="E399" s="164" t="s">
        <v>1876</v>
      </c>
      <c r="F399" s="262" t="s">
        <v>2373</v>
      </c>
      <c r="G399" s="263"/>
      <c r="H399" s="263"/>
      <c r="I399" s="263"/>
      <c r="J399" s="163"/>
      <c r="K399" s="165">
        <v>4</v>
      </c>
      <c r="L399" s="163"/>
      <c r="M399" s="163"/>
      <c r="N399" s="163"/>
      <c r="O399" s="163"/>
      <c r="P399" s="163"/>
      <c r="Q399" s="163"/>
      <c r="R399" s="166"/>
      <c r="T399" s="167"/>
      <c r="U399" s="163"/>
      <c r="V399" s="163"/>
      <c r="W399" s="163"/>
      <c r="X399" s="163"/>
      <c r="Y399" s="163"/>
      <c r="Z399" s="163"/>
      <c r="AA399" s="168"/>
      <c r="AT399" s="169" t="s">
        <v>2027</v>
      </c>
      <c r="AU399" s="169" t="s">
        <v>1960</v>
      </c>
      <c r="AV399" s="10" t="s">
        <v>1960</v>
      </c>
      <c r="AW399" s="10" t="s">
        <v>2028</v>
      </c>
      <c r="AX399" s="10" t="s">
        <v>1936</v>
      </c>
      <c r="AY399" s="169" t="s">
        <v>2019</v>
      </c>
    </row>
    <row r="400" spans="2:65" s="11" customFormat="1" ht="22.5" customHeight="1">
      <c r="B400" s="170"/>
      <c r="C400" s="171"/>
      <c r="D400" s="171"/>
      <c r="E400" s="172" t="s">
        <v>1876</v>
      </c>
      <c r="F400" s="264" t="s">
        <v>2029</v>
      </c>
      <c r="G400" s="265"/>
      <c r="H400" s="265"/>
      <c r="I400" s="265"/>
      <c r="J400" s="171"/>
      <c r="K400" s="173">
        <v>4</v>
      </c>
      <c r="L400" s="171"/>
      <c r="M400" s="171"/>
      <c r="N400" s="171"/>
      <c r="O400" s="171"/>
      <c r="P400" s="171"/>
      <c r="Q400" s="171"/>
      <c r="R400" s="174"/>
      <c r="T400" s="175"/>
      <c r="U400" s="171"/>
      <c r="V400" s="171"/>
      <c r="W400" s="171"/>
      <c r="X400" s="171"/>
      <c r="Y400" s="171"/>
      <c r="Z400" s="171"/>
      <c r="AA400" s="176"/>
      <c r="AT400" s="177" t="s">
        <v>2027</v>
      </c>
      <c r="AU400" s="177" t="s">
        <v>1960</v>
      </c>
      <c r="AV400" s="11" t="s">
        <v>2024</v>
      </c>
      <c r="AW400" s="11" t="s">
        <v>2028</v>
      </c>
      <c r="AX400" s="11" t="s">
        <v>1878</v>
      </c>
      <c r="AY400" s="177" t="s">
        <v>2019</v>
      </c>
    </row>
    <row r="401" spans="2:65" s="1" customFormat="1" ht="31.5" customHeight="1">
      <c r="B401" s="33"/>
      <c r="C401" s="155" t="s">
        <v>2374</v>
      </c>
      <c r="D401" s="155" t="s">
        <v>2020</v>
      </c>
      <c r="E401" s="156" t="s">
        <v>2375</v>
      </c>
      <c r="F401" s="249" t="s">
        <v>2376</v>
      </c>
      <c r="G401" s="250"/>
      <c r="H401" s="250"/>
      <c r="I401" s="250"/>
      <c r="J401" s="157" t="s">
        <v>2197</v>
      </c>
      <c r="K401" s="158">
        <v>2</v>
      </c>
      <c r="L401" s="251">
        <v>0</v>
      </c>
      <c r="M401" s="250"/>
      <c r="N401" s="252">
        <f>ROUND(L401*K401,2)</f>
        <v>0</v>
      </c>
      <c r="O401" s="250"/>
      <c r="P401" s="250"/>
      <c r="Q401" s="250"/>
      <c r="R401" s="35"/>
      <c r="T401" s="159" t="s">
        <v>1876</v>
      </c>
      <c r="U401" s="42" t="s">
        <v>1901</v>
      </c>
      <c r="V401" s="34"/>
      <c r="W401" s="160">
        <f>V401*K401</f>
        <v>0</v>
      </c>
      <c r="X401" s="160">
        <v>6.6000000000000003E-2</v>
      </c>
      <c r="Y401" s="160">
        <f>X401*K401</f>
        <v>0.13200000000000001</v>
      </c>
      <c r="Z401" s="160">
        <v>0</v>
      </c>
      <c r="AA401" s="161">
        <f>Z401*K401</f>
        <v>0</v>
      </c>
      <c r="AR401" s="16" t="s">
        <v>2024</v>
      </c>
      <c r="AT401" s="16" t="s">
        <v>2020</v>
      </c>
      <c r="AU401" s="16" t="s">
        <v>1960</v>
      </c>
      <c r="AY401" s="16" t="s">
        <v>2019</v>
      </c>
      <c r="BE401" s="102">
        <f>IF(U401="základní",N401,0)</f>
        <v>0</v>
      </c>
      <c r="BF401" s="102">
        <f>IF(U401="snížená",N401,0)</f>
        <v>0</v>
      </c>
      <c r="BG401" s="102">
        <f>IF(U401="zákl. přenesená",N401,0)</f>
        <v>0</v>
      </c>
      <c r="BH401" s="102">
        <f>IF(U401="sníž. přenesená",N401,0)</f>
        <v>0</v>
      </c>
      <c r="BI401" s="102">
        <f>IF(U401="nulová",N401,0)</f>
        <v>0</v>
      </c>
      <c r="BJ401" s="16" t="s">
        <v>1878</v>
      </c>
      <c r="BK401" s="102">
        <f>ROUND(L401*K401,2)</f>
        <v>0</v>
      </c>
      <c r="BL401" s="16" t="s">
        <v>2024</v>
      </c>
      <c r="BM401" s="16" t="s">
        <v>2377</v>
      </c>
    </row>
    <row r="402" spans="2:65" s="10" customFormat="1" ht="22.5" customHeight="1">
      <c r="B402" s="162"/>
      <c r="C402" s="163"/>
      <c r="D402" s="163"/>
      <c r="E402" s="164" t="s">
        <v>1876</v>
      </c>
      <c r="F402" s="262" t="s">
        <v>2378</v>
      </c>
      <c r="G402" s="263"/>
      <c r="H402" s="263"/>
      <c r="I402" s="263"/>
      <c r="J402" s="163"/>
      <c r="K402" s="165">
        <v>2</v>
      </c>
      <c r="L402" s="163"/>
      <c r="M402" s="163"/>
      <c r="N402" s="163"/>
      <c r="O402" s="163"/>
      <c r="P402" s="163"/>
      <c r="Q402" s="163"/>
      <c r="R402" s="166"/>
      <c r="T402" s="167"/>
      <c r="U402" s="163"/>
      <c r="V402" s="163"/>
      <c r="W402" s="163"/>
      <c r="X402" s="163"/>
      <c r="Y402" s="163"/>
      <c r="Z402" s="163"/>
      <c r="AA402" s="168"/>
      <c r="AT402" s="169" t="s">
        <v>2027</v>
      </c>
      <c r="AU402" s="169" t="s">
        <v>1960</v>
      </c>
      <c r="AV402" s="10" t="s">
        <v>1960</v>
      </c>
      <c r="AW402" s="10" t="s">
        <v>2028</v>
      </c>
      <c r="AX402" s="10" t="s">
        <v>1936</v>
      </c>
      <c r="AY402" s="169" t="s">
        <v>2019</v>
      </c>
    </row>
    <row r="403" spans="2:65" s="11" customFormat="1" ht="22.5" customHeight="1">
      <c r="B403" s="170"/>
      <c r="C403" s="171"/>
      <c r="D403" s="171"/>
      <c r="E403" s="172" t="s">
        <v>1876</v>
      </c>
      <c r="F403" s="264" t="s">
        <v>2029</v>
      </c>
      <c r="G403" s="265"/>
      <c r="H403" s="265"/>
      <c r="I403" s="265"/>
      <c r="J403" s="171"/>
      <c r="K403" s="173">
        <v>2</v>
      </c>
      <c r="L403" s="171"/>
      <c r="M403" s="171"/>
      <c r="N403" s="171"/>
      <c r="O403" s="171"/>
      <c r="P403" s="171"/>
      <c r="Q403" s="171"/>
      <c r="R403" s="174"/>
      <c r="T403" s="175"/>
      <c r="U403" s="171"/>
      <c r="V403" s="171"/>
      <c r="W403" s="171"/>
      <c r="X403" s="171"/>
      <c r="Y403" s="171"/>
      <c r="Z403" s="171"/>
      <c r="AA403" s="176"/>
      <c r="AT403" s="177" t="s">
        <v>2027</v>
      </c>
      <c r="AU403" s="177" t="s">
        <v>1960</v>
      </c>
      <c r="AV403" s="11" t="s">
        <v>2024</v>
      </c>
      <c r="AW403" s="11" t="s">
        <v>2028</v>
      </c>
      <c r="AX403" s="11" t="s">
        <v>1878</v>
      </c>
      <c r="AY403" s="177" t="s">
        <v>2019</v>
      </c>
    </row>
    <row r="404" spans="2:65" s="1" customFormat="1" ht="22.5" customHeight="1">
      <c r="B404" s="33"/>
      <c r="C404" s="155" t="s">
        <v>2379</v>
      </c>
      <c r="D404" s="155" t="s">
        <v>2020</v>
      </c>
      <c r="E404" s="156" t="s">
        <v>2380</v>
      </c>
      <c r="F404" s="249" t="s">
        <v>2381</v>
      </c>
      <c r="G404" s="250"/>
      <c r="H404" s="250"/>
      <c r="I404" s="250"/>
      <c r="J404" s="157" t="s">
        <v>2066</v>
      </c>
      <c r="K404" s="158">
        <v>2.5830000000000002</v>
      </c>
      <c r="L404" s="251">
        <v>0</v>
      </c>
      <c r="M404" s="250"/>
      <c r="N404" s="252">
        <f>ROUND(L404*K404,2)</f>
        <v>0</v>
      </c>
      <c r="O404" s="250"/>
      <c r="P404" s="250"/>
      <c r="Q404" s="250"/>
      <c r="R404" s="35"/>
      <c r="T404" s="159" t="s">
        <v>1876</v>
      </c>
      <c r="U404" s="42" t="s">
        <v>1901</v>
      </c>
      <c r="V404" s="34"/>
      <c r="W404" s="160">
        <f>V404*K404</f>
        <v>0</v>
      </c>
      <c r="X404" s="160">
        <v>1.94302</v>
      </c>
      <c r="Y404" s="160">
        <f>X404*K404</f>
        <v>5.0188206600000003</v>
      </c>
      <c r="Z404" s="160">
        <v>0</v>
      </c>
      <c r="AA404" s="161">
        <f>Z404*K404</f>
        <v>0</v>
      </c>
      <c r="AR404" s="16" t="s">
        <v>2024</v>
      </c>
      <c r="AT404" s="16" t="s">
        <v>2020</v>
      </c>
      <c r="AU404" s="16" t="s">
        <v>1960</v>
      </c>
      <c r="AY404" s="16" t="s">
        <v>2019</v>
      </c>
      <c r="BE404" s="102">
        <f>IF(U404="základní",N404,0)</f>
        <v>0</v>
      </c>
      <c r="BF404" s="102">
        <f>IF(U404="snížená",N404,0)</f>
        <v>0</v>
      </c>
      <c r="BG404" s="102">
        <f>IF(U404="zákl. přenesená",N404,0)</f>
        <v>0</v>
      </c>
      <c r="BH404" s="102">
        <f>IF(U404="sníž. přenesená",N404,0)</f>
        <v>0</v>
      </c>
      <c r="BI404" s="102">
        <f>IF(U404="nulová",N404,0)</f>
        <v>0</v>
      </c>
      <c r="BJ404" s="16" t="s">
        <v>1878</v>
      </c>
      <c r="BK404" s="102">
        <f>ROUND(L404*K404,2)</f>
        <v>0</v>
      </c>
      <c r="BL404" s="16" t="s">
        <v>2024</v>
      </c>
      <c r="BM404" s="16" t="s">
        <v>2382</v>
      </c>
    </row>
    <row r="405" spans="2:65" s="10" customFormat="1" ht="31.5" customHeight="1">
      <c r="B405" s="162"/>
      <c r="C405" s="163"/>
      <c r="D405" s="163"/>
      <c r="E405" s="164" t="s">
        <v>1876</v>
      </c>
      <c r="F405" s="262" t="s">
        <v>2383</v>
      </c>
      <c r="G405" s="263"/>
      <c r="H405" s="263"/>
      <c r="I405" s="263"/>
      <c r="J405" s="163"/>
      <c r="K405" s="165">
        <v>0.2475</v>
      </c>
      <c r="L405" s="163"/>
      <c r="M405" s="163"/>
      <c r="N405" s="163"/>
      <c r="O405" s="163"/>
      <c r="P405" s="163"/>
      <c r="Q405" s="163"/>
      <c r="R405" s="166"/>
      <c r="T405" s="167"/>
      <c r="U405" s="163"/>
      <c r="V405" s="163"/>
      <c r="W405" s="163"/>
      <c r="X405" s="163"/>
      <c r="Y405" s="163"/>
      <c r="Z405" s="163"/>
      <c r="AA405" s="168"/>
      <c r="AT405" s="169" t="s">
        <v>2027</v>
      </c>
      <c r="AU405" s="169" t="s">
        <v>1960</v>
      </c>
      <c r="AV405" s="10" t="s">
        <v>1960</v>
      </c>
      <c r="AW405" s="10" t="s">
        <v>2028</v>
      </c>
      <c r="AX405" s="10" t="s">
        <v>1936</v>
      </c>
      <c r="AY405" s="169" t="s">
        <v>2019</v>
      </c>
    </row>
    <row r="406" spans="2:65" s="10" customFormat="1" ht="44.25" customHeight="1">
      <c r="B406" s="162"/>
      <c r="C406" s="163"/>
      <c r="D406" s="163"/>
      <c r="E406" s="164" t="s">
        <v>1876</v>
      </c>
      <c r="F406" s="266" t="s">
        <v>2384</v>
      </c>
      <c r="G406" s="263"/>
      <c r="H406" s="263"/>
      <c r="I406" s="263"/>
      <c r="J406" s="163"/>
      <c r="K406" s="165">
        <v>2.2275</v>
      </c>
      <c r="L406" s="163"/>
      <c r="M406" s="163"/>
      <c r="N406" s="163"/>
      <c r="O406" s="163"/>
      <c r="P406" s="163"/>
      <c r="Q406" s="163"/>
      <c r="R406" s="166"/>
      <c r="T406" s="167"/>
      <c r="U406" s="163"/>
      <c r="V406" s="163"/>
      <c r="W406" s="163"/>
      <c r="X406" s="163"/>
      <c r="Y406" s="163"/>
      <c r="Z406" s="163"/>
      <c r="AA406" s="168"/>
      <c r="AT406" s="169" t="s">
        <v>2027</v>
      </c>
      <c r="AU406" s="169" t="s">
        <v>1960</v>
      </c>
      <c r="AV406" s="10" t="s">
        <v>1960</v>
      </c>
      <c r="AW406" s="10" t="s">
        <v>2028</v>
      </c>
      <c r="AX406" s="10" t="s">
        <v>1936</v>
      </c>
      <c r="AY406" s="169" t="s">
        <v>2019</v>
      </c>
    </row>
    <row r="407" spans="2:65" s="10" customFormat="1" ht="22.5" customHeight="1">
      <c r="B407" s="162"/>
      <c r="C407" s="163"/>
      <c r="D407" s="163"/>
      <c r="E407" s="164" t="s">
        <v>1876</v>
      </c>
      <c r="F407" s="266" t="s">
        <v>2385</v>
      </c>
      <c r="G407" s="263"/>
      <c r="H407" s="263"/>
      <c r="I407" s="263"/>
      <c r="J407" s="163"/>
      <c r="K407" s="165">
        <v>0.108</v>
      </c>
      <c r="L407" s="163"/>
      <c r="M407" s="163"/>
      <c r="N407" s="163"/>
      <c r="O407" s="163"/>
      <c r="P407" s="163"/>
      <c r="Q407" s="163"/>
      <c r="R407" s="166"/>
      <c r="T407" s="167"/>
      <c r="U407" s="163"/>
      <c r="V407" s="163"/>
      <c r="W407" s="163"/>
      <c r="X407" s="163"/>
      <c r="Y407" s="163"/>
      <c r="Z407" s="163"/>
      <c r="AA407" s="168"/>
      <c r="AT407" s="169" t="s">
        <v>2027</v>
      </c>
      <c r="AU407" s="169" t="s">
        <v>1960</v>
      </c>
      <c r="AV407" s="10" t="s">
        <v>1960</v>
      </c>
      <c r="AW407" s="10" t="s">
        <v>2028</v>
      </c>
      <c r="AX407" s="10" t="s">
        <v>1936</v>
      </c>
      <c r="AY407" s="169" t="s">
        <v>2019</v>
      </c>
    </row>
    <row r="408" spans="2:65" s="11" customFormat="1" ht="22.5" customHeight="1">
      <c r="B408" s="170"/>
      <c r="C408" s="171"/>
      <c r="D408" s="171"/>
      <c r="E408" s="172" t="s">
        <v>1876</v>
      </c>
      <c r="F408" s="264" t="s">
        <v>2029</v>
      </c>
      <c r="G408" s="265"/>
      <c r="H408" s="265"/>
      <c r="I408" s="265"/>
      <c r="J408" s="171"/>
      <c r="K408" s="173">
        <v>2.5830000000000002</v>
      </c>
      <c r="L408" s="171"/>
      <c r="M408" s="171"/>
      <c r="N408" s="171"/>
      <c r="O408" s="171"/>
      <c r="P408" s="171"/>
      <c r="Q408" s="171"/>
      <c r="R408" s="174"/>
      <c r="T408" s="175"/>
      <c r="U408" s="171"/>
      <c r="V408" s="171"/>
      <c r="W408" s="171"/>
      <c r="X408" s="171"/>
      <c r="Y408" s="171"/>
      <c r="Z408" s="171"/>
      <c r="AA408" s="176"/>
      <c r="AT408" s="177" t="s">
        <v>2027</v>
      </c>
      <c r="AU408" s="177" t="s">
        <v>1960</v>
      </c>
      <c r="AV408" s="11" t="s">
        <v>2024</v>
      </c>
      <c r="AW408" s="11" t="s">
        <v>2028</v>
      </c>
      <c r="AX408" s="11" t="s">
        <v>1878</v>
      </c>
      <c r="AY408" s="177" t="s">
        <v>2019</v>
      </c>
    </row>
    <row r="409" spans="2:65" s="1" customFormat="1" ht="31.5" customHeight="1">
      <c r="B409" s="33"/>
      <c r="C409" s="155" t="s">
        <v>2386</v>
      </c>
      <c r="D409" s="155" t="s">
        <v>2020</v>
      </c>
      <c r="E409" s="156" t="s">
        <v>2387</v>
      </c>
      <c r="F409" s="249" t="s">
        <v>2388</v>
      </c>
      <c r="G409" s="250"/>
      <c r="H409" s="250"/>
      <c r="I409" s="250"/>
      <c r="J409" s="157" t="s">
        <v>2131</v>
      </c>
      <c r="K409" s="158">
        <v>3.3000000000000002E-2</v>
      </c>
      <c r="L409" s="251">
        <v>0</v>
      </c>
      <c r="M409" s="250"/>
      <c r="N409" s="252">
        <f>ROUND(L409*K409,2)</f>
        <v>0</v>
      </c>
      <c r="O409" s="250"/>
      <c r="P409" s="250"/>
      <c r="Q409" s="250"/>
      <c r="R409" s="35"/>
      <c r="T409" s="159" t="s">
        <v>1876</v>
      </c>
      <c r="U409" s="42" t="s">
        <v>1901</v>
      </c>
      <c r="V409" s="34"/>
      <c r="W409" s="160">
        <f>V409*K409</f>
        <v>0</v>
      </c>
      <c r="X409" s="160">
        <v>1.0900000000000001</v>
      </c>
      <c r="Y409" s="160">
        <f>X409*K409</f>
        <v>3.5970000000000002E-2</v>
      </c>
      <c r="Z409" s="160">
        <v>0</v>
      </c>
      <c r="AA409" s="161">
        <f>Z409*K409</f>
        <v>0</v>
      </c>
      <c r="AR409" s="16" t="s">
        <v>2024</v>
      </c>
      <c r="AT409" s="16" t="s">
        <v>2020</v>
      </c>
      <c r="AU409" s="16" t="s">
        <v>1960</v>
      </c>
      <c r="AY409" s="16" t="s">
        <v>2019</v>
      </c>
      <c r="BE409" s="102">
        <f>IF(U409="základní",N409,0)</f>
        <v>0</v>
      </c>
      <c r="BF409" s="102">
        <f>IF(U409="snížená",N409,0)</f>
        <v>0</v>
      </c>
      <c r="BG409" s="102">
        <f>IF(U409="zákl. přenesená",N409,0)</f>
        <v>0</v>
      </c>
      <c r="BH409" s="102">
        <f>IF(U409="sníž. přenesená",N409,0)</f>
        <v>0</v>
      </c>
      <c r="BI409" s="102">
        <f>IF(U409="nulová",N409,0)</f>
        <v>0</v>
      </c>
      <c r="BJ409" s="16" t="s">
        <v>1878</v>
      </c>
      <c r="BK409" s="102">
        <f>ROUND(L409*K409,2)</f>
        <v>0</v>
      </c>
      <c r="BL409" s="16" t="s">
        <v>2024</v>
      </c>
      <c r="BM409" s="16" t="s">
        <v>2389</v>
      </c>
    </row>
    <row r="410" spans="2:65" s="10" customFormat="1" ht="31.5" customHeight="1">
      <c r="B410" s="162"/>
      <c r="C410" s="163"/>
      <c r="D410" s="163"/>
      <c r="E410" s="164" t="s">
        <v>1876</v>
      </c>
      <c r="F410" s="262" t="s">
        <v>2390</v>
      </c>
      <c r="G410" s="263"/>
      <c r="H410" s="263"/>
      <c r="I410" s="263"/>
      <c r="J410" s="163"/>
      <c r="K410" s="165">
        <v>3.2967000000000003E-2</v>
      </c>
      <c r="L410" s="163"/>
      <c r="M410" s="163"/>
      <c r="N410" s="163"/>
      <c r="O410" s="163"/>
      <c r="P410" s="163"/>
      <c r="Q410" s="163"/>
      <c r="R410" s="166"/>
      <c r="T410" s="167"/>
      <c r="U410" s="163"/>
      <c r="V410" s="163"/>
      <c r="W410" s="163"/>
      <c r="X410" s="163"/>
      <c r="Y410" s="163"/>
      <c r="Z410" s="163"/>
      <c r="AA410" s="168"/>
      <c r="AT410" s="169" t="s">
        <v>2027</v>
      </c>
      <c r="AU410" s="169" t="s">
        <v>1960</v>
      </c>
      <c r="AV410" s="10" t="s">
        <v>1960</v>
      </c>
      <c r="AW410" s="10" t="s">
        <v>2028</v>
      </c>
      <c r="AX410" s="10" t="s">
        <v>1936</v>
      </c>
      <c r="AY410" s="169" t="s">
        <v>2019</v>
      </c>
    </row>
    <row r="411" spans="2:65" s="11" customFormat="1" ht="22.5" customHeight="1">
      <c r="B411" s="170"/>
      <c r="C411" s="171"/>
      <c r="D411" s="171"/>
      <c r="E411" s="172" t="s">
        <v>1876</v>
      </c>
      <c r="F411" s="264" t="s">
        <v>2029</v>
      </c>
      <c r="G411" s="265"/>
      <c r="H411" s="265"/>
      <c r="I411" s="265"/>
      <c r="J411" s="171"/>
      <c r="K411" s="173">
        <v>3.2967000000000003E-2</v>
      </c>
      <c r="L411" s="171"/>
      <c r="M411" s="171"/>
      <c r="N411" s="171"/>
      <c r="O411" s="171"/>
      <c r="P411" s="171"/>
      <c r="Q411" s="171"/>
      <c r="R411" s="174"/>
      <c r="T411" s="175"/>
      <c r="U411" s="171"/>
      <c r="V411" s="171"/>
      <c r="W411" s="171"/>
      <c r="X411" s="171"/>
      <c r="Y411" s="171"/>
      <c r="Z411" s="171"/>
      <c r="AA411" s="176"/>
      <c r="AT411" s="177" t="s">
        <v>2027</v>
      </c>
      <c r="AU411" s="177" t="s">
        <v>1960</v>
      </c>
      <c r="AV411" s="11" t="s">
        <v>2024</v>
      </c>
      <c r="AW411" s="11" t="s">
        <v>2028</v>
      </c>
      <c r="AX411" s="11" t="s">
        <v>1878</v>
      </c>
      <c r="AY411" s="177" t="s">
        <v>2019</v>
      </c>
    </row>
    <row r="412" spans="2:65" s="1" customFormat="1" ht="31.5" customHeight="1">
      <c r="B412" s="33"/>
      <c r="C412" s="155" t="s">
        <v>2391</v>
      </c>
      <c r="D412" s="155" t="s">
        <v>2020</v>
      </c>
      <c r="E412" s="156" t="s">
        <v>2392</v>
      </c>
      <c r="F412" s="249" t="s">
        <v>2393</v>
      </c>
      <c r="G412" s="250"/>
      <c r="H412" s="250"/>
      <c r="I412" s="250"/>
      <c r="J412" s="157" t="s">
        <v>2131</v>
      </c>
      <c r="K412" s="158">
        <v>0.93100000000000005</v>
      </c>
      <c r="L412" s="251">
        <v>0</v>
      </c>
      <c r="M412" s="250"/>
      <c r="N412" s="252">
        <f>ROUND(L412*K412,2)</f>
        <v>0</v>
      </c>
      <c r="O412" s="250"/>
      <c r="P412" s="250"/>
      <c r="Q412" s="250"/>
      <c r="R412" s="35"/>
      <c r="T412" s="159" t="s">
        <v>1876</v>
      </c>
      <c r="U412" s="42" t="s">
        <v>1901</v>
      </c>
      <c r="V412" s="34"/>
      <c r="W412" s="160">
        <f>V412*K412</f>
        <v>0</v>
      </c>
      <c r="X412" s="160">
        <v>1.0900000000000001</v>
      </c>
      <c r="Y412" s="160">
        <f>X412*K412</f>
        <v>1.0147900000000001</v>
      </c>
      <c r="Z412" s="160">
        <v>0</v>
      </c>
      <c r="AA412" s="161">
        <f>Z412*K412</f>
        <v>0</v>
      </c>
      <c r="AR412" s="16" t="s">
        <v>2024</v>
      </c>
      <c r="AT412" s="16" t="s">
        <v>2020</v>
      </c>
      <c r="AU412" s="16" t="s">
        <v>1960</v>
      </c>
      <c r="AY412" s="16" t="s">
        <v>2019</v>
      </c>
      <c r="BE412" s="102">
        <f>IF(U412="základní",N412,0)</f>
        <v>0</v>
      </c>
      <c r="BF412" s="102">
        <f>IF(U412="snížená",N412,0)</f>
        <v>0</v>
      </c>
      <c r="BG412" s="102">
        <f>IF(U412="zákl. přenesená",N412,0)</f>
        <v>0</v>
      </c>
      <c r="BH412" s="102">
        <f>IF(U412="sníž. přenesená",N412,0)</f>
        <v>0</v>
      </c>
      <c r="BI412" s="102">
        <f>IF(U412="nulová",N412,0)</f>
        <v>0</v>
      </c>
      <c r="BJ412" s="16" t="s">
        <v>1878</v>
      </c>
      <c r="BK412" s="102">
        <f>ROUND(L412*K412,2)</f>
        <v>0</v>
      </c>
      <c r="BL412" s="16" t="s">
        <v>2024</v>
      </c>
      <c r="BM412" s="16" t="s">
        <v>2394</v>
      </c>
    </row>
    <row r="413" spans="2:65" s="10" customFormat="1" ht="31.5" customHeight="1">
      <c r="B413" s="162"/>
      <c r="C413" s="163"/>
      <c r="D413" s="163"/>
      <c r="E413" s="164" t="s">
        <v>1876</v>
      </c>
      <c r="F413" s="262" t="s">
        <v>2395</v>
      </c>
      <c r="G413" s="263"/>
      <c r="H413" s="263"/>
      <c r="I413" s="263"/>
      <c r="J413" s="163"/>
      <c r="K413" s="165">
        <v>0.147675</v>
      </c>
      <c r="L413" s="163"/>
      <c r="M413" s="163"/>
      <c r="N413" s="163"/>
      <c r="O413" s="163"/>
      <c r="P413" s="163"/>
      <c r="Q413" s="163"/>
      <c r="R413" s="166"/>
      <c r="T413" s="167"/>
      <c r="U413" s="163"/>
      <c r="V413" s="163"/>
      <c r="W413" s="163"/>
      <c r="X413" s="163"/>
      <c r="Y413" s="163"/>
      <c r="Z413" s="163"/>
      <c r="AA413" s="168"/>
      <c r="AT413" s="169" t="s">
        <v>2027</v>
      </c>
      <c r="AU413" s="169" t="s">
        <v>1960</v>
      </c>
      <c r="AV413" s="10" t="s">
        <v>1960</v>
      </c>
      <c r="AW413" s="10" t="s">
        <v>2028</v>
      </c>
      <c r="AX413" s="10" t="s">
        <v>1936</v>
      </c>
      <c r="AY413" s="169" t="s">
        <v>2019</v>
      </c>
    </row>
    <row r="414" spans="2:65" s="10" customFormat="1" ht="44.25" customHeight="1">
      <c r="B414" s="162"/>
      <c r="C414" s="163"/>
      <c r="D414" s="163"/>
      <c r="E414" s="164" t="s">
        <v>1876</v>
      </c>
      <c r="F414" s="266" t="s">
        <v>2396</v>
      </c>
      <c r="G414" s="263"/>
      <c r="H414" s="263"/>
      <c r="I414" s="263"/>
      <c r="J414" s="163"/>
      <c r="K414" s="165">
        <v>0.70784999999999998</v>
      </c>
      <c r="L414" s="163"/>
      <c r="M414" s="163"/>
      <c r="N414" s="163"/>
      <c r="O414" s="163"/>
      <c r="P414" s="163"/>
      <c r="Q414" s="163"/>
      <c r="R414" s="166"/>
      <c r="T414" s="167"/>
      <c r="U414" s="163"/>
      <c r="V414" s="163"/>
      <c r="W414" s="163"/>
      <c r="X414" s="163"/>
      <c r="Y414" s="163"/>
      <c r="Z414" s="163"/>
      <c r="AA414" s="168"/>
      <c r="AT414" s="169" t="s">
        <v>2027</v>
      </c>
      <c r="AU414" s="169" t="s">
        <v>1960</v>
      </c>
      <c r="AV414" s="10" t="s">
        <v>1960</v>
      </c>
      <c r="AW414" s="10" t="s">
        <v>2028</v>
      </c>
      <c r="AX414" s="10" t="s">
        <v>1936</v>
      </c>
      <c r="AY414" s="169" t="s">
        <v>2019</v>
      </c>
    </row>
    <row r="415" spans="2:65" s="10" customFormat="1" ht="22.5" customHeight="1">
      <c r="B415" s="162"/>
      <c r="C415" s="163"/>
      <c r="D415" s="163"/>
      <c r="E415" s="164" t="s">
        <v>1876</v>
      </c>
      <c r="F415" s="266" t="s">
        <v>2397</v>
      </c>
      <c r="G415" s="263"/>
      <c r="H415" s="263"/>
      <c r="I415" s="263"/>
      <c r="J415" s="163"/>
      <c r="K415" s="165">
        <v>7.5504000000000002E-2</v>
      </c>
      <c r="L415" s="163"/>
      <c r="M415" s="163"/>
      <c r="N415" s="163"/>
      <c r="O415" s="163"/>
      <c r="P415" s="163"/>
      <c r="Q415" s="163"/>
      <c r="R415" s="166"/>
      <c r="T415" s="167"/>
      <c r="U415" s="163"/>
      <c r="V415" s="163"/>
      <c r="W415" s="163"/>
      <c r="X415" s="163"/>
      <c r="Y415" s="163"/>
      <c r="Z415" s="163"/>
      <c r="AA415" s="168"/>
      <c r="AT415" s="169" t="s">
        <v>2027</v>
      </c>
      <c r="AU415" s="169" t="s">
        <v>1960</v>
      </c>
      <c r="AV415" s="10" t="s">
        <v>1960</v>
      </c>
      <c r="AW415" s="10" t="s">
        <v>2028</v>
      </c>
      <c r="AX415" s="10" t="s">
        <v>1936</v>
      </c>
      <c r="AY415" s="169" t="s">
        <v>2019</v>
      </c>
    </row>
    <row r="416" spans="2:65" s="11" customFormat="1" ht="22.5" customHeight="1">
      <c r="B416" s="170"/>
      <c r="C416" s="171"/>
      <c r="D416" s="171"/>
      <c r="E416" s="172" t="s">
        <v>1876</v>
      </c>
      <c r="F416" s="264" t="s">
        <v>2029</v>
      </c>
      <c r="G416" s="265"/>
      <c r="H416" s="265"/>
      <c r="I416" s="265"/>
      <c r="J416" s="171"/>
      <c r="K416" s="173">
        <v>0.931029</v>
      </c>
      <c r="L416" s="171"/>
      <c r="M416" s="171"/>
      <c r="N416" s="171"/>
      <c r="O416" s="171"/>
      <c r="P416" s="171"/>
      <c r="Q416" s="171"/>
      <c r="R416" s="174"/>
      <c r="T416" s="175"/>
      <c r="U416" s="171"/>
      <c r="V416" s="171"/>
      <c r="W416" s="171"/>
      <c r="X416" s="171"/>
      <c r="Y416" s="171"/>
      <c r="Z416" s="171"/>
      <c r="AA416" s="176"/>
      <c r="AT416" s="177" t="s">
        <v>2027</v>
      </c>
      <c r="AU416" s="177" t="s">
        <v>1960</v>
      </c>
      <c r="AV416" s="11" t="s">
        <v>2024</v>
      </c>
      <c r="AW416" s="11" t="s">
        <v>2028</v>
      </c>
      <c r="AX416" s="11" t="s">
        <v>1878</v>
      </c>
      <c r="AY416" s="177" t="s">
        <v>2019</v>
      </c>
    </row>
    <row r="417" spans="2:65" s="1" customFormat="1" ht="31.5" customHeight="1">
      <c r="B417" s="33"/>
      <c r="C417" s="155" t="s">
        <v>2398</v>
      </c>
      <c r="D417" s="155" t="s">
        <v>2020</v>
      </c>
      <c r="E417" s="156" t="s">
        <v>2399</v>
      </c>
      <c r="F417" s="249" t="s">
        <v>2400</v>
      </c>
      <c r="G417" s="250"/>
      <c r="H417" s="250"/>
      <c r="I417" s="250"/>
      <c r="J417" s="157" t="s">
        <v>2049</v>
      </c>
      <c r="K417" s="158">
        <v>29.2</v>
      </c>
      <c r="L417" s="251">
        <v>0</v>
      </c>
      <c r="M417" s="250"/>
      <c r="N417" s="252">
        <f>ROUND(L417*K417,2)</f>
        <v>0</v>
      </c>
      <c r="O417" s="250"/>
      <c r="P417" s="250"/>
      <c r="Q417" s="250"/>
      <c r="R417" s="35"/>
      <c r="T417" s="159" t="s">
        <v>1876</v>
      </c>
      <c r="U417" s="42" t="s">
        <v>1901</v>
      </c>
      <c r="V417" s="34"/>
      <c r="W417" s="160">
        <f>V417*K417</f>
        <v>0</v>
      </c>
      <c r="X417" s="160">
        <v>1.9000000000000001E-4</v>
      </c>
      <c r="Y417" s="160">
        <f>X417*K417</f>
        <v>5.548E-3</v>
      </c>
      <c r="Z417" s="160">
        <v>0</v>
      </c>
      <c r="AA417" s="161">
        <f>Z417*K417</f>
        <v>0</v>
      </c>
      <c r="AR417" s="16" t="s">
        <v>2024</v>
      </c>
      <c r="AT417" s="16" t="s">
        <v>2020</v>
      </c>
      <c r="AU417" s="16" t="s">
        <v>1960</v>
      </c>
      <c r="AY417" s="16" t="s">
        <v>2019</v>
      </c>
      <c r="BE417" s="102">
        <f>IF(U417="základní",N417,0)</f>
        <v>0</v>
      </c>
      <c r="BF417" s="102">
        <f>IF(U417="snížená",N417,0)</f>
        <v>0</v>
      </c>
      <c r="BG417" s="102">
        <f>IF(U417="zákl. přenesená",N417,0)</f>
        <v>0</v>
      </c>
      <c r="BH417" s="102">
        <f>IF(U417="sníž. přenesená",N417,0)</f>
        <v>0</v>
      </c>
      <c r="BI417" s="102">
        <f>IF(U417="nulová",N417,0)</f>
        <v>0</v>
      </c>
      <c r="BJ417" s="16" t="s">
        <v>1878</v>
      </c>
      <c r="BK417" s="102">
        <f>ROUND(L417*K417,2)</f>
        <v>0</v>
      </c>
      <c r="BL417" s="16" t="s">
        <v>2024</v>
      </c>
      <c r="BM417" s="16" t="s">
        <v>2401</v>
      </c>
    </row>
    <row r="418" spans="2:65" s="10" customFormat="1" ht="22.5" customHeight="1">
      <c r="B418" s="162"/>
      <c r="C418" s="163"/>
      <c r="D418" s="163"/>
      <c r="E418" s="164" t="s">
        <v>1876</v>
      </c>
      <c r="F418" s="262" t="s">
        <v>2402</v>
      </c>
      <c r="G418" s="263"/>
      <c r="H418" s="263"/>
      <c r="I418" s="263"/>
      <c r="J418" s="163"/>
      <c r="K418" s="165">
        <v>9.1</v>
      </c>
      <c r="L418" s="163"/>
      <c r="M418" s="163"/>
      <c r="N418" s="163"/>
      <c r="O418" s="163"/>
      <c r="P418" s="163"/>
      <c r="Q418" s="163"/>
      <c r="R418" s="166"/>
      <c r="T418" s="167"/>
      <c r="U418" s="163"/>
      <c r="V418" s="163"/>
      <c r="W418" s="163"/>
      <c r="X418" s="163"/>
      <c r="Y418" s="163"/>
      <c r="Z418" s="163"/>
      <c r="AA418" s="168"/>
      <c r="AT418" s="169" t="s">
        <v>2027</v>
      </c>
      <c r="AU418" s="169" t="s">
        <v>1960</v>
      </c>
      <c r="AV418" s="10" t="s">
        <v>1960</v>
      </c>
      <c r="AW418" s="10" t="s">
        <v>2028</v>
      </c>
      <c r="AX418" s="10" t="s">
        <v>1936</v>
      </c>
      <c r="AY418" s="169" t="s">
        <v>2019</v>
      </c>
    </row>
    <row r="419" spans="2:65" s="10" customFormat="1" ht="22.5" customHeight="1">
      <c r="B419" s="162"/>
      <c r="C419" s="163"/>
      <c r="D419" s="163"/>
      <c r="E419" s="164" t="s">
        <v>1876</v>
      </c>
      <c r="F419" s="266" t="s">
        <v>2403</v>
      </c>
      <c r="G419" s="263"/>
      <c r="H419" s="263"/>
      <c r="I419" s="263"/>
      <c r="J419" s="163"/>
      <c r="K419" s="165">
        <v>18.600000000000001</v>
      </c>
      <c r="L419" s="163"/>
      <c r="M419" s="163"/>
      <c r="N419" s="163"/>
      <c r="O419" s="163"/>
      <c r="P419" s="163"/>
      <c r="Q419" s="163"/>
      <c r="R419" s="166"/>
      <c r="T419" s="167"/>
      <c r="U419" s="163"/>
      <c r="V419" s="163"/>
      <c r="W419" s="163"/>
      <c r="X419" s="163"/>
      <c r="Y419" s="163"/>
      <c r="Z419" s="163"/>
      <c r="AA419" s="168"/>
      <c r="AT419" s="169" t="s">
        <v>2027</v>
      </c>
      <c r="AU419" s="169" t="s">
        <v>1960</v>
      </c>
      <c r="AV419" s="10" t="s">
        <v>1960</v>
      </c>
      <c r="AW419" s="10" t="s">
        <v>2028</v>
      </c>
      <c r="AX419" s="10" t="s">
        <v>1936</v>
      </c>
      <c r="AY419" s="169" t="s">
        <v>2019</v>
      </c>
    </row>
    <row r="420" spans="2:65" s="10" customFormat="1" ht="22.5" customHeight="1">
      <c r="B420" s="162"/>
      <c r="C420" s="163"/>
      <c r="D420" s="163"/>
      <c r="E420" s="164" t="s">
        <v>1876</v>
      </c>
      <c r="F420" s="266" t="s">
        <v>2404</v>
      </c>
      <c r="G420" s="263"/>
      <c r="H420" s="263"/>
      <c r="I420" s="263"/>
      <c r="J420" s="163"/>
      <c r="K420" s="165">
        <v>1.5</v>
      </c>
      <c r="L420" s="163"/>
      <c r="M420" s="163"/>
      <c r="N420" s="163"/>
      <c r="O420" s="163"/>
      <c r="P420" s="163"/>
      <c r="Q420" s="163"/>
      <c r="R420" s="166"/>
      <c r="T420" s="167"/>
      <c r="U420" s="163"/>
      <c r="V420" s="163"/>
      <c r="W420" s="163"/>
      <c r="X420" s="163"/>
      <c r="Y420" s="163"/>
      <c r="Z420" s="163"/>
      <c r="AA420" s="168"/>
      <c r="AT420" s="169" t="s">
        <v>2027</v>
      </c>
      <c r="AU420" s="169" t="s">
        <v>1960</v>
      </c>
      <c r="AV420" s="10" t="s">
        <v>1960</v>
      </c>
      <c r="AW420" s="10" t="s">
        <v>2028</v>
      </c>
      <c r="AX420" s="10" t="s">
        <v>1936</v>
      </c>
      <c r="AY420" s="169" t="s">
        <v>2019</v>
      </c>
    </row>
    <row r="421" spans="2:65" s="11" customFormat="1" ht="22.5" customHeight="1">
      <c r="B421" s="170"/>
      <c r="C421" s="171"/>
      <c r="D421" s="171"/>
      <c r="E421" s="172" t="s">
        <v>1876</v>
      </c>
      <c r="F421" s="264" t="s">
        <v>2029</v>
      </c>
      <c r="G421" s="265"/>
      <c r="H421" s="265"/>
      <c r="I421" s="265"/>
      <c r="J421" s="171"/>
      <c r="K421" s="173">
        <v>29.2</v>
      </c>
      <c r="L421" s="171"/>
      <c r="M421" s="171"/>
      <c r="N421" s="171"/>
      <c r="O421" s="171"/>
      <c r="P421" s="171"/>
      <c r="Q421" s="171"/>
      <c r="R421" s="174"/>
      <c r="T421" s="175"/>
      <c r="U421" s="171"/>
      <c r="V421" s="171"/>
      <c r="W421" s="171"/>
      <c r="X421" s="171"/>
      <c r="Y421" s="171"/>
      <c r="Z421" s="171"/>
      <c r="AA421" s="176"/>
      <c r="AT421" s="177" t="s">
        <v>2027</v>
      </c>
      <c r="AU421" s="177" t="s">
        <v>1960</v>
      </c>
      <c r="AV421" s="11" t="s">
        <v>2024</v>
      </c>
      <c r="AW421" s="11" t="s">
        <v>2028</v>
      </c>
      <c r="AX421" s="11" t="s">
        <v>1878</v>
      </c>
      <c r="AY421" s="177" t="s">
        <v>2019</v>
      </c>
    </row>
    <row r="422" spans="2:65" s="1" customFormat="1" ht="31.5" customHeight="1">
      <c r="B422" s="33"/>
      <c r="C422" s="155" t="s">
        <v>2405</v>
      </c>
      <c r="D422" s="155" t="s">
        <v>2020</v>
      </c>
      <c r="E422" s="156" t="s">
        <v>2406</v>
      </c>
      <c r="F422" s="249" t="s">
        <v>2407</v>
      </c>
      <c r="G422" s="250"/>
      <c r="H422" s="250"/>
      <c r="I422" s="250"/>
      <c r="J422" s="157" t="s">
        <v>2023</v>
      </c>
      <c r="K422" s="158">
        <v>19.05</v>
      </c>
      <c r="L422" s="251">
        <v>0</v>
      </c>
      <c r="M422" s="250"/>
      <c r="N422" s="252">
        <f>ROUND(L422*K422,2)</f>
        <v>0</v>
      </c>
      <c r="O422" s="250"/>
      <c r="P422" s="250"/>
      <c r="Q422" s="250"/>
      <c r="R422" s="35"/>
      <c r="T422" s="159" t="s">
        <v>1876</v>
      </c>
      <c r="U422" s="42" t="s">
        <v>1901</v>
      </c>
      <c r="V422" s="34"/>
      <c r="W422" s="160">
        <f>V422*K422</f>
        <v>0</v>
      </c>
      <c r="X422" s="160">
        <v>0.11576</v>
      </c>
      <c r="Y422" s="160">
        <f>X422*K422</f>
        <v>2.205228</v>
      </c>
      <c r="Z422" s="160">
        <v>0</v>
      </c>
      <c r="AA422" s="161">
        <f>Z422*K422</f>
        <v>0</v>
      </c>
      <c r="AR422" s="16" t="s">
        <v>2024</v>
      </c>
      <c r="AT422" s="16" t="s">
        <v>2020</v>
      </c>
      <c r="AU422" s="16" t="s">
        <v>1960</v>
      </c>
      <c r="AY422" s="16" t="s">
        <v>2019</v>
      </c>
      <c r="BE422" s="102">
        <f>IF(U422="základní",N422,0)</f>
        <v>0</v>
      </c>
      <c r="BF422" s="102">
        <f>IF(U422="snížená",N422,0)</f>
        <v>0</v>
      </c>
      <c r="BG422" s="102">
        <f>IF(U422="zákl. přenesená",N422,0)</f>
        <v>0</v>
      </c>
      <c r="BH422" s="102">
        <f>IF(U422="sníž. přenesená",N422,0)</f>
        <v>0</v>
      </c>
      <c r="BI422" s="102">
        <f>IF(U422="nulová",N422,0)</f>
        <v>0</v>
      </c>
      <c r="BJ422" s="16" t="s">
        <v>1878</v>
      </c>
      <c r="BK422" s="102">
        <f>ROUND(L422*K422,2)</f>
        <v>0</v>
      </c>
      <c r="BL422" s="16" t="s">
        <v>2024</v>
      </c>
      <c r="BM422" s="16" t="s">
        <v>2408</v>
      </c>
    </row>
    <row r="423" spans="2:65" s="10" customFormat="1" ht="22.5" customHeight="1">
      <c r="B423" s="162"/>
      <c r="C423" s="163"/>
      <c r="D423" s="163"/>
      <c r="E423" s="164" t="s">
        <v>1876</v>
      </c>
      <c r="F423" s="262" t="s">
        <v>2409</v>
      </c>
      <c r="G423" s="263"/>
      <c r="H423" s="263"/>
      <c r="I423" s="263"/>
      <c r="J423" s="163"/>
      <c r="K423" s="165">
        <v>0.9</v>
      </c>
      <c r="L423" s="163"/>
      <c r="M423" s="163"/>
      <c r="N423" s="163"/>
      <c r="O423" s="163"/>
      <c r="P423" s="163"/>
      <c r="Q423" s="163"/>
      <c r="R423" s="166"/>
      <c r="T423" s="167"/>
      <c r="U423" s="163"/>
      <c r="V423" s="163"/>
      <c r="W423" s="163"/>
      <c r="X423" s="163"/>
      <c r="Y423" s="163"/>
      <c r="Z423" s="163"/>
      <c r="AA423" s="168"/>
      <c r="AT423" s="169" t="s">
        <v>2027</v>
      </c>
      <c r="AU423" s="169" t="s">
        <v>1960</v>
      </c>
      <c r="AV423" s="10" t="s">
        <v>1960</v>
      </c>
      <c r="AW423" s="10" t="s">
        <v>2028</v>
      </c>
      <c r="AX423" s="10" t="s">
        <v>1936</v>
      </c>
      <c r="AY423" s="169" t="s">
        <v>2019</v>
      </c>
    </row>
    <row r="424" spans="2:65" s="10" customFormat="1" ht="22.5" customHeight="1">
      <c r="B424" s="162"/>
      <c r="C424" s="163"/>
      <c r="D424" s="163"/>
      <c r="E424" s="164" t="s">
        <v>1876</v>
      </c>
      <c r="F424" s="266" t="s">
        <v>2410</v>
      </c>
      <c r="G424" s="263"/>
      <c r="H424" s="263"/>
      <c r="I424" s="263"/>
      <c r="J424" s="163"/>
      <c r="K424" s="165">
        <v>16.574999999999999</v>
      </c>
      <c r="L424" s="163"/>
      <c r="M424" s="163"/>
      <c r="N424" s="163"/>
      <c r="O424" s="163"/>
      <c r="P424" s="163"/>
      <c r="Q424" s="163"/>
      <c r="R424" s="166"/>
      <c r="T424" s="167"/>
      <c r="U424" s="163"/>
      <c r="V424" s="163"/>
      <c r="W424" s="163"/>
      <c r="X424" s="163"/>
      <c r="Y424" s="163"/>
      <c r="Z424" s="163"/>
      <c r="AA424" s="168"/>
      <c r="AT424" s="169" t="s">
        <v>2027</v>
      </c>
      <c r="AU424" s="169" t="s">
        <v>1960</v>
      </c>
      <c r="AV424" s="10" t="s">
        <v>1960</v>
      </c>
      <c r="AW424" s="10" t="s">
        <v>2028</v>
      </c>
      <c r="AX424" s="10" t="s">
        <v>1936</v>
      </c>
      <c r="AY424" s="169" t="s">
        <v>2019</v>
      </c>
    </row>
    <row r="425" spans="2:65" s="10" customFormat="1" ht="22.5" customHeight="1">
      <c r="B425" s="162"/>
      <c r="C425" s="163"/>
      <c r="D425" s="163"/>
      <c r="E425" s="164" t="s">
        <v>1876</v>
      </c>
      <c r="F425" s="266" t="s">
        <v>2411</v>
      </c>
      <c r="G425" s="263"/>
      <c r="H425" s="263"/>
      <c r="I425" s="263"/>
      <c r="J425" s="163"/>
      <c r="K425" s="165">
        <v>1.575</v>
      </c>
      <c r="L425" s="163"/>
      <c r="M425" s="163"/>
      <c r="N425" s="163"/>
      <c r="O425" s="163"/>
      <c r="P425" s="163"/>
      <c r="Q425" s="163"/>
      <c r="R425" s="166"/>
      <c r="T425" s="167"/>
      <c r="U425" s="163"/>
      <c r="V425" s="163"/>
      <c r="W425" s="163"/>
      <c r="X425" s="163"/>
      <c r="Y425" s="163"/>
      <c r="Z425" s="163"/>
      <c r="AA425" s="168"/>
      <c r="AT425" s="169" t="s">
        <v>2027</v>
      </c>
      <c r="AU425" s="169" t="s">
        <v>1960</v>
      </c>
      <c r="AV425" s="10" t="s">
        <v>1960</v>
      </c>
      <c r="AW425" s="10" t="s">
        <v>2028</v>
      </c>
      <c r="AX425" s="10" t="s">
        <v>1936</v>
      </c>
      <c r="AY425" s="169" t="s">
        <v>2019</v>
      </c>
    </row>
    <row r="426" spans="2:65" s="11" customFormat="1" ht="22.5" customHeight="1">
      <c r="B426" s="170"/>
      <c r="C426" s="171"/>
      <c r="D426" s="171"/>
      <c r="E426" s="172" t="s">
        <v>1876</v>
      </c>
      <c r="F426" s="264" t="s">
        <v>2029</v>
      </c>
      <c r="G426" s="265"/>
      <c r="H426" s="265"/>
      <c r="I426" s="265"/>
      <c r="J426" s="171"/>
      <c r="K426" s="173">
        <v>19.05</v>
      </c>
      <c r="L426" s="171"/>
      <c r="M426" s="171"/>
      <c r="N426" s="171"/>
      <c r="O426" s="171"/>
      <c r="P426" s="171"/>
      <c r="Q426" s="171"/>
      <c r="R426" s="174"/>
      <c r="T426" s="175"/>
      <c r="U426" s="171"/>
      <c r="V426" s="171"/>
      <c r="W426" s="171"/>
      <c r="X426" s="171"/>
      <c r="Y426" s="171"/>
      <c r="Z426" s="171"/>
      <c r="AA426" s="176"/>
      <c r="AT426" s="177" t="s">
        <v>2027</v>
      </c>
      <c r="AU426" s="177" t="s">
        <v>1960</v>
      </c>
      <c r="AV426" s="11" t="s">
        <v>2024</v>
      </c>
      <c r="AW426" s="11" t="s">
        <v>2028</v>
      </c>
      <c r="AX426" s="11" t="s">
        <v>1878</v>
      </c>
      <c r="AY426" s="177" t="s">
        <v>2019</v>
      </c>
    </row>
    <row r="427" spans="2:65" s="1" customFormat="1" ht="31.5" customHeight="1">
      <c r="B427" s="33"/>
      <c r="C427" s="155" t="s">
        <v>2412</v>
      </c>
      <c r="D427" s="155" t="s">
        <v>2020</v>
      </c>
      <c r="E427" s="156" t="s">
        <v>2413</v>
      </c>
      <c r="F427" s="249" t="s">
        <v>2414</v>
      </c>
      <c r="G427" s="250"/>
      <c r="H427" s="250"/>
      <c r="I427" s="250"/>
      <c r="J427" s="157" t="s">
        <v>2023</v>
      </c>
      <c r="K427" s="158">
        <v>3</v>
      </c>
      <c r="L427" s="251">
        <v>0</v>
      </c>
      <c r="M427" s="250"/>
      <c r="N427" s="252">
        <f>ROUND(L427*K427,2)</f>
        <v>0</v>
      </c>
      <c r="O427" s="250"/>
      <c r="P427" s="250"/>
      <c r="Q427" s="250"/>
      <c r="R427" s="35"/>
      <c r="T427" s="159" t="s">
        <v>1876</v>
      </c>
      <c r="U427" s="42" t="s">
        <v>1901</v>
      </c>
      <c r="V427" s="34"/>
      <c r="W427" s="160">
        <f>V427*K427</f>
        <v>0</v>
      </c>
      <c r="X427" s="160">
        <v>0.12335</v>
      </c>
      <c r="Y427" s="160">
        <f>X427*K427</f>
        <v>0.37004999999999999</v>
      </c>
      <c r="Z427" s="160">
        <v>0</v>
      </c>
      <c r="AA427" s="161">
        <f>Z427*K427</f>
        <v>0</v>
      </c>
      <c r="AR427" s="16" t="s">
        <v>2024</v>
      </c>
      <c r="AT427" s="16" t="s">
        <v>2020</v>
      </c>
      <c r="AU427" s="16" t="s">
        <v>1960</v>
      </c>
      <c r="AY427" s="16" t="s">
        <v>2019</v>
      </c>
      <c r="BE427" s="102">
        <f>IF(U427="základní",N427,0)</f>
        <v>0</v>
      </c>
      <c r="BF427" s="102">
        <f>IF(U427="snížená",N427,0)</f>
        <v>0</v>
      </c>
      <c r="BG427" s="102">
        <f>IF(U427="zákl. přenesená",N427,0)</f>
        <v>0</v>
      </c>
      <c r="BH427" s="102">
        <f>IF(U427="sníž. přenesená",N427,0)</f>
        <v>0</v>
      </c>
      <c r="BI427" s="102">
        <f>IF(U427="nulová",N427,0)</f>
        <v>0</v>
      </c>
      <c r="BJ427" s="16" t="s">
        <v>1878</v>
      </c>
      <c r="BK427" s="102">
        <f>ROUND(L427*K427,2)</f>
        <v>0</v>
      </c>
      <c r="BL427" s="16" t="s">
        <v>2024</v>
      </c>
      <c r="BM427" s="16" t="s">
        <v>2415</v>
      </c>
    </row>
    <row r="428" spans="2:65" s="10" customFormat="1" ht="22.5" customHeight="1">
      <c r="B428" s="162"/>
      <c r="C428" s="163"/>
      <c r="D428" s="163"/>
      <c r="E428" s="164" t="s">
        <v>1876</v>
      </c>
      <c r="F428" s="262" t="s">
        <v>2416</v>
      </c>
      <c r="G428" s="263"/>
      <c r="H428" s="263"/>
      <c r="I428" s="263"/>
      <c r="J428" s="163"/>
      <c r="K428" s="165">
        <v>3</v>
      </c>
      <c r="L428" s="163"/>
      <c r="M428" s="163"/>
      <c r="N428" s="163"/>
      <c r="O428" s="163"/>
      <c r="P428" s="163"/>
      <c r="Q428" s="163"/>
      <c r="R428" s="166"/>
      <c r="T428" s="167"/>
      <c r="U428" s="163"/>
      <c r="V428" s="163"/>
      <c r="W428" s="163"/>
      <c r="X428" s="163"/>
      <c r="Y428" s="163"/>
      <c r="Z428" s="163"/>
      <c r="AA428" s="168"/>
      <c r="AT428" s="169" t="s">
        <v>2027</v>
      </c>
      <c r="AU428" s="169" t="s">
        <v>1960</v>
      </c>
      <c r="AV428" s="10" t="s">
        <v>1960</v>
      </c>
      <c r="AW428" s="10" t="s">
        <v>2028</v>
      </c>
      <c r="AX428" s="10" t="s">
        <v>1936</v>
      </c>
      <c r="AY428" s="169" t="s">
        <v>2019</v>
      </c>
    </row>
    <row r="429" spans="2:65" s="11" customFormat="1" ht="22.5" customHeight="1">
      <c r="B429" s="170"/>
      <c r="C429" s="171"/>
      <c r="D429" s="171"/>
      <c r="E429" s="172" t="s">
        <v>1876</v>
      </c>
      <c r="F429" s="264" t="s">
        <v>2029</v>
      </c>
      <c r="G429" s="265"/>
      <c r="H429" s="265"/>
      <c r="I429" s="265"/>
      <c r="J429" s="171"/>
      <c r="K429" s="173">
        <v>3</v>
      </c>
      <c r="L429" s="171"/>
      <c r="M429" s="171"/>
      <c r="N429" s="171"/>
      <c r="O429" s="171"/>
      <c r="P429" s="171"/>
      <c r="Q429" s="171"/>
      <c r="R429" s="174"/>
      <c r="T429" s="175"/>
      <c r="U429" s="171"/>
      <c r="V429" s="171"/>
      <c r="W429" s="171"/>
      <c r="X429" s="171"/>
      <c r="Y429" s="171"/>
      <c r="Z429" s="171"/>
      <c r="AA429" s="176"/>
      <c r="AT429" s="177" t="s">
        <v>2027</v>
      </c>
      <c r="AU429" s="177" t="s">
        <v>1960</v>
      </c>
      <c r="AV429" s="11" t="s">
        <v>2024</v>
      </c>
      <c r="AW429" s="11" t="s">
        <v>2028</v>
      </c>
      <c r="AX429" s="11" t="s">
        <v>1878</v>
      </c>
      <c r="AY429" s="177" t="s">
        <v>2019</v>
      </c>
    </row>
    <row r="430" spans="2:65" s="1" customFormat="1" ht="44.25" customHeight="1">
      <c r="B430" s="33"/>
      <c r="C430" s="155" t="s">
        <v>2417</v>
      </c>
      <c r="D430" s="155" t="s">
        <v>2020</v>
      </c>
      <c r="E430" s="156" t="s">
        <v>2418</v>
      </c>
      <c r="F430" s="249" t="s">
        <v>2419</v>
      </c>
      <c r="G430" s="250"/>
      <c r="H430" s="250"/>
      <c r="I430" s="250"/>
      <c r="J430" s="157" t="s">
        <v>2023</v>
      </c>
      <c r="K430" s="158">
        <v>4.3120000000000003</v>
      </c>
      <c r="L430" s="251">
        <v>0</v>
      </c>
      <c r="M430" s="250"/>
      <c r="N430" s="252">
        <f>ROUND(L430*K430,2)</f>
        <v>0</v>
      </c>
      <c r="O430" s="250"/>
      <c r="P430" s="250"/>
      <c r="Q430" s="250"/>
      <c r="R430" s="35"/>
      <c r="T430" s="159" t="s">
        <v>1876</v>
      </c>
      <c r="U430" s="42" t="s">
        <v>1901</v>
      </c>
      <c r="V430" s="34"/>
      <c r="W430" s="160">
        <f>V430*K430</f>
        <v>0</v>
      </c>
      <c r="X430" s="160">
        <v>0.14651</v>
      </c>
      <c r="Y430" s="160">
        <f>X430*K430</f>
        <v>0.63175112</v>
      </c>
      <c r="Z430" s="160">
        <v>0</v>
      </c>
      <c r="AA430" s="161">
        <f>Z430*K430</f>
        <v>0</v>
      </c>
      <c r="AR430" s="16" t="s">
        <v>2024</v>
      </c>
      <c r="AT430" s="16" t="s">
        <v>2020</v>
      </c>
      <c r="AU430" s="16" t="s">
        <v>1960</v>
      </c>
      <c r="AY430" s="16" t="s">
        <v>2019</v>
      </c>
      <c r="BE430" s="102">
        <f>IF(U430="základní",N430,0)</f>
        <v>0</v>
      </c>
      <c r="BF430" s="102">
        <f>IF(U430="snížená",N430,0)</f>
        <v>0</v>
      </c>
      <c r="BG430" s="102">
        <f>IF(U430="zákl. přenesená",N430,0)</f>
        <v>0</v>
      </c>
      <c r="BH430" s="102">
        <f>IF(U430="sníž. přenesená",N430,0)</f>
        <v>0</v>
      </c>
      <c r="BI430" s="102">
        <f>IF(U430="nulová",N430,0)</f>
        <v>0</v>
      </c>
      <c r="BJ430" s="16" t="s">
        <v>1878</v>
      </c>
      <c r="BK430" s="102">
        <f>ROUND(L430*K430,2)</f>
        <v>0</v>
      </c>
      <c r="BL430" s="16" t="s">
        <v>2024</v>
      </c>
      <c r="BM430" s="16" t="s">
        <v>2420</v>
      </c>
    </row>
    <row r="431" spans="2:65" s="10" customFormat="1" ht="22.5" customHeight="1">
      <c r="B431" s="162"/>
      <c r="C431" s="163"/>
      <c r="D431" s="163"/>
      <c r="E431" s="164" t="s">
        <v>1876</v>
      </c>
      <c r="F431" s="262" t="s">
        <v>2421</v>
      </c>
      <c r="G431" s="263"/>
      <c r="H431" s="263"/>
      <c r="I431" s="263"/>
      <c r="J431" s="163"/>
      <c r="K431" s="165">
        <v>4.3120000000000003</v>
      </c>
      <c r="L431" s="163"/>
      <c r="M431" s="163"/>
      <c r="N431" s="163"/>
      <c r="O431" s="163"/>
      <c r="P431" s="163"/>
      <c r="Q431" s="163"/>
      <c r="R431" s="166"/>
      <c r="T431" s="167"/>
      <c r="U431" s="163"/>
      <c r="V431" s="163"/>
      <c r="W431" s="163"/>
      <c r="X431" s="163"/>
      <c r="Y431" s="163"/>
      <c r="Z431" s="163"/>
      <c r="AA431" s="168"/>
      <c r="AT431" s="169" t="s">
        <v>2027</v>
      </c>
      <c r="AU431" s="169" t="s">
        <v>1960</v>
      </c>
      <c r="AV431" s="10" t="s">
        <v>1960</v>
      </c>
      <c r="AW431" s="10" t="s">
        <v>2028</v>
      </c>
      <c r="AX431" s="10" t="s">
        <v>1936</v>
      </c>
      <c r="AY431" s="169" t="s">
        <v>2019</v>
      </c>
    </row>
    <row r="432" spans="2:65" s="11" customFormat="1" ht="22.5" customHeight="1">
      <c r="B432" s="170"/>
      <c r="C432" s="171"/>
      <c r="D432" s="171"/>
      <c r="E432" s="172" t="s">
        <v>1876</v>
      </c>
      <c r="F432" s="264" t="s">
        <v>2029</v>
      </c>
      <c r="G432" s="265"/>
      <c r="H432" s="265"/>
      <c r="I432" s="265"/>
      <c r="J432" s="171"/>
      <c r="K432" s="173">
        <v>4.3120000000000003</v>
      </c>
      <c r="L432" s="171"/>
      <c r="M432" s="171"/>
      <c r="N432" s="171"/>
      <c r="O432" s="171"/>
      <c r="P432" s="171"/>
      <c r="Q432" s="171"/>
      <c r="R432" s="174"/>
      <c r="T432" s="175"/>
      <c r="U432" s="171"/>
      <c r="V432" s="171"/>
      <c r="W432" s="171"/>
      <c r="X432" s="171"/>
      <c r="Y432" s="171"/>
      <c r="Z432" s="171"/>
      <c r="AA432" s="176"/>
      <c r="AT432" s="177" t="s">
        <v>2027</v>
      </c>
      <c r="AU432" s="177" t="s">
        <v>1960</v>
      </c>
      <c r="AV432" s="11" t="s">
        <v>2024</v>
      </c>
      <c r="AW432" s="11" t="s">
        <v>2028</v>
      </c>
      <c r="AX432" s="11" t="s">
        <v>1878</v>
      </c>
      <c r="AY432" s="177" t="s">
        <v>2019</v>
      </c>
    </row>
    <row r="433" spans="2:65" s="1" customFormat="1" ht="22.5" customHeight="1">
      <c r="B433" s="33"/>
      <c r="C433" s="155" t="s">
        <v>2422</v>
      </c>
      <c r="D433" s="155" t="s">
        <v>2020</v>
      </c>
      <c r="E433" s="156" t="s">
        <v>2423</v>
      </c>
      <c r="F433" s="249" t="s">
        <v>2424</v>
      </c>
      <c r="G433" s="250"/>
      <c r="H433" s="250"/>
      <c r="I433" s="250"/>
      <c r="J433" s="157" t="s">
        <v>2023</v>
      </c>
      <c r="K433" s="158">
        <v>7.2839999999999998</v>
      </c>
      <c r="L433" s="251">
        <v>0</v>
      </c>
      <c r="M433" s="250"/>
      <c r="N433" s="252">
        <f>ROUND(L433*K433,2)</f>
        <v>0</v>
      </c>
      <c r="O433" s="250"/>
      <c r="P433" s="250"/>
      <c r="Q433" s="250"/>
      <c r="R433" s="35"/>
      <c r="T433" s="159" t="s">
        <v>1876</v>
      </c>
      <c r="U433" s="42" t="s">
        <v>1901</v>
      </c>
      <c r="V433" s="34"/>
      <c r="W433" s="160">
        <f>V433*K433</f>
        <v>0</v>
      </c>
      <c r="X433" s="160">
        <v>9.2319999999999999E-2</v>
      </c>
      <c r="Y433" s="160">
        <f>X433*K433</f>
        <v>0.67245887999999998</v>
      </c>
      <c r="Z433" s="160">
        <v>0</v>
      </c>
      <c r="AA433" s="161">
        <f>Z433*K433</f>
        <v>0</v>
      </c>
      <c r="AR433" s="16" t="s">
        <v>2024</v>
      </c>
      <c r="AT433" s="16" t="s">
        <v>2020</v>
      </c>
      <c r="AU433" s="16" t="s">
        <v>1960</v>
      </c>
      <c r="AY433" s="16" t="s">
        <v>2019</v>
      </c>
      <c r="BE433" s="102">
        <f>IF(U433="základní",N433,0)</f>
        <v>0</v>
      </c>
      <c r="BF433" s="102">
        <f>IF(U433="snížená",N433,0)</f>
        <v>0</v>
      </c>
      <c r="BG433" s="102">
        <f>IF(U433="zákl. přenesená",N433,0)</f>
        <v>0</v>
      </c>
      <c r="BH433" s="102">
        <f>IF(U433="sníž. přenesená",N433,0)</f>
        <v>0</v>
      </c>
      <c r="BI433" s="102">
        <f>IF(U433="nulová",N433,0)</f>
        <v>0</v>
      </c>
      <c r="BJ433" s="16" t="s">
        <v>1878</v>
      </c>
      <c r="BK433" s="102">
        <f>ROUND(L433*K433,2)</f>
        <v>0</v>
      </c>
      <c r="BL433" s="16" t="s">
        <v>2024</v>
      </c>
      <c r="BM433" s="16" t="s">
        <v>2425</v>
      </c>
    </row>
    <row r="434" spans="2:65" s="10" customFormat="1" ht="22.5" customHeight="1">
      <c r="B434" s="162"/>
      <c r="C434" s="163"/>
      <c r="D434" s="163"/>
      <c r="E434" s="164" t="s">
        <v>1876</v>
      </c>
      <c r="F434" s="262" t="s">
        <v>2426</v>
      </c>
      <c r="G434" s="263"/>
      <c r="H434" s="263"/>
      <c r="I434" s="263"/>
      <c r="J434" s="163"/>
      <c r="K434" s="165">
        <v>7.2839999999999998</v>
      </c>
      <c r="L434" s="163"/>
      <c r="M434" s="163"/>
      <c r="N434" s="163"/>
      <c r="O434" s="163"/>
      <c r="P434" s="163"/>
      <c r="Q434" s="163"/>
      <c r="R434" s="166"/>
      <c r="T434" s="167"/>
      <c r="U434" s="163"/>
      <c r="V434" s="163"/>
      <c r="W434" s="163"/>
      <c r="X434" s="163"/>
      <c r="Y434" s="163"/>
      <c r="Z434" s="163"/>
      <c r="AA434" s="168"/>
      <c r="AT434" s="169" t="s">
        <v>2027</v>
      </c>
      <c r="AU434" s="169" t="s">
        <v>1960</v>
      </c>
      <c r="AV434" s="10" t="s">
        <v>1960</v>
      </c>
      <c r="AW434" s="10" t="s">
        <v>2028</v>
      </c>
      <c r="AX434" s="10" t="s">
        <v>1936</v>
      </c>
      <c r="AY434" s="169" t="s">
        <v>2019</v>
      </c>
    </row>
    <row r="435" spans="2:65" s="11" customFormat="1" ht="22.5" customHeight="1">
      <c r="B435" s="170"/>
      <c r="C435" s="171"/>
      <c r="D435" s="171"/>
      <c r="E435" s="172" t="s">
        <v>1876</v>
      </c>
      <c r="F435" s="264" t="s">
        <v>2029</v>
      </c>
      <c r="G435" s="265"/>
      <c r="H435" s="265"/>
      <c r="I435" s="265"/>
      <c r="J435" s="171"/>
      <c r="K435" s="173">
        <v>7.2839999999999998</v>
      </c>
      <c r="L435" s="171"/>
      <c r="M435" s="171"/>
      <c r="N435" s="171"/>
      <c r="O435" s="171"/>
      <c r="P435" s="171"/>
      <c r="Q435" s="171"/>
      <c r="R435" s="174"/>
      <c r="T435" s="175"/>
      <c r="U435" s="171"/>
      <c r="V435" s="171"/>
      <c r="W435" s="171"/>
      <c r="X435" s="171"/>
      <c r="Y435" s="171"/>
      <c r="Z435" s="171"/>
      <c r="AA435" s="176"/>
      <c r="AT435" s="177" t="s">
        <v>2027</v>
      </c>
      <c r="AU435" s="177" t="s">
        <v>1960</v>
      </c>
      <c r="AV435" s="11" t="s">
        <v>2024</v>
      </c>
      <c r="AW435" s="11" t="s">
        <v>2028</v>
      </c>
      <c r="AX435" s="11" t="s">
        <v>1878</v>
      </c>
      <c r="AY435" s="177" t="s">
        <v>2019</v>
      </c>
    </row>
    <row r="436" spans="2:65" s="1" customFormat="1" ht="22.5" customHeight="1">
      <c r="B436" s="33"/>
      <c r="C436" s="155" t="s">
        <v>2427</v>
      </c>
      <c r="D436" s="155" t="s">
        <v>2020</v>
      </c>
      <c r="E436" s="156" t="s">
        <v>2428</v>
      </c>
      <c r="F436" s="249" t="s">
        <v>2429</v>
      </c>
      <c r="G436" s="250"/>
      <c r="H436" s="250"/>
      <c r="I436" s="250"/>
      <c r="J436" s="157" t="s">
        <v>2023</v>
      </c>
      <c r="K436" s="158">
        <v>192.08699999999999</v>
      </c>
      <c r="L436" s="251">
        <v>0</v>
      </c>
      <c r="M436" s="250"/>
      <c r="N436" s="252">
        <f>ROUND(L436*K436,2)</f>
        <v>0</v>
      </c>
      <c r="O436" s="250"/>
      <c r="P436" s="250"/>
      <c r="Q436" s="250"/>
      <c r="R436" s="35"/>
      <c r="T436" s="159" t="s">
        <v>1876</v>
      </c>
      <c r="U436" s="42" t="s">
        <v>1901</v>
      </c>
      <c r="V436" s="34"/>
      <c r="W436" s="160">
        <f>V436*K436</f>
        <v>0</v>
      </c>
      <c r="X436" s="160">
        <v>0.11669</v>
      </c>
      <c r="Y436" s="160">
        <f>X436*K436</f>
        <v>22.41463203</v>
      </c>
      <c r="Z436" s="160">
        <v>0</v>
      </c>
      <c r="AA436" s="161">
        <f>Z436*K436</f>
        <v>0</v>
      </c>
      <c r="AR436" s="16" t="s">
        <v>2024</v>
      </c>
      <c r="AT436" s="16" t="s">
        <v>2020</v>
      </c>
      <c r="AU436" s="16" t="s">
        <v>1960</v>
      </c>
      <c r="AY436" s="16" t="s">
        <v>2019</v>
      </c>
      <c r="BE436" s="102">
        <f>IF(U436="základní",N436,0)</f>
        <v>0</v>
      </c>
      <c r="BF436" s="102">
        <f>IF(U436="snížená",N436,0)</f>
        <v>0</v>
      </c>
      <c r="BG436" s="102">
        <f>IF(U436="zákl. přenesená",N436,0)</f>
        <v>0</v>
      </c>
      <c r="BH436" s="102">
        <f>IF(U436="sníž. přenesená",N436,0)</f>
        <v>0</v>
      </c>
      <c r="BI436" s="102">
        <f>IF(U436="nulová",N436,0)</f>
        <v>0</v>
      </c>
      <c r="BJ436" s="16" t="s">
        <v>1878</v>
      </c>
      <c r="BK436" s="102">
        <f>ROUND(L436*K436,2)</f>
        <v>0</v>
      </c>
      <c r="BL436" s="16" t="s">
        <v>2024</v>
      </c>
      <c r="BM436" s="16" t="s">
        <v>2430</v>
      </c>
    </row>
    <row r="437" spans="2:65" s="10" customFormat="1" ht="22.5" customHeight="1">
      <c r="B437" s="162"/>
      <c r="C437" s="163"/>
      <c r="D437" s="163"/>
      <c r="E437" s="164" t="s">
        <v>1876</v>
      </c>
      <c r="F437" s="262" t="s">
        <v>2431</v>
      </c>
      <c r="G437" s="263"/>
      <c r="H437" s="263"/>
      <c r="I437" s="263"/>
      <c r="J437" s="163"/>
      <c r="K437" s="165">
        <v>15.68</v>
      </c>
      <c r="L437" s="163"/>
      <c r="M437" s="163"/>
      <c r="N437" s="163"/>
      <c r="O437" s="163"/>
      <c r="P437" s="163"/>
      <c r="Q437" s="163"/>
      <c r="R437" s="166"/>
      <c r="T437" s="167"/>
      <c r="U437" s="163"/>
      <c r="V437" s="163"/>
      <c r="W437" s="163"/>
      <c r="X437" s="163"/>
      <c r="Y437" s="163"/>
      <c r="Z437" s="163"/>
      <c r="AA437" s="168"/>
      <c r="AT437" s="169" t="s">
        <v>2027</v>
      </c>
      <c r="AU437" s="169" t="s">
        <v>1960</v>
      </c>
      <c r="AV437" s="10" t="s">
        <v>1960</v>
      </c>
      <c r="AW437" s="10" t="s">
        <v>2028</v>
      </c>
      <c r="AX437" s="10" t="s">
        <v>1936</v>
      </c>
      <c r="AY437" s="169" t="s">
        <v>2019</v>
      </c>
    </row>
    <row r="438" spans="2:65" s="10" customFormat="1" ht="31.5" customHeight="1">
      <c r="B438" s="162"/>
      <c r="C438" s="163"/>
      <c r="D438" s="163"/>
      <c r="E438" s="164" t="s">
        <v>1876</v>
      </c>
      <c r="F438" s="266" t="s">
        <v>2432</v>
      </c>
      <c r="G438" s="263"/>
      <c r="H438" s="263"/>
      <c r="I438" s="263"/>
      <c r="J438" s="163"/>
      <c r="K438" s="165">
        <v>21.4177</v>
      </c>
      <c r="L438" s="163"/>
      <c r="M438" s="163"/>
      <c r="N438" s="163"/>
      <c r="O438" s="163"/>
      <c r="P438" s="163"/>
      <c r="Q438" s="163"/>
      <c r="R438" s="166"/>
      <c r="T438" s="167"/>
      <c r="U438" s="163"/>
      <c r="V438" s="163"/>
      <c r="W438" s="163"/>
      <c r="X438" s="163"/>
      <c r="Y438" s="163"/>
      <c r="Z438" s="163"/>
      <c r="AA438" s="168"/>
      <c r="AT438" s="169" t="s">
        <v>2027</v>
      </c>
      <c r="AU438" s="169" t="s">
        <v>1960</v>
      </c>
      <c r="AV438" s="10" t="s">
        <v>1960</v>
      </c>
      <c r="AW438" s="10" t="s">
        <v>2028</v>
      </c>
      <c r="AX438" s="10" t="s">
        <v>1936</v>
      </c>
      <c r="AY438" s="169" t="s">
        <v>2019</v>
      </c>
    </row>
    <row r="439" spans="2:65" s="10" customFormat="1" ht="44.25" customHeight="1">
      <c r="B439" s="162"/>
      <c r="C439" s="163"/>
      <c r="D439" s="163"/>
      <c r="E439" s="164" t="s">
        <v>1876</v>
      </c>
      <c r="F439" s="266" t="s">
        <v>2433</v>
      </c>
      <c r="G439" s="263"/>
      <c r="H439" s="263"/>
      <c r="I439" s="263"/>
      <c r="J439" s="163"/>
      <c r="K439" s="165">
        <v>81.205749999999995</v>
      </c>
      <c r="L439" s="163"/>
      <c r="M439" s="163"/>
      <c r="N439" s="163"/>
      <c r="O439" s="163"/>
      <c r="P439" s="163"/>
      <c r="Q439" s="163"/>
      <c r="R439" s="166"/>
      <c r="T439" s="167"/>
      <c r="U439" s="163"/>
      <c r="V439" s="163"/>
      <c r="W439" s="163"/>
      <c r="X439" s="163"/>
      <c r="Y439" s="163"/>
      <c r="Z439" s="163"/>
      <c r="AA439" s="168"/>
      <c r="AT439" s="169" t="s">
        <v>2027</v>
      </c>
      <c r="AU439" s="169" t="s">
        <v>1960</v>
      </c>
      <c r="AV439" s="10" t="s">
        <v>1960</v>
      </c>
      <c r="AW439" s="10" t="s">
        <v>2028</v>
      </c>
      <c r="AX439" s="10" t="s">
        <v>1936</v>
      </c>
      <c r="AY439" s="169" t="s">
        <v>2019</v>
      </c>
    </row>
    <row r="440" spans="2:65" s="10" customFormat="1" ht="31.5" customHeight="1">
      <c r="B440" s="162"/>
      <c r="C440" s="163"/>
      <c r="D440" s="163"/>
      <c r="E440" s="164" t="s">
        <v>1876</v>
      </c>
      <c r="F440" s="266" t="s">
        <v>2434</v>
      </c>
      <c r="G440" s="263"/>
      <c r="H440" s="263"/>
      <c r="I440" s="263"/>
      <c r="J440" s="163"/>
      <c r="K440" s="165">
        <v>64.636250000000004</v>
      </c>
      <c r="L440" s="163"/>
      <c r="M440" s="163"/>
      <c r="N440" s="163"/>
      <c r="O440" s="163"/>
      <c r="P440" s="163"/>
      <c r="Q440" s="163"/>
      <c r="R440" s="166"/>
      <c r="T440" s="167"/>
      <c r="U440" s="163"/>
      <c r="V440" s="163"/>
      <c r="W440" s="163"/>
      <c r="X440" s="163"/>
      <c r="Y440" s="163"/>
      <c r="Z440" s="163"/>
      <c r="AA440" s="168"/>
      <c r="AT440" s="169" t="s">
        <v>2027</v>
      </c>
      <c r="AU440" s="169" t="s">
        <v>1960</v>
      </c>
      <c r="AV440" s="10" t="s">
        <v>1960</v>
      </c>
      <c r="AW440" s="10" t="s">
        <v>2028</v>
      </c>
      <c r="AX440" s="10" t="s">
        <v>1936</v>
      </c>
      <c r="AY440" s="169" t="s">
        <v>2019</v>
      </c>
    </row>
    <row r="441" spans="2:65" s="10" customFormat="1" ht="22.5" customHeight="1">
      <c r="B441" s="162"/>
      <c r="C441" s="163"/>
      <c r="D441" s="163"/>
      <c r="E441" s="164" t="s">
        <v>1876</v>
      </c>
      <c r="F441" s="266" t="s">
        <v>1876</v>
      </c>
      <c r="G441" s="263"/>
      <c r="H441" s="263"/>
      <c r="I441" s="263"/>
      <c r="J441" s="163"/>
      <c r="K441" s="165">
        <v>0</v>
      </c>
      <c r="L441" s="163"/>
      <c r="M441" s="163"/>
      <c r="N441" s="163"/>
      <c r="O441" s="163"/>
      <c r="P441" s="163"/>
      <c r="Q441" s="163"/>
      <c r="R441" s="166"/>
      <c r="T441" s="167"/>
      <c r="U441" s="163"/>
      <c r="V441" s="163"/>
      <c r="W441" s="163"/>
      <c r="X441" s="163"/>
      <c r="Y441" s="163"/>
      <c r="Z441" s="163"/>
      <c r="AA441" s="168"/>
      <c r="AT441" s="169" t="s">
        <v>2027</v>
      </c>
      <c r="AU441" s="169" t="s">
        <v>1960</v>
      </c>
      <c r="AV441" s="10" t="s">
        <v>1960</v>
      </c>
      <c r="AW441" s="10" t="s">
        <v>2028</v>
      </c>
      <c r="AX441" s="10" t="s">
        <v>1936</v>
      </c>
      <c r="AY441" s="169" t="s">
        <v>2019</v>
      </c>
    </row>
    <row r="442" spans="2:65" s="11" customFormat="1" ht="22.5" customHeight="1">
      <c r="B442" s="170"/>
      <c r="C442" s="171"/>
      <c r="D442" s="171"/>
      <c r="E442" s="172" t="s">
        <v>1876</v>
      </c>
      <c r="F442" s="264" t="s">
        <v>2029</v>
      </c>
      <c r="G442" s="265"/>
      <c r="H442" s="265"/>
      <c r="I442" s="265"/>
      <c r="J442" s="171"/>
      <c r="K442" s="173">
        <v>182.93969999999999</v>
      </c>
      <c r="L442" s="171"/>
      <c r="M442" s="171"/>
      <c r="N442" s="171"/>
      <c r="O442" s="171"/>
      <c r="P442" s="171"/>
      <c r="Q442" s="171"/>
      <c r="R442" s="174"/>
      <c r="T442" s="175"/>
      <c r="U442" s="171"/>
      <c r="V442" s="171"/>
      <c r="W442" s="171"/>
      <c r="X442" s="171"/>
      <c r="Y442" s="171"/>
      <c r="Z442" s="171"/>
      <c r="AA442" s="176"/>
      <c r="AT442" s="177" t="s">
        <v>2027</v>
      </c>
      <c r="AU442" s="177" t="s">
        <v>1960</v>
      </c>
      <c r="AV442" s="11" t="s">
        <v>2024</v>
      </c>
      <c r="AW442" s="11" t="s">
        <v>2028</v>
      </c>
      <c r="AX442" s="11" t="s">
        <v>1878</v>
      </c>
      <c r="AY442" s="177" t="s">
        <v>2019</v>
      </c>
    </row>
    <row r="443" spans="2:65" s="1" customFormat="1" ht="31.5" customHeight="1">
      <c r="B443" s="33"/>
      <c r="C443" s="155" t="s">
        <v>2435</v>
      </c>
      <c r="D443" s="155" t="s">
        <v>2020</v>
      </c>
      <c r="E443" s="156" t="s">
        <v>2436</v>
      </c>
      <c r="F443" s="249" t="s">
        <v>2437</v>
      </c>
      <c r="G443" s="250"/>
      <c r="H443" s="250"/>
      <c r="I443" s="250"/>
      <c r="J443" s="157" t="s">
        <v>2023</v>
      </c>
      <c r="K443" s="158">
        <v>6</v>
      </c>
      <c r="L443" s="251">
        <v>0</v>
      </c>
      <c r="M443" s="250"/>
      <c r="N443" s="252">
        <f>ROUND(L443*K443,2)</f>
        <v>0</v>
      </c>
      <c r="O443" s="250"/>
      <c r="P443" s="250"/>
      <c r="Q443" s="250"/>
      <c r="R443" s="35"/>
      <c r="T443" s="159" t="s">
        <v>1876</v>
      </c>
      <c r="U443" s="42" t="s">
        <v>1901</v>
      </c>
      <c r="V443" s="34"/>
      <c r="W443" s="160">
        <f>V443*K443</f>
        <v>0</v>
      </c>
      <c r="X443" s="160">
        <v>9.6900000000000007E-3</v>
      </c>
      <c r="Y443" s="160">
        <f>X443*K443</f>
        <v>5.8140000000000004E-2</v>
      </c>
      <c r="Z443" s="160">
        <v>0</v>
      </c>
      <c r="AA443" s="161">
        <f>Z443*K443</f>
        <v>0</v>
      </c>
      <c r="AR443" s="16" t="s">
        <v>2024</v>
      </c>
      <c r="AT443" s="16" t="s">
        <v>2020</v>
      </c>
      <c r="AU443" s="16" t="s">
        <v>1960</v>
      </c>
      <c r="AY443" s="16" t="s">
        <v>2019</v>
      </c>
      <c r="BE443" s="102">
        <f>IF(U443="základní",N443,0)</f>
        <v>0</v>
      </c>
      <c r="BF443" s="102">
        <f>IF(U443="snížená",N443,0)</f>
        <v>0</v>
      </c>
      <c r="BG443" s="102">
        <f>IF(U443="zákl. přenesená",N443,0)</f>
        <v>0</v>
      </c>
      <c r="BH443" s="102">
        <f>IF(U443="sníž. přenesená",N443,0)</f>
        <v>0</v>
      </c>
      <c r="BI443" s="102">
        <f>IF(U443="nulová",N443,0)</f>
        <v>0</v>
      </c>
      <c r="BJ443" s="16" t="s">
        <v>1878</v>
      </c>
      <c r="BK443" s="102">
        <f>ROUND(L443*K443,2)</f>
        <v>0</v>
      </c>
      <c r="BL443" s="16" t="s">
        <v>2024</v>
      </c>
      <c r="BM443" s="16" t="s">
        <v>2438</v>
      </c>
    </row>
    <row r="444" spans="2:65" s="10" customFormat="1" ht="22.5" customHeight="1">
      <c r="B444" s="162"/>
      <c r="C444" s="163"/>
      <c r="D444" s="163"/>
      <c r="E444" s="164" t="s">
        <v>1876</v>
      </c>
      <c r="F444" s="262" t="s">
        <v>2439</v>
      </c>
      <c r="G444" s="263"/>
      <c r="H444" s="263"/>
      <c r="I444" s="263"/>
      <c r="J444" s="163"/>
      <c r="K444" s="165">
        <v>6</v>
      </c>
      <c r="L444" s="163"/>
      <c r="M444" s="163"/>
      <c r="N444" s="163"/>
      <c r="O444" s="163"/>
      <c r="P444" s="163"/>
      <c r="Q444" s="163"/>
      <c r="R444" s="166"/>
      <c r="T444" s="167"/>
      <c r="U444" s="163"/>
      <c r="V444" s="163"/>
      <c r="W444" s="163"/>
      <c r="X444" s="163"/>
      <c r="Y444" s="163"/>
      <c r="Z444" s="163"/>
      <c r="AA444" s="168"/>
      <c r="AT444" s="169" t="s">
        <v>2027</v>
      </c>
      <c r="AU444" s="169" t="s">
        <v>1960</v>
      </c>
      <c r="AV444" s="10" t="s">
        <v>1960</v>
      </c>
      <c r="AW444" s="10" t="s">
        <v>2028</v>
      </c>
      <c r="AX444" s="10" t="s">
        <v>1936</v>
      </c>
      <c r="AY444" s="169" t="s">
        <v>2019</v>
      </c>
    </row>
    <row r="445" spans="2:65" s="11" customFormat="1" ht="22.5" customHeight="1">
      <c r="B445" s="170"/>
      <c r="C445" s="171"/>
      <c r="D445" s="171"/>
      <c r="E445" s="172" t="s">
        <v>1876</v>
      </c>
      <c r="F445" s="264" t="s">
        <v>2029</v>
      </c>
      <c r="G445" s="265"/>
      <c r="H445" s="265"/>
      <c r="I445" s="265"/>
      <c r="J445" s="171"/>
      <c r="K445" s="173">
        <v>6</v>
      </c>
      <c r="L445" s="171"/>
      <c r="M445" s="171"/>
      <c r="N445" s="171"/>
      <c r="O445" s="171"/>
      <c r="P445" s="171"/>
      <c r="Q445" s="171"/>
      <c r="R445" s="174"/>
      <c r="T445" s="175"/>
      <c r="U445" s="171"/>
      <c r="V445" s="171"/>
      <c r="W445" s="171"/>
      <c r="X445" s="171"/>
      <c r="Y445" s="171"/>
      <c r="Z445" s="171"/>
      <c r="AA445" s="176"/>
      <c r="AT445" s="177" t="s">
        <v>2027</v>
      </c>
      <c r="AU445" s="177" t="s">
        <v>1960</v>
      </c>
      <c r="AV445" s="11" t="s">
        <v>2024</v>
      </c>
      <c r="AW445" s="11" t="s">
        <v>2028</v>
      </c>
      <c r="AX445" s="11" t="s">
        <v>1878</v>
      </c>
      <c r="AY445" s="177" t="s">
        <v>2019</v>
      </c>
    </row>
    <row r="446" spans="2:65" s="9" customFormat="1" ht="29.85" customHeight="1">
      <c r="B446" s="144"/>
      <c r="C446" s="145"/>
      <c r="D446" s="154" t="s">
        <v>1972</v>
      </c>
      <c r="E446" s="154"/>
      <c r="F446" s="154"/>
      <c r="G446" s="154"/>
      <c r="H446" s="154"/>
      <c r="I446" s="154"/>
      <c r="J446" s="154"/>
      <c r="K446" s="154"/>
      <c r="L446" s="154"/>
      <c r="M446" s="154"/>
      <c r="N446" s="256">
        <f>BK446</f>
        <v>0</v>
      </c>
      <c r="O446" s="257"/>
      <c r="P446" s="257"/>
      <c r="Q446" s="257"/>
      <c r="R446" s="147"/>
      <c r="T446" s="148"/>
      <c r="U446" s="145"/>
      <c r="V446" s="145"/>
      <c r="W446" s="149">
        <f>SUM(W447:W496)</f>
        <v>0</v>
      </c>
      <c r="X446" s="145"/>
      <c r="Y446" s="149">
        <f>SUM(Y447:Y496)</f>
        <v>83.280213149999994</v>
      </c>
      <c r="Z446" s="145"/>
      <c r="AA446" s="150">
        <f>SUM(AA447:AA496)</f>
        <v>0</v>
      </c>
      <c r="AR446" s="151" t="s">
        <v>1878</v>
      </c>
      <c r="AT446" s="152" t="s">
        <v>1935</v>
      </c>
      <c r="AU446" s="152" t="s">
        <v>1878</v>
      </c>
      <c r="AY446" s="151" t="s">
        <v>2019</v>
      </c>
      <c r="BK446" s="153">
        <f>SUM(BK447:BK496)</f>
        <v>0</v>
      </c>
    </row>
    <row r="447" spans="2:65" s="1" customFormat="1" ht="44.25" customHeight="1">
      <c r="B447" s="33"/>
      <c r="C447" s="155" t="s">
        <v>2440</v>
      </c>
      <c r="D447" s="155" t="s">
        <v>2020</v>
      </c>
      <c r="E447" s="156" t="s">
        <v>2441</v>
      </c>
      <c r="F447" s="249" t="s">
        <v>2442</v>
      </c>
      <c r="G447" s="250"/>
      <c r="H447" s="250"/>
      <c r="I447" s="250"/>
      <c r="J447" s="157" t="s">
        <v>2023</v>
      </c>
      <c r="K447" s="158">
        <v>83.52</v>
      </c>
      <c r="L447" s="251">
        <v>0</v>
      </c>
      <c r="M447" s="250"/>
      <c r="N447" s="252">
        <f>ROUND(L447*K447,2)</f>
        <v>0</v>
      </c>
      <c r="O447" s="250"/>
      <c r="P447" s="250"/>
      <c r="Q447" s="250"/>
      <c r="R447" s="35"/>
      <c r="T447" s="159" t="s">
        <v>1876</v>
      </c>
      <c r="U447" s="42" t="s">
        <v>1901</v>
      </c>
      <c r="V447" s="34"/>
      <c r="W447" s="160">
        <f>V447*K447</f>
        <v>0</v>
      </c>
      <c r="X447" s="160">
        <v>0.36704999999999999</v>
      </c>
      <c r="Y447" s="160">
        <f>X447*K447</f>
        <v>30.656015999999997</v>
      </c>
      <c r="Z447" s="160">
        <v>0</v>
      </c>
      <c r="AA447" s="161">
        <f>Z447*K447</f>
        <v>0</v>
      </c>
      <c r="AR447" s="16" t="s">
        <v>2024</v>
      </c>
      <c r="AT447" s="16" t="s">
        <v>2020</v>
      </c>
      <c r="AU447" s="16" t="s">
        <v>1960</v>
      </c>
      <c r="AY447" s="16" t="s">
        <v>2019</v>
      </c>
      <c r="BE447" s="102">
        <f>IF(U447="základní",N447,0)</f>
        <v>0</v>
      </c>
      <c r="BF447" s="102">
        <f>IF(U447="snížená",N447,0)</f>
        <v>0</v>
      </c>
      <c r="BG447" s="102">
        <f>IF(U447="zákl. přenesená",N447,0)</f>
        <v>0</v>
      </c>
      <c r="BH447" s="102">
        <f>IF(U447="sníž. přenesená",N447,0)</f>
        <v>0</v>
      </c>
      <c r="BI447" s="102">
        <f>IF(U447="nulová",N447,0)</f>
        <v>0</v>
      </c>
      <c r="BJ447" s="16" t="s">
        <v>1878</v>
      </c>
      <c r="BK447" s="102">
        <f>ROUND(L447*K447,2)</f>
        <v>0</v>
      </c>
      <c r="BL447" s="16" t="s">
        <v>2024</v>
      </c>
      <c r="BM447" s="16" t="s">
        <v>2443</v>
      </c>
    </row>
    <row r="448" spans="2:65" s="10" customFormat="1" ht="22.5" customHeight="1">
      <c r="B448" s="162"/>
      <c r="C448" s="163"/>
      <c r="D448" s="163"/>
      <c r="E448" s="164" t="s">
        <v>1876</v>
      </c>
      <c r="F448" s="262" t="s">
        <v>2444</v>
      </c>
      <c r="G448" s="263"/>
      <c r="H448" s="263"/>
      <c r="I448" s="263"/>
      <c r="J448" s="163"/>
      <c r="K448" s="165">
        <v>83.52</v>
      </c>
      <c r="L448" s="163"/>
      <c r="M448" s="163"/>
      <c r="N448" s="163"/>
      <c r="O448" s="163"/>
      <c r="P448" s="163"/>
      <c r="Q448" s="163"/>
      <c r="R448" s="166"/>
      <c r="T448" s="167"/>
      <c r="U448" s="163"/>
      <c r="V448" s="163"/>
      <c r="W448" s="163"/>
      <c r="X448" s="163"/>
      <c r="Y448" s="163"/>
      <c r="Z448" s="163"/>
      <c r="AA448" s="168"/>
      <c r="AT448" s="169" t="s">
        <v>2027</v>
      </c>
      <c r="AU448" s="169" t="s">
        <v>1960</v>
      </c>
      <c r="AV448" s="10" t="s">
        <v>1960</v>
      </c>
      <c r="AW448" s="10" t="s">
        <v>2028</v>
      </c>
      <c r="AX448" s="10" t="s">
        <v>1936</v>
      </c>
      <c r="AY448" s="169" t="s">
        <v>2019</v>
      </c>
    </row>
    <row r="449" spans="2:65" s="11" customFormat="1" ht="22.5" customHeight="1">
      <c r="B449" s="170"/>
      <c r="C449" s="171"/>
      <c r="D449" s="171"/>
      <c r="E449" s="172" t="s">
        <v>1876</v>
      </c>
      <c r="F449" s="264" t="s">
        <v>2029</v>
      </c>
      <c r="G449" s="265"/>
      <c r="H449" s="265"/>
      <c r="I449" s="265"/>
      <c r="J449" s="171"/>
      <c r="K449" s="173">
        <v>83.52</v>
      </c>
      <c r="L449" s="171"/>
      <c r="M449" s="171"/>
      <c r="N449" s="171"/>
      <c r="O449" s="171"/>
      <c r="P449" s="171"/>
      <c r="Q449" s="171"/>
      <c r="R449" s="174"/>
      <c r="T449" s="175"/>
      <c r="U449" s="171"/>
      <c r="V449" s="171"/>
      <c r="W449" s="171"/>
      <c r="X449" s="171"/>
      <c r="Y449" s="171"/>
      <c r="Z449" s="171"/>
      <c r="AA449" s="176"/>
      <c r="AT449" s="177" t="s">
        <v>2027</v>
      </c>
      <c r="AU449" s="177" t="s">
        <v>1960</v>
      </c>
      <c r="AV449" s="11" t="s">
        <v>2024</v>
      </c>
      <c r="AW449" s="11" t="s">
        <v>2028</v>
      </c>
      <c r="AX449" s="11" t="s">
        <v>1878</v>
      </c>
      <c r="AY449" s="177" t="s">
        <v>2019</v>
      </c>
    </row>
    <row r="450" spans="2:65" s="1" customFormat="1" ht="57" customHeight="1">
      <c r="B450" s="33"/>
      <c r="C450" s="155" t="s">
        <v>2445</v>
      </c>
      <c r="D450" s="155" t="s">
        <v>2020</v>
      </c>
      <c r="E450" s="156" t="s">
        <v>2446</v>
      </c>
      <c r="F450" s="249" t="s">
        <v>2447</v>
      </c>
      <c r="G450" s="250"/>
      <c r="H450" s="250"/>
      <c r="I450" s="250"/>
      <c r="J450" s="157" t="s">
        <v>2023</v>
      </c>
      <c r="K450" s="158">
        <v>84</v>
      </c>
      <c r="L450" s="251">
        <v>0</v>
      </c>
      <c r="M450" s="250"/>
      <c r="N450" s="252">
        <f>ROUND(L450*K450,2)</f>
        <v>0</v>
      </c>
      <c r="O450" s="250"/>
      <c r="P450" s="250"/>
      <c r="Q450" s="250"/>
      <c r="R450" s="35"/>
      <c r="T450" s="159" t="s">
        <v>1876</v>
      </c>
      <c r="U450" s="42" t="s">
        <v>1901</v>
      </c>
      <c r="V450" s="34"/>
      <c r="W450" s="160">
        <f>V450*K450</f>
        <v>0</v>
      </c>
      <c r="X450" s="160">
        <v>0.36704999999999999</v>
      </c>
      <c r="Y450" s="160">
        <f>X450*K450</f>
        <v>30.8322</v>
      </c>
      <c r="Z450" s="160">
        <v>0</v>
      </c>
      <c r="AA450" s="161">
        <f>Z450*K450</f>
        <v>0</v>
      </c>
      <c r="AR450" s="16" t="s">
        <v>2024</v>
      </c>
      <c r="AT450" s="16" t="s">
        <v>2020</v>
      </c>
      <c r="AU450" s="16" t="s">
        <v>1960</v>
      </c>
      <c r="AY450" s="16" t="s">
        <v>2019</v>
      </c>
      <c r="BE450" s="102">
        <f>IF(U450="základní",N450,0)</f>
        <v>0</v>
      </c>
      <c r="BF450" s="102">
        <f>IF(U450="snížená",N450,0)</f>
        <v>0</v>
      </c>
      <c r="BG450" s="102">
        <f>IF(U450="zákl. přenesená",N450,0)</f>
        <v>0</v>
      </c>
      <c r="BH450" s="102">
        <f>IF(U450="sníž. přenesená",N450,0)</f>
        <v>0</v>
      </c>
      <c r="BI450" s="102">
        <f>IF(U450="nulová",N450,0)</f>
        <v>0</v>
      </c>
      <c r="BJ450" s="16" t="s">
        <v>1878</v>
      </c>
      <c r="BK450" s="102">
        <f>ROUND(L450*K450,2)</f>
        <v>0</v>
      </c>
      <c r="BL450" s="16" t="s">
        <v>2024</v>
      </c>
      <c r="BM450" s="16" t="s">
        <v>2448</v>
      </c>
    </row>
    <row r="451" spans="2:65" s="10" customFormat="1" ht="22.5" customHeight="1">
      <c r="B451" s="162"/>
      <c r="C451" s="163"/>
      <c r="D451" s="163"/>
      <c r="E451" s="164" t="s">
        <v>1876</v>
      </c>
      <c r="F451" s="262" t="s">
        <v>2449</v>
      </c>
      <c r="G451" s="263"/>
      <c r="H451" s="263"/>
      <c r="I451" s="263"/>
      <c r="J451" s="163"/>
      <c r="K451" s="165">
        <v>84</v>
      </c>
      <c r="L451" s="163"/>
      <c r="M451" s="163"/>
      <c r="N451" s="163"/>
      <c r="O451" s="163"/>
      <c r="P451" s="163"/>
      <c r="Q451" s="163"/>
      <c r="R451" s="166"/>
      <c r="T451" s="167"/>
      <c r="U451" s="163"/>
      <c r="V451" s="163"/>
      <c r="W451" s="163"/>
      <c r="X451" s="163"/>
      <c r="Y451" s="163"/>
      <c r="Z451" s="163"/>
      <c r="AA451" s="168"/>
      <c r="AT451" s="169" t="s">
        <v>2027</v>
      </c>
      <c r="AU451" s="169" t="s">
        <v>1960</v>
      </c>
      <c r="AV451" s="10" t="s">
        <v>1960</v>
      </c>
      <c r="AW451" s="10" t="s">
        <v>2028</v>
      </c>
      <c r="AX451" s="10" t="s">
        <v>1936</v>
      </c>
      <c r="AY451" s="169" t="s">
        <v>2019</v>
      </c>
    </row>
    <row r="452" spans="2:65" s="11" customFormat="1" ht="22.5" customHeight="1">
      <c r="B452" s="170"/>
      <c r="C452" s="171"/>
      <c r="D452" s="171"/>
      <c r="E452" s="172" t="s">
        <v>1876</v>
      </c>
      <c r="F452" s="264" t="s">
        <v>2029</v>
      </c>
      <c r="G452" s="265"/>
      <c r="H452" s="265"/>
      <c r="I452" s="265"/>
      <c r="J452" s="171"/>
      <c r="K452" s="173">
        <v>84</v>
      </c>
      <c r="L452" s="171"/>
      <c r="M452" s="171"/>
      <c r="N452" s="171"/>
      <c r="O452" s="171"/>
      <c r="P452" s="171"/>
      <c r="Q452" s="171"/>
      <c r="R452" s="174"/>
      <c r="T452" s="175"/>
      <c r="U452" s="171"/>
      <c r="V452" s="171"/>
      <c r="W452" s="171"/>
      <c r="X452" s="171"/>
      <c r="Y452" s="171"/>
      <c r="Z452" s="171"/>
      <c r="AA452" s="176"/>
      <c r="AT452" s="177" t="s">
        <v>2027</v>
      </c>
      <c r="AU452" s="177" t="s">
        <v>1960</v>
      </c>
      <c r="AV452" s="11" t="s">
        <v>2024</v>
      </c>
      <c r="AW452" s="11" t="s">
        <v>2028</v>
      </c>
      <c r="AX452" s="11" t="s">
        <v>1878</v>
      </c>
      <c r="AY452" s="177" t="s">
        <v>2019</v>
      </c>
    </row>
    <row r="453" spans="2:65" s="1" customFormat="1" ht="31.5" customHeight="1">
      <c r="B453" s="33"/>
      <c r="C453" s="155" t="s">
        <v>2450</v>
      </c>
      <c r="D453" s="155" t="s">
        <v>2020</v>
      </c>
      <c r="E453" s="156" t="s">
        <v>2451</v>
      </c>
      <c r="F453" s="249" t="s">
        <v>2452</v>
      </c>
      <c r="G453" s="250"/>
      <c r="H453" s="250"/>
      <c r="I453" s="250"/>
      <c r="J453" s="157" t="s">
        <v>2023</v>
      </c>
      <c r="K453" s="158">
        <v>167.52</v>
      </c>
      <c r="L453" s="251">
        <v>0</v>
      </c>
      <c r="M453" s="250"/>
      <c r="N453" s="252">
        <f>ROUND(L453*K453,2)</f>
        <v>0</v>
      </c>
      <c r="O453" s="250"/>
      <c r="P453" s="250"/>
      <c r="Q453" s="250"/>
      <c r="R453" s="35"/>
      <c r="T453" s="159" t="s">
        <v>1876</v>
      </c>
      <c r="U453" s="42" t="s">
        <v>1901</v>
      </c>
      <c r="V453" s="34"/>
      <c r="W453" s="160">
        <f>V453*K453</f>
        <v>0</v>
      </c>
      <c r="X453" s="160">
        <v>5.2399999999999999E-3</v>
      </c>
      <c r="Y453" s="160">
        <f>X453*K453</f>
        <v>0.87780480000000005</v>
      </c>
      <c r="Z453" s="160">
        <v>0</v>
      </c>
      <c r="AA453" s="161">
        <f>Z453*K453</f>
        <v>0</v>
      </c>
      <c r="AR453" s="16" t="s">
        <v>2024</v>
      </c>
      <c r="AT453" s="16" t="s">
        <v>2020</v>
      </c>
      <c r="AU453" s="16" t="s">
        <v>1960</v>
      </c>
      <c r="AY453" s="16" t="s">
        <v>2019</v>
      </c>
      <c r="BE453" s="102">
        <f>IF(U453="základní",N453,0)</f>
        <v>0</v>
      </c>
      <c r="BF453" s="102">
        <f>IF(U453="snížená",N453,0)</f>
        <v>0</v>
      </c>
      <c r="BG453" s="102">
        <f>IF(U453="zákl. přenesená",N453,0)</f>
        <v>0</v>
      </c>
      <c r="BH453" s="102">
        <f>IF(U453="sníž. přenesená",N453,0)</f>
        <v>0</v>
      </c>
      <c r="BI453" s="102">
        <f>IF(U453="nulová",N453,0)</f>
        <v>0</v>
      </c>
      <c r="BJ453" s="16" t="s">
        <v>1878</v>
      </c>
      <c r="BK453" s="102">
        <f>ROUND(L453*K453,2)</f>
        <v>0</v>
      </c>
      <c r="BL453" s="16" t="s">
        <v>2024</v>
      </c>
      <c r="BM453" s="16" t="s">
        <v>2453</v>
      </c>
    </row>
    <row r="454" spans="2:65" s="10" customFormat="1" ht="22.5" customHeight="1">
      <c r="B454" s="162"/>
      <c r="C454" s="163"/>
      <c r="D454" s="163"/>
      <c r="E454" s="164" t="s">
        <v>1876</v>
      </c>
      <c r="F454" s="262" t="s">
        <v>2444</v>
      </c>
      <c r="G454" s="263"/>
      <c r="H454" s="263"/>
      <c r="I454" s="263"/>
      <c r="J454" s="163"/>
      <c r="K454" s="165">
        <v>83.52</v>
      </c>
      <c r="L454" s="163"/>
      <c r="M454" s="163"/>
      <c r="N454" s="163"/>
      <c r="O454" s="163"/>
      <c r="P454" s="163"/>
      <c r="Q454" s="163"/>
      <c r="R454" s="166"/>
      <c r="T454" s="167"/>
      <c r="U454" s="163"/>
      <c r="V454" s="163"/>
      <c r="W454" s="163"/>
      <c r="X454" s="163"/>
      <c r="Y454" s="163"/>
      <c r="Z454" s="163"/>
      <c r="AA454" s="168"/>
      <c r="AT454" s="169" t="s">
        <v>2027</v>
      </c>
      <c r="AU454" s="169" t="s">
        <v>1960</v>
      </c>
      <c r="AV454" s="10" t="s">
        <v>1960</v>
      </c>
      <c r="AW454" s="10" t="s">
        <v>2028</v>
      </c>
      <c r="AX454" s="10" t="s">
        <v>1936</v>
      </c>
      <c r="AY454" s="169" t="s">
        <v>2019</v>
      </c>
    </row>
    <row r="455" spans="2:65" s="10" customFormat="1" ht="22.5" customHeight="1">
      <c r="B455" s="162"/>
      <c r="C455" s="163"/>
      <c r="D455" s="163"/>
      <c r="E455" s="164" t="s">
        <v>1876</v>
      </c>
      <c r="F455" s="266" t="s">
        <v>2449</v>
      </c>
      <c r="G455" s="263"/>
      <c r="H455" s="263"/>
      <c r="I455" s="263"/>
      <c r="J455" s="163"/>
      <c r="K455" s="165">
        <v>84</v>
      </c>
      <c r="L455" s="163"/>
      <c r="M455" s="163"/>
      <c r="N455" s="163"/>
      <c r="O455" s="163"/>
      <c r="P455" s="163"/>
      <c r="Q455" s="163"/>
      <c r="R455" s="166"/>
      <c r="T455" s="167"/>
      <c r="U455" s="163"/>
      <c r="V455" s="163"/>
      <c r="W455" s="163"/>
      <c r="X455" s="163"/>
      <c r="Y455" s="163"/>
      <c r="Z455" s="163"/>
      <c r="AA455" s="168"/>
      <c r="AT455" s="169" t="s">
        <v>2027</v>
      </c>
      <c r="AU455" s="169" t="s">
        <v>1960</v>
      </c>
      <c r="AV455" s="10" t="s">
        <v>1960</v>
      </c>
      <c r="AW455" s="10" t="s">
        <v>2028</v>
      </c>
      <c r="AX455" s="10" t="s">
        <v>1936</v>
      </c>
      <c r="AY455" s="169" t="s">
        <v>2019</v>
      </c>
    </row>
    <row r="456" spans="2:65" s="11" customFormat="1" ht="22.5" customHeight="1">
      <c r="B456" s="170"/>
      <c r="C456" s="171"/>
      <c r="D456" s="171"/>
      <c r="E456" s="172" t="s">
        <v>1876</v>
      </c>
      <c r="F456" s="264" t="s">
        <v>2029</v>
      </c>
      <c r="G456" s="265"/>
      <c r="H456" s="265"/>
      <c r="I456" s="265"/>
      <c r="J456" s="171"/>
      <c r="K456" s="173">
        <v>167.52</v>
      </c>
      <c r="L456" s="171"/>
      <c r="M456" s="171"/>
      <c r="N456" s="171"/>
      <c r="O456" s="171"/>
      <c r="P456" s="171"/>
      <c r="Q456" s="171"/>
      <c r="R456" s="174"/>
      <c r="T456" s="175"/>
      <c r="U456" s="171"/>
      <c r="V456" s="171"/>
      <c r="W456" s="171"/>
      <c r="X456" s="171"/>
      <c r="Y456" s="171"/>
      <c r="Z456" s="171"/>
      <c r="AA456" s="176"/>
      <c r="AT456" s="177" t="s">
        <v>2027</v>
      </c>
      <c r="AU456" s="177" t="s">
        <v>1960</v>
      </c>
      <c r="AV456" s="11" t="s">
        <v>2024</v>
      </c>
      <c r="AW456" s="11" t="s">
        <v>2028</v>
      </c>
      <c r="AX456" s="11" t="s">
        <v>1878</v>
      </c>
      <c r="AY456" s="177" t="s">
        <v>2019</v>
      </c>
    </row>
    <row r="457" spans="2:65" s="1" customFormat="1" ht="31.5" customHeight="1">
      <c r="B457" s="33"/>
      <c r="C457" s="155" t="s">
        <v>2454</v>
      </c>
      <c r="D457" s="155" t="s">
        <v>2020</v>
      </c>
      <c r="E457" s="156" t="s">
        <v>2455</v>
      </c>
      <c r="F457" s="249" t="s">
        <v>2456</v>
      </c>
      <c r="G457" s="250"/>
      <c r="H457" s="250"/>
      <c r="I457" s="250"/>
      <c r="J457" s="157" t="s">
        <v>2023</v>
      </c>
      <c r="K457" s="158">
        <v>167.52</v>
      </c>
      <c r="L457" s="251">
        <v>0</v>
      </c>
      <c r="M457" s="250"/>
      <c r="N457" s="252">
        <f>ROUND(L457*K457,2)</f>
        <v>0</v>
      </c>
      <c r="O457" s="250"/>
      <c r="P457" s="250"/>
      <c r="Q457" s="250"/>
      <c r="R457" s="35"/>
      <c r="T457" s="159" t="s">
        <v>1876</v>
      </c>
      <c r="U457" s="42" t="s">
        <v>1901</v>
      </c>
      <c r="V457" s="34"/>
      <c r="W457" s="160">
        <f>V457*K457</f>
        <v>0</v>
      </c>
      <c r="X457" s="160">
        <v>0</v>
      </c>
      <c r="Y457" s="160">
        <f>X457*K457</f>
        <v>0</v>
      </c>
      <c r="Z457" s="160">
        <v>0</v>
      </c>
      <c r="AA457" s="161">
        <f>Z457*K457</f>
        <v>0</v>
      </c>
      <c r="AR457" s="16" t="s">
        <v>2024</v>
      </c>
      <c r="AT457" s="16" t="s">
        <v>2020</v>
      </c>
      <c r="AU457" s="16" t="s">
        <v>1960</v>
      </c>
      <c r="AY457" s="16" t="s">
        <v>2019</v>
      </c>
      <c r="BE457" s="102">
        <f>IF(U457="základní",N457,0)</f>
        <v>0</v>
      </c>
      <c r="BF457" s="102">
        <f>IF(U457="snížená",N457,0)</f>
        <v>0</v>
      </c>
      <c r="BG457" s="102">
        <f>IF(U457="zákl. přenesená",N457,0)</f>
        <v>0</v>
      </c>
      <c r="BH457" s="102">
        <f>IF(U457="sníž. přenesená",N457,0)</f>
        <v>0</v>
      </c>
      <c r="BI457" s="102">
        <f>IF(U457="nulová",N457,0)</f>
        <v>0</v>
      </c>
      <c r="BJ457" s="16" t="s">
        <v>1878</v>
      </c>
      <c r="BK457" s="102">
        <f>ROUND(L457*K457,2)</f>
        <v>0</v>
      </c>
      <c r="BL457" s="16" t="s">
        <v>2024</v>
      </c>
      <c r="BM457" s="16" t="s">
        <v>2457</v>
      </c>
    </row>
    <row r="458" spans="2:65" s="10" customFormat="1" ht="22.5" customHeight="1">
      <c r="B458" s="162"/>
      <c r="C458" s="163"/>
      <c r="D458" s="163"/>
      <c r="E458" s="164" t="s">
        <v>1876</v>
      </c>
      <c r="F458" s="262" t="s">
        <v>2444</v>
      </c>
      <c r="G458" s="263"/>
      <c r="H458" s="263"/>
      <c r="I458" s="263"/>
      <c r="J458" s="163"/>
      <c r="K458" s="165">
        <v>83.52</v>
      </c>
      <c r="L458" s="163"/>
      <c r="M458" s="163"/>
      <c r="N458" s="163"/>
      <c r="O458" s="163"/>
      <c r="P458" s="163"/>
      <c r="Q458" s="163"/>
      <c r="R458" s="166"/>
      <c r="T458" s="167"/>
      <c r="U458" s="163"/>
      <c r="V458" s="163"/>
      <c r="W458" s="163"/>
      <c r="X458" s="163"/>
      <c r="Y458" s="163"/>
      <c r="Z458" s="163"/>
      <c r="AA458" s="168"/>
      <c r="AT458" s="169" t="s">
        <v>2027</v>
      </c>
      <c r="AU458" s="169" t="s">
        <v>1960</v>
      </c>
      <c r="AV458" s="10" t="s">
        <v>1960</v>
      </c>
      <c r="AW458" s="10" t="s">
        <v>2028</v>
      </c>
      <c r="AX458" s="10" t="s">
        <v>1936</v>
      </c>
      <c r="AY458" s="169" t="s">
        <v>2019</v>
      </c>
    </row>
    <row r="459" spans="2:65" s="10" customFormat="1" ht="22.5" customHeight="1">
      <c r="B459" s="162"/>
      <c r="C459" s="163"/>
      <c r="D459" s="163"/>
      <c r="E459" s="164" t="s">
        <v>1876</v>
      </c>
      <c r="F459" s="266" t="s">
        <v>2449</v>
      </c>
      <c r="G459" s="263"/>
      <c r="H459" s="263"/>
      <c r="I459" s="263"/>
      <c r="J459" s="163"/>
      <c r="K459" s="165">
        <v>84</v>
      </c>
      <c r="L459" s="163"/>
      <c r="M459" s="163"/>
      <c r="N459" s="163"/>
      <c r="O459" s="163"/>
      <c r="P459" s="163"/>
      <c r="Q459" s="163"/>
      <c r="R459" s="166"/>
      <c r="T459" s="167"/>
      <c r="U459" s="163"/>
      <c r="V459" s="163"/>
      <c r="W459" s="163"/>
      <c r="X459" s="163"/>
      <c r="Y459" s="163"/>
      <c r="Z459" s="163"/>
      <c r="AA459" s="168"/>
      <c r="AT459" s="169" t="s">
        <v>2027</v>
      </c>
      <c r="AU459" s="169" t="s">
        <v>1960</v>
      </c>
      <c r="AV459" s="10" t="s">
        <v>1960</v>
      </c>
      <c r="AW459" s="10" t="s">
        <v>2028</v>
      </c>
      <c r="AX459" s="10" t="s">
        <v>1936</v>
      </c>
      <c r="AY459" s="169" t="s">
        <v>2019</v>
      </c>
    </row>
    <row r="460" spans="2:65" s="11" customFormat="1" ht="22.5" customHeight="1">
      <c r="B460" s="170"/>
      <c r="C460" s="171"/>
      <c r="D460" s="171"/>
      <c r="E460" s="172" t="s">
        <v>1876</v>
      </c>
      <c r="F460" s="264" t="s">
        <v>2029</v>
      </c>
      <c r="G460" s="265"/>
      <c r="H460" s="265"/>
      <c r="I460" s="265"/>
      <c r="J460" s="171"/>
      <c r="K460" s="173">
        <v>167.52</v>
      </c>
      <c r="L460" s="171"/>
      <c r="M460" s="171"/>
      <c r="N460" s="171"/>
      <c r="O460" s="171"/>
      <c r="P460" s="171"/>
      <c r="Q460" s="171"/>
      <c r="R460" s="174"/>
      <c r="T460" s="175"/>
      <c r="U460" s="171"/>
      <c r="V460" s="171"/>
      <c r="W460" s="171"/>
      <c r="X460" s="171"/>
      <c r="Y460" s="171"/>
      <c r="Z460" s="171"/>
      <c r="AA460" s="176"/>
      <c r="AT460" s="177" t="s">
        <v>2027</v>
      </c>
      <c r="AU460" s="177" t="s">
        <v>1960</v>
      </c>
      <c r="AV460" s="11" t="s">
        <v>2024</v>
      </c>
      <c r="AW460" s="11" t="s">
        <v>2028</v>
      </c>
      <c r="AX460" s="11" t="s">
        <v>1878</v>
      </c>
      <c r="AY460" s="177" t="s">
        <v>2019</v>
      </c>
    </row>
    <row r="461" spans="2:65" s="1" customFormat="1" ht="22.5" customHeight="1">
      <c r="B461" s="33"/>
      <c r="C461" s="155" t="s">
        <v>2458</v>
      </c>
      <c r="D461" s="155" t="s">
        <v>2020</v>
      </c>
      <c r="E461" s="156" t="s">
        <v>2459</v>
      </c>
      <c r="F461" s="249" t="s">
        <v>2460</v>
      </c>
      <c r="G461" s="250"/>
      <c r="H461" s="250"/>
      <c r="I461" s="250"/>
      <c r="J461" s="157" t="s">
        <v>2131</v>
      </c>
      <c r="K461" s="158">
        <v>1.5609999999999999</v>
      </c>
      <c r="L461" s="251">
        <v>0</v>
      </c>
      <c r="M461" s="250"/>
      <c r="N461" s="252">
        <f>ROUND(L461*K461,2)</f>
        <v>0</v>
      </c>
      <c r="O461" s="250"/>
      <c r="P461" s="250"/>
      <c r="Q461" s="250"/>
      <c r="R461" s="35"/>
      <c r="T461" s="159" t="s">
        <v>1876</v>
      </c>
      <c r="U461" s="42" t="s">
        <v>1901</v>
      </c>
      <c r="V461" s="34"/>
      <c r="W461" s="160">
        <f>V461*K461</f>
        <v>0</v>
      </c>
      <c r="X461" s="160">
        <v>1.0530600000000001</v>
      </c>
      <c r="Y461" s="160">
        <f>X461*K461</f>
        <v>1.6438266600000002</v>
      </c>
      <c r="Z461" s="160">
        <v>0</v>
      </c>
      <c r="AA461" s="161">
        <f>Z461*K461</f>
        <v>0</v>
      </c>
      <c r="AR461" s="16" t="s">
        <v>2024</v>
      </c>
      <c r="AT461" s="16" t="s">
        <v>2020</v>
      </c>
      <c r="AU461" s="16" t="s">
        <v>1960</v>
      </c>
      <c r="AY461" s="16" t="s">
        <v>2019</v>
      </c>
      <c r="BE461" s="102">
        <f>IF(U461="základní",N461,0)</f>
        <v>0</v>
      </c>
      <c r="BF461" s="102">
        <f>IF(U461="snížená",N461,0)</f>
        <v>0</v>
      </c>
      <c r="BG461" s="102">
        <f>IF(U461="zákl. přenesená",N461,0)</f>
        <v>0</v>
      </c>
      <c r="BH461" s="102">
        <f>IF(U461="sníž. přenesená",N461,0)</f>
        <v>0</v>
      </c>
      <c r="BI461" s="102">
        <f>IF(U461="nulová",N461,0)</f>
        <v>0</v>
      </c>
      <c r="BJ461" s="16" t="s">
        <v>1878</v>
      </c>
      <c r="BK461" s="102">
        <f>ROUND(L461*K461,2)</f>
        <v>0</v>
      </c>
      <c r="BL461" s="16" t="s">
        <v>2024</v>
      </c>
      <c r="BM461" s="16" t="s">
        <v>2461</v>
      </c>
    </row>
    <row r="462" spans="2:65" s="10" customFormat="1" ht="22.5" customHeight="1">
      <c r="B462" s="162"/>
      <c r="C462" s="163"/>
      <c r="D462" s="163"/>
      <c r="E462" s="164" t="s">
        <v>1876</v>
      </c>
      <c r="F462" s="262" t="s">
        <v>2462</v>
      </c>
      <c r="G462" s="263"/>
      <c r="H462" s="263"/>
      <c r="I462" s="263"/>
      <c r="J462" s="163"/>
      <c r="K462" s="165">
        <v>0.51824995200000001</v>
      </c>
      <c r="L462" s="163"/>
      <c r="M462" s="163"/>
      <c r="N462" s="163"/>
      <c r="O462" s="163"/>
      <c r="P462" s="163"/>
      <c r="Q462" s="163"/>
      <c r="R462" s="166"/>
      <c r="T462" s="167"/>
      <c r="U462" s="163"/>
      <c r="V462" s="163"/>
      <c r="W462" s="163"/>
      <c r="X462" s="163"/>
      <c r="Y462" s="163"/>
      <c r="Z462" s="163"/>
      <c r="AA462" s="168"/>
      <c r="AT462" s="169" t="s">
        <v>2027</v>
      </c>
      <c r="AU462" s="169" t="s">
        <v>1960</v>
      </c>
      <c r="AV462" s="10" t="s">
        <v>1960</v>
      </c>
      <c r="AW462" s="10" t="s">
        <v>2028</v>
      </c>
      <c r="AX462" s="10" t="s">
        <v>1936</v>
      </c>
      <c r="AY462" s="169" t="s">
        <v>2019</v>
      </c>
    </row>
    <row r="463" spans="2:65" s="10" customFormat="1" ht="22.5" customHeight="1">
      <c r="B463" s="162"/>
      <c r="C463" s="163"/>
      <c r="D463" s="163"/>
      <c r="E463" s="164" t="s">
        <v>1876</v>
      </c>
      <c r="F463" s="266" t="s">
        <v>2463</v>
      </c>
      <c r="G463" s="263"/>
      <c r="H463" s="263"/>
      <c r="I463" s="263"/>
      <c r="J463" s="163"/>
      <c r="K463" s="165">
        <v>1.0424568000000001</v>
      </c>
      <c r="L463" s="163"/>
      <c r="M463" s="163"/>
      <c r="N463" s="163"/>
      <c r="O463" s="163"/>
      <c r="P463" s="163"/>
      <c r="Q463" s="163"/>
      <c r="R463" s="166"/>
      <c r="T463" s="167"/>
      <c r="U463" s="163"/>
      <c r="V463" s="163"/>
      <c r="W463" s="163"/>
      <c r="X463" s="163"/>
      <c r="Y463" s="163"/>
      <c r="Z463" s="163"/>
      <c r="AA463" s="168"/>
      <c r="AT463" s="169" t="s">
        <v>2027</v>
      </c>
      <c r="AU463" s="169" t="s">
        <v>1960</v>
      </c>
      <c r="AV463" s="10" t="s">
        <v>1960</v>
      </c>
      <c r="AW463" s="10" t="s">
        <v>2028</v>
      </c>
      <c r="AX463" s="10" t="s">
        <v>1936</v>
      </c>
      <c r="AY463" s="169" t="s">
        <v>2019</v>
      </c>
    </row>
    <row r="464" spans="2:65" s="11" customFormat="1" ht="22.5" customHeight="1">
      <c r="B464" s="170"/>
      <c r="C464" s="171"/>
      <c r="D464" s="171"/>
      <c r="E464" s="172" t="s">
        <v>1876</v>
      </c>
      <c r="F464" s="264" t="s">
        <v>2029</v>
      </c>
      <c r="G464" s="265"/>
      <c r="H464" s="265"/>
      <c r="I464" s="265"/>
      <c r="J464" s="171"/>
      <c r="K464" s="173">
        <v>1.560706752</v>
      </c>
      <c r="L464" s="171"/>
      <c r="M464" s="171"/>
      <c r="N464" s="171"/>
      <c r="O464" s="171"/>
      <c r="P464" s="171"/>
      <c r="Q464" s="171"/>
      <c r="R464" s="174"/>
      <c r="T464" s="175"/>
      <c r="U464" s="171"/>
      <c r="V464" s="171"/>
      <c r="W464" s="171"/>
      <c r="X464" s="171"/>
      <c r="Y464" s="171"/>
      <c r="Z464" s="171"/>
      <c r="AA464" s="176"/>
      <c r="AT464" s="177" t="s">
        <v>2027</v>
      </c>
      <c r="AU464" s="177" t="s">
        <v>1960</v>
      </c>
      <c r="AV464" s="11" t="s">
        <v>2024</v>
      </c>
      <c r="AW464" s="11" t="s">
        <v>2028</v>
      </c>
      <c r="AX464" s="11" t="s">
        <v>1878</v>
      </c>
      <c r="AY464" s="177" t="s">
        <v>2019</v>
      </c>
    </row>
    <row r="465" spans="2:65" s="1" customFormat="1" ht="31.5" customHeight="1">
      <c r="B465" s="33"/>
      <c r="C465" s="155" t="s">
        <v>2464</v>
      </c>
      <c r="D465" s="155" t="s">
        <v>2020</v>
      </c>
      <c r="E465" s="156" t="s">
        <v>2465</v>
      </c>
      <c r="F465" s="249" t="s">
        <v>2466</v>
      </c>
      <c r="G465" s="250"/>
      <c r="H465" s="250"/>
      <c r="I465" s="250"/>
      <c r="J465" s="157" t="s">
        <v>2197</v>
      </c>
      <c r="K465" s="158">
        <v>20</v>
      </c>
      <c r="L465" s="251">
        <v>0</v>
      </c>
      <c r="M465" s="250"/>
      <c r="N465" s="252">
        <f>ROUND(L465*K465,2)</f>
        <v>0</v>
      </c>
      <c r="O465" s="250"/>
      <c r="P465" s="250"/>
      <c r="Q465" s="250"/>
      <c r="R465" s="35"/>
      <c r="T465" s="159" t="s">
        <v>1876</v>
      </c>
      <c r="U465" s="42" t="s">
        <v>1901</v>
      </c>
      <c r="V465" s="34"/>
      <c r="W465" s="160">
        <f>V465*K465</f>
        <v>0</v>
      </c>
      <c r="X465" s="160">
        <v>5.5100000000000003E-2</v>
      </c>
      <c r="Y465" s="160">
        <f>X465*K465</f>
        <v>1.1020000000000001</v>
      </c>
      <c r="Z465" s="160">
        <v>0</v>
      </c>
      <c r="AA465" s="161">
        <f>Z465*K465</f>
        <v>0</v>
      </c>
      <c r="AR465" s="16" t="s">
        <v>2024</v>
      </c>
      <c r="AT465" s="16" t="s">
        <v>2020</v>
      </c>
      <c r="AU465" s="16" t="s">
        <v>1960</v>
      </c>
      <c r="AY465" s="16" t="s">
        <v>2019</v>
      </c>
      <c r="BE465" s="102">
        <f>IF(U465="základní",N465,0)</f>
        <v>0</v>
      </c>
      <c r="BF465" s="102">
        <f>IF(U465="snížená",N465,0)</f>
        <v>0</v>
      </c>
      <c r="BG465" s="102">
        <f>IF(U465="zákl. přenesená",N465,0)</f>
        <v>0</v>
      </c>
      <c r="BH465" s="102">
        <f>IF(U465="sníž. přenesená",N465,0)</f>
        <v>0</v>
      </c>
      <c r="BI465" s="102">
        <f>IF(U465="nulová",N465,0)</f>
        <v>0</v>
      </c>
      <c r="BJ465" s="16" t="s">
        <v>1878</v>
      </c>
      <c r="BK465" s="102">
        <f>ROUND(L465*K465,2)</f>
        <v>0</v>
      </c>
      <c r="BL465" s="16" t="s">
        <v>2024</v>
      </c>
      <c r="BM465" s="16" t="s">
        <v>2467</v>
      </c>
    </row>
    <row r="466" spans="2:65" s="10" customFormat="1" ht="22.5" customHeight="1">
      <c r="B466" s="162"/>
      <c r="C466" s="163"/>
      <c r="D466" s="163"/>
      <c r="E466" s="164" t="s">
        <v>1876</v>
      </c>
      <c r="F466" s="262" t="s">
        <v>2468</v>
      </c>
      <c r="G466" s="263"/>
      <c r="H466" s="263"/>
      <c r="I466" s="263"/>
      <c r="J466" s="163"/>
      <c r="K466" s="165">
        <v>5</v>
      </c>
      <c r="L466" s="163"/>
      <c r="M466" s="163"/>
      <c r="N466" s="163"/>
      <c r="O466" s="163"/>
      <c r="P466" s="163"/>
      <c r="Q466" s="163"/>
      <c r="R466" s="166"/>
      <c r="T466" s="167"/>
      <c r="U466" s="163"/>
      <c r="V466" s="163"/>
      <c r="W466" s="163"/>
      <c r="X466" s="163"/>
      <c r="Y466" s="163"/>
      <c r="Z466" s="163"/>
      <c r="AA466" s="168"/>
      <c r="AT466" s="169" t="s">
        <v>2027</v>
      </c>
      <c r="AU466" s="169" t="s">
        <v>1960</v>
      </c>
      <c r="AV466" s="10" t="s">
        <v>1960</v>
      </c>
      <c r="AW466" s="10" t="s">
        <v>2028</v>
      </c>
      <c r="AX466" s="10" t="s">
        <v>1936</v>
      </c>
      <c r="AY466" s="169" t="s">
        <v>2019</v>
      </c>
    </row>
    <row r="467" spans="2:65" s="10" customFormat="1" ht="22.5" customHeight="1">
      <c r="B467" s="162"/>
      <c r="C467" s="163"/>
      <c r="D467" s="163"/>
      <c r="E467" s="164" t="s">
        <v>1876</v>
      </c>
      <c r="F467" s="266" t="s">
        <v>2469</v>
      </c>
      <c r="G467" s="263"/>
      <c r="H467" s="263"/>
      <c r="I467" s="263"/>
      <c r="J467" s="163"/>
      <c r="K467" s="165">
        <v>15</v>
      </c>
      <c r="L467" s="163"/>
      <c r="M467" s="163"/>
      <c r="N467" s="163"/>
      <c r="O467" s="163"/>
      <c r="P467" s="163"/>
      <c r="Q467" s="163"/>
      <c r="R467" s="166"/>
      <c r="T467" s="167"/>
      <c r="U467" s="163"/>
      <c r="V467" s="163"/>
      <c r="W467" s="163"/>
      <c r="X467" s="163"/>
      <c r="Y467" s="163"/>
      <c r="Z467" s="163"/>
      <c r="AA467" s="168"/>
      <c r="AT467" s="169" t="s">
        <v>2027</v>
      </c>
      <c r="AU467" s="169" t="s">
        <v>1960</v>
      </c>
      <c r="AV467" s="10" t="s">
        <v>1960</v>
      </c>
      <c r="AW467" s="10" t="s">
        <v>2028</v>
      </c>
      <c r="AX467" s="10" t="s">
        <v>1936</v>
      </c>
      <c r="AY467" s="169" t="s">
        <v>2019</v>
      </c>
    </row>
    <row r="468" spans="2:65" s="11" customFormat="1" ht="22.5" customHeight="1">
      <c r="B468" s="170"/>
      <c r="C468" s="171"/>
      <c r="D468" s="171"/>
      <c r="E468" s="172" t="s">
        <v>1876</v>
      </c>
      <c r="F468" s="264" t="s">
        <v>2029</v>
      </c>
      <c r="G468" s="265"/>
      <c r="H468" s="265"/>
      <c r="I468" s="265"/>
      <c r="J468" s="171"/>
      <c r="K468" s="173">
        <v>20</v>
      </c>
      <c r="L468" s="171"/>
      <c r="M468" s="171"/>
      <c r="N468" s="171"/>
      <c r="O468" s="171"/>
      <c r="P468" s="171"/>
      <c r="Q468" s="171"/>
      <c r="R468" s="174"/>
      <c r="T468" s="175"/>
      <c r="U468" s="171"/>
      <c r="V468" s="171"/>
      <c r="W468" s="171"/>
      <c r="X468" s="171"/>
      <c r="Y468" s="171"/>
      <c r="Z468" s="171"/>
      <c r="AA468" s="176"/>
      <c r="AT468" s="177" t="s">
        <v>2027</v>
      </c>
      <c r="AU468" s="177" t="s">
        <v>1960</v>
      </c>
      <c r="AV468" s="11" t="s">
        <v>2024</v>
      </c>
      <c r="AW468" s="11" t="s">
        <v>2028</v>
      </c>
      <c r="AX468" s="11" t="s">
        <v>1878</v>
      </c>
      <c r="AY468" s="177" t="s">
        <v>2019</v>
      </c>
    </row>
    <row r="469" spans="2:65" s="1" customFormat="1" ht="22.5" customHeight="1">
      <c r="B469" s="33"/>
      <c r="C469" s="155" t="s">
        <v>2470</v>
      </c>
      <c r="D469" s="155" t="s">
        <v>2020</v>
      </c>
      <c r="E469" s="156" t="s">
        <v>2471</v>
      </c>
      <c r="F469" s="249" t="s">
        <v>2472</v>
      </c>
      <c r="G469" s="250"/>
      <c r="H469" s="250"/>
      <c r="I469" s="250"/>
      <c r="J469" s="157" t="s">
        <v>2066</v>
      </c>
      <c r="K469" s="158">
        <v>6.9960000000000004</v>
      </c>
      <c r="L469" s="251">
        <v>0</v>
      </c>
      <c r="M469" s="250"/>
      <c r="N469" s="252">
        <f>ROUND(L469*K469,2)</f>
        <v>0</v>
      </c>
      <c r="O469" s="250"/>
      <c r="P469" s="250"/>
      <c r="Q469" s="250"/>
      <c r="R469" s="35"/>
      <c r="T469" s="159" t="s">
        <v>1876</v>
      </c>
      <c r="U469" s="42" t="s">
        <v>1901</v>
      </c>
      <c r="V469" s="34"/>
      <c r="W469" s="160">
        <f>V469*K469</f>
        <v>0</v>
      </c>
      <c r="X469" s="160">
        <v>2.4533999999999998</v>
      </c>
      <c r="Y469" s="160">
        <f>X469*K469</f>
        <v>17.163986399999999</v>
      </c>
      <c r="Z469" s="160">
        <v>0</v>
      </c>
      <c r="AA469" s="161">
        <f>Z469*K469</f>
        <v>0</v>
      </c>
      <c r="AR469" s="16" t="s">
        <v>2024</v>
      </c>
      <c r="AT469" s="16" t="s">
        <v>2020</v>
      </c>
      <c r="AU469" s="16" t="s">
        <v>1960</v>
      </c>
      <c r="AY469" s="16" t="s">
        <v>2019</v>
      </c>
      <c r="BE469" s="102">
        <f>IF(U469="základní",N469,0)</f>
        <v>0</v>
      </c>
      <c r="BF469" s="102">
        <f>IF(U469="snížená",N469,0)</f>
        <v>0</v>
      </c>
      <c r="BG469" s="102">
        <f>IF(U469="zákl. přenesená",N469,0)</f>
        <v>0</v>
      </c>
      <c r="BH469" s="102">
        <f>IF(U469="sníž. přenesená",N469,0)</f>
        <v>0</v>
      </c>
      <c r="BI469" s="102">
        <f>IF(U469="nulová",N469,0)</f>
        <v>0</v>
      </c>
      <c r="BJ469" s="16" t="s">
        <v>1878</v>
      </c>
      <c r="BK469" s="102">
        <f>ROUND(L469*K469,2)</f>
        <v>0</v>
      </c>
      <c r="BL469" s="16" t="s">
        <v>2024</v>
      </c>
      <c r="BM469" s="16" t="s">
        <v>2473</v>
      </c>
    </row>
    <row r="470" spans="2:65" s="10" customFormat="1" ht="22.5" customHeight="1">
      <c r="B470" s="162"/>
      <c r="C470" s="163"/>
      <c r="D470" s="163"/>
      <c r="E470" s="164" t="s">
        <v>1876</v>
      </c>
      <c r="F470" s="262" t="s">
        <v>2474</v>
      </c>
      <c r="G470" s="263"/>
      <c r="H470" s="263"/>
      <c r="I470" s="263"/>
      <c r="J470" s="163"/>
      <c r="K470" s="165">
        <v>2.9743200000000001</v>
      </c>
      <c r="L470" s="163"/>
      <c r="M470" s="163"/>
      <c r="N470" s="163"/>
      <c r="O470" s="163"/>
      <c r="P470" s="163"/>
      <c r="Q470" s="163"/>
      <c r="R470" s="166"/>
      <c r="T470" s="167"/>
      <c r="U470" s="163"/>
      <c r="V470" s="163"/>
      <c r="W470" s="163"/>
      <c r="X470" s="163"/>
      <c r="Y470" s="163"/>
      <c r="Z470" s="163"/>
      <c r="AA470" s="168"/>
      <c r="AT470" s="169" t="s">
        <v>2027</v>
      </c>
      <c r="AU470" s="169" t="s">
        <v>1960</v>
      </c>
      <c r="AV470" s="10" t="s">
        <v>1960</v>
      </c>
      <c r="AW470" s="10" t="s">
        <v>2028</v>
      </c>
      <c r="AX470" s="10" t="s">
        <v>1936</v>
      </c>
      <c r="AY470" s="169" t="s">
        <v>2019</v>
      </c>
    </row>
    <row r="471" spans="2:65" s="10" customFormat="1" ht="22.5" customHeight="1">
      <c r="B471" s="162"/>
      <c r="C471" s="163"/>
      <c r="D471" s="163"/>
      <c r="E471" s="164" t="s">
        <v>1876</v>
      </c>
      <c r="F471" s="266" t="s">
        <v>2475</v>
      </c>
      <c r="G471" s="263"/>
      <c r="H471" s="263"/>
      <c r="I471" s="263"/>
      <c r="J471" s="163"/>
      <c r="K471" s="165">
        <v>2.4975000000000001</v>
      </c>
      <c r="L471" s="163"/>
      <c r="M471" s="163"/>
      <c r="N471" s="163"/>
      <c r="O471" s="163"/>
      <c r="P471" s="163"/>
      <c r="Q471" s="163"/>
      <c r="R471" s="166"/>
      <c r="T471" s="167"/>
      <c r="U471" s="163"/>
      <c r="V471" s="163"/>
      <c r="W471" s="163"/>
      <c r="X471" s="163"/>
      <c r="Y471" s="163"/>
      <c r="Z471" s="163"/>
      <c r="AA471" s="168"/>
      <c r="AT471" s="169" t="s">
        <v>2027</v>
      </c>
      <c r="AU471" s="169" t="s">
        <v>1960</v>
      </c>
      <c r="AV471" s="10" t="s">
        <v>1960</v>
      </c>
      <c r="AW471" s="10" t="s">
        <v>2028</v>
      </c>
      <c r="AX471" s="10" t="s">
        <v>1936</v>
      </c>
      <c r="AY471" s="169" t="s">
        <v>2019</v>
      </c>
    </row>
    <row r="472" spans="2:65" s="10" customFormat="1" ht="22.5" customHeight="1">
      <c r="B472" s="162"/>
      <c r="C472" s="163"/>
      <c r="D472" s="163"/>
      <c r="E472" s="164" t="s">
        <v>1876</v>
      </c>
      <c r="F472" s="266" t="s">
        <v>2476</v>
      </c>
      <c r="G472" s="263"/>
      <c r="H472" s="263"/>
      <c r="I472" s="263"/>
      <c r="J472" s="163"/>
      <c r="K472" s="165">
        <v>1.3875</v>
      </c>
      <c r="L472" s="163"/>
      <c r="M472" s="163"/>
      <c r="N472" s="163"/>
      <c r="O472" s="163"/>
      <c r="P472" s="163"/>
      <c r="Q472" s="163"/>
      <c r="R472" s="166"/>
      <c r="T472" s="167"/>
      <c r="U472" s="163"/>
      <c r="V472" s="163"/>
      <c r="W472" s="163"/>
      <c r="X472" s="163"/>
      <c r="Y472" s="163"/>
      <c r="Z472" s="163"/>
      <c r="AA472" s="168"/>
      <c r="AT472" s="169" t="s">
        <v>2027</v>
      </c>
      <c r="AU472" s="169" t="s">
        <v>1960</v>
      </c>
      <c r="AV472" s="10" t="s">
        <v>1960</v>
      </c>
      <c r="AW472" s="10" t="s">
        <v>2028</v>
      </c>
      <c r="AX472" s="10" t="s">
        <v>1936</v>
      </c>
      <c r="AY472" s="169" t="s">
        <v>2019</v>
      </c>
    </row>
    <row r="473" spans="2:65" s="10" customFormat="1" ht="22.5" customHeight="1">
      <c r="B473" s="162"/>
      <c r="C473" s="163"/>
      <c r="D473" s="163"/>
      <c r="E473" s="164" t="s">
        <v>1876</v>
      </c>
      <c r="F473" s="266" t="s">
        <v>2477</v>
      </c>
      <c r="G473" s="263"/>
      <c r="H473" s="263"/>
      <c r="I473" s="263"/>
      <c r="J473" s="163"/>
      <c r="K473" s="165">
        <v>0.136875</v>
      </c>
      <c r="L473" s="163"/>
      <c r="M473" s="163"/>
      <c r="N473" s="163"/>
      <c r="O473" s="163"/>
      <c r="P473" s="163"/>
      <c r="Q473" s="163"/>
      <c r="R473" s="166"/>
      <c r="T473" s="167"/>
      <c r="U473" s="163"/>
      <c r="V473" s="163"/>
      <c r="W473" s="163"/>
      <c r="X473" s="163"/>
      <c r="Y473" s="163"/>
      <c r="Z473" s="163"/>
      <c r="AA473" s="168"/>
      <c r="AT473" s="169" t="s">
        <v>2027</v>
      </c>
      <c r="AU473" s="169" t="s">
        <v>1960</v>
      </c>
      <c r="AV473" s="10" t="s">
        <v>1960</v>
      </c>
      <c r="AW473" s="10" t="s">
        <v>2028</v>
      </c>
      <c r="AX473" s="10" t="s">
        <v>1936</v>
      </c>
      <c r="AY473" s="169" t="s">
        <v>2019</v>
      </c>
    </row>
    <row r="474" spans="2:65" s="11" customFormat="1" ht="22.5" customHeight="1">
      <c r="B474" s="170"/>
      <c r="C474" s="171"/>
      <c r="D474" s="171"/>
      <c r="E474" s="172" t="s">
        <v>1876</v>
      </c>
      <c r="F474" s="264" t="s">
        <v>2029</v>
      </c>
      <c r="G474" s="265"/>
      <c r="H474" s="265"/>
      <c r="I474" s="265"/>
      <c r="J474" s="171"/>
      <c r="K474" s="173">
        <v>6.9961950000000002</v>
      </c>
      <c r="L474" s="171"/>
      <c r="M474" s="171"/>
      <c r="N474" s="171"/>
      <c r="O474" s="171"/>
      <c r="P474" s="171"/>
      <c r="Q474" s="171"/>
      <c r="R474" s="174"/>
      <c r="T474" s="175"/>
      <c r="U474" s="171"/>
      <c r="V474" s="171"/>
      <c r="W474" s="171"/>
      <c r="X474" s="171"/>
      <c r="Y474" s="171"/>
      <c r="Z474" s="171"/>
      <c r="AA474" s="176"/>
      <c r="AT474" s="177" t="s">
        <v>2027</v>
      </c>
      <c r="AU474" s="177" t="s">
        <v>1960</v>
      </c>
      <c r="AV474" s="11" t="s">
        <v>2024</v>
      </c>
      <c r="AW474" s="11" t="s">
        <v>2028</v>
      </c>
      <c r="AX474" s="11" t="s">
        <v>1878</v>
      </c>
      <c r="AY474" s="177" t="s">
        <v>2019</v>
      </c>
    </row>
    <row r="475" spans="2:65" s="1" customFormat="1" ht="22.5" customHeight="1">
      <c r="B475" s="33"/>
      <c r="C475" s="155" t="s">
        <v>2478</v>
      </c>
      <c r="D475" s="155" t="s">
        <v>2020</v>
      </c>
      <c r="E475" s="156" t="s">
        <v>2479</v>
      </c>
      <c r="F475" s="249" t="s">
        <v>2480</v>
      </c>
      <c r="G475" s="250"/>
      <c r="H475" s="250"/>
      <c r="I475" s="250"/>
      <c r="J475" s="157" t="s">
        <v>2023</v>
      </c>
      <c r="K475" s="158">
        <v>79.950999999999993</v>
      </c>
      <c r="L475" s="251">
        <v>0</v>
      </c>
      <c r="M475" s="250"/>
      <c r="N475" s="252">
        <f>ROUND(L475*K475,2)</f>
        <v>0</v>
      </c>
      <c r="O475" s="250"/>
      <c r="P475" s="250"/>
      <c r="Q475" s="250"/>
      <c r="R475" s="35"/>
      <c r="T475" s="159" t="s">
        <v>1876</v>
      </c>
      <c r="U475" s="42" t="s">
        <v>1901</v>
      </c>
      <c r="V475" s="34"/>
      <c r="W475" s="160">
        <f>V475*K475</f>
        <v>0</v>
      </c>
      <c r="X475" s="160">
        <v>5.1900000000000002E-3</v>
      </c>
      <c r="Y475" s="160">
        <f>X475*K475</f>
        <v>0.41494568999999998</v>
      </c>
      <c r="Z475" s="160">
        <v>0</v>
      </c>
      <c r="AA475" s="161">
        <f>Z475*K475</f>
        <v>0</v>
      </c>
      <c r="AR475" s="16" t="s">
        <v>2024</v>
      </c>
      <c r="AT475" s="16" t="s">
        <v>2020</v>
      </c>
      <c r="AU475" s="16" t="s">
        <v>1960</v>
      </c>
      <c r="AY475" s="16" t="s">
        <v>2019</v>
      </c>
      <c r="BE475" s="102">
        <f>IF(U475="základní",N475,0)</f>
        <v>0</v>
      </c>
      <c r="BF475" s="102">
        <f>IF(U475="snížená",N475,0)</f>
        <v>0</v>
      </c>
      <c r="BG475" s="102">
        <f>IF(U475="zákl. přenesená",N475,0)</f>
        <v>0</v>
      </c>
      <c r="BH475" s="102">
        <f>IF(U475="sníž. přenesená",N475,0)</f>
        <v>0</v>
      </c>
      <c r="BI475" s="102">
        <f>IF(U475="nulová",N475,0)</f>
        <v>0</v>
      </c>
      <c r="BJ475" s="16" t="s">
        <v>1878</v>
      </c>
      <c r="BK475" s="102">
        <f>ROUND(L475*K475,2)</f>
        <v>0</v>
      </c>
      <c r="BL475" s="16" t="s">
        <v>2024</v>
      </c>
      <c r="BM475" s="16" t="s">
        <v>2481</v>
      </c>
    </row>
    <row r="476" spans="2:65" s="10" customFormat="1" ht="22.5" customHeight="1">
      <c r="B476" s="162"/>
      <c r="C476" s="163"/>
      <c r="D476" s="163"/>
      <c r="E476" s="164" t="s">
        <v>1876</v>
      </c>
      <c r="F476" s="262" t="s">
        <v>2482</v>
      </c>
      <c r="G476" s="263"/>
      <c r="H476" s="263"/>
      <c r="I476" s="263"/>
      <c r="J476" s="163"/>
      <c r="K476" s="165">
        <v>29.376000000000001</v>
      </c>
      <c r="L476" s="163"/>
      <c r="M476" s="163"/>
      <c r="N476" s="163"/>
      <c r="O476" s="163"/>
      <c r="P476" s="163"/>
      <c r="Q476" s="163"/>
      <c r="R476" s="166"/>
      <c r="T476" s="167"/>
      <c r="U476" s="163"/>
      <c r="V476" s="163"/>
      <c r="W476" s="163"/>
      <c r="X476" s="163"/>
      <c r="Y476" s="163"/>
      <c r="Z476" s="163"/>
      <c r="AA476" s="168"/>
      <c r="AT476" s="169" t="s">
        <v>2027</v>
      </c>
      <c r="AU476" s="169" t="s">
        <v>1960</v>
      </c>
      <c r="AV476" s="10" t="s">
        <v>1960</v>
      </c>
      <c r="AW476" s="10" t="s">
        <v>2028</v>
      </c>
      <c r="AX476" s="10" t="s">
        <v>1936</v>
      </c>
      <c r="AY476" s="169" t="s">
        <v>2019</v>
      </c>
    </row>
    <row r="477" spans="2:65" s="10" customFormat="1" ht="22.5" customHeight="1">
      <c r="B477" s="162"/>
      <c r="C477" s="163"/>
      <c r="D477" s="163"/>
      <c r="E477" s="164" t="s">
        <v>1876</v>
      </c>
      <c r="F477" s="266" t="s">
        <v>2483</v>
      </c>
      <c r="G477" s="263"/>
      <c r="H477" s="263"/>
      <c r="I477" s="263"/>
      <c r="J477" s="163"/>
      <c r="K477" s="165">
        <v>30</v>
      </c>
      <c r="L477" s="163"/>
      <c r="M477" s="163"/>
      <c r="N477" s="163"/>
      <c r="O477" s="163"/>
      <c r="P477" s="163"/>
      <c r="Q477" s="163"/>
      <c r="R477" s="166"/>
      <c r="T477" s="167"/>
      <c r="U477" s="163"/>
      <c r="V477" s="163"/>
      <c r="W477" s="163"/>
      <c r="X477" s="163"/>
      <c r="Y477" s="163"/>
      <c r="Z477" s="163"/>
      <c r="AA477" s="168"/>
      <c r="AT477" s="169" t="s">
        <v>2027</v>
      </c>
      <c r="AU477" s="169" t="s">
        <v>1960</v>
      </c>
      <c r="AV477" s="10" t="s">
        <v>1960</v>
      </c>
      <c r="AW477" s="10" t="s">
        <v>2028</v>
      </c>
      <c r="AX477" s="10" t="s">
        <v>1936</v>
      </c>
      <c r="AY477" s="169" t="s">
        <v>2019</v>
      </c>
    </row>
    <row r="478" spans="2:65" s="10" customFormat="1" ht="22.5" customHeight="1">
      <c r="B478" s="162"/>
      <c r="C478" s="163"/>
      <c r="D478" s="163"/>
      <c r="E478" s="164" t="s">
        <v>1876</v>
      </c>
      <c r="F478" s="266" t="s">
        <v>2484</v>
      </c>
      <c r="G478" s="263"/>
      <c r="H478" s="263"/>
      <c r="I478" s="263"/>
      <c r="J478" s="163"/>
      <c r="K478" s="165">
        <v>18.75</v>
      </c>
      <c r="L478" s="163"/>
      <c r="M478" s="163"/>
      <c r="N478" s="163"/>
      <c r="O478" s="163"/>
      <c r="P478" s="163"/>
      <c r="Q478" s="163"/>
      <c r="R478" s="166"/>
      <c r="T478" s="167"/>
      <c r="U478" s="163"/>
      <c r="V478" s="163"/>
      <c r="W478" s="163"/>
      <c r="X478" s="163"/>
      <c r="Y478" s="163"/>
      <c r="Z478" s="163"/>
      <c r="AA478" s="168"/>
      <c r="AT478" s="169" t="s">
        <v>2027</v>
      </c>
      <c r="AU478" s="169" t="s">
        <v>1960</v>
      </c>
      <c r="AV478" s="10" t="s">
        <v>1960</v>
      </c>
      <c r="AW478" s="10" t="s">
        <v>2028</v>
      </c>
      <c r="AX478" s="10" t="s">
        <v>1936</v>
      </c>
      <c r="AY478" s="169" t="s">
        <v>2019</v>
      </c>
    </row>
    <row r="479" spans="2:65" s="10" customFormat="1" ht="22.5" customHeight="1">
      <c r="B479" s="162"/>
      <c r="C479" s="163"/>
      <c r="D479" s="163"/>
      <c r="E479" s="164" t="s">
        <v>1876</v>
      </c>
      <c r="F479" s="266" t="s">
        <v>2485</v>
      </c>
      <c r="G479" s="263"/>
      <c r="H479" s="263"/>
      <c r="I479" s="263"/>
      <c r="J479" s="163"/>
      <c r="K479" s="165">
        <v>1.825</v>
      </c>
      <c r="L479" s="163"/>
      <c r="M479" s="163"/>
      <c r="N479" s="163"/>
      <c r="O479" s="163"/>
      <c r="P479" s="163"/>
      <c r="Q479" s="163"/>
      <c r="R479" s="166"/>
      <c r="T479" s="167"/>
      <c r="U479" s="163"/>
      <c r="V479" s="163"/>
      <c r="W479" s="163"/>
      <c r="X479" s="163"/>
      <c r="Y479" s="163"/>
      <c r="Z479" s="163"/>
      <c r="AA479" s="168"/>
      <c r="AT479" s="169" t="s">
        <v>2027</v>
      </c>
      <c r="AU479" s="169" t="s">
        <v>1960</v>
      </c>
      <c r="AV479" s="10" t="s">
        <v>1960</v>
      </c>
      <c r="AW479" s="10" t="s">
        <v>2028</v>
      </c>
      <c r="AX479" s="10" t="s">
        <v>1936</v>
      </c>
      <c r="AY479" s="169" t="s">
        <v>2019</v>
      </c>
    </row>
    <row r="480" spans="2:65" s="11" customFormat="1" ht="22.5" customHeight="1">
      <c r="B480" s="170"/>
      <c r="C480" s="171"/>
      <c r="D480" s="171"/>
      <c r="E480" s="172" t="s">
        <v>1876</v>
      </c>
      <c r="F480" s="264" t="s">
        <v>2029</v>
      </c>
      <c r="G480" s="265"/>
      <c r="H480" s="265"/>
      <c r="I480" s="265"/>
      <c r="J480" s="171"/>
      <c r="K480" s="173">
        <v>79.950999999999993</v>
      </c>
      <c r="L480" s="171"/>
      <c r="M480" s="171"/>
      <c r="N480" s="171"/>
      <c r="O480" s="171"/>
      <c r="P480" s="171"/>
      <c r="Q480" s="171"/>
      <c r="R480" s="174"/>
      <c r="T480" s="175"/>
      <c r="U480" s="171"/>
      <c r="V480" s="171"/>
      <c r="W480" s="171"/>
      <c r="X480" s="171"/>
      <c r="Y480" s="171"/>
      <c r="Z480" s="171"/>
      <c r="AA480" s="176"/>
      <c r="AT480" s="177" t="s">
        <v>2027</v>
      </c>
      <c r="AU480" s="177" t="s">
        <v>1960</v>
      </c>
      <c r="AV480" s="11" t="s">
        <v>2024</v>
      </c>
      <c r="AW480" s="11" t="s">
        <v>2028</v>
      </c>
      <c r="AX480" s="11" t="s">
        <v>1878</v>
      </c>
      <c r="AY480" s="177" t="s">
        <v>2019</v>
      </c>
    </row>
    <row r="481" spans="2:65" s="1" customFormat="1" ht="22.5" customHeight="1">
      <c r="B481" s="33"/>
      <c r="C481" s="155" t="s">
        <v>2486</v>
      </c>
      <c r="D481" s="155" t="s">
        <v>2020</v>
      </c>
      <c r="E481" s="156" t="s">
        <v>2487</v>
      </c>
      <c r="F481" s="249" t="s">
        <v>2488</v>
      </c>
      <c r="G481" s="250"/>
      <c r="H481" s="250"/>
      <c r="I481" s="250"/>
      <c r="J481" s="157" t="s">
        <v>2023</v>
      </c>
      <c r="K481" s="158">
        <v>79.950999999999993</v>
      </c>
      <c r="L481" s="251">
        <v>0</v>
      </c>
      <c r="M481" s="250"/>
      <c r="N481" s="252">
        <f>ROUND(L481*K481,2)</f>
        <v>0</v>
      </c>
      <c r="O481" s="250"/>
      <c r="P481" s="250"/>
      <c r="Q481" s="250"/>
      <c r="R481" s="35"/>
      <c r="T481" s="159" t="s">
        <v>1876</v>
      </c>
      <c r="U481" s="42" t="s">
        <v>1901</v>
      </c>
      <c r="V481" s="34"/>
      <c r="W481" s="160">
        <f>V481*K481</f>
        <v>0</v>
      </c>
      <c r="X481" s="160">
        <v>0</v>
      </c>
      <c r="Y481" s="160">
        <f>X481*K481</f>
        <v>0</v>
      </c>
      <c r="Z481" s="160">
        <v>0</v>
      </c>
      <c r="AA481" s="161">
        <f>Z481*K481</f>
        <v>0</v>
      </c>
      <c r="AR481" s="16" t="s">
        <v>2024</v>
      </c>
      <c r="AT481" s="16" t="s">
        <v>2020</v>
      </c>
      <c r="AU481" s="16" t="s">
        <v>1960</v>
      </c>
      <c r="AY481" s="16" t="s">
        <v>2019</v>
      </c>
      <c r="BE481" s="102">
        <f>IF(U481="základní",N481,0)</f>
        <v>0</v>
      </c>
      <c r="BF481" s="102">
        <f>IF(U481="snížená",N481,0)</f>
        <v>0</v>
      </c>
      <c r="BG481" s="102">
        <f>IF(U481="zákl. přenesená",N481,0)</f>
        <v>0</v>
      </c>
      <c r="BH481" s="102">
        <f>IF(U481="sníž. přenesená",N481,0)</f>
        <v>0</v>
      </c>
      <c r="BI481" s="102">
        <f>IF(U481="nulová",N481,0)</f>
        <v>0</v>
      </c>
      <c r="BJ481" s="16" t="s">
        <v>1878</v>
      </c>
      <c r="BK481" s="102">
        <f>ROUND(L481*K481,2)</f>
        <v>0</v>
      </c>
      <c r="BL481" s="16" t="s">
        <v>2024</v>
      </c>
      <c r="BM481" s="16" t="s">
        <v>2489</v>
      </c>
    </row>
    <row r="482" spans="2:65" s="10" customFormat="1" ht="22.5" customHeight="1">
      <c r="B482" s="162"/>
      <c r="C482" s="163"/>
      <c r="D482" s="163"/>
      <c r="E482" s="164" t="s">
        <v>1876</v>
      </c>
      <c r="F482" s="262" t="s">
        <v>2482</v>
      </c>
      <c r="G482" s="263"/>
      <c r="H482" s="263"/>
      <c r="I482" s="263"/>
      <c r="J482" s="163"/>
      <c r="K482" s="165">
        <v>29.376000000000001</v>
      </c>
      <c r="L482" s="163"/>
      <c r="M482" s="163"/>
      <c r="N482" s="163"/>
      <c r="O482" s="163"/>
      <c r="P482" s="163"/>
      <c r="Q482" s="163"/>
      <c r="R482" s="166"/>
      <c r="T482" s="167"/>
      <c r="U482" s="163"/>
      <c r="V482" s="163"/>
      <c r="W482" s="163"/>
      <c r="X482" s="163"/>
      <c r="Y482" s="163"/>
      <c r="Z482" s="163"/>
      <c r="AA482" s="168"/>
      <c r="AT482" s="169" t="s">
        <v>2027</v>
      </c>
      <c r="AU482" s="169" t="s">
        <v>1960</v>
      </c>
      <c r="AV482" s="10" t="s">
        <v>1960</v>
      </c>
      <c r="AW482" s="10" t="s">
        <v>2028</v>
      </c>
      <c r="AX482" s="10" t="s">
        <v>1936</v>
      </c>
      <c r="AY482" s="169" t="s">
        <v>2019</v>
      </c>
    </row>
    <row r="483" spans="2:65" s="10" customFormat="1" ht="22.5" customHeight="1">
      <c r="B483" s="162"/>
      <c r="C483" s="163"/>
      <c r="D483" s="163"/>
      <c r="E483" s="164" t="s">
        <v>1876</v>
      </c>
      <c r="F483" s="266" t="s">
        <v>2483</v>
      </c>
      <c r="G483" s="263"/>
      <c r="H483" s="263"/>
      <c r="I483" s="263"/>
      <c r="J483" s="163"/>
      <c r="K483" s="165">
        <v>30</v>
      </c>
      <c r="L483" s="163"/>
      <c r="M483" s="163"/>
      <c r="N483" s="163"/>
      <c r="O483" s="163"/>
      <c r="P483" s="163"/>
      <c r="Q483" s="163"/>
      <c r="R483" s="166"/>
      <c r="T483" s="167"/>
      <c r="U483" s="163"/>
      <c r="V483" s="163"/>
      <c r="W483" s="163"/>
      <c r="X483" s="163"/>
      <c r="Y483" s="163"/>
      <c r="Z483" s="163"/>
      <c r="AA483" s="168"/>
      <c r="AT483" s="169" t="s">
        <v>2027</v>
      </c>
      <c r="AU483" s="169" t="s">
        <v>1960</v>
      </c>
      <c r="AV483" s="10" t="s">
        <v>1960</v>
      </c>
      <c r="AW483" s="10" t="s">
        <v>2028</v>
      </c>
      <c r="AX483" s="10" t="s">
        <v>1936</v>
      </c>
      <c r="AY483" s="169" t="s">
        <v>2019</v>
      </c>
    </row>
    <row r="484" spans="2:65" s="10" customFormat="1" ht="22.5" customHeight="1">
      <c r="B484" s="162"/>
      <c r="C484" s="163"/>
      <c r="D484" s="163"/>
      <c r="E484" s="164" t="s">
        <v>1876</v>
      </c>
      <c r="F484" s="266" t="s">
        <v>2484</v>
      </c>
      <c r="G484" s="263"/>
      <c r="H484" s="263"/>
      <c r="I484" s="263"/>
      <c r="J484" s="163"/>
      <c r="K484" s="165">
        <v>18.75</v>
      </c>
      <c r="L484" s="163"/>
      <c r="M484" s="163"/>
      <c r="N484" s="163"/>
      <c r="O484" s="163"/>
      <c r="P484" s="163"/>
      <c r="Q484" s="163"/>
      <c r="R484" s="166"/>
      <c r="T484" s="167"/>
      <c r="U484" s="163"/>
      <c r="V484" s="163"/>
      <c r="W484" s="163"/>
      <c r="X484" s="163"/>
      <c r="Y484" s="163"/>
      <c r="Z484" s="163"/>
      <c r="AA484" s="168"/>
      <c r="AT484" s="169" t="s">
        <v>2027</v>
      </c>
      <c r="AU484" s="169" t="s">
        <v>1960</v>
      </c>
      <c r="AV484" s="10" t="s">
        <v>1960</v>
      </c>
      <c r="AW484" s="10" t="s">
        <v>2028</v>
      </c>
      <c r="AX484" s="10" t="s">
        <v>1936</v>
      </c>
      <c r="AY484" s="169" t="s">
        <v>2019</v>
      </c>
    </row>
    <row r="485" spans="2:65" s="10" customFormat="1" ht="22.5" customHeight="1">
      <c r="B485" s="162"/>
      <c r="C485" s="163"/>
      <c r="D485" s="163"/>
      <c r="E485" s="164" t="s">
        <v>1876</v>
      </c>
      <c r="F485" s="266" t="s">
        <v>2485</v>
      </c>
      <c r="G485" s="263"/>
      <c r="H485" s="263"/>
      <c r="I485" s="263"/>
      <c r="J485" s="163"/>
      <c r="K485" s="165">
        <v>1.825</v>
      </c>
      <c r="L485" s="163"/>
      <c r="M485" s="163"/>
      <c r="N485" s="163"/>
      <c r="O485" s="163"/>
      <c r="P485" s="163"/>
      <c r="Q485" s="163"/>
      <c r="R485" s="166"/>
      <c r="T485" s="167"/>
      <c r="U485" s="163"/>
      <c r="V485" s="163"/>
      <c r="W485" s="163"/>
      <c r="X485" s="163"/>
      <c r="Y485" s="163"/>
      <c r="Z485" s="163"/>
      <c r="AA485" s="168"/>
      <c r="AT485" s="169" t="s">
        <v>2027</v>
      </c>
      <c r="AU485" s="169" t="s">
        <v>1960</v>
      </c>
      <c r="AV485" s="10" t="s">
        <v>1960</v>
      </c>
      <c r="AW485" s="10" t="s">
        <v>2028</v>
      </c>
      <c r="AX485" s="10" t="s">
        <v>1936</v>
      </c>
      <c r="AY485" s="169" t="s">
        <v>2019</v>
      </c>
    </row>
    <row r="486" spans="2:65" s="11" customFormat="1" ht="22.5" customHeight="1">
      <c r="B486" s="170"/>
      <c r="C486" s="171"/>
      <c r="D486" s="171"/>
      <c r="E486" s="172" t="s">
        <v>1876</v>
      </c>
      <c r="F486" s="264" t="s">
        <v>2029</v>
      </c>
      <c r="G486" s="265"/>
      <c r="H486" s="265"/>
      <c r="I486" s="265"/>
      <c r="J486" s="171"/>
      <c r="K486" s="173">
        <v>79.950999999999993</v>
      </c>
      <c r="L486" s="171"/>
      <c r="M486" s="171"/>
      <c r="N486" s="171"/>
      <c r="O486" s="171"/>
      <c r="P486" s="171"/>
      <c r="Q486" s="171"/>
      <c r="R486" s="174"/>
      <c r="T486" s="175"/>
      <c r="U486" s="171"/>
      <c r="V486" s="171"/>
      <c r="W486" s="171"/>
      <c r="X486" s="171"/>
      <c r="Y486" s="171"/>
      <c r="Z486" s="171"/>
      <c r="AA486" s="176"/>
      <c r="AT486" s="177" t="s">
        <v>2027</v>
      </c>
      <c r="AU486" s="177" t="s">
        <v>1960</v>
      </c>
      <c r="AV486" s="11" t="s">
        <v>2024</v>
      </c>
      <c r="AW486" s="11" t="s">
        <v>2028</v>
      </c>
      <c r="AX486" s="11" t="s">
        <v>1878</v>
      </c>
      <c r="AY486" s="177" t="s">
        <v>2019</v>
      </c>
    </row>
    <row r="487" spans="2:65" s="1" customFormat="1" ht="31.5" customHeight="1">
      <c r="B487" s="33"/>
      <c r="C487" s="155" t="s">
        <v>2490</v>
      </c>
      <c r="D487" s="155" t="s">
        <v>2020</v>
      </c>
      <c r="E487" s="156" t="s">
        <v>2491</v>
      </c>
      <c r="F487" s="249" t="s">
        <v>2492</v>
      </c>
      <c r="G487" s="250"/>
      <c r="H487" s="250"/>
      <c r="I487" s="250"/>
      <c r="J487" s="157" t="s">
        <v>2131</v>
      </c>
      <c r="K487" s="158">
        <v>0.56000000000000005</v>
      </c>
      <c r="L487" s="251">
        <v>0</v>
      </c>
      <c r="M487" s="250"/>
      <c r="N487" s="252">
        <f>ROUND(L487*K487,2)</f>
        <v>0</v>
      </c>
      <c r="O487" s="250"/>
      <c r="P487" s="250"/>
      <c r="Q487" s="250"/>
      <c r="R487" s="35"/>
      <c r="T487" s="159" t="s">
        <v>1876</v>
      </c>
      <c r="U487" s="42" t="s">
        <v>1901</v>
      </c>
      <c r="V487" s="34"/>
      <c r="W487" s="160">
        <f>V487*K487</f>
        <v>0</v>
      </c>
      <c r="X487" s="160">
        <v>1.0525599999999999</v>
      </c>
      <c r="Y487" s="160">
        <f>X487*K487</f>
        <v>0.5894336</v>
      </c>
      <c r="Z487" s="160">
        <v>0</v>
      </c>
      <c r="AA487" s="161">
        <f>Z487*K487</f>
        <v>0</v>
      </c>
      <c r="AR487" s="16" t="s">
        <v>2024</v>
      </c>
      <c r="AT487" s="16" t="s">
        <v>2020</v>
      </c>
      <c r="AU487" s="16" t="s">
        <v>1960</v>
      </c>
      <c r="AY487" s="16" t="s">
        <v>2019</v>
      </c>
      <c r="BE487" s="102">
        <f>IF(U487="základní",N487,0)</f>
        <v>0</v>
      </c>
      <c r="BF487" s="102">
        <f>IF(U487="snížená",N487,0)</f>
        <v>0</v>
      </c>
      <c r="BG487" s="102">
        <f>IF(U487="zákl. přenesená",N487,0)</f>
        <v>0</v>
      </c>
      <c r="BH487" s="102">
        <f>IF(U487="sníž. přenesená",N487,0)</f>
        <v>0</v>
      </c>
      <c r="BI487" s="102">
        <f>IF(U487="nulová",N487,0)</f>
        <v>0</v>
      </c>
      <c r="BJ487" s="16" t="s">
        <v>1878</v>
      </c>
      <c r="BK487" s="102">
        <f>ROUND(L487*K487,2)</f>
        <v>0</v>
      </c>
      <c r="BL487" s="16" t="s">
        <v>2024</v>
      </c>
      <c r="BM487" s="16" t="s">
        <v>2493</v>
      </c>
    </row>
    <row r="488" spans="2:65" s="10" customFormat="1" ht="31.5" customHeight="1">
      <c r="B488" s="162"/>
      <c r="C488" s="163"/>
      <c r="D488" s="163"/>
      <c r="E488" s="164" t="s">
        <v>1876</v>
      </c>
      <c r="F488" s="262" t="s">
        <v>2494</v>
      </c>
      <c r="G488" s="263"/>
      <c r="H488" s="263"/>
      <c r="I488" s="263"/>
      <c r="J488" s="163"/>
      <c r="K488" s="165">
        <v>0.11704000000000001</v>
      </c>
      <c r="L488" s="163"/>
      <c r="M488" s="163"/>
      <c r="N488" s="163"/>
      <c r="O488" s="163"/>
      <c r="P488" s="163"/>
      <c r="Q488" s="163"/>
      <c r="R488" s="166"/>
      <c r="T488" s="167"/>
      <c r="U488" s="163"/>
      <c r="V488" s="163"/>
      <c r="W488" s="163"/>
      <c r="X488" s="163"/>
      <c r="Y488" s="163"/>
      <c r="Z488" s="163"/>
      <c r="AA488" s="168"/>
      <c r="AT488" s="169" t="s">
        <v>2027</v>
      </c>
      <c r="AU488" s="169" t="s">
        <v>1960</v>
      </c>
      <c r="AV488" s="10" t="s">
        <v>1960</v>
      </c>
      <c r="AW488" s="10" t="s">
        <v>2028</v>
      </c>
      <c r="AX488" s="10" t="s">
        <v>1936</v>
      </c>
      <c r="AY488" s="169" t="s">
        <v>2019</v>
      </c>
    </row>
    <row r="489" spans="2:65" s="10" customFormat="1" ht="31.5" customHeight="1">
      <c r="B489" s="162"/>
      <c r="C489" s="163"/>
      <c r="D489" s="163"/>
      <c r="E489" s="164" t="s">
        <v>1876</v>
      </c>
      <c r="F489" s="266" t="s">
        <v>2495</v>
      </c>
      <c r="G489" s="263"/>
      <c r="H489" s="263"/>
      <c r="I489" s="263"/>
      <c r="J489" s="163"/>
      <c r="K489" s="165">
        <v>7.0641999999999996E-2</v>
      </c>
      <c r="L489" s="163"/>
      <c r="M489" s="163"/>
      <c r="N489" s="163"/>
      <c r="O489" s="163"/>
      <c r="P489" s="163"/>
      <c r="Q489" s="163"/>
      <c r="R489" s="166"/>
      <c r="T489" s="167"/>
      <c r="U489" s="163"/>
      <c r="V489" s="163"/>
      <c r="W489" s="163"/>
      <c r="X489" s="163"/>
      <c r="Y489" s="163"/>
      <c r="Z489" s="163"/>
      <c r="AA489" s="168"/>
      <c r="AT489" s="169" t="s">
        <v>2027</v>
      </c>
      <c r="AU489" s="169" t="s">
        <v>1960</v>
      </c>
      <c r="AV489" s="10" t="s">
        <v>1960</v>
      </c>
      <c r="AW489" s="10" t="s">
        <v>2028</v>
      </c>
      <c r="AX489" s="10" t="s">
        <v>1936</v>
      </c>
      <c r="AY489" s="169" t="s">
        <v>2019</v>
      </c>
    </row>
    <row r="490" spans="2:65" s="10" customFormat="1" ht="31.5" customHeight="1">
      <c r="B490" s="162"/>
      <c r="C490" s="163"/>
      <c r="D490" s="163"/>
      <c r="E490" s="164" t="s">
        <v>1876</v>
      </c>
      <c r="F490" s="266" t="s">
        <v>2496</v>
      </c>
      <c r="G490" s="263"/>
      <c r="H490" s="263"/>
      <c r="I490" s="263"/>
      <c r="J490" s="163"/>
      <c r="K490" s="165">
        <v>0.11704000000000001</v>
      </c>
      <c r="L490" s="163"/>
      <c r="M490" s="163"/>
      <c r="N490" s="163"/>
      <c r="O490" s="163"/>
      <c r="P490" s="163"/>
      <c r="Q490" s="163"/>
      <c r="R490" s="166"/>
      <c r="T490" s="167"/>
      <c r="U490" s="163"/>
      <c r="V490" s="163"/>
      <c r="W490" s="163"/>
      <c r="X490" s="163"/>
      <c r="Y490" s="163"/>
      <c r="Z490" s="163"/>
      <c r="AA490" s="168"/>
      <c r="AT490" s="169" t="s">
        <v>2027</v>
      </c>
      <c r="AU490" s="169" t="s">
        <v>1960</v>
      </c>
      <c r="AV490" s="10" t="s">
        <v>1960</v>
      </c>
      <c r="AW490" s="10" t="s">
        <v>2028</v>
      </c>
      <c r="AX490" s="10" t="s">
        <v>1936</v>
      </c>
      <c r="AY490" s="169" t="s">
        <v>2019</v>
      </c>
    </row>
    <row r="491" spans="2:65" s="10" customFormat="1" ht="31.5" customHeight="1">
      <c r="B491" s="162"/>
      <c r="C491" s="163"/>
      <c r="D491" s="163"/>
      <c r="E491" s="164" t="s">
        <v>1876</v>
      </c>
      <c r="F491" s="266" t="s">
        <v>2497</v>
      </c>
      <c r="G491" s="263"/>
      <c r="H491" s="263"/>
      <c r="I491" s="263"/>
      <c r="J491" s="163"/>
      <c r="K491" s="165">
        <v>7.0641999999999996E-2</v>
      </c>
      <c r="L491" s="163"/>
      <c r="M491" s="163"/>
      <c r="N491" s="163"/>
      <c r="O491" s="163"/>
      <c r="P491" s="163"/>
      <c r="Q491" s="163"/>
      <c r="R491" s="166"/>
      <c r="T491" s="167"/>
      <c r="U491" s="163"/>
      <c r="V491" s="163"/>
      <c r="W491" s="163"/>
      <c r="X491" s="163"/>
      <c r="Y491" s="163"/>
      <c r="Z491" s="163"/>
      <c r="AA491" s="168"/>
      <c r="AT491" s="169" t="s">
        <v>2027</v>
      </c>
      <c r="AU491" s="169" t="s">
        <v>1960</v>
      </c>
      <c r="AV491" s="10" t="s">
        <v>1960</v>
      </c>
      <c r="AW491" s="10" t="s">
        <v>2028</v>
      </c>
      <c r="AX491" s="10" t="s">
        <v>1936</v>
      </c>
      <c r="AY491" s="169" t="s">
        <v>2019</v>
      </c>
    </row>
    <row r="492" spans="2:65" s="10" customFormat="1" ht="31.5" customHeight="1">
      <c r="B492" s="162"/>
      <c r="C492" s="163"/>
      <c r="D492" s="163"/>
      <c r="E492" s="164" t="s">
        <v>1876</v>
      </c>
      <c r="F492" s="266" t="s">
        <v>2498</v>
      </c>
      <c r="G492" s="263"/>
      <c r="H492" s="263"/>
      <c r="I492" s="263"/>
      <c r="J492" s="163"/>
      <c r="K492" s="165">
        <v>0.11704000000000001</v>
      </c>
      <c r="L492" s="163"/>
      <c r="M492" s="163"/>
      <c r="N492" s="163"/>
      <c r="O492" s="163"/>
      <c r="P492" s="163"/>
      <c r="Q492" s="163"/>
      <c r="R492" s="166"/>
      <c r="T492" s="167"/>
      <c r="U492" s="163"/>
      <c r="V492" s="163"/>
      <c r="W492" s="163"/>
      <c r="X492" s="163"/>
      <c r="Y492" s="163"/>
      <c r="Z492" s="163"/>
      <c r="AA492" s="168"/>
      <c r="AT492" s="169" t="s">
        <v>2027</v>
      </c>
      <c r="AU492" s="169" t="s">
        <v>1960</v>
      </c>
      <c r="AV492" s="10" t="s">
        <v>1960</v>
      </c>
      <c r="AW492" s="10" t="s">
        <v>2028</v>
      </c>
      <c r="AX492" s="10" t="s">
        <v>1936</v>
      </c>
      <c r="AY492" s="169" t="s">
        <v>2019</v>
      </c>
    </row>
    <row r="493" spans="2:65" s="10" customFormat="1" ht="31.5" customHeight="1">
      <c r="B493" s="162"/>
      <c r="C493" s="163"/>
      <c r="D493" s="163"/>
      <c r="E493" s="164" t="s">
        <v>1876</v>
      </c>
      <c r="F493" s="266" t="s">
        <v>2499</v>
      </c>
      <c r="G493" s="263"/>
      <c r="H493" s="263"/>
      <c r="I493" s="263"/>
      <c r="J493" s="163"/>
      <c r="K493" s="165">
        <v>5.1623000000000002E-2</v>
      </c>
      <c r="L493" s="163"/>
      <c r="M493" s="163"/>
      <c r="N493" s="163"/>
      <c r="O493" s="163"/>
      <c r="P493" s="163"/>
      <c r="Q493" s="163"/>
      <c r="R493" s="166"/>
      <c r="T493" s="167"/>
      <c r="U493" s="163"/>
      <c r="V493" s="163"/>
      <c r="W493" s="163"/>
      <c r="X493" s="163"/>
      <c r="Y493" s="163"/>
      <c r="Z493" s="163"/>
      <c r="AA493" s="168"/>
      <c r="AT493" s="169" t="s">
        <v>2027</v>
      </c>
      <c r="AU493" s="169" t="s">
        <v>1960</v>
      </c>
      <c r="AV493" s="10" t="s">
        <v>1960</v>
      </c>
      <c r="AW493" s="10" t="s">
        <v>2028</v>
      </c>
      <c r="AX493" s="10" t="s">
        <v>1936</v>
      </c>
      <c r="AY493" s="169" t="s">
        <v>2019</v>
      </c>
    </row>
    <row r="494" spans="2:65" s="10" customFormat="1" ht="31.5" customHeight="1">
      <c r="B494" s="162"/>
      <c r="C494" s="163"/>
      <c r="D494" s="163"/>
      <c r="E494" s="164" t="s">
        <v>1876</v>
      </c>
      <c r="F494" s="266" t="s">
        <v>2500</v>
      </c>
      <c r="G494" s="263"/>
      <c r="H494" s="263"/>
      <c r="I494" s="263"/>
      <c r="J494" s="163"/>
      <c r="K494" s="165">
        <v>1.1242E-2</v>
      </c>
      <c r="L494" s="163"/>
      <c r="M494" s="163"/>
      <c r="N494" s="163"/>
      <c r="O494" s="163"/>
      <c r="P494" s="163"/>
      <c r="Q494" s="163"/>
      <c r="R494" s="166"/>
      <c r="T494" s="167"/>
      <c r="U494" s="163"/>
      <c r="V494" s="163"/>
      <c r="W494" s="163"/>
      <c r="X494" s="163"/>
      <c r="Y494" s="163"/>
      <c r="Z494" s="163"/>
      <c r="AA494" s="168"/>
      <c r="AT494" s="169" t="s">
        <v>2027</v>
      </c>
      <c r="AU494" s="169" t="s">
        <v>1960</v>
      </c>
      <c r="AV494" s="10" t="s">
        <v>1960</v>
      </c>
      <c r="AW494" s="10" t="s">
        <v>2028</v>
      </c>
      <c r="AX494" s="10" t="s">
        <v>1936</v>
      </c>
      <c r="AY494" s="169" t="s">
        <v>2019</v>
      </c>
    </row>
    <row r="495" spans="2:65" s="10" customFormat="1" ht="31.5" customHeight="1">
      <c r="B495" s="162"/>
      <c r="C495" s="163"/>
      <c r="D495" s="163"/>
      <c r="E495" s="164" t="s">
        <v>1876</v>
      </c>
      <c r="F495" s="266" t="s">
        <v>2501</v>
      </c>
      <c r="G495" s="263"/>
      <c r="H495" s="263"/>
      <c r="I495" s="263"/>
      <c r="J495" s="163"/>
      <c r="K495" s="165">
        <v>4.9585250000000001E-3</v>
      </c>
      <c r="L495" s="163"/>
      <c r="M495" s="163"/>
      <c r="N495" s="163"/>
      <c r="O495" s="163"/>
      <c r="P495" s="163"/>
      <c r="Q495" s="163"/>
      <c r="R495" s="166"/>
      <c r="T495" s="167"/>
      <c r="U495" s="163"/>
      <c r="V495" s="163"/>
      <c r="W495" s="163"/>
      <c r="X495" s="163"/>
      <c r="Y495" s="163"/>
      <c r="Z495" s="163"/>
      <c r="AA495" s="168"/>
      <c r="AT495" s="169" t="s">
        <v>2027</v>
      </c>
      <c r="AU495" s="169" t="s">
        <v>1960</v>
      </c>
      <c r="AV495" s="10" t="s">
        <v>1960</v>
      </c>
      <c r="AW495" s="10" t="s">
        <v>2028</v>
      </c>
      <c r="AX495" s="10" t="s">
        <v>1936</v>
      </c>
      <c r="AY495" s="169" t="s">
        <v>2019</v>
      </c>
    </row>
    <row r="496" spans="2:65" s="11" customFormat="1" ht="22.5" customHeight="1">
      <c r="B496" s="170"/>
      <c r="C496" s="171"/>
      <c r="D496" s="171"/>
      <c r="E496" s="172" t="s">
        <v>1876</v>
      </c>
      <c r="F496" s="264" t="s">
        <v>2029</v>
      </c>
      <c r="G496" s="265"/>
      <c r="H496" s="265"/>
      <c r="I496" s="265"/>
      <c r="J496" s="171"/>
      <c r="K496" s="173">
        <v>0.56022752499999995</v>
      </c>
      <c r="L496" s="171"/>
      <c r="M496" s="171"/>
      <c r="N496" s="171"/>
      <c r="O496" s="171"/>
      <c r="P496" s="171"/>
      <c r="Q496" s="171"/>
      <c r="R496" s="174"/>
      <c r="T496" s="175"/>
      <c r="U496" s="171"/>
      <c r="V496" s="171"/>
      <c r="W496" s="171"/>
      <c r="X496" s="171"/>
      <c r="Y496" s="171"/>
      <c r="Z496" s="171"/>
      <c r="AA496" s="176"/>
      <c r="AT496" s="177" t="s">
        <v>2027</v>
      </c>
      <c r="AU496" s="177" t="s">
        <v>1960</v>
      </c>
      <c r="AV496" s="11" t="s">
        <v>2024</v>
      </c>
      <c r="AW496" s="11" t="s">
        <v>2028</v>
      </c>
      <c r="AX496" s="11" t="s">
        <v>1878</v>
      </c>
      <c r="AY496" s="177" t="s">
        <v>2019</v>
      </c>
    </row>
    <row r="497" spans="2:65" s="9" customFormat="1" ht="29.85" customHeight="1">
      <c r="B497" s="144"/>
      <c r="C497" s="145"/>
      <c r="D497" s="154" t="s">
        <v>1973</v>
      </c>
      <c r="E497" s="154"/>
      <c r="F497" s="154"/>
      <c r="G497" s="154"/>
      <c r="H497" s="154"/>
      <c r="I497" s="154"/>
      <c r="J497" s="154"/>
      <c r="K497" s="154"/>
      <c r="L497" s="154"/>
      <c r="M497" s="154"/>
      <c r="N497" s="256">
        <f>BK497</f>
        <v>0</v>
      </c>
      <c r="O497" s="257"/>
      <c r="P497" s="257"/>
      <c r="Q497" s="257"/>
      <c r="R497" s="147"/>
      <c r="T497" s="148"/>
      <c r="U497" s="145"/>
      <c r="V497" s="145"/>
      <c r="W497" s="149">
        <f>SUM(W498:W555)</f>
        <v>0</v>
      </c>
      <c r="X497" s="145"/>
      <c r="Y497" s="149">
        <f>SUM(Y498:Y555)</f>
        <v>47.411898000000001</v>
      </c>
      <c r="Z497" s="145"/>
      <c r="AA497" s="150">
        <f>SUM(AA498:AA555)</f>
        <v>0</v>
      </c>
      <c r="AR497" s="151" t="s">
        <v>1878</v>
      </c>
      <c r="AT497" s="152" t="s">
        <v>1935</v>
      </c>
      <c r="AU497" s="152" t="s">
        <v>1878</v>
      </c>
      <c r="AY497" s="151" t="s">
        <v>2019</v>
      </c>
      <c r="BK497" s="153">
        <f>SUM(BK498:BK555)</f>
        <v>0</v>
      </c>
    </row>
    <row r="498" spans="2:65" s="1" customFormat="1" ht="31.5" customHeight="1">
      <c r="B498" s="33"/>
      <c r="C498" s="155" t="s">
        <v>2502</v>
      </c>
      <c r="D498" s="155" t="s">
        <v>2020</v>
      </c>
      <c r="E498" s="156" t="s">
        <v>2503</v>
      </c>
      <c r="F498" s="249" t="s">
        <v>2504</v>
      </c>
      <c r="G498" s="250"/>
      <c r="H498" s="250"/>
      <c r="I498" s="250"/>
      <c r="J498" s="157" t="s">
        <v>2023</v>
      </c>
      <c r="K498" s="158">
        <v>101.637</v>
      </c>
      <c r="L498" s="251">
        <v>0</v>
      </c>
      <c r="M498" s="250"/>
      <c r="N498" s="252">
        <f>ROUND(L498*K498,2)</f>
        <v>0</v>
      </c>
      <c r="O498" s="250"/>
      <c r="P498" s="250"/>
      <c r="Q498" s="250"/>
      <c r="R498" s="35"/>
      <c r="T498" s="159" t="s">
        <v>1876</v>
      </c>
      <c r="U498" s="42" t="s">
        <v>1901</v>
      </c>
      <c r="V498" s="34"/>
      <c r="W498" s="160">
        <f>V498*K498</f>
        <v>0</v>
      </c>
      <c r="X498" s="160">
        <v>0</v>
      </c>
      <c r="Y498" s="160">
        <f>X498*K498</f>
        <v>0</v>
      </c>
      <c r="Z498" s="160">
        <v>0</v>
      </c>
      <c r="AA498" s="161">
        <f>Z498*K498</f>
        <v>0</v>
      </c>
      <c r="AR498" s="16" t="s">
        <v>2024</v>
      </c>
      <c r="AT498" s="16" t="s">
        <v>2020</v>
      </c>
      <c r="AU498" s="16" t="s">
        <v>1960</v>
      </c>
      <c r="AY498" s="16" t="s">
        <v>2019</v>
      </c>
      <c r="BE498" s="102">
        <f>IF(U498="základní",N498,0)</f>
        <v>0</v>
      </c>
      <c r="BF498" s="102">
        <f>IF(U498="snížená",N498,0)</f>
        <v>0</v>
      </c>
      <c r="BG498" s="102">
        <f>IF(U498="zákl. přenesená",N498,0)</f>
        <v>0</v>
      </c>
      <c r="BH498" s="102">
        <f>IF(U498="sníž. přenesená",N498,0)</f>
        <v>0</v>
      </c>
      <c r="BI498" s="102">
        <f>IF(U498="nulová",N498,0)</f>
        <v>0</v>
      </c>
      <c r="BJ498" s="16" t="s">
        <v>1878</v>
      </c>
      <c r="BK498" s="102">
        <f>ROUND(L498*K498,2)</f>
        <v>0</v>
      </c>
      <c r="BL498" s="16" t="s">
        <v>2024</v>
      </c>
      <c r="BM498" s="16" t="s">
        <v>2505</v>
      </c>
    </row>
    <row r="499" spans="2:65" s="10" customFormat="1" ht="22.5" customHeight="1">
      <c r="B499" s="162"/>
      <c r="C499" s="163"/>
      <c r="D499" s="163"/>
      <c r="E499" s="164" t="s">
        <v>1876</v>
      </c>
      <c r="F499" s="262" t="s">
        <v>2506</v>
      </c>
      <c r="G499" s="263"/>
      <c r="H499" s="263"/>
      <c r="I499" s="263"/>
      <c r="J499" s="163"/>
      <c r="K499" s="165">
        <v>12.837999999999999</v>
      </c>
      <c r="L499" s="163"/>
      <c r="M499" s="163"/>
      <c r="N499" s="163"/>
      <c r="O499" s="163"/>
      <c r="P499" s="163"/>
      <c r="Q499" s="163"/>
      <c r="R499" s="166"/>
      <c r="T499" s="167"/>
      <c r="U499" s="163"/>
      <c r="V499" s="163"/>
      <c r="W499" s="163"/>
      <c r="X499" s="163"/>
      <c r="Y499" s="163"/>
      <c r="Z499" s="163"/>
      <c r="AA499" s="168"/>
      <c r="AT499" s="169" t="s">
        <v>2027</v>
      </c>
      <c r="AU499" s="169" t="s">
        <v>1960</v>
      </c>
      <c r="AV499" s="10" t="s">
        <v>1960</v>
      </c>
      <c r="AW499" s="10" t="s">
        <v>2028</v>
      </c>
      <c r="AX499" s="10" t="s">
        <v>1936</v>
      </c>
      <c r="AY499" s="169" t="s">
        <v>2019</v>
      </c>
    </row>
    <row r="500" spans="2:65" s="10" customFormat="1" ht="31.5" customHeight="1">
      <c r="B500" s="162"/>
      <c r="C500" s="163"/>
      <c r="D500" s="163"/>
      <c r="E500" s="164" t="s">
        <v>1876</v>
      </c>
      <c r="F500" s="266" t="s">
        <v>2507</v>
      </c>
      <c r="G500" s="263"/>
      <c r="H500" s="263"/>
      <c r="I500" s="263"/>
      <c r="J500" s="163"/>
      <c r="K500" s="165">
        <v>47.124000000000002</v>
      </c>
      <c r="L500" s="163"/>
      <c r="M500" s="163"/>
      <c r="N500" s="163"/>
      <c r="O500" s="163"/>
      <c r="P500" s="163"/>
      <c r="Q500" s="163"/>
      <c r="R500" s="166"/>
      <c r="T500" s="167"/>
      <c r="U500" s="163"/>
      <c r="V500" s="163"/>
      <c r="W500" s="163"/>
      <c r="X500" s="163"/>
      <c r="Y500" s="163"/>
      <c r="Z500" s="163"/>
      <c r="AA500" s="168"/>
      <c r="AT500" s="169" t="s">
        <v>2027</v>
      </c>
      <c r="AU500" s="169" t="s">
        <v>1960</v>
      </c>
      <c r="AV500" s="10" t="s">
        <v>1960</v>
      </c>
      <c r="AW500" s="10" t="s">
        <v>2028</v>
      </c>
      <c r="AX500" s="10" t="s">
        <v>1936</v>
      </c>
      <c r="AY500" s="169" t="s">
        <v>2019</v>
      </c>
    </row>
    <row r="501" spans="2:65" s="10" customFormat="1" ht="22.5" customHeight="1">
      <c r="B501" s="162"/>
      <c r="C501" s="163"/>
      <c r="D501" s="163"/>
      <c r="E501" s="164" t="s">
        <v>1876</v>
      </c>
      <c r="F501" s="266" t="s">
        <v>2508</v>
      </c>
      <c r="G501" s="263"/>
      <c r="H501" s="263"/>
      <c r="I501" s="263"/>
      <c r="J501" s="163"/>
      <c r="K501" s="165">
        <v>41.675400000000003</v>
      </c>
      <c r="L501" s="163"/>
      <c r="M501" s="163"/>
      <c r="N501" s="163"/>
      <c r="O501" s="163"/>
      <c r="P501" s="163"/>
      <c r="Q501" s="163"/>
      <c r="R501" s="166"/>
      <c r="T501" s="167"/>
      <c r="U501" s="163"/>
      <c r="V501" s="163"/>
      <c r="W501" s="163"/>
      <c r="X501" s="163"/>
      <c r="Y501" s="163"/>
      <c r="Z501" s="163"/>
      <c r="AA501" s="168"/>
      <c r="AT501" s="169" t="s">
        <v>2027</v>
      </c>
      <c r="AU501" s="169" t="s">
        <v>1960</v>
      </c>
      <c r="AV501" s="10" t="s">
        <v>1960</v>
      </c>
      <c r="AW501" s="10" t="s">
        <v>2028</v>
      </c>
      <c r="AX501" s="10" t="s">
        <v>1936</v>
      </c>
      <c r="AY501" s="169" t="s">
        <v>2019</v>
      </c>
    </row>
    <row r="502" spans="2:65" s="11" customFormat="1" ht="22.5" customHeight="1">
      <c r="B502" s="170"/>
      <c r="C502" s="171"/>
      <c r="D502" s="171"/>
      <c r="E502" s="172" t="s">
        <v>1876</v>
      </c>
      <c r="F502" s="264" t="s">
        <v>2029</v>
      </c>
      <c r="G502" s="265"/>
      <c r="H502" s="265"/>
      <c r="I502" s="265"/>
      <c r="J502" s="171"/>
      <c r="K502" s="173">
        <v>101.6374</v>
      </c>
      <c r="L502" s="171"/>
      <c r="M502" s="171"/>
      <c r="N502" s="171"/>
      <c r="O502" s="171"/>
      <c r="P502" s="171"/>
      <c r="Q502" s="171"/>
      <c r="R502" s="174"/>
      <c r="T502" s="175"/>
      <c r="U502" s="171"/>
      <c r="V502" s="171"/>
      <c r="W502" s="171"/>
      <c r="X502" s="171"/>
      <c r="Y502" s="171"/>
      <c r="Z502" s="171"/>
      <c r="AA502" s="176"/>
      <c r="AT502" s="177" t="s">
        <v>2027</v>
      </c>
      <c r="AU502" s="177" t="s">
        <v>1960</v>
      </c>
      <c r="AV502" s="11" t="s">
        <v>2024</v>
      </c>
      <c r="AW502" s="11" t="s">
        <v>2028</v>
      </c>
      <c r="AX502" s="11" t="s">
        <v>1878</v>
      </c>
      <c r="AY502" s="177" t="s">
        <v>2019</v>
      </c>
    </row>
    <row r="503" spans="2:65" s="1" customFormat="1" ht="31.5" customHeight="1">
      <c r="B503" s="33"/>
      <c r="C503" s="155" t="s">
        <v>2509</v>
      </c>
      <c r="D503" s="155" t="s">
        <v>2020</v>
      </c>
      <c r="E503" s="156" t="s">
        <v>2510</v>
      </c>
      <c r="F503" s="249" t="s">
        <v>2511</v>
      </c>
      <c r="G503" s="250"/>
      <c r="H503" s="250"/>
      <c r="I503" s="250"/>
      <c r="J503" s="157" t="s">
        <v>2023</v>
      </c>
      <c r="K503" s="158">
        <v>132.887</v>
      </c>
      <c r="L503" s="251">
        <v>0</v>
      </c>
      <c r="M503" s="250"/>
      <c r="N503" s="252">
        <f>ROUND(L503*K503,2)</f>
        <v>0</v>
      </c>
      <c r="O503" s="250"/>
      <c r="P503" s="250"/>
      <c r="Q503" s="250"/>
      <c r="R503" s="35"/>
      <c r="T503" s="159" t="s">
        <v>1876</v>
      </c>
      <c r="U503" s="42" t="s">
        <v>1901</v>
      </c>
      <c r="V503" s="34"/>
      <c r="W503" s="160">
        <f>V503*K503</f>
        <v>0</v>
      </c>
      <c r="X503" s="160">
        <v>0</v>
      </c>
      <c r="Y503" s="160">
        <f>X503*K503</f>
        <v>0</v>
      </c>
      <c r="Z503" s="160">
        <v>0</v>
      </c>
      <c r="AA503" s="161">
        <f>Z503*K503</f>
        <v>0</v>
      </c>
      <c r="AR503" s="16" t="s">
        <v>2024</v>
      </c>
      <c r="AT503" s="16" t="s">
        <v>2020</v>
      </c>
      <c r="AU503" s="16" t="s">
        <v>1960</v>
      </c>
      <c r="AY503" s="16" t="s">
        <v>2019</v>
      </c>
      <c r="BE503" s="102">
        <f>IF(U503="základní",N503,0)</f>
        <v>0</v>
      </c>
      <c r="BF503" s="102">
        <f>IF(U503="snížená",N503,0)</f>
        <v>0</v>
      </c>
      <c r="BG503" s="102">
        <f>IF(U503="zákl. přenesená",N503,0)</f>
        <v>0</v>
      </c>
      <c r="BH503" s="102">
        <f>IF(U503="sníž. přenesená",N503,0)</f>
        <v>0</v>
      </c>
      <c r="BI503" s="102">
        <f>IF(U503="nulová",N503,0)</f>
        <v>0</v>
      </c>
      <c r="BJ503" s="16" t="s">
        <v>1878</v>
      </c>
      <c r="BK503" s="102">
        <f>ROUND(L503*K503,2)</f>
        <v>0</v>
      </c>
      <c r="BL503" s="16" t="s">
        <v>2024</v>
      </c>
      <c r="BM503" s="16" t="s">
        <v>2512</v>
      </c>
    </row>
    <row r="504" spans="2:65" s="10" customFormat="1" ht="22.5" customHeight="1">
      <c r="B504" s="162"/>
      <c r="C504" s="163"/>
      <c r="D504" s="163"/>
      <c r="E504" s="164" t="s">
        <v>1876</v>
      </c>
      <c r="F504" s="262" t="s">
        <v>2506</v>
      </c>
      <c r="G504" s="263"/>
      <c r="H504" s="263"/>
      <c r="I504" s="263"/>
      <c r="J504" s="163"/>
      <c r="K504" s="165">
        <v>12.837999999999999</v>
      </c>
      <c r="L504" s="163"/>
      <c r="M504" s="163"/>
      <c r="N504" s="163"/>
      <c r="O504" s="163"/>
      <c r="P504" s="163"/>
      <c r="Q504" s="163"/>
      <c r="R504" s="166"/>
      <c r="T504" s="167"/>
      <c r="U504" s="163"/>
      <c r="V504" s="163"/>
      <c r="W504" s="163"/>
      <c r="X504" s="163"/>
      <c r="Y504" s="163"/>
      <c r="Z504" s="163"/>
      <c r="AA504" s="168"/>
      <c r="AT504" s="169" t="s">
        <v>2027</v>
      </c>
      <c r="AU504" s="169" t="s">
        <v>1960</v>
      </c>
      <c r="AV504" s="10" t="s">
        <v>1960</v>
      </c>
      <c r="AW504" s="10" t="s">
        <v>2028</v>
      </c>
      <c r="AX504" s="10" t="s">
        <v>1936</v>
      </c>
      <c r="AY504" s="169" t="s">
        <v>2019</v>
      </c>
    </row>
    <row r="505" spans="2:65" s="10" customFormat="1" ht="31.5" customHeight="1">
      <c r="B505" s="162"/>
      <c r="C505" s="163"/>
      <c r="D505" s="163"/>
      <c r="E505" s="164" t="s">
        <v>1876</v>
      </c>
      <c r="F505" s="266" t="s">
        <v>2507</v>
      </c>
      <c r="G505" s="263"/>
      <c r="H505" s="263"/>
      <c r="I505" s="263"/>
      <c r="J505" s="163"/>
      <c r="K505" s="165">
        <v>47.124000000000002</v>
      </c>
      <c r="L505" s="163"/>
      <c r="M505" s="163"/>
      <c r="N505" s="163"/>
      <c r="O505" s="163"/>
      <c r="P505" s="163"/>
      <c r="Q505" s="163"/>
      <c r="R505" s="166"/>
      <c r="T505" s="167"/>
      <c r="U505" s="163"/>
      <c r="V505" s="163"/>
      <c r="W505" s="163"/>
      <c r="X505" s="163"/>
      <c r="Y505" s="163"/>
      <c r="Z505" s="163"/>
      <c r="AA505" s="168"/>
      <c r="AT505" s="169" t="s">
        <v>2027</v>
      </c>
      <c r="AU505" s="169" t="s">
        <v>1960</v>
      </c>
      <c r="AV505" s="10" t="s">
        <v>1960</v>
      </c>
      <c r="AW505" s="10" t="s">
        <v>2028</v>
      </c>
      <c r="AX505" s="10" t="s">
        <v>1936</v>
      </c>
      <c r="AY505" s="169" t="s">
        <v>2019</v>
      </c>
    </row>
    <row r="506" spans="2:65" s="10" customFormat="1" ht="22.5" customHeight="1">
      <c r="B506" s="162"/>
      <c r="C506" s="163"/>
      <c r="D506" s="163"/>
      <c r="E506" s="164" t="s">
        <v>1876</v>
      </c>
      <c r="F506" s="266" t="s">
        <v>2508</v>
      </c>
      <c r="G506" s="263"/>
      <c r="H506" s="263"/>
      <c r="I506" s="263"/>
      <c r="J506" s="163"/>
      <c r="K506" s="165">
        <v>41.675400000000003</v>
      </c>
      <c r="L506" s="163"/>
      <c r="M506" s="163"/>
      <c r="N506" s="163"/>
      <c r="O506" s="163"/>
      <c r="P506" s="163"/>
      <c r="Q506" s="163"/>
      <c r="R506" s="166"/>
      <c r="T506" s="167"/>
      <c r="U506" s="163"/>
      <c r="V506" s="163"/>
      <c r="W506" s="163"/>
      <c r="X506" s="163"/>
      <c r="Y506" s="163"/>
      <c r="Z506" s="163"/>
      <c r="AA506" s="168"/>
      <c r="AT506" s="169" t="s">
        <v>2027</v>
      </c>
      <c r="AU506" s="169" t="s">
        <v>1960</v>
      </c>
      <c r="AV506" s="10" t="s">
        <v>1960</v>
      </c>
      <c r="AW506" s="10" t="s">
        <v>2028</v>
      </c>
      <c r="AX506" s="10" t="s">
        <v>1936</v>
      </c>
      <c r="AY506" s="169" t="s">
        <v>2019</v>
      </c>
    </row>
    <row r="507" spans="2:65" s="10" customFormat="1" ht="22.5" customHeight="1">
      <c r="B507" s="162"/>
      <c r="C507" s="163"/>
      <c r="D507" s="163"/>
      <c r="E507" s="164" t="s">
        <v>1876</v>
      </c>
      <c r="F507" s="266" t="s">
        <v>2513</v>
      </c>
      <c r="G507" s="263"/>
      <c r="H507" s="263"/>
      <c r="I507" s="263"/>
      <c r="J507" s="163"/>
      <c r="K507" s="165">
        <v>31.25</v>
      </c>
      <c r="L507" s="163"/>
      <c r="M507" s="163"/>
      <c r="N507" s="163"/>
      <c r="O507" s="163"/>
      <c r="P507" s="163"/>
      <c r="Q507" s="163"/>
      <c r="R507" s="166"/>
      <c r="T507" s="167"/>
      <c r="U507" s="163"/>
      <c r="V507" s="163"/>
      <c r="W507" s="163"/>
      <c r="X507" s="163"/>
      <c r="Y507" s="163"/>
      <c r="Z507" s="163"/>
      <c r="AA507" s="168"/>
      <c r="AT507" s="169" t="s">
        <v>2027</v>
      </c>
      <c r="AU507" s="169" t="s">
        <v>1960</v>
      </c>
      <c r="AV507" s="10" t="s">
        <v>1960</v>
      </c>
      <c r="AW507" s="10" t="s">
        <v>2028</v>
      </c>
      <c r="AX507" s="10" t="s">
        <v>1936</v>
      </c>
      <c r="AY507" s="169" t="s">
        <v>2019</v>
      </c>
    </row>
    <row r="508" spans="2:65" s="11" customFormat="1" ht="22.5" customHeight="1">
      <c r="B508" s="170"/>
      <c r="C508" s="171"/>
      <c r="D508" s="171"/>
      <c r="E508" s="172" t="s">
        <v>1876</v>
      </c>
      <c r="F508" s="264" t="s">
        <v>2029</v>
      </c>
      <c r="G508" s="265"/>
      <c r="H508" s="265"/>
      <c r="I508" s="265"/>
      <c r="J508" s="171"/>
      <c r="K508" s="173">
        <v>132.88740000000001</v>
      </c>
      <c r="L508" s="171"/>
      <c r="M508" s="171"/>
      <c r="N508" s="171"/>
      <c r="O508" s="171"/>
      <c r="P508" s="171"/>
      <c r="Q508" s="171"/>
      <c r="R508" s="174"/>
      <c r="T508" s="175"/>
      <c r="U508" s="171"/>
      <c r="V508" s="171"/>
      <c r="W508" s="171"/>
      <c r="X508" s="171"/>
      <c r="Y508" s="171"/>
      <c r="Z508" s="171"/>
      <c r="AA508" s="176"/>
      <c r="AT508" s="177" t="s">
        <v>2027</v>
      </c>
      <c r="AU508" s="177" t="s">
        <v>1960</v>
      </c>
      <c r="AV508" s="11" t="s">
        <v>2024</v>
      </c>
      <c r="AW508" s="11" t="s">
        <v>2028</v>
      </c>
      <c r="AX508" s="11" t="s">
        <v>1878</v>
      </c>
      <c r="AY508" s="177" t="s">
        <v>2019</v>
      </c>
    </row>
    <row r="509" spans="2:65" s="1" customFormat="1" ht="31.5" customHeight="1">
      <c r="B509" s="33"/>
      <c r="C509" s="155" t="s">
        <v>2514</v>
      </c>
      <c r="D509" s="155" t="s">
        <v>2020</v>
      </c>
      <c r="E509" s="156" t="s">
        <v>2515</v>
      </c>
      <c r="F509" s="249" t="s">
        <v>2516</v>
      </c>
      <c r="G509" s="250"/>
      <c r="H509" s="250"/>
      <c r="I509" s="250"/>
      <c r="J509" s="157" t="s">
        <v>2023</v>
      </c>
      <c r="K509" s="158">
        <v>132.887</v>
      </c>
      <c r="L509" s="251">
        <v>0</v>
      </c>
      <c r="M509" s="250"/>
      <c r="N509" s="252">
        <f>ROUND(L509*K509,2)</f>
        <v>0</v>
      </c>
      <c r="O509" s="250"/>
      <c r="P509" s="250"/>
      <c r="Q509" s="250"/>
      <c r="R509" s="35"/>
      <c r="T509" s="159" t="s">
        <v>1876</v>
      </c>
      <c r="U509" s="42" t="s">
        <v>1901</v>
      </c>
      <c r="V509" s="34"/>
      <c r="W509" s="160">
        <f>V509*K509</f>
        <v>0</v>
      </c>
      <c r="X509" s="160">
        <v>0</v>
      </c>
      <c r="Y509" s="160">
        <f>X509*K509</f>
        <v>0</v>
      </c>
      <c r="Z509" s="160">
        <v>0</v>
      </c>
      <c r="AA509" s="161">
        <f>Z509*K509</f>
        <v>0</v>
      </c>
      <c r="AR509" s="16" t="s">
        <v>2024</v>
      </c>
      <c r="AT509" s="16" t="s">
        <v>2020</v>
      </c>
      <c r="AU509" s="16" t="s">
        <v>1960</v>
      </c>
      <c r="AY509" s="16" t="s">
        <v>2019</v>
      </c>
      <c r="BE509" s="102">
        <f>IF(U509="základní",N509,0)</f>
        <v>0</v>
      </c>
      <c r="BF509" s="102">
        <f>IF(U509="snížená",N509,0)</f>
        <v>0</v>
      </c>
      <c r="BG509" s="102">
        <f>IF(U509="zákl. přenesená",N509,0)</f>
        <v>0</v>
      </c>
      <c r="BH509" s="102">
        <f>IF(U509="sníž. přenesená",N509,0)</f>
        <v>0</v>
      </c>
      <c r="BI509" s="102">
        <f>IF(U509="nulová",N509,0)</f>
        <v>0</v>
      </c>
      <c r="BJ509" s="16" t="s">
        <v>1878</v>
      </c>
      <c r="BK509" s="102">
        <f>ROUND(L509*K509,2)</f>
        <v>0</v>
      </c>
      <c r="BL509" s="16" t="s">
        <v>2024</v>
      </c>
      <c r="BM509" s="16" t="s">
        <v>2517</v>
      </c>
    </row>
    <row r="510" spans="2:65" s="10" customFormat="1" ht="22.5" customHeight="1">
      <c r="B510" s="162"/>
      <c r="C510" s="163"/>
      <c r="D510" s="163"/>
      <c r="E510" s="164" t="s">
        <v>1876</v>
      </c>
      <c r="F510" s="262" t="s">
        <v>2506</v>
      </c>
      <c r="G510" s="263"/>
      <c r="H510" s="263"/>
      <c r="I510" s="263"/>
      <c r="J510" s="163"/>
      <c r="K510" s="165">
        <v>12.837999999999999</v>
      </c>
      <c r="L510" s="163"/>
      <c r="M510" s="163"/>
      <c r="N510" s="163"/>
      <c r="O510" s="163"/>
      <c r="P510" s="163"/>
      <c r="Q510" s="163"/>
      <c r="R510" s="166"/>
      <c r="T510" s="167"/>
      <c r="U510" s="163"/>
      <c r="V510" s="163"/>
      <c r="W510" s="163"/>
      <c r="X510" s="163"/>
      <c r="Y510" s="163"/>
      <c r="Z510" s="163"/>
      <c r="AA510" s="168"/>
      <c r="AT510" s="169" t="s">
        <v>2027</v>
      </c>
      <c r="AU510" s="169" t="s">
        <v>1960</v>
      </c>
      <c r="AV510" s="10" t="s">
        <v>1960</v>
      </c>
      <c r="AW510" s="10" t="s">
        <v>2028</v>
      </c>
      <c r="AX510" s="10" t="s">
        <v>1936</v>
      </c>
      <c r="AY510" s="169" t="s">
        <v>2019</v>
      </c>
    </row>
    <row r="511" spans="2:65" s="10" customFormat="1" ht="31.5" customHeight="1">
      <c r="B511" s="162"/>
      <c r="C511" s="163"/>
      <c r="D511" s="163"/>
      <c r="E511" s="164" t="s">
        <v>1876</v>
      </c>
      <c r="F511" s="266" t="s">
        <v>2507</v>
      </c>
      <c r="G511" s="263"/>
      <c r="H511" s="263"/>
      <c r="I511" s="263"/>
      <c r="J511" s="163"/>
      <c r="K511" s="165">
        <v>47.124000000000002</v>
      </c>
      <c r="L511" s="163"/>
      <c r="M511" s="163"/>
      <c r="N511" s="163"/>
      <c r="O511" s="163"/>
      <c r="P511" s="163"/>
      <c r="Q511" s="163"/>
      <c r="R511" s="166"/>
      <c r="T511" s="167"/>
      <c r="U511" s="163"/>
      <c r="V511" s="163"/>
      <c r="W511" s="163"/>
      <c r="X511" s="163"/>
      <c r="Y511" s="163"/>
      <c r="Z511" s="163"/>
      <c r="AA511" s="168"/>
      <c r="AT511" s="169" t="s">
        <v>2027</v>
      </c>
      <c r="AU511" s="169" t="s">
        <v>1960</v>
      </c>
      <c r="AV511" s="10" t="s">
        <v>1960</v>
      </c>
      <c r="AW511" s="10" t="s">
        <v>2028</v>
      </c>
      <c r="AX511" s="10" t="s">
        <v>1936</v>
      </c>
      <c r="AY511" s="169" t="s">
        <v>2019</v>
      </c>
    </row>
    <row r="512" spans="2:65" s="10" customFormat="1" ht="22.5" customHeight="1">
      <c r="B512" s="162"/>
      <c r="C512" s="163"/>
      <c r="D512" s="163"/>
      <c r="E512" s="164" t="s">
        <v>1876</v>
      </c>
      <c r="F512" s="266" t="s">
        <v>2508</v>
      </c>
      <c r="G512" s="263"/>
      <c r="H512" s="263"/>
      <c r="I512" s="263"/>
      <c r="J512" s="163"/>
      <c r="K512" s="165">
        <v>41.675400000000003</v>
      </c>
      <c r="L512" s="163"/>
      <c r="M512" s="163"/>
      <c r="N512" s="163"/>
      <c r="O512" s="163"/>
      <c r="P512" s="163"/>
      <c r="Q512" s="163"/>
      <c r="R512" s="166"/>
      <c r="T512" s="167"/>
      <c r="U512" s="163"/>
      <c r="V512" s="163"/>
      <c r="W512" s="163"/>
      <c r="X512" s="163"/>
      <c r="Y512" s="163"/>
      <c r="Z512" s="163"/>
      <c r="AA512" s="168"/>
      <c r="AT512" s="169" t="s">
        <v>2027</v>
      </c>
      <c r="AU512" s="169" t="s">
        <v>1960</v>
      </c>
      <c r="AV512" s="10" t="s">
        <v>1960</v>
      </c>
      <c r="AW512" s="10" t="s">
        <v>2028</v>
      </c>
      <c r="AX512" s="10" t="s">
        <v>1936</v>
      </c>
      <c r="AY512" s="169" t="s">
        <v>2019</v>
      </c>
    </row>
    <row r="513" spans="2:65" s="10" customFormat="1" ht="22.5" customHeight="1">
      <c r="B513" s="162"/>
      <c r="C513" s="163"/>
      <c r="D513" s="163"/>
      <c r="E513" s="164" t="s">
        <v>1876</v>
      </c>
      <c r="F513" s="266" t="s">
        <v>2513</v>
      </c>
      <c r="G513" s="263"/>
      <c r="H513" s="263"/>
      <c r="I513" s="263"/>
      <c r="J513" s="163"/>
      <c r="K513" s="165">
        <v>31.25</v>
      </c>
      <c r="L513" s="163"/>
      <c r="M513" s="163"/>
      <c r="N513" s="163"/>
      <c r="O513" s="163"/>
      <c r="P513" s="163"/>
      <c r="Q513" s="163"/>
      <c r="R513" s="166"/>
      <c r="T513" s="167"/>
      <c r="U513" s="163"/>
      <c r="V513" s="163"/>
      <c r="W513" s="163"/>
      <c r="X513" s="163"/>
      <c r="Y513" s="163"/>
      <c r="Z513" s="163"/>
      <c r="AA513" s="168"/>
      <c r="AT513" s="169" t="s">
        <v>2027</v>
      </c>
      <c r="AU513" s="169" t="s">
        <v>1960</v>
      </c>
      <c r="AV513" s="10" t="s">
        <v>1960</v>
      </c>
      <c r="AW513" s="10" t="s">
        <v>2028</v>
      </c>
      <c r="AX513" s="10" t="s">
        <v>1936</v>
      </c>
      <c r="AY513" s="169" t="s">
        <v>2019</v>
      </c>
    </row>
    <row r="514" spans="2:65" s="11" customFormat="1" ht="22.5" customHeight="1">
      <c r="B514" s="170"/>
      <c r="C514" s="171"/>
      <c r="D514" s="171"/>
      <c r="E514" s="172" t="s">
        <v>1876</v>
      </c>
      <c r="F514" s="264" t="s">
        <v>2029</v>
      </c>
      <c r="G514" s="265"/>
      <c r="H514" s="265"/>
      <c r="I514" s="265"/>
      <c r="J514" s="171"/>
      <c r="K514" s="173">
        <v>132.88740000000001</v>
      </c>
      <c r="L514" s="171"/>
      <c r="M514" s="171"/>
      <c r="N514" s="171"/>
      <c r="O514" s="171"/>
      <c r="P514" s="171"/>
      <c r="Q514" s="171"/>
      <c r="R514" s="174"/>
      <c r="T514" s="175"/>
      <c r="U514" s="171"/>
      <c r="V514" s="171"/>
      <c r="W514" s="171"/>
      <c r="X514" s="171"/>
      <c r="Y514" s="171"/>
      <c r="Z514" s="171"/>
      <c r="AA514" s="176"/>
      <c r="AT514" s="177" t="s">
        <v>2027</v>
      </c>
      <c r="AU514" s="177" t="s">
        <v>1960</v>
      </c>
      <c r="AV514" s="11" t="s">
        <v>2024</v>
      </c>
      <c r="AW514" s="11" t="s">
        <v>2028</v>
      </c>
      <c r="AX514" s="11" t="s">
        <v>1878</v>
      </c>
      <c r="AY514" s="177" t="s">
        <v>2019</v>
      </c>
    </row>
    <row r="515" spans="2:65" s="1" customFormat="1" ht="44.25" customHeight="1">
      <c r="B515" s="33"/>
      <c r="C515" s="155" t="s">
        <v>2518</v>
      </c>
      <c r="D515" s="155" t="s">
        <v>2020</v>
      </c>
      <c r="E515" s="156" t="s">
        <v>2519</v>
      </c>
      <c r="F515" s="249" t="s">
        <v>2520</v>
      </c>
      <c r="G515" s="250"/>
      <c r="H515" s="250"/>
      <c r="I515" s="250"/>
      <c r="J515" s="157" t="s">
        <v>2023</v>
      </c>
      <c r="K515" s="158">
        <v>3</v>
      </c>
      <c r="L515" s="251">
        <v>0</v>
      </c>
      <c r="M515" s="250"/>
      <c r="N515" s="252">
        <f>ROUND(L515*K515,2)</f>
        <v>0</v>
      </c>
      <c r="O515" s="250"/>
      <c r="P515" s="250"/>
      <c r="Q515" s="250"/>
      <c r="R515" s="35"/>
      <c r="T515" s="159" t="s">
        <v>1876</v>
      </c>
      <c r="U515" s="42" t="s">
        <v>1901</v>
      </c>
      <c r="V515" s="34"/>
      <c r="W515" s="160">
        <f>V515*K515</f>
        <v>0</v>
      </c>
      <c r="X515" s="160">
        <v>0.48089999999999999</v>
      </c>
      <c r="Y515" s="160">
        <f>X515*K515</f>
        <v>1.4426999999999999</v>
      </c>
      <c r="Z515" s="160">
        <v>0</v>
      </c>
      <c r="AA515" s="161">
        <f>Z515*K515</f>
        <v>0</v>
      </c>
      <c r="AR515" s="16" t="s">
        <v>2024</v>
      </c>
      <c r="AT515" s="16" t="s">
        <v>2020</v>
      </c>
      <c r="AU515" s="16" t="s">
        <v>1960</v>
      </c>
      <c r="AY515" s="16" t="s">
        <v>2019</v>
      </c>
      <c r="BE515" s="102">
        <f>IF(U515="základní",N515,0)</f>
        <v>0</v>
      </c>
      <c r="BF515" s="102">
        <f>IF(U515="snížená",N515,0)</f>
        <v>0</v>
      </c>
      <c r="BG515" s="102">
        <f>IF(U515="zákl. přenesená",N515,0)</f>
        <v>0</v>
      </c>
      <c r="BH515" s="102">
        <f>IF(U515="sníž. přenesená",N515,0)</f>
        <v>0</v>
      </c>
      <c r="BI515" s="102">
        <f>IF(U515="nulová",N515,0)</f>
        <v>0</v>
      </c>
      <c r="BJ515" s="16" t="s">
        <v>1878</v>
      </c>
      <c r="BK515" s="102">
        <f>ROUND(L515*K515,2)</f>
        <v>0</v>
      </c>
      <c r="BL515" s="16" t="s">
        <v>2024</v>
      </c>
      <c r="BM515" s="16" t="s">
        <v>2521</v>
      </c>
    </row>
    <row r="516" spans="2:65" s="10" customFormat="1" ht="22.5" customHeight="1">
      <c r="B516" s="162"/>
      <c r="C516" s="163"/>
      <c r="D516" s="163"/>
      <c r="E516" s="164" t="s">
        <v>1876</v>
      </c>
      <c r="F516" s="262" t="s">
        <v>2522</v>
      </c>
      <c r="G516" s="263"/>
      <c r="H516" s="263"/>
      <c r="I516" s="263"/>
      <c r="J516" s="163"/>
      <c r="K516" s="165">
        <v>3</v>
      </c>
      <c r="L516" s="163"/>
      <c r="M516" s="163"/>
      <c r="N516" s="163"/>
      <c r="O516" s="163"/>
      <c r="P516" s="163"/>
      <c r="Q516" s="163"/>
      <c r="R516" s="166"/>
      <c r="T516" s="167"/>
      <c r="U516" s="163"/>
      <c r="V516" s="163"/>
      <c r="W516" s="163"/>
      <c r="X516" s="163"/>
      <c r="Y516" s="163"/>
      <c r="Z516" s="163"/>
      <c r="AA516" s="168"/>
      <c r="AT516" s="169" t="s">
        <v>2027</v>
      </c>
      <c r="AU516" s="169" t="s">
        <v>1960</v>
      </c>
      <c r="AV516" s="10" t="s">
        <v>1960</v>
      </c>
      <c r="AW516" s="10" t="s">
        <v>2028</v>
      </c>
      <c r="AX516" s="10" t="s">
        <v>1936</v>
      </c>
      <c r="AY516" s="169" t="s">
        <v>2019</v>
      </c>
    </row>
    <row r="517" spans="2:65" s="11" customFormat="1" ht="22.5" customHeight="1">
      <c r="B517" s="170"/>
      <c r="C517" s="171"/>
      <c r="D517" s="171"/>
      <c r="E517" s="172" t="s">
        <v>1876</v>
      </c>
      <c r="F517" s="264" t="s">
        <v>2029</v>
      </c>
      <c r="G517" s="265"/>
      <c r="H517" s="265"/>
      <c r="I517" s="265"/>
      <c r="J517" s="171"/>
      <c r="K517" s="173">
        <v>3</v>
      </c>
      <c r="L517" s="171"/>
      <c r="M517" s="171"/>
      <c r="N517" s="171"/>
      <c r="O517" s="171"/>
      <c r="P517" s="171"/>
      <c r="Q517" s="171"/>
      <c r="R517" s="174"/>
      <c r="T517" s="175"/>
      <c r="U517" s="171"/>
      <c r="V517" s="171"/>
      <c r="W517" s="171"/>
      <c r="X517" s="171"/>
      <c r="Y517" s="171"/>
      <c r="Z517" s="171"/>
      <c r="AA517" s="176"/>
      <c r="AT517" s="177" t="s">
        <v>2027</v>
      </c>
      <c r="AU517" s="177" t="s">
        <v>1960</v>
      </c>
      <c r="AV517" s="11" t="s">
        <v>2024</v>
      </c>
      <c r="AW517" s="11" t="s">
        <v>2028</v>
      </c>
      <c r="AX517" s="11" t="s">
        <v>1878</v>
      </c>
      <c r="AY517" s="177" t="s">
        <v>2019</v>
      </c>
    </row>
    <row r="518" spans="2:65" s="1" customFormat="1" ht="44.25" customHeight="1">
      <c r="B518" s="33"/>
      <c r="C518" s="155" t="s">
        <v>2523</v>
      </c>
      <c r="D518" s="155" t="s">
        <v>2020</v>
      </c>
      <c r="E518" s="156" t="s">
        <v>2524</v>
      </c>
      <c r="F518" s="249" t="s">
        <v>2525</v>
      </c>
      <c r="G518" s="250"/>
      <c r="H518" s="250"/>
      <c r="I518" s="250"/>
      <c r="J518" s="157" t="s">
        <v>2023</v>
      </c>
      <c r="K518" s="158">
        <v>3</v>
      </c>
      <c r="L518" s="251">
        <v>0</v>
      </c>
      <c r="M518" s="250"/>
      <c r="N518" s="252">
        <f>ROUND(L518*K518,2)</f>
        <v>0</v>
      </c>
      <c r="O518" s="250"/>
      <c r="P518" s="250"/>
      <c r="Q518" s="250"/>
      <c r="R518" s="35"/>
      <c r="T518" s="159" t="s">
        <v>1876</v>
      </c>
      <c r="U518" s="42" t="s">
        <v>1901</v>
      </c>
      <c r="V518" s="34"/>
      <c r="W518" s="160">
        <f>V518*K518</f>
        <v>0</v>
      </c>
      <c r="X518" s="160">
        <v>0.20745</v>
      </c>
      <c r="Y518" s="160">
        <f>X518*K518</f>
        <v>0.62234999999999996</v>
      </c>
      <c r="Z518" s="160">
        <v>0</v>
      </c>
      <c r="AA518" s="161">
        <f>Z518*K518</f>
        <v>0</v>
      </c>
      <c r="AR518" s="16" t="s">
        <v>2024</v>
      </c>
      <c r="AT518" s="16" t="s">
        <v>2020</v>
      </c>
      <c r="AU518" s="16" t="s">
        <v>1960</v>
      </c>
      <c r="AY518" s="16" t="s">
        <v>2019</v>
      </c>
      <c r="BE518" s="102">
        <f>IF(U518="základní",N518,0)</f>
        <v>0</v>
      </c>
      <c r="BF518" s="102">
        <f>IF(U518="snížená",N518,0)</f>
        <v>0</v>
      </c>
      <c r="BG518" s="102">
        <f>IF(U518="zákl. přenesená",N518,0)</f>
        <v>0</v>
      </c>
      <c r="BH518" s="102">
        <f>IF(U518="sníž. přenesená",N518,0)</f>
        <v>0</v>
      </c>
      <c r="BI518" s="102">
        <f>IF(U518="nulová",N518,0)</f>
        <v>0</v>
      </c>
      <c r="BJ518" s="16" t="s">
        <v>1878</v>
      </c>
      <c r="BK518" s="102">
        <f>ROUND(L518*K518,2)</f>
        <v>0</v>
      </c>
      <c r="BL518" s="16" t="s">
        <v>2024</v>
      </c>
      <c r="BM518" s="16" t="s">
        <v>2526</v>
      </c>
    </row>
    <row r="519" spans="2:65" s="10" customFormat="1" ht="22.5" customHeight="1">
      <c r="B519" s="162"/>
      <c r="C519" s="163"/>
      <c r="D519" s="163"/>
      <c r="E519" s="164" t="s">
        <v>1876</v>
      </c>
      <c r="F519" s="262" t="s">
        <v>2522</v>
      </c>
      <c r="G519" s="263"/>
      <c r="H519" s="263"/>
      <c r="I519" s="263"/>
      <c r="J519" s="163"/>
      <c r="K519" s="165">
        <v>3</v>
      </c>
      <c r="L519" s="163"/>
      <c r="M519" s="163"/>
      <c r="N519" s="163"/>
      <c r="O519" s="163"/>
      <c r="P519" s="163"/>
      <c r="Q519" s="163"/>
      <c r="R519" s="166"/>
      <c r="T519" s="167"/>
      <c r="U519" s="163"/>
      <c r="V519" s="163"/>
      <c r="W519" s="163"/>
      <c r="X519" s="163"/>
      <c r="Y519" s="163"/>
      <c r="Z519" s="163"/>
      <c r="AA519" s="168"/>
      <c r="AT519" s="169" t="s">
        <v>2027</v>
      </c>
      <c r="AU519" s="169" t="s">
        <v>1960</v>
      </c>
      <c r="AV519" s="10" t="s">
        <v>1960</v>
      </c>
      <c r="AW519" s="10" t="s">
        <v>2028</v>
      </c>
      <c r="AX519" s="10" t="s">
        <v>1936</v>
      </c>
      <c r="AY519" s="169" t="s">
        <v>2019</v>
      </c>
    </row>
    <row r="520" spans="2:65" s="11" customFormat="1" ht="22.5" customHeight="1">
      <c r="B520" s="170"/>
      <c r="C520" s="171"/>
      <c r="D520" s="171"/>
      <c r="E520" s="172" t="s">
        <v>1876</v>
      </c>
      <c r="F520" s="264" t="s">
        <v>2029</v>
      </c>
      <c r="G520" s="265"/>
      <c r="H520" s="265"/>
      <c r="I520" s="265"/>
      <c r="J520" s="171"/>
      <c r="K520" s="173">
        <v>3</v>
      </c>
      <c r="L520" s="171"/>
      <c r="M520" s="171"/>
      <c r="N520" s="171"/>
      <c r="O520" s="171"/>
      <c r="P520" s="171"/>
      <c r="Q520" s="171"/>
      <c r="R520" s="174"/>
      <c r="T520" s="175"/>
      <c r="U520" s="171"/>
      <c r="V520" s="171"/>
      <c r="W520" s="171"/>
      <c r="X520" s="171"/>
      <c r="Y520" s="171"/>
      <c r="Z520" s="171"/>
      <c r="AA520" s="176"/>
      <c r="AT520" s="177" t="s">
        <v>2027</v>
      </c>
      <c r="AU520" s="177" t="s">
        <v>1960</v>
      </c>
      <c r="AV520" s="11" t="s">
        <v>2024</v>
      </c>
      <c r="AW520" s="11" t="s">
        <v>2028</v>
      </c>
      <c r="AX520" s="11" t="s">
        <v>1878</v>
      </c>
      <c r="AY520" s="177" t="s">
        <v>2019</v>
      </c>
    </row>
    <row r="521" spans="2:65" s="1" customFormat="1" ht="31.5" customHeight="1">
      <c r="B521" s="33"/>
      <c r="C521" s="155" t="s">
        <v>2527</v>
      </c>
      <c r="D521" s="155" t="s">
        <v>2020</v>
      </c>
      <c r="E521" s="156" t="s">
        <v>2528</v>
      </c>
      <c r="F521" s="249" t="s">
        <v>2529</v>
      </c>
      <c r="G521" s="250"/>
      <c r="H521" s="250"/>
      <c r="I521" s="250"/>
      <c r="J521" s="157" t="s">
        <v>2023</v>
      </c>
      <c r="K521" s="158">
        <v>31.25</v>
      </c>
      <c r="L521" s="251">
        <v>0</v>
      </c>
      <c r="M521" s="250"/>
      <c r="N521" s="252">
        <f>ROUND(L521*K521,2)</f>
        <v>0</v>
      </c>
      <c r="O521" s="250"/>
      <c r="P521" s="250"/>
      <c r="Q521" s="250"/>
      <c r="R521" s="35"/>
      <c r="T521" s="159" t="s">
        <v>1876</v>
      </c>
      <c r="U521" s="42" t="s">
        <v>1901</v>
      </c>
      <c r="V521" s="34"/>
      <c r="W521" s="160">
        <f>V521*K521</f>
        <v>0</v>
      </c>
      <c r="X521" s="160">
        <v>0</v>
      </c>
      <c r="Y521" s="160">
        <f>X521*K521</f>
        <v>0</v>
      </c>
      <c r="Z521" s="160">
        <v>0</v>
      </c>
      <c r="AA521" s="161">
        <f>Z521*K521</f>
        <v>0</v>
      </c>
      <c r="AR521" s="16" t="s">
        <v>2024</v>
      </c>
      <c r="AT521" s="16" t="s">
        <v>2020</v>
      </c>
      <c r="AU521" s="16" t="s">
        <v>1960</v>
      </c>
      <c r="AY521" s="16" t="s">
        <v>2019</v>
      </c>
      <c r="BE521" s="102">
        <f>IF(U521="základní",N521,0)</f>
        <v>0</v>
      </c>
      <c r="BF521" s="102">
        <f>IF(U521="snížená",N521,0)</f>
        <v>0</v>
      </c>
      <c r="BG521" s="102">
        <f>IF(U521="zákl. přenesená",N521,0)</f>
        <v>0</v>
      </c>
      <c r="BH521" s="102">
        <f>IF(U521="sníž. přenesená",N521,0)</f>
        <v>0</v>
      </c>
      <c r="BI521" s="102">
        <f>IF(U521="nulová",N521,0)</f>
        <v>0</v>
      </c>
      <c r="BJ521" s="16" t="s">
        <v>1878</v>
      </c>
      <c r="BK521" s="102">
        <f>ROUND(L521*K521,2)</f>
        <v>0</v>
      </c>
      <c r="BL521" s="16" t="s">
        <v>2024</v>
      </c>
      <c r="BM521" s="16" t="s">
        <v>2530</v>
      </c>
    </row>
    <row r="522" spans="2:65" s="10" customFormat="1" ht="22.5" customHeight="1">
      <c r="B522" s="162"/>
      <c r="C522" s="163"/>
      <c r="D522" s="163"/>
      <c r="E522" s="164" t="s">
        <v>1876</v>
      </c>
      <c r="F522" s="262" t="s">
        <v>2513</v>
      </c>
      <c r="G522" s="263"/>
      <c r="H522" s="263"/>
      <c r="I522" s="263"/>
      <c r="J522" s="163"/>
      <c r="K522" s="165">
        <v>31.25</v>
      </c>
      <c r="L522" s="163"/>
      <c r="M522" s="163"/>
      <c r="N522" s="163"/>
      <c r="O522" s="163"/>
      <c r="P522" s="163"/>
      <c r="Q522" s="163"/>
      <c r="R522" s="166"/>
      <c r="T522" s="167"/>
      <c r="U522" s="163"/>
      <c r="V522" s="163"/>
      <c r="W522" s="163"/>
      <c r="X522" s="163"/>
      <c r="Y522" s="163"/>
      <c r="Z522" s="163"/>
      <c r="AA522" s="168"/>
      <c r="AT522" s="169" t="s">
        <v>2027</v>
      </c>
      <c r="AU522" s="169" t="s">
        <v>1960</v>
      </c>
      <c r="AV522" s="10" t="s">
        <v>1960</v>
      </c>
      <c r="AW522" s="10" t="s">
        <v>2028</v>
      </c>
      <c r="AX522" s="10" t="s">
        <v>1936</v>
      </c>
      <c r="AY522" s="169" t="s">
        <v>2019</v>
      </c>
    </row>
    <row r="523" spans="2:65" s="11" customFormat="1" ht="22.5" customHeight="1">
      <c r="B523" s="170"/>
      <c r="C523" s="171"/>
      <c r="D523" s="171"/>
      <c r="E523" s="172" t="s">
        <v>1876</v>
      </c>
      <c r="F523" s="264" t="s">
        <v>2029</v>
      </c>
      <c r="G523" s="265"/>
      <c r="H523" s="265"/>
      <c r="I523" s="265"/>
      <c r="J523" s="171"/>
      <c r="K523" s="173">
        <v>31.25</v>
      </c>
      <c r="L523" s="171"/>
      <c r="M523" s="171"/>
      <c r="N523" s="171"/>
      <c r="O523" s="171"/>
      <c r="P523" s="171"/>
      <c r="Q523" s="171"/>
      <c r="R523" s="174"/>
      <c r="T523" s="175"/>
      <c r="U523" s="171"/>
      <c r="V523" s="171"/>
      <c r="W523" s="171"/>
      <c r="X523" s="171"/>
      <c r="Y523" s="171"/>
      <c r="Z523" s="171"/>
      <c r="AA523" s="176"/>
      <c r="AT523" s="177" t="s">
        <v>2027</v>
      </c>
      <c r="AU523" s="177" t="s">
        <v>1960</v>
      </c>
      <c r="AV523" s="11" t="s">
        <v>2024</v>
      </c>
      <c r="AW523" s="11" t="s">
        <v>2028</v>
      </c>
      <c r="AX523" s="11" t="s">
        <v>1878</v>
      </c>
      <c r="AY523" s="177" t="s">
        <v>2019</v>
      </c>
    </row>
    <row r="524" spans="2:65" s="1" customFormat="1" ht="22.5" customHeight="1">
      <c r="B524" s="33"/>
      <c r="C524" s="155" t="s">
        <v>2531</v>
      </c>
      <c r="D524" s="155" t="s">
        <v>2020</v>
      </c>
      <c r="E524" s="156" t="s">
        <v>2532</v>
      </c>
      <c r="F524" s="249" t="s">
        <v>2533</v>
      </c>
      <c r="G524" s="250"/>
      <c r="H524" s="250"/>
      <c r="I524" s="250"/>
      <c r="J524" s="157" t="s">
        <v>2023</v>
      </c>
      <c r="K524" s="158">
        <v>31.25</v>
      </c>
      <c r="L524" s="251">
        <v>0</v>
      </c>
      <c r="M524" s="250"/>
      <c r="N524" s="252">
        <f>ROUND(L524*K524,2)</f>
        <v>0</v>
      </c>
      <c r="O524" s="250"/>
      <c r="P524" s="250"/>
      <c r="Q524" s="250"/>
      <c r="R524" s="35"/>
      <c r="T524" s="159" t="s">
        <v>1876</v>
      </c>
      <c r="U524" s="42" t="s">
        <v>1901</v>
      </c>
      <c r="V524" s="34"/>
      <c r="W524" s="160">
        <f>V524*K524</f>
        <v>0</v>
      </c>
      <c r="X524" s="160">
        <v>0</v>
      </c>
      <c r="Y524" s="160">
        <f>X524*K524</f>
        <v>0</v>
      </c>
      <c r="Z524" s="160">
        <v>0</v>
      </c>
      <c r="AA524" s="161">
        <f>Z524*K524</f>
        <v>0</v>
      </c>
      <c r="AR524" s="16" t="s">
        <v>2024</v>
      </c>
      <c r="AT524" s="16" t="s">
        <v>2020</v>
      </c>
      <c r="AU524" s="16" t="s">
        <v>1960</v>
      </c>
      <c r="AY524" s="16" t="s">
        <v>2019</v>
      </c>
      <c r="BE524" s="102">
        <f>IF(U524="základní",N524,0)</f>
        <v>0</v>
      </c>
      <c r="BF524" s="102">
        <f>IF(U524="snížená",N524,0)</f>
        <v>0</v>
      </c>
      <c r="BG524" s="102">
        <f>IF(U524="zákl. přenesená",N524,0)</f>
        <v>0</v>
      </c>
      <c r="BH524" s="102">
        <f>IF(U524="sníž. přenesená",N524,0)</f>
        <v>0</v>
      </c>
      <c r="BI524" s="102">
        <f>IF(U524="nulová",N524,0)</f>
        <v>0</v>
      </c>
      <c r="BJ524" s="16" t="s">
        <v>1878</v>
      </c>
      <c r="BK524" s="102">
        <f>ROUND(L524*K524,2)</f>
        <v>0</v>
      </c>
      <c r="BL524" s="16" t="s">
        <v>2024</v>
      </c>
      <c r="BM524" s="16" t="s">
        <v>2534</v>
      </c>
    </row>
    <row r="525" spans="2:65" s="10" customFormat="1" ht="22.5" customHeight="1">
      <c r="B525" s="162"/>
      <c r="C525" s="163"/>
      <c r="D525" s="163"/>
      <c r="E525" s="164" t="s">
        <v>1876</v>
      </c>
      <c r="F525" s="262" t="s">
        <v>2513</v>
      </c>
      <c r="G525" s="263"/>
      <c r="H525" s="263"/>
      <c r="I525" s="263"/>
      <c r="J525" s="163"/>
      <c r="K525" s="165">
        <v>31.25</v>
      </c>
      <c r="L525" s="163"/>
      <c r="M525" s="163"/>
      <c r="N525" s="163"/>
      <c r="O525" s="163"/>
      <c r="P525" s="163"/>
      <c r="Q525" s="163"/>
      <c r="R525" s="166"/>
      <c r="T525" s="167"/>
      <c r="U525" s="163"/>
      <c r="V525" s="163"/>
      <c r="W525" s="163"/>
      <c r="X525" s="163"/>
      <c r="Y525" s="163"/>
      <c r="Z525" s="163"/>
      <c r="AA525" s="168"/>
      <c r="AT525" s="169" t="s">
        <v>2027</v>
      </c>
      <c r="AU525" s="169" t="s">
        <v>1960</v>
      </c>
      <c r="AV525" s="10" t="s">
        <v>1960</v>
      </c>
      <c r="AW525" s="10" t="s">
        <v>2028</v>
      </c>
      <c r="AX525" s="10" t="s">
        <v>1936</v>
      </c>
      <c r="AY525" s="169" t="s">
        <v>2019</v>
      </c>
    </row>
    <row r="526" spans="2:65" s="11" customFormat="1" ht="22.5" customHeight="1">
      <c r="B526" s="170"/>
      <c r="C526" s="171"/>
      <c r="D526" s="171"/>
      <c r="E526" s="172" t="s">
        <v>1876</v>
      </c>
      <c r="F526" s="264" t="s">
        <v>2029</v>
      </c>
      <c r="G526" s="265"/>
      <c r="H526" s="265"/>
      <c r="I526" s="265"/>
      <c r="J526" s="171"/>
      <c r="K526" s="173">
        <v>31.25</v>
      </c>
      <c r="L526" s="171"/>
      <c r="M526" s="171"/>
      <c r="N526" s="171"/>
      <c r="O526" s="171"/>
      <c r="P526" s="171"/>
      <c r="Q526" s="171"/>
      <c r="R526" s="174"/>
      <c r="T526" s="175"/>
      <c r="U526" s="171"/>
      <c r="V526" s="171"/>
      <c r="W526" s="171"/>
      <c r="X526" s="171"/>
      <c r="Y526" s="171"/>
      <c r="Z526" s="171"/>
      <c r="AA526" s="176"/>
      <c r="AT526" s="177" t="s">
        <v>2027</v>
      </c>
      <c r="AU526" s="177" t="s">
        <v>1960</v>
      </c>
      <c r="AV526" s="11" t="s">
        <v>2024</v>
      </c>
      <c r="AW526" s="11" t="s">
        <v>2028</v>
      </c>
      <c r="AX526" s="11" t="s">
        <v>1878</v>
      </c>
      <c r="AY526" s="177" t="s">
        <v>2019</v>
      </c>
    </row>
    <row r="527" spans="2:65" s="1" customFormat="1" ht="31.5" customHeight="1">
      <c r="B527" s="33"/>
      <c r="C527" s="155" t="s">
        <v>2535</v>
      </c>
      <c r="D527" s="155" t="s">
        <v>2020</v>
      </c>
      <c r="E527" s="156" t="s">
        <v>2536</v>
      </c>
      <c r="F527" s="249" t="s">
        <v>2537</v>
      </c>
      <c r="G527" s="250"/>
      <c r="H527" s="250"/>
      <c r="I527" s="250"/>
      <c r="J527" s="157" t="s">
        <v>2023</v>
      </c>
      <c r="K527" s="158">
        <v>31.25</v>
      </c>
      <c r="L527" s="251">
        <v>0</v>
      </c>
      <c r="M527" s="250"/>
      <c r="N527" s="252">
        <f>ROUND(L527*K527,2)</f>
        <v>0</v>
      </c>
      <c r="O527" s="250"/>
      <c r="P527" s="250"/>
      <c r="Q527" s="250"/>
      <c r="R527" s="35"/>
      <c r="T527" s="159" t="s">
        <v>1876</v>
      </c>
      <c r="U527" s="42" t="s">
        <v>1901</v>
      </c>
      <c r="V527" s="34"/>
      <c r="W527" s="160">
        <f>V527*K527</f>
        <v>0</v>
      </c>
      <c r="X527" s="160">
        <v>0</v>
      </c>
      <c r="Y527" s="160">
        <f>X527*K527</f>
        <v>0</v>
      </c>
      <c r="Z527" s="160">
        <v>0</v>
      </c>
      <c r="AA527" s="161">
        <f>Z527*K527</f>
        <v>0</v>
      </c>
      <c r="AR527" s="16" t="s">
        <v>2024</v>
      </c>
      <c r="AT527" s="16" t="s">
        <v>2020</v>
      </c>
      <c r="AU527" s="16" t="s">
        <v>1960</v>
      </c>
      <c r="AY527" s="16" t="s">
        <v>2019</v>
      </c>
      <c r="BE527" s="102">
        <f>IF(U527="základní",N527,0)</f>
        <v>0</v>
      </c>
      <c r="BF527" s="102">
        <f>IF(U527="snížená",N527,0)</f>
        <v>0</v>
      </c>
      <c r="BG527" s="102">
        <f>IF(U527="zákl. přenesená",N527,0)</f>
        <v>0</v>
      </c>
      <c r="BH527" s="102">
        <f>IF(U527="sníž. přenesená",N527,0)</f>
        <v>0</v>
      </c>
      <c r="BI527" s="102">
        <f>IF(U527="nulová",N527,0)</f>
        <v>0</v>
      </c>
      <c r="BJ527" s="16" t="s">
        <v>1878</v>
      </c>
      <c r="BK527" s="102">
        <f>ROUND(L527*K527,2)</f>
        <v>0</v>
      </c>
      <c r="BL527" s="16" t="s">
        <v>2024</v>
      </c>
      <c r="BM527" s="16" t="s">
        <v>2538</v>
      </c>
    </row>
    <row r="528" spans="2:65" s="10" customFormat="1" ht="22.5" customHeight="1">
      <c r="B528" s="162"/>
      <c r="C528" s="163"/>
      <c r="D528" s="163"/>
      <c r="E528" s="164" t="s">
        <v>1876</v>
      </c>
      <c r="F528" s="262" t="s">
        <v>2513</v>
      </c>
      <c r="G528" s="263"/>
      <c r="H528" s="263"/>
      <c r="I528" s="263"/>
      <c r="J528" s="163"/>
      <c r="K528" s="165">
        <v>31.25</v>
      </c>
      <c r="L528" s="163"/>
      <c r="M528" s="163"/>
      <c r="N528" s="163"/>
      <c r="O528" s="163"/>
      <c r="P528" s="163"/>
      <c r="Q528" s="163"/>
      <c r="R528" s="166"/>
      <c r="T528" s="167"/>
      <c r="U528" s="163"/>
      <c r="V528" s="163"/>
      <c r="W528" s="163"/>
      <c r="X528" s="163"/>
      <c r="Y528" s="163"/>
      <c r="Z528" s="163"/>
      <c r="AA528" s="168"/>
      <c r="AT528" s="169" t="s">
        <v>2027</v>
      </c>
      <c r="AU528" s="169" t="s">
        <v>1960</v>
      </c>
      <c r="AV528" s="10" t="s">
        <v>1960</v>
      </c>
      <c r="AW528" s="10" t="s">
        <v>2028</v>
      </c>
      <c r="AX528" s="10" t="s">
        <v>1936</v>
      </c>
      <c r="AY528" s="169" t="s">
        <v>2019</v>
      </c>
    </row>
    <row r="529" spans="2:65" s="11" customFormat="1" ht="22.5" customHeight="1">
      <c r="B529" s="170"/>
      <c r="C529" s="171"/>
      <c r="D529" s="171"/>
      <c r="E529" s="172" t="s">
        <v>1876</v>
      </c>
      <c r="F529" s="264" t="s">
        <v>2029</v>
      </c>
      <c r="G529" s="265"/>
      <c r="H529" s="265"/>
      <c r="I529" s="265"/>
      <c r="J529" s="171"/>
      <c r="K529" s="173">
        <v>31.25</v>
      </c>
      <c r="L529" s="171"/>
      <c r="M529" s="171"/>
      <c r="N529" s="171"/>
      <c r="O529" s="171"/>
      <c r="P529" s="171"/>
      <c r="Q529" s="171"/>
      <c r="R529" s="174"/>
      <c r="T529" s="175"/>
      <c r="U529" s="171"/>
      <c r="V529" s="171"/>
      <c r="W529" s="171"/>
      <c r="X529" s="171"/>
      <c r="Y529" s="171"/>
      <c r="Z529" s="171"/>
      <c r="AA529" s="176"/>
      <c r="AT529" s="177" t="s">
        <v>2027</v>
      </c>
      <c r="AU529" s="177" t="s">
        <v>1960</v>
      </c>
      <c r="AV529" s="11" t="s">
        <v>2024</v>
      </c>
      <c r="AW529" s="11" t="s">
        <v>2028</v>
      </c>
      <c r="AX529" s="11" t="s">
        <v>1878</v>
      </c>
      <c r="AY529" s="177" t="s">
        <v>2019</v>
      </c>
    </row>
    <row r="530" spans="2:65" s="1" customFormat="1" ht="31.5" customHeight="1">
      <c r="B530" s="33"/>
      <c r="C530" s="155" t="s">
        <v>2539</v>
      </c>
      <c r="D530" s="155" t="s">
        <v>2020</v>
      </c>
      <c r="E530" s="156" t="s">
        <v>2540</v>
      </c>
      <c r="F530" s="249" t="s">
        <v>2541</v>
      </c>
      <c r="G530" s="250"/>
      <c r="H530" s="250"/>
      <c r="I530" s="250"/>
      <c r="J530" s="157" t="s">
        <v>2023</v>
      </c>
      <c r="K530" s="158">
        <v>31.25</v>
      </c>
      <c r="L530" s="251">
        <v>0</v>
      </c>
      <c r="M530" s="250"/>
      <c r="N530" s="252">
        <f>ROUND(L530*K530,2)</f>
        <v>0</v>
      </c>
      <c r="O530" s="250"/>
      <c r="P530" s="250"/>
      <c r="Q530" s="250"/>
      <c r="R530" s="35"/>
      <c r="T530" s="159" t="s">
        <v>1876</v>
      </c>
      <c r="U530" s="42" t="s">
        <v>1901</v>
      </c>
      <c r="V530" s="34"/>
      <c r="W530" s="160">
        <f>V530*K530</f>
        <v>0</v>
      </c>
      <c r="X530" s="160">
        <v>0</v>
      </c>
      <c r="Y530" s="160">
        <f>X530*K530</f>
        <v>0</v>
      </c>
      <c r="Z530" s="160">
        <v>0</v>
      </c>
      <c r="AA530" s="161">
        <f>Z530*K530</f>
        <v>0</v>
      </c>
      <c r="AR530" s="16" t="s">
        <v>2024</v>
      </c>
      <c r="AT530" s="16" t="s">
        <v>2020</v>
      </c>
      <c r="AU530" s="16" t="s">
        <v>1960</v>
      </c>
      <c r="AY530" s="16" t="s">
        <v>2019</v>
      </c>
      <c r="BE530" s="102">
        <f>IF(U530="základní",N530,0)</f>
        <v>0</v>
      </c>
      <c r="BF530" s="102">
        <f>IF(U530="snížená",N530,0)</f>
        <v>0</v>
      </c>
      <c r="BG530" s="102">
        <f>IF(U530="zákl. přenesená",N530,0)</f>
        <v>0</v>
      </c>
      <c r="BH530" s="102">
        <f>IF(U530="sníž. přenesená",N530,0)</f>
        <v>0</v>
      </c>
      <c r="BI530" s="102">
        <f>IF(U530="nulová",N530,0)</f>
        <v>0</v>
      </c>
      <c r="BJ530" s="16" t="s">
        <v>1878</v>
      </c>
      <c r="BK530" s="102">
        <f>ROUND(L530*K530,2)</f>
        <v>0</v>
      </c>
      <c r="BL530" s="16" t="s">
        <v>2024</v>
      </c>
      <c r="BM530" s="16" t="s">
        <v>2542</v>
      </c>
    </row>
    <row r="531" spans="2:65" s="10" customFormat="1" ht="22.5" customHeight="1">
      <c r="B531" s="162"/>
      <c r="C531" s="163"/>
      <c r="D531" s="163"/>
      <c r="E531" s="164" t="s">
        <v>1876</v>
      </c>
      <c r="F531" s="262" t="s">
        <v>2513</v>
      </c>
      <c r="G531" s="263"/>
      <c r="H531" s="263"/>
      <c r="I531" s="263"/>
      <c r="J531" s="163"/>
      <c r="K531" s="165">
        <v>31.25</v>
      </c>
      <c r="L531" s="163"/>
      <c r="M531" s="163"/>
      <c r="N531" s="163"/>
      <c r="O531" s="163"/>
      <c r="P531" s="163"/>
      <c r="Q531" s="163"/>
      <c r="R531" s="166"/>
      <c r="T531" s="167"/>
      <c r="U531" s="163"/>
      <c r="V531" s="163"/>
      <c r="W531" s="163"/>
      <c r="X531" s="163"/>
      <c r="Y531" s="163"/>
      <c r="Z531" s="163"/>
      <c r="AA531" s="168"/>
      <c r="AT531" s="169" t="s">
        <v>2027</v>
      </c>
      <c r="AU531" s="169" t="s">
        <v>1960</v>
      </c>
      <c r="AV531" s="10" t="s">
        <v>1960</v>
      </c>
      <c r="AW531" s="10" t="s">
        <v>2028</v>
      </c>
      <c r="AX531" s="10" t="s">
        <v>1936</v>
      </c>
      <c r="AY531" s="169" t="s">
        <v>2019</v>
      </c>
    </row>
    <row r="532" spans="2:65" s="11" customFormat="1" ht="22.5" customHeight="1">
      <c r="B532" s="170"/>
      <c r="C532" s="171"/>
      <c r="D532" s="171"/>
      <c r="E532" s="172" t="s">
        <v>1876</v>
      </c>
      <c r="F532" s="264" t="s">
        <v>2029</v>
      </c>
      <c r="G532" s="265"/>
      <c r="H532" s="265"/>
      <c r="I532" s="265"/>
      <c r="J532" s="171"/>
      <c r="K532" s="173">
        <v>31.25</v>
      </c>
      <c r="L532" s="171"/>
      <c r="M532" s="171"/>
      <c r="N532" s="171"/>
      <c r="O532" s="171"/>
      <c r="P532" s="171"/>
      <c r="Q532" s="171"/>
      <c r="R532" s="174"/>
      <c r="T532" s="175"/>
      <c r="U532" s="171"/>
      <c r="V532" s="171"/>
      <c r="W532" s="171"/>
      <c r="X532" s="171"/>
      <c r="Y532" s="171"/>
      <c r="Z532" s="171"/>
      <c r="AA532" s="176"/>
      <c r="AT532" s="177" t="s">
        <v>2027</v>
      </c>
      <c r="AU532" s="177" t="s">
        <v>1960</v>
      </c>
      <c r="AV532" s="11" t="s">
        <v>2024</v>
      </c>
      <c r="AW532" s="11" t="s">
        <v>2028</v>
      </c>
      <c r="AX532" s="11" t="s">
        <v>1878</v>
      </c>
      <c r="AY532" s="177" t="s">
        <v>2019</v>
      </c>
    </row>
    <row r="533" spans="2:65" s="1" customFormat="1" ht="44.25" customHeight="1">
      <c r="B533" s="33"/>
      <c r="C533" s="155" t="s">
        <v>2543</v>
      </c>
      <c r="D533" s="155" t="s">
        <v>2020</v>
      </c>
      <c r="E533" s="156" t="s">
        <v>2544</v>
      </c>
      <c r="F533" s="249" t="s">
        <v>2545</v>
      </c>
      <c r="G533" s="250"/>
      <c r="H533" s="250"/>
      <c r="I533" s="250"/>
      <c r="J533" s="157" t="s">
        <v>2023</v>
      </c>
      <c r="K533" s="158">
        <v>101.637</v>
      </c>
      <c r="L533" s="251">
        <v>0</v>
      </c>
      <c r="M533" s="250"/>
      <c r="N533" s="252">
        <f>ROUND(L533*K533,2)</f>
        <v>0</v>
      </c>
      <c r="O533" s="250"/>
      <c r="P533" s="250"/>
      <c r="Q533" s="250"/>
      <c r="R533" s="35"/>
      <c r="T533" s="159" t="s">
        <v>1876</v>
      </c>
      <c r="U533" s="42" t="s">
        <v>1901</v>
      </c>
      <c r="V533" s="34"/>
      <c r="W533" s="160">
        <f>V533*K533</f>
        <v>0</v>
      </c>
      <c r="X533" s="160">
        <v>0.10100000000000001</v>
      </c>
      <c r="Y533" s="160">
        <f>X533*K533</f>
        <v>10.265337000000001</v>
      </c>
      <c r="Z533" s="160">
        <v>0</v>
      </c>
      <c r="AA533" s="161">
        <f>Z533*K533</f>
        <v>0</v>
      </c>
      <c r="AR533" s="16" t="s">
        <v>2024</v>
      </c>
      <c r="AT533" s="16" t="s">
        <v>2020</v>
      </c>
      <c r="AU533" s="16" t="s">
        <v>1960</v>
      </c>
      <c r="AY533" s="16" t="s">
        <v>2019</v>
      </c>
      <c r="BE533" s="102">
        <f>IF(U533="základní",N533,0)</f>
        <v>0</v>
      </c>
      <c r="BF533" s="102">
        <f>IF(U533="snížená",N533,0)</f>
        <v>0</v>
      </c>
      <c r="BG533" s="102">
        <f>IF(U533="zákl. přenesená",N533,0)</f>
        <v>0</v>
      </c>
      <c r="BH533" s="102">
        <f>IF(U533="sníž. přenesená",N533,0)</f>
        <v>0</v>
      </c>
      <c r="BI533" s="102">
        <f>IF(U533="nulová",N533,0)</f>
        <v>0</v>
      </c>
      <c r="BJ533" s="16" t="s">
        <v>1878</v>
      </c>
      <c r="BK533" s="102">
        <f>ROUND(L533*K533,2)</f>
        <v>0</v>
      </c>
      <c r="BL533" s="16" t="s">
        <v>2024</v>
      </c>
      <c r="BM533" s="16" t="s">
        <v>2546</v>
      </c>
    </row>
    <row r="534" spans="2:65" s="10" customFormat="1" ht="22.5" customHeight="1">
      <c r="B534" s="162"/>
      <c r="C534" s="163"/>
      <c r="D534" s="163"/>
      <c r="E534" s="164" t="s">
        <v>1876</v>
      </c>
      <c r="F534" s="262" t="s">
        <v>2506</v>
      </c>
      <c r="G534" s="263"/>
      <c r="H534" s="263"/>
      <c r="I534" s="263"/>
      <c r="J534" s="163"/>
      <c r="K534" s="165">
        <v>12.837999999999999</v>
      </c>
      <c r="L534" s="163"/>
      <c r="M534" s="163"/>
      <c r="N534" s="163"/>
      <c r="O534" s="163"/>
      <c r="P534" s="163"/>
      <c r="Q534" s="163"/>
      <c r="R534" s="166"/>
      <c r="T534" s="167"/>
      <c r="U534" s="163"/>
      <c r="V534" s="163"/>
      <c r="W534" s="163"/>
      <c r="X534" s="163"/>
      <c r="Y534" s="163"/>
      <c r="Z534" s="163"/>
      <c r="AA534" s="168"/>
      <c r="AT534" s="169" t="s">
        <v>2027</v>
      </c>
      <c r="AU534" s="169" t="s">
        <v>1960</v>
      </c>
      <c r="AV534" s="10" t="s">
        <v>1960</v>
      </c>
      <c r="AW534" s="10" t="s">
        <v>2028</v>
      </c>
      <c r="AX534" s="10" t="s">
        <v>1936</v>
      </c>
      <c r="AY534" s="169" t="s">
        <v>2019</v>
      </c>
    </row>
    <row r="535" spans="2:65" s="10" customFormat="1" ht="31.5" customHeight="1">
      <c r="B535" s="162"/>
      <c r="C535" s="163"/>
      <c r="D535" s="163"/>
      <c r="E535" s="164" t="s">
        <v>1876</v>
      </c>
      <c r="F535" s="266" t="s">
        <v>2507</v>
      </c>
      <c r="G535" s="263"/>
      <c r="H535" s="263"/>
      <c r="I535" s="263"/>
      <c r="J535" s="163"/>
      <c r="K535" s="165">
        <v>47.124000000000002</v>
      </c>
      <c r="L535" s="163"/>
      <c r="M535" s="163"/>
      <c r="N535" s="163"/>
      <c r="O535" s="163"/>
      <c r="P535" s="163"/>
      <c r="Q535" s="163"/>
      <c r="R535" s="166"/>
      <c r="T535" s="167"/>
      <c r="U535" s="163"/>
      <c r="V535" s="163"/>
      <c r="W535" s="163"/>
      <c r="X535" s="163"/>
      <c r="Y535" s="163"/>
      <c r="Z535" s="163"/>
      <c r="AA535" s="168"/>
      <c r="AT535" s="169" t="s">
        <v>2027</v>
      </c>
      <c r="AU535" s="169" t="s">
        <v>1960</v>
      </c>
      <c r="AV535" s="10" t="s">
        <v>1960</v>
      </c>
      <c r="AW535" s="10" t="s">
        <v>2028</v>
      </c>
      <c r="AX535" s="10" t="s">
        <v>1936</v>
      </c>
      <c r="AY535" s="169" t="s">
        <v>2019</v>
      </c>
    </row>
    <row r="536" spans="2:65" s="10" customFormat="1" ht="22.5" customHeight="1">
      <c r="B536" s="162"/>
      <c r="C536" s="163"/>
      <c r="D536" s="163"/>
      <c r="E536" s="164" t="s">
        <v>1876</v>
      </c>
      <c r="F536" s="266" t="s">
        <v>2508</v>
      </c>
      <c r="G536" s="263"/>
      <c r="H536" s="263"/>
      <c r="I536" s="263"/>
      <c r="J536" s="163"/>
      <c r="K536" s="165">
        <v>41.675400000000003</v>
      </c>
      <c r="L536" s="163"/>
      <c r="M536" s="163"/>
      <c r="N536" s="163"/>
      <c r="O536" s="163"/>
      <c r="P536" s="163"/>
      <c r="Q536" s="163"/>
      <c r="R536" s="166"/>
      <c r="T536" s="167"/>
      <c r="U536" s="163"/>
      <c r="V536" s="163"/>
      <c r="W536" s="163"/>
      <c r="X536" s="163"/>
      <c r="Y536" s="163"/>
      <c r="Z536" s="163"/>
      <c r="AA536" s="168"/>
      <c r="AT536" s="169" t="s">
        <v>2027</v>
      </c>
      <c r="AU536" s="169" t="s">
        <v>1960</v>
      </c>
      <c r="AV536" s="10" t="s">
        <v>1960</v>
      </c>
      <c r="AW536" s="10" t="s">
        <v>2028</v>
      </c>
      <c r="AX536" s="10" t="s">
        <v>1936</v>
      </c>
      <c r="AY536" s="169" t="s">
        <v>2019</v>
      </c>
    </row>
    <row r="537" spans="2:65" s="11" customFormat="1" ht="22.5" customHeight="1">
      <c r="B537" s="170"/>
      <c r="C537" s="171"/>
      <c r="D537" s="171"/>
      <c r="E537" s="172" t="s">
        <v>1876</v>
      </c>
      <c r="F537" s="264" t="s">
        <v>2029</v>
      </c>
      <c r="G537" s="265"/>
      <c r="H537" s="265"/>
      <c r="I537" s="265"/>
      <c r="J537" s="171"/>
      <c r="K537" s="173">
        <v>101.6374</v>
      </c>
      <c r="L537" s="171"/>
      <c r="M537" s="171"/>
      <c r="N537" s="171"/>
      <c r="O537" s="171"/>
      <c r="P537" s="171"/>
      <c r="Q537" s="171"/>
      <c r="R537" s="174"/>
      <c r="T537" s="175"/>
      <c r="U537" s="171"/>
      <c r="V537" s="171"/>
      <c r="W537" s="171"/>
      <c r="X537" s="171"/>
      <c r="Y537" s="171"/>
      <c r="Z537" s="171"/>
      <c r="AA537" s="176"/>
      <c r="AT537" s="177" t="s">
        <v>2027</v>
      </c>
      <c r="AU537" s="177" t="s">
        <v>1960</v>
      </c>
      <c r="AV537" s="11" t="s">
        <v>2024</v>
      </c>
      <c r="AW537" s="11" t="s">
        <v>2028</v>
      </c>
      <c r="AX537" s="11" t="s">
        <v>1878</v>
      </c>
      <c r="AY537" s="177" t="s">
        <v>2019</v>
      </c>
    </row>
    <row r="538" spans="2:65" s="1" customFormat="1" ht="31.5" customHeight="1">
      <c r="B538" s="33"/>
      <c r="C538" s="155" t="s">
        <v>2547</v>
      </c>
      <c r="D538" s="155" t="s">
        <v>2020</v>
      </c>
      <c r="E538" s="156" t="s">
        <v>2548</v>
      </c>
      <c r="F538" s="249" t="s">
        <v>2549</v>
      </c>
      <c r="G538" s="250"/>
      <c r="H538" s="250"/>
      <c r="I538" s="250"/>
      <c r="J538" s="157" t="s">
        <v>2023</v>
      </c>
      <c r="K538" s="158">
        <v>158.732</v>
      </c>
      <c r="L538" s="251">
        <v>0</v>
      </c>
      <c r="M538" s="250"/>
      <c r="N538" s="252">
        <f>ROUND(L538*K538,2)</f>
        <v>0</v>
      </c>
      <c r="O538" s="250"/>
      <c r="P538" s="250"/>
      <c r="Q538" s="250"/>
      <c r="R538" s="35"/>
      <c r="T538" s="159" t="s">
        <v>1876</v>
      </c>
      <c r="U538" s="42" t="s">
        <v>1901</v>
      </c>
      <c r="V538" s="34"/>
      <c r="W538" s="160">
        <f>V538*K538</f>
        <v>0</v>
      </c>
      <c r="X538" s="160">
        <v>0.10100000000000001</v>
      </c>
      <c r="Y538" s="160">
        <f>X538*K538</f>
        <v>16.031932000000001</v>
      </c>
      <c r="Z538" s="160">
        <v>0</v>
      </c>
      <c r="AA538" s="161">
        <f>Z538*K538</f>
        <v>0</v>
      </c>
      <c r="AR538" s="16" t="s">
        <v>2024</v>
      </c>
      <c r="AT538" s="16" t="s">
        <v>2020</v>
      </c>
      <c r="AU538" s="16" t="s">
        <v>1960</v>
      </c>
      <c r="AY538" s="16" t="s">
        <v>2019</v>
      </c>
      <c r="BE538" s="102">
        <f>IF(U538="základní",N538,0)</f>
        <v>0</v>
      </c>
      <c r="BF538" s="102">
        <f>IF(U538="snížená",N538,0)</f>
        <v>0</v>
      </c>
      <c r="BG538" s="102">
        <f>IF(U538="zákl. přenesená",N538,0)</f>
        <v>0</v>
      </c>
      <c r="BH538" s="102">
        <f>IF(U538="sníž. přenesená",N538,0)</f>
        <v>0</v>
      </c>
      <c r="BI538" s="102">
        <f>IF(U538="nulová",N538,0)</f>
        <v>0</v>
      </c>
      <c r="BJ538" s="16" t="s">
        <v>1878</v>
      </c>
      <c r="BK538" s="102">
        <f>ROUND(L538*K538,2)</f>
        <v>0</v>
      </c>
      <c r="BL538" s="16" t="s">
        <v>2024</v>
      </c>
      <c r="BM538" s="16" t="s">
        <v>2550</v>
      </c>
    </row>
    <row r="539" spans="2:65" s="10" customFormat="1" ht="22.5" customHeight="1">
      <c r="B539" s="162"/>
      <c r="C539" s="163"/>
      <c r="D539" s="163"/>
      <c r="E539" s="164" t="s">
        <v>1876</v>
      </c>
      <c r="F539" s="262" t="s">
        <v>2551</v>
      </c>
      <c r="G539" s="263"/>
      <c r="H539" s="263"/>
      <c r="I539" s="263"/>
      <c r="J539" s="163"/>
      <c r="K539" s="165">
        <v>28.98</v>
      </c>
      <c r="L539" s="163"/>
      <c r="M539" s="163"/>
      <c r="N539" s="163"/>
      <c r="O539" s="163"/>
      <c r="P539" s="163"/>
      <c r="Q539" s="163"/>
      <c r="R539" s="166"/>
      <c r="T539" s="167"/>
      <c r="U539" s="163"/>
      <c r="V539" s="163"/>
      <c r="W539" s="163"/>
      <c r="X539" s="163"/>
      <c r="Y539" s="163"/>
      <c r="Z539" s="163"/>
      <c r="AA539" s="168"/>
      <c r="AT539" s="169" t="s">
        <v>2027</v>
      </c>
      <c r="AU539" s="169" t="s">
        <v>1960</v>
      </c>
      <c r="AV539" s="10" t="s">
        <v>1960</v>
      </c>
      <c r="AW539" s="10" t="s">
        <v>2028</v>
      </c>
      <c r="AX539" s="10" t="s">
        <v>1936</v>
      </c>
      <c r="AY539" s="169" t="s">
        <v>2019</v>
      </c>
    </row>
    <row r="540" spans="2:65" s="10" customFormat="1" ht="22.5" customHeight="1">
      <c r="B540" s="162"/>
      <c r="C540" s="163"/>
      <c r="D540" s="163"/>
      <c r="E540" s="164" t="s">
        <v>1876</v>
      </c>
      <c r="F540" s="266" t="s">
        <v>2552</v>
      </c>
      <c r="G540" s="263"/>
      <c r="H540" s="263"/>
      <c r="I540" s="263"/>
      <c r="J540" s="163"/>
      <c r="K540" s="165">
        <v>25.375</v>
      </c>
      <c r="L540" s="163"/>
      <c r="M540" s="163"/>
      <c r="N540" s="163"/>
      <c r="O540" s="163"/>
      <c r="P540" s="163"/>
      <c r="Q540" s="163"/>
      <c r="R540" s="166"/>
      <c r="T540" s="167"/>
      <c r="U540" s="163"/>
      <c r="V540" s="163"/>
      <c r="W540" s="163"/>
      <c r="X540" s="163"/>
      <c r="Y540" s="163"/>
      <c r="Z540" s="163"/>
      <c r="AA540" s="168"/>
      <c r="AT540" s="169" t="s">
        <v>2027</v>
      </c>
      <c r="AU540" s="169" t="s">
        <v>1960</v>
      </c>
      <c r="AV540" s="10" t="s">
        <v>1960</v>
      </c>
      <c r="AW540" s="10" t="s">
        <v>2028</v>
      </c>
      <c r="AX540" s="10" t="s">
        <v>1936</v>
      </c>
      <c r="AY540" s="169" t="s">
        <v>2019</v>
      </c>
    </row>
    <row r="541" spans="2:65" s="10" customFormat="1" ht="22.5" customHeight="1">
      <c r="B541" s="162"/>
      <c r="C541" s="163"/>
      <c r="D541" s="163"/>
      <c r="E541" s="164" t="s">
        <v>1876</v>
      </c>
      <c r="F541" s="266" t="s">
        <v>2553</v>
      </c>
      <c r="G541" s="263"/>
      <c r="H541" s="263"/>
      <c r="I541" s="263"/>
      <c r="J541" s="163"/>
      <c r="K541" s="165">
        <v>12.837999999999999</v>
      </c>
      <c r="L541" s="163"/>
      <c r="M541" s="163"/>
      <c r="N541" s="163"/>
      <c r="O541" s="163"/>
      <c r="P541" s="163"/>
      <c r="Q541" s="163"/>
      <c r="R541" s="166"/>
      <c r="T541" s="167"/>
      <c r="U541" s="163"/>
      <c r="V541" s="163"/>
      <c r="W541" s="163"/>
      <c r="X541" s="163"/>
      <c r="Y541" s="163"/>
      <c r="Z541" s="163"/>
      <c r="AA541" s="168"/>
      <c r="AT541" s="169" t="s">
        <v>2027</v>
      </c>
      <c r="AU541" s="169" t="s">
        <v>1960</v>
      </c>
      <c r="AV541" s="10" t="s">
        <v>1960</v>
      </c>
      <c r="AW541" s="10" t="s">
        <v>2028</v>
      </c>
      <c r="AX541" s="10" t="s">
        <v>1936</v>
      </c>
      <c r="AY541" s="169" t="s">
        <v>2019</v>
      </c>
    </row>
    <row r="542" spans="2:65" s="10" customFormat="1" ht="31.5" customHeight="1">
      <c r="B542" s="162"/>
      <c r="C542" s="163"/>
      <c r="D542" s="163"/>
      <c r="E542" s="164" t="s">
        <v>1876</v>
      </c>
      <c r="F542" s="266" t="s">
        <v>2554</v>
      </c>
      <c r="G542" s="263"/>
      <c r="H542" s="263"/>
      <c r="I542" s="263"/>
      <c r="J542" s="163"/>
      <c r="K542" s="165">
        <v>47.124000000000002</v>
      </c>
      <c r="L542" s="163"/>
      <c r="M542" s="163"/>
      <c r="N542" s="163"/>
      <c r="O542" s="163"/>
      <c r="P542" s="163"/>
      <c r="Q542" s="163"/>
      <c r="R542" s="166"/>
      <c r="T542" s="167"/>
      <c r="U542" s="163"/>
      <c r="V542" s="163"/>
      <c r="W542" s="163"/>
      <c r="X542" s="163"/>
      <c r="Y542" s="163"/>
      <c r="Z542" s="163"/>
      <c r="AA542" s="168"/>
      <c r="AT542" s="169" t="s">
        <v>2027</v>
      </c>
      <c r="AU542" s="169" t="s">
        <v>1960</v>
      </c>
      <c r="AV542" s="10" t="s">
        <v>1960</v>
      </c>
      <c r="AW542" s="10" t="s">
        <v>2028</v>
      </c>
      <c r="AX542" s="10" t="s">
        <v>1936</v>
      </c>
      <c r="AY542" s="169" t="s">
        <v>2019</v>
      </c>
    </row>
    <row r="543" spans="2:65" s="10" customFormat="1" ht="22.5" customHeight="1">
      <c r="B543" s="162"/>
      <c r="C543" s="163"/>
      <c r="D543" s="163"/>
      <c r="E543" s="164" t="s">
        <v>1876</v>
      </c>
      <c r="F543" s="266" t="s">
        <v>2555</v>
      </c>
      <c r="G543" s="263"/>
      <c r="H543" s="263"/>
      <c r="I543" s="263"/>
      <c r="J543" s="163"/>
      <c r="K543" s="165">
        <v>44.415399999999998</v>
      </c>
      <c r="L543" s="163"/>
      <c r="M543" s="163"/>
      <c r="N543" s="163"/>
      <c r="O543" s="163"/>
      <c r="P543" s="163"/>
      <c r="Q543" s="163"/>
      <c r="R543" s="166"/>
      <c r="T543" s="167"/>
      <c r="U543" s="163"/>
      <c r="V543" s="163"/>
      <c r="W543" s="163"/>
      <c r="X543" s="163"/>
      <c r="Y543" s="163"/>
      <c r="Z543" s="163"/>
      <c r="AA543" s="168"/>
      <c r="AT543" s="169" t="s">
        <v>2027</v>
      </c>
      <c r="AU543" s="169" t="s">
        <v>1960</v>
      </c>
      <c r="AV543" s="10" t="s">
        <v>1960</v>
      </c>
      <c r="AW543" s="10" t="s">
        <v>2028</v>
      </c>
      <c r="AX543" s="10" t="s">
        <v>1936</v>
      </c>
      <c r="AY543" s="169" t="s">
        <v>2019</v>
      </c>
    </row>
    <row r="544" spans="2:65" s="11" customFormat="1" ht="22.5" customHeight="1">
      <c r="B544" s="170"/>
      <c r="C544" s="171"/>
      <c r="D544" s="171"/>
      <c r="E544" s="172" t="s">
        <v>1876</v>
      </c>
      <c r="F544" s="264" t="s">
        <v>2029</v>
      </c>
      <c r="G544" s="265"/>
      <c r="H544" s="265"/>
      <c r="I544" s="265"/>
      <c r="J544" s="171"/>
      <c r="K544" s="173">
        <v>158.73240000000001</v>
      </c>
      <c r="L544" s="171"/>
      <c r="M544" s="171"/>
      <c r="N544" s="171"/>
      <c r="O544" s="171"/>
      <c r="P544" s="171"/>
      <c r="Q544" s="171"/>
      <c r="R544" s="174"/>
      <c r="T544" s="175"/>
      <c r="U544" s="171"/>
      <c r="V544" s="171"/>
      <c r="W544" s="171"/>
      <c r="X544" s="171"/>
      <c r="Y544" s="171"/>
      <c r="Z544" s="171"/>
      <c r="AA544" s="176"/>
      <c r="AT544" s="177" t="s">
        <v>2027</v>
      </c>
      <c r="AU544" s="177" t="s">
        <v>1960</v>
      </c>
      <c r="AV544" s="11" t="s">
        <v>2024</v>
      </c>
      <c r="AW544" s="11" t="s">
        <v>2028</v>
      </c>
      <c r="AX544" s="11" t="s">
        <v>1878</v>
      </c>
      <c r="AY544" s="177" t="s">
        <v>2019</v>
      </c>
    </row>
    <row r="545" spans="2:65" s="1" customFormat="1" ht="31.5" customHeight="1">
      <c r="B545" s="33"/>
      <c r="C545" s="178" t="s">
        <v>2556</v>
      </c>
      <c r="D545" s="178" t="s">
        <v>2128</v>
      </c>
      <c r="E545" s="179" t="s">
        <v>2557</v>
      </c>
      <c r="F545" s="267" t="s">
        <v>2558</v>
      </c>
      <c r="G545" s="268"/>
      <c r="H545" s="268"/>
      <c r="I545" s="268"/>
      <c r="J545" s="180" t="s">
        <v>2023</v>
      </c>
      <c r="K545" s="181">
        <v>171.43100000000001</v>
      </c>
      <c r="L545" s="269">
        <v>0</v>
      </c>
      <c r="M545" s="268"/>
      <c r="N545" s="270">
        <f>ROUND(L545*K545,2)</f>
        <v>0</v>
      </c>
      <c r="O545" s="250"/>
      <c r="P545" s="250"/>
      <c r="Q545" s="250"/>
      <c r="R545" s="35"/>
      <c r="T545" s="159" t="s">
        <v>1876</v>
      </c>
      <c r="U545" s="42" t="s">
        <v>1901</v>
      </c>
      <c r="V545" s="34"/>
      <c r="W545" s="160">
        <f>V545*K545</f>
        <v>0</v>
      </c>
      <c r="X545" s="160">
        <v>0.109</v>
      </c>
      <c r="Y545" s="160">
        <f>X545*K545</f>
        <v>18.685979</v>
      </c>
      <c r="Z545" s="160">
        <v>0</v>
      </c>
      <c r="AA545" s="161">
        <f>Z545*K545</f>
        <v>0</v>
      </c>
      <c r="AR545" s="16" t="s">
        <v>2057</v>
      </c>
      <c r="AT545" s="16" t="s">
        <v>2128</v>
      </c>
      <c r="AU545" s="16" t="s">
        <v>1960</v>
      </c>
      <c r="AY545" s="16" t="s">
        <v>2019</v>
      </c>
      <c r="BE545" s="102">
        <f>IF(U545="základní",N545,0)</f>
        <v>0</v>
      </c>
      <c r="BF545" s="102">
        <f>IF(U545="snížená",N545,0)</f>
        <v>0</v>
      </c>
      <c r="BG545" s="102">
        <f>IF(U545="zákl. přenesená",N545,0)</f>
        <v>0</v>
      </c>
      <c r="BH545" s="102">
        <f>IF(U545="sníž. přenesená",N545,0)</f>
        <v>0</v>
      </c>
      <c r="BI545" s="102">
        <f>IF(U545="nulová",N545,0)</f>
        <v>0</v>
      </c>
      <c r="BJ545" s="16" t="s">
        <v>1878</v>
      </c>
      <c r="BK545" s="102">
        <f>ROUND(L545*K545,2)</f>
        <v>0</v>
      </c>
      <c r="BL545" s="16" t="s">
        <v>2024</v>
      </c>
      <c r="BM545" s="16" t="s">
        <v>2559</v>
      </c>
    </row>
    <row r="546" spans="2:65" s="1" customFormat="1" ht="22.5" customHeight="1">
      <c r="B546" s="33"/>
      <c r="C546" s="34"/>
      <c r="D546" s="34"/>
      <c r="E546" s="34"/>
      <c r="F546" s="271" t="s">
        <v>2560</v>
      </c>
      <c r="G546" s="218"/>
      <c r="H546" s="218"/>
      <c r="I546" s="218"/>
      <c r="J546" s="34"/>
      <c r="K546" s="34"/>
      <c r="L546" s="34"/>
      <c r="M546" s="34"/>
      <c r="N546" s="34"/>
      <c r="O546" s="34"/>
      <c r="P546" s="34"/>
      <c r="Q546" s="34"/>
      <c r="R546" s="35"/>
      <c r="T546" s="76"/>
      <c r="U546" s="34"/>
      <c r="V546" s="34"/>
      <c r="W546" s="34"/>
      <c r="X546" s="34"/>
      <c r="Y546" s="34"/>
      <c r="Z546" s="34"/>
      <c r="AA546" s="77"/>
      <c r="AT546" s="16" t="s">
        <v>2561</v>
      </c>
      <c r="AU546" s="16" t="s">
        <v>1960</v>
      </c>
    </row>
    <row r="547" spans="2:65" s="10" customFormat="1" ht="22.5" customHeight="1">
      <c r="B547" s="162"/>
      <c r="C547" s="163"/>
      <c r="D547" s="163"/>
      <c r="E547" s="164" t="s">
        <v>1876</v>
      </c>
      <c r="F547" s="266" t="s">
        <v>2551</v>
      </c>
      <c r="G547" s="263"/>
      <c r="H547" s="263"/>
      <c r="I547" s="263"/>
      <c r="J547" s="163"/>
      <c r="K547" s="165">
        <v>28.98</v>
      </c>
      <c r="L547" s="163"/>
      <c r="M547" s="163"/>
      <c r="N547" s="163"/>
      <c r="O547" s="163"/>
      <c r="P547" s="163"/>
      <c r="Q547" s="163"/>
      <c r="R547" s="166"/>
      <c r="T547" s="167"/>
      <c r="U547" s="163"/>
      <c r="V547" s="163"/>
      <c r="W547" s="163"/>
      <c r="X547" s="163"/>
      <c r="Y547" s="163"/>
      <c r="Z547" s="163"/>
      <c r="AA547" s="168"/>
      <c r="AT547" s="169" t="s">
        <v>2027</v>
      </c>
      <c r="AU547" s="169" t="s">
        <v>1960</v>
      </c>
      <c r="AV547" s="10" t="s">
        <v>1960</v>
      </c>
      <c r="AW547" s="10" t="s">
        <v>2028</v>
      </c>
      <c r="AX547" s="10" t="s">
        <v>1936</v>
      </c>
      <c r="AY547" s="169" t="s">
        <v>2019</v>
      </c>
    </row>
    <row r="548" spans="2:65" s="10" customFormat="1" ht="22.5" customHeight="1">
      <c r="B548" s="162"/>
      <c r="C548" s="163"/>
      <c r="D548" s="163"/>
      <c r="E548" s="164" t="s">
        <v>1876</v>
      </c>
      <c r="F548" s="266" t="s">
        <v>2552</v>
      </c>
      <c r="G548" s="263"/>
      <c r="H548" s="263"/>
      <c r="I548" s="263"/>
      <c r="J548" s="163"/>
      <c r="K548" s="165">
        <v>25.375</v>
      </c>
      <c r="L548" s="163"/>
      <c r="M548" s="163"/>
      <c r="N548" s="163"/>
      <c r="O548" s="163"/>
      <c r="P548" s="163"/>
      <c r="Q548" s="163"/>
      <c r="R548" s="166"/>
      <c r="T548" s="167"/>
      <c r="U548" s="163"/>
      <c r="V548" s="163"/>
      <c r="W548" s="163"/>
      <c r="X548" s="163"/>
      <c r="Y548" s="163"/>
      <c r="Z548" s="163"/>
      <c r="AA548" s="168"/>
      <c r="AT548" s="169" t="s">
        <v>2027</v>
      </c>
      <c r="AU548" s="169" t="s">
        <v>1960</v>
      </c>
      <c r="AV548" s="10" t="s">
        <v>1960</v>
      </c>
      <c r="AW548" s="10" t="s">
        <v>2028</v>
      </c>
      <c r="AX548" s="10" t="s">
        <v>1936</v>
      </c>
      <c r="AY548" s="169" t="s">
        <v>2019</v>
      </c>
    </row>
    <row r="549" spans="2:65" s="10" customFormat="1" ht="22.5" customHeight="1">
      <c r="B549" s="162"/>
      <c r="C549" s="163"/>
      <c r="D549" s="163"/>
      <c r="E549" s="164" t="s">
        <v>1876</v>
      </c>
      <c r="F549" s="266" t="s">
        <v>2553</v>
      </c>
      <c r="G549" s="263"/>
      <c r="H549" s="263"/>
      <c r="I549" s="263"/>
      <c r="J549" s="163"/>
      <c r="K549" s="165">
        <v>12.837999999999999</v>
      </c>
      <c r="L549" s="163"/>
      <c r="M549" s="163"/>
      <c r="N549" s="163"/>
      <c r="O549" s="163"/>
      <c r="P549" s="163"/>
      <c r="Q549" s="163"/>
      <c r="R549" s="166"/>
      <c r="T549" s="167"/>
      <c r="U549" s="163"/>
      <c r="V549" s="163"/>
      <c r="W549" s="163"/>
      <c r="X549" s="163"/>
      <c r="Y549" s="163"/>
      <c r="Z549" s="163"/>
      <c r="AA549" s="168"/>
      <c r="AT549" s="169" t="s">
        <v>2027</v>
      </c>
      <c r="AU549" s="169" t="s">
        <v>1960</v>
      </c>
      <c r="AV549" s="10" t="s">
        <v>1960</v>
      </c>
      <c r="AW549" s="10" t="s">
        <v>2028</v>
      </c>
      <c r="AX549" s="10" t="s">
        <v>1936</v>
      </c>
      <c r="AY549" s="169" t="s">
        <v>2019</v>
      </c>
    </row>
    <row r="550" spans="2:65" s="10" customFormat="1" ht="31.5" customHeight="1">
      <c r="B550" s="162"/>
      <c r="C550" s="163"/>
      <c r="D550" s="163"/>
      <c r="E550" s="164" t="s">
        <v>1876</v>
      </c>
      <c r="F550" s="266" t="s">
        <v>2554</v>
      </c>
      <c r="G550" s="263"/>
      <c r="H550" s="263"/>
      <c r="I550" s="263"/>
      <c r="J550" s="163"/>
      <c r="K550" s="165">
        <v>47.124000000000002</v>
      </c>
      <c r="L550" s="163"/>
      <c r="M550" s="163"/>
      <c r="N550" s="163"/>
      <c r="O550" s="163"/>
      <c r="P550" s="163"/>
      <c r="Q550" s="163"/>
      <c r="R550" s="166"/>
      <c r="T550" s="167"/>
      <c r="U550" s="163"/>
      <c r="V550" s="163"/>
      <c r="W550" s="163"/>
      <c r="X550" s="163"/>
      <c r="Y550" s="163"/>
      <c r="Z550" s="163"/>
      <c r="AA550" s="168"/>
      <c r="AT550" s="169" t="s">
        <v>2027</v>
      </c>
      <c r="AU550" s="169" t="s">
        <v>1960</v>
      </c>
      <c r="AV550" s="10" t="s">
        <v>1960</v>
      </c>
      <c r="AW550" s="10" t="s">
        <v>2028</v>
      </c>
      <c r="AX550" s="10" t="s">
        <v>1936</v>
      </c>
      <c r="AY550" s="169" t="s">
        <v>2019</v>
      </c>
    </row>
    <row r="551" spans="2:65" s="10" customFormat="1" ht="22.5" customHeight="1">
      <c r="B551" s="162"/>
      <c r="C551" s="163"/>
      <c r="D551" s="163"/>
      <c r="E551" s="164" t="s">
        <v>1876</v>
      </c>
      <c r="F551" s="266" t="s">
        <v>2555</v>
      </c>
      <c r="G551" s="263"/>
      <c r="H551" s="263"/>
      <c r="I551" s="263"/>
      <c r="J551" s="163"/>
      <c r="K551" s="165">
        <v>44.415399999999998</v>
      </c>
      <c r="L551" s="163"/>
      <c r="M551" s="163"/>
      <c r="N551" s="163"/>
      <c r="O551" s="163"/>
      <c r="P551" s="163"/>
      <c r="Q551" s="163"/>
      <c r="R551" s="166"/>
      <c r="T551" s="167"/>
      <c r="U551" s="163"/>
      <c r="V551" s="163"/>
      <c r="W551" s="163"/>
      <c r="X551" s="163"/>
      <c r="Y551" s="163"/>
      <c r="Z551" s="163"/>
      <c r="AA551" s="168"/>
      <c r="AT551" s="169" t="s">
        <v>2027</v>
      </c>
      <c r="AU551" s="169" t="s">
        <v>1960</v>
      </c>
      <c r="AV551" s="10" t="s">
        <v>1960</v>
      </c>
      <c r="AW551" s="10" t="s">
        <v>2028</v>
      </c>
      <c r="AX551" s="10" t="s">
        <v>1936</v>
      </c>
      <c r="AY551" s="169" t="s">
        <v>2019</v>
      </c>
    </row>
    <row r="552" spans="2:65" s="11" customFormat="1" ht="22.5" customHeight="1">
      <c r="B552" s="170"/>
      <c r="C552" s="171"/>
      <c r="D552" s="171"/>
      <c r="E552" s="172" t="s">
        <v>1876</v>
      </c>
      <c r="F552" s="264" t="s">
        <v>2029</v>
      </c>
      <c r="G552" s="265"/>
      <c r="H552" s="265"/>
      <c r="I552" s="265"/>
      <c r="J552" s="171"/>
      <c r="K552" s="173">
        <v>158.73240000000001</v>
      </c>
      <c r="L552" s="171"/>
      <c r="M552" s="171"/>
      <c r="N552" s="171"/>
      <c r="O552" s="171"/>
      <c r="P552" s="171"/>
      <c r="Q552" s="171"/>
      <c r="R552" s="174"/>
      <c r="T552" s="175"/>
      <c r="U552" s="171"/>
      <c r="V552" s="171"/>
      <c r="W552" s="171"/>
      <c r="X552" s="171"/>
      <c r="Y552" s="171"/>
      <c r="Z552" s="171"/>
      <c r="AA552" s="176"/>
      <c r="AT552" s="177" t="s">
        <v>2027</v>
      </c>
      <c r="AU552" s="177" t="s">
        <v>1960</v>
      </c>
      <c r="AV552" s="11" t="s">
        <v>2024</v>
      </c>
      <c r="AW552" s="11" t="s">
        <v>2028</v>
      </c>
      <c r="AX552" s="11" t="s">
        <v>1878</v>
      </c>
      <c r="AY552" s="177" t="s">
        <v>2019</v>
      </c>
    </row>
    <row r="553" spans="2:65" s="1" customFormat="1" ht="57" customHeight="1">
      <c r="B553" s="33"/>
      <c r="C553" s="155" t="s">
        <v>2562</v>
      </c>
      <c r="D553" s="155" t="s">
        <v>2020</v>
      </c>
      <c r="E553" s="156" t="s">
        <v>2563</v>
      </c>
      <c r="F553" s="249" t="s">
        <v>2564</v>
      </c>
      <c r="G553" s="250"/>
      <c r="H553" s="250"/>
      <c r="I553" s="250"/>
      <c r="J553" s="157" t="s">
        <v>2023</v>
      </c>
      <c r="K553" s="158">
        <v>3.6</v>
      </c>
      <c r="L553" s="251">
        <v>0</v>
      </c>
      <c r="M553" s="250"/>
      <c r="N553" s="252">
        <f>ROUND(L553*K553,2)</f>
        <v>0</v>
      </c>
      <c r="O553" s="250"/>
      <c r="P553" s="250"/>
      <c r="Q553" s="250"/>
      <c r="R553" s="35"/>
      <c r="T553" s="159" t="s">
        <v>1876</v>
      </c>
      <c r="U553" s="42" t="s">
        <v>1901</v>
      </c>
      <c r="V553" s="34"/>
      <c r="W553" s="160">
        <f>V553*K553</f>
        <v>0</v>
      </c>
      <c r="X553" s="160">
        <v>0.10100000000000001</v>
      </c>
      <c r="Y553" s="160">
        <f>X553*K553</f>
        <v>0.36360000000000003</v>
      </c>
      <c r="Z553" s="160">
        <v>0</v>
      </c>
      <c r="AA553" s="161">
        <f>Z553*K553</f>
        <v>0</v>
      </c>
      <c r="AR553" s="16" t="s">
        <v>2024</v>
      </c>
      <c r="AT553" s="16" t="s">
        <v>2020</v>
      </c>
      <c r="AU553" s="16" t="s">
        <v>1960</v>
      </c>
      <c r="AY553" s="16" t="s">
        <v>2019</v>
      </c>
      <c r="BE553" s="102">
        <f>IF(U553="základní",N553,0)</f>
        <v>0</v>
      </c>
      <c r="BF553" s="102">
        <f>IF(U553="snížená",N553,0)</f>
        <v>0</v>
      </c>
      <c r="BG553" s="102">
        <f>IF(U553="zákl. přenesená",N553,0)</f>
        <v>0</v>
      </c>
      <c r="BH553" s="102">
        <f>IF(U553="sníž. přenesená",N553,0)</f>
        <v>0</v>
      </c>
      <c r="BI553" s="102">
        <f>IF(U553="nulová",N553,0)</f>
        <v>0</v>
      </c>
      <c r="BJ553" s="16" t="s">
        <v>1878</v>
      </c>
      <c r="BK553" s="102">
        <f>ROUND(L553*K553,2)</f>
        <v>0</v>
      </c>
      <c r="BL553" s="16" t="s">
        <v>2024</v>
      </c>
      <c r="BM553" s="16" t="s">
        <v>2565</v>
      </c>
    </row>
    <row r="554" spans="2:65" s="10" customFormat="1" ht="31.5" customHeight="1">
      <c r="B554" s="162"/>
      <c r="C554" s="163"/>
      <c r="D554" s="163"/>
      <c r="E554" s="164" t="s">
        <v>1876</v>
      </c>
      <c r="F554" s="262" t="s">
        <v>2566</v>
      </c>
      <c r="G554" s="263"/>
      <c r="H554" s="263"/>
      <c r="I554" s="263"/>
      <c r="J554" s="163"/>
      <c r="K554" s="165">
        <v>3.6</v>
      </c>
      <c r="L554" s="163"/>
      <c r="M554" s="163"/>
      <c r="N554" s="163"/>
      <c r="O554" s="163"/>
      <c r="P554" s="163"/>
      <c r="Q554" s="163"/>
      <c r="R554" s="166"/>
      <c r="T554" s="167"/>
      <c r="U554" s="163"/>
      <c r="V554" s="163"/>
      <c r="W554" s="163"/>
      <c r="X554" s="163"/>
      <c r="Y554" s="163"/>
      <c r="Z554" s="163"/>
      <c r="AA554" s="168"/>
      <c r="AT554" s="169" t="s">
        <v>2027</v>
      </c>
      <c r="AU554" s="169" t="s">
        <v>1960</v>
      </c>
      <c r="AV554" s="10" t="s">
        <v>1960</v>
      </c>
      <c r="AW554" s="10" t="s">
        <v>2028</v>
      </c>
      <c r="AX554" s="10" t="s">
        <v>1936</v>
      </c>
      <c r="AY554" s="169" t="s">
        <v>2019</v>
      </c>
    </row>
    <row r="555" spans="2:65" s="11" customFormat="1" ht="22.5" customHeight="1">
      <c r="B555" s="170"/>
      <c r="C555" s="171"/>
      <c r="D555" s="171"/>
      <c r="E555" s="172" t="s">
        <v>1876</v>
      </c>
      <c r="F555" s="264" t="s">
        <v>2029</v>
      </c>
      <c r="G555" s="265"/>
      <c r="H555" s="265"/>
      <c r="I555" s="265"/>
      <c r="J555" s="171"/>
      <c r="K555" s="173">
        <v>3.6</v>
      </c>
      <c r="L555" s="171"/>
      <c r="M555" s="171"/>
      <c r="N555" s="171"/>
      <c r="O555" s="171"/>
      <c r="P555" s="171"/>
      <c r="Q555" s="171"/>
      <c r="R555" s="174"/>
      <c r="T555" s="175"/>
      <c r="U555" s="171"/>
      <c r="V555" s="171"/>
      <c r="W555" s="171"/>
      <c r="X555" s="171"/>
      <c r="Y555" s="171"/>
      <c r="Z555" s="171"/>
      <c r="AA555" s="176"/>
      <c r="AT555" s="177" t="s">
        <v>2027</v>
      </c>
      <c r="AU555" s="177" t="s">
        <v>1960</v>
      </c>
      <c r="AV555" s="11" t="s">
        <v>2024</v>
      </c>
      <c r="AW555" s="11" t="s">
        <v>2028</v>
      </c>
      <c r="AX555" s="11" t="s">
        <v>1878</v>
      </c>
      <c r="AY555" s="177" t="s">
        <v>2019</v>
      </c>
    </row>
    <row r="556" spans="2:65" s="9" customFormat="1" ht="29.85" customHeight="1">
      <c r="B556" s="144"/>
      <c r="C556" s="145"/>
      <c r="D556" s="154" t="s">
        <v>1974</v>
      </c>
      <c r="E556" s="154"/>
      <c r="F556" s="154"/>
      <c r="G556" s="154"/>
      <c r="H556" s="154"/>
      <c r="I556" s="154"/>
      <c r="J556" s="154"/>
      <c r="K556" s="154"/>
      <c r="L556" s="154"/>
      <c r="M556" s="154"/>
      <c r="N556" s="256">
        <f>BK556</f>
        <v>0</v>
      </c>
      <c r="O556" s="257"/>
      <c r="P556" s="257"/>
      <c r="Q556" s="257"/>
      <c r="R556" s="147"/>
      <c r="T556" s="148"/>
      <c r="U556" s="145"/>
      <c r="V556" s="145"/>
      <c r="W556" s="149">
        <f>SUM(W557:W950)</f>
        <v>0</v>
      </c>
      <c r="X556" s="145"/>
      <c r="Y556" s="149">
        <f>SUM(Y557:Y950)</f>
        <v>106.39045534000005</v>
      </c>
      <c r="Z556" s="145"/>
      <c r="AA556" s="150">
        <f>SUM(AA557:AA950)</f>
        <v>0</v>
      </c>
      <c r="AR556" s="151" t="s">
        <v>1878</v>
      </c>
      <c r="AT556" s="152" t="s">
        <v>1935</v>
      </c>
      <c r="AU556" s="152" t="s">
        <v>1878</v>
      </c>
      <c r="AY556" s="151" t="s">
        <v>2019</v>
      </c>
      <c r="BK556" s="153">
        <f>SUM(BK557:BK950)</f>
        <v>0</v>
      </c>
    </row>
    <row r="557" spans="2:65" s="1" customFormat="1" ht="31.5" customHeight="1">
      <c r="B557" s="33"/>
      <c r="C557" s="155" t="s">
        <v>2567</v>
      </c>
      <c r="D557" s="155" t="s">
        <v>2020</v>
      </c>
      <c r="E557" s="156" t="s">
        <v>2568</v>
      </c>
      <c r="F557" s="249" t="s">
        <v>2569</v>
      </c>
      <c r="G557" s="250"/>
      <c r="H557" s="250"/>
      <c r="I557" s="250"/>
      <c r="J557" s="157" t="s">
        <v>2023</v>
      </c>
      <c r="K557" s="158">
        <v>177.40100000000001</v>
      </c>
      <c r="L557" s="251">
        <v>0</v>
      </c>
      <c r="M557" s="250"/>
      <c r="N557" s="252">
        <f>ROUND(L557*K557,2)</f>
        <v>0</v>
      </c>
      <c r="O557" s="250"/>
      <c r="P557" s="250"/>
      <c r="Q557" s="250"/>
      <c r="R557" s="35"/>
      <c r="T557" s="159" t="s">
        <v>1876</v>
      </c>
      <c r="U557" s="42" t="s">
        <v>1901</v>
      </c>
      <c r="V557" s="34"/>
      <c r="W557" s="160">
        <f>V557*K557</f>
        <v>0</v>
      </c>
      <c r="X557" s="160">
        <v>2.5999999999999998E-4</v>
      </c>
      <c r="Y557" s="160">
        <f>X557*K557</f>
        <v>4.612426E-2</v>
      </c>
      <c r="Z557" s="160">
        <v>0</v>
      </c>
      <c r="AA557" s="161">
        <f>Z557*K557</f>
        <v>0</v>
      </c>
      <c r="AR557" s="16" t="s">
        <v>2024</v>
      </c>
      <c r="AT557" s="16" t="s">
        <v>2020</v>
      </c>
      <c r="AU557" s="16" t="s">
        <v>1960</v>
      </c>
      <c r="AY557" s="16" t="s">
        <v>2019</v>
      </c>
      <c r="BE557" s="102">
        <f>IF(U557="základní",N557,0)</f>
        <v>0</v>
      </c>
      <c r="BF557" s="102">
        <f>IF(U557="snížená",N557,0)</f>
        <v>0</v>
      </c>
      <c r="BG557" s="102">
        <f>IF(U557="zákl. přenesená",N557,0)</f>
        <v>0</v>
      </c>
      <c r="BH557" s="102">
        <f>IF(U557="sníž. přenesená",N557,0)</f>
        <v>0</v>
      </c>
      <c r="BI557" s="102">
        <f>IF(U557="nulová",N557,0)</f>
        <v>0</v>
      </c>
      <c r="BJ557" s="16" t="s">
        <v>1878</v>
      </c>
      <c r="BK557" s="102">
        <f>ROUND(L557*K557,2)</f>
        <v>0</v>
      </c>
      <c r="BL557" s="16" t="s">
        <v>2024</v>
      </c>
      <c r="BM557" s="16" t="s">
        <v>2570</v>
      </c>
    </row>
    <row r="558" spans="2:65" s="10" customFormat="1" ht="22.5" customHeight="1">
      <c r="B558" s="162"/>
      <c r="C558" s="163"/>
      <c r="D558" s="163"/>
      <c r="E558" s="164" t="s">
        <v>1876</v>
      </c>
      <c r="F558" s="262" t="s">
        <v>2571</v>
      </c>
      <c r="G558" s="263"/>
      <c r="H558" s="263"/>
      <c r="I558" s="263"/>
      <c r="J558" s="163"/>
      <c r="K558" s="165">
        <v>43.125</v>
      </c>
      <c r="L558" s="163"/>
      <c r="M558" s="163"/>
      <c r="N558" s="163"/>
      <c r="O558" s="163"/>
      <c r="P558" s="163"/>
      <c r="Q558" s="163"/>
      <c r="R558" s="166"/>
      <c r="T558" s="167"/>
      <c r="U558" s="163"/>
      <c r="V558" s="163"/>
      <c r="W558" s="163"/>
      <c r="X558" s="163"/>
      <c r="Y558" s="163"/>
      <c r="Z558" s="163"/>
      <c r="AA558" s="168"/>
      <c r="AT558" s="169" t="s">
        <v>2027</v>
      </c>
      <c r="AU558" s="169" t="s">
        <v>1960</v>
      </c>
      <c r="AV558" s="10" t="s">
        <v>1960</v>
      </c>
      <c r="AW558" s="10" t="s">
        <v>2028</v>
      </c>
      <c r="AX558" s="10" t="s">
        <v>1936</v>
      </c>
      <c r="AY558" s="169" t="s">
        <v>2019</v>
      </c>
    </row>
    <row r="559" spans="2:65" s="10" customFormat="1" ht="57" customHeight="1">
      <c r="B559" s="162"/>
      <c r="C559" s="163"/>
      <c r="D559" s="163"/>
      <c r="E559" s="164" t="s">
        <v>1876</v>
      </c>
      <c r="F559" s="266" t="s">
        <v>2572</v>
      </c>
      <c r="G559" s="263"/>
      <c r="H559" s="263"/>
      <c r="I559" s="263"/>
      <c r="J559" s="163"/>
      <c r="K559" s="165">
        <v>73.985974999999996</v>
      </c>
      <c r="L559" s="163"/>
      <c r="M559" s="163"/>
      <c r="N559" s="163"/>
      <c r="O559" s="163"/>
      <c r="P559" s="163"/>
      <c r="Q559" s="163"/>
      <c r="R559" s="166"/>
      <c r="T559" s="167"/>
      <c r="U559" s="163"/>
      <c r="V559" s="163"/>
      <c r="W559" s="163"/>
      <c r="X559" s="163"/>
      <c r="Y559" s="163"/>
      <c r="Z559" s="163"/>
      <c r="AA559" s="168"/>
      <c r="AT559" s="169" t="s">
        <v>2027</v>
      </c>
      <c r="AU559" s="169" t="s">
        <v>1960</v>
      </c>
      <c r="AV559" s="10" t="s">
        <v>1960</v>
      </c>
      <c r="AW559" s="10" t="s">
        <v>2028</v>
      </c>
      <c r="AX559" s="10" t="s">
        <v>1936</v>
      </c>
      <c r="AY559" s="169" t="s">
        <v>2019</v>
      </c>
    </row>
    <row r="560" spans="2:65" s="10" customFormat="1" ht="44.25" customHeight="1">
      <c r="B560" s="162"/>
      <c r="C560" s="163"/>
      <c r="D560" s="163"/>
      <c r="E560" s="164" t="s">
        <v>1876</v>
      </c>
      <c r="F560" s="266" t="s">
        <v>2573</v>
      </c>
      <c r="G560" s="263"/>
      <c r="H560" s="263"/>
      <c r="I560" s="263"/>
      <c r="J560" s="163"/>
      <c r="K560" s="165">
        <v>60.290399999999998</v>
      </c>
      <c r="L560" s="163"/>
      <c r="M560" s="163"/>
      <c r="N560" s="163"/>
      <c r="O560" s="163"/>
      <c r="P560" s="163"/>
      <c r="Q560" s="163"/>
      <c r="R560" s="166"/>
      <c r="T560" s="167"/>
      <c r="U560" s="163"/>
      <c r="V560" s="163"/>
      <c r="W560" s="163"/>
      <c r="X560" s="163"/>
      <c r="Y560" s="163"/>
      <c r="Z560" s="163"/>
      <c r="AA560" s="168"/>
      <c r="AT560" s="169" t="s">
        <v>2027</v>
      </c>
      <c r="AU560" s="169" t="s">
        <v>1960</v>
      </c>
      <c r="AV560" s="10" t="s">
        <v>1960</v>
      </c>
      <c r="AW560" s="10" t="s">
        <v>2028</v>
      </c>
      <c r="AX560" s="10" t="s">
        <v>1936</v>
      </c>
      <c r="AY560" s="169" t="s">
        <v>2019</v>
      </c>
    </row>
    <row r="561" spans="2:65" s="11" customFormat="1" ht="22.5" customHeight="1">
      <c r="B561" s="170"/>
      <c r="C561" s="171"/>
      <c r="D561" s="171"/>
      <c r="E561" s="172" t="s">
        <v>1876</v>
      </c>
      <c r="F561" s="264" t="s">
        <v>2029</v>
      </c>
      <c r="G561" s="265"/>
      <c r="H561" s="265"/>
      <c r="I561" s="265"/>
      <c r="J561" s="171"/>
      <c r="K561" s="173">
        <v>177.401375</v>
      </c>
      <c r="L561" s="171"/>
      <c r="M561" s="171"/>
      <c r="N561" s="171"/>
      <c r="O561" s="171"/>
      <c r="P561" s="171"/>
      <c r="Q561" s="171"/>
      <c r="R561" s="174"/>
      <c r="T561" s="175"/>
      <c r="U561" s="171"/>
      <c r="V561" s="171"/>
      <c r="W561" s="171"/>
      <c r="X561" s="171"/>
      <c r="Y561" s="171"/>
      <c r="Z561" s="171"/>
      <c r="AA561" s="176"/>
      <c r="AT561" s="177" t="s">
        <v>2027</v>
      </c>
      <c r="AU561" s="177" t="s">
        <v>1960</v>
      </c>
      <c r="AV561" s="11" t="s">
        <v>2024</v>
      </c>
      <c r="AW561" s="11" t="s">
        <v>2028</v>
      </c>
      <c r="AX561" s="11" t="s">
        <v>1878</v>
      </c>
      <c r="AY561" s="177" t="s">
        <v>2019</v>
      </c>
    </row>
    <row r="562" spans="2:65" s="1" customFormat="1" ht="31.5" customHeight="1">
      <c r="B562" s="33"/>
      <c r="C562" s="155" t="s">
        <v>2574</v>
      </c>
      <c r="D562" s="155" t="s">
        <v>2020</v>
      </c>
      <c r="E562" s="156" t="s">
        <v>2575</v>
      </c>
      <c r="F562" s="249" t="s">
        <v>2576</v>
      </c>
      <c r="G562" s="250"/>
      <c r="H562" s="250"/>
      <c r="I562" s="250"/>
      <c r="J562" s="157" t="s">
        <v>2023</v>
      </c>
      <c r="K562" s="158">
        <v>3.5</v>
      </c>
      <c r="L562" s="251">
        <v>0</v>
      </c>
      <c r="M562" s="250"/>
      <c r="N562" s="252">
        <f>ROUND(L562*K562,2)</f>
        <v>0</v>
      </c>
      <c r="O562" s="250"/>
      <c r="P562" s="250"/>
      <c r="Q562" s="250"/>
      <c r="R562" s="35"/>
      <c r="T562" s="159" t="s">
        <v>1876</v>
      </c>
      <c r="U562" s="42" t="s">
        <v>1901</v>
      </c>
      <c r="V562" s="34"/>
      <c r="W562" s="160">
        <f>V562*K562</f>
        <v>0</v>
      </c>
      <c r="X562" s="160">
        <v>0.04</v>
      </c>
      <c r="Y562" s="160">
        <f>X562*K562</f>
        <v>0.14000000000000001</v>
      </c>
      <c r="Z562" s="160">
        <v>0</v>
      </c>
      <c r="AA562" s="161">
        <f>Z562*K562</f>
        <v>0</v>
      </c>
      <c r="AR562" s="16" t="s">
        <v>2024</v>
      </c>
      <c r="AT562" s="16" t="s">
        <v>2020</v>
      </c>
      <c r="AU562" s="16" t="s">
        <v>1960</v>
      </c>
      <c r="AY562" s="16" t="s">
        <v>2019</v>
      </c>
      <c r="BE562" s="102">
        <f>IF(U562="základní",N562,0)</f>
        <v>0</v>
      </c>
      <c r="BF562" s="102">
        <f>IF(U562="snížená",N562,0)</f>
        <v>0</v>
      </c>
      <c r="BG562" s="102">
        <f>IF(U562="zákl. přenesená",N562,0)</f>
        <v>0</v>
      </c>
      <c r="BH562" s="102">
        <f>IF(U562="sníž. přenesená",N562,0)</f>
        <v>0</v>
      </c>
      <c r="BI562" s="102">
        <f>IF(U562="nulová",N562,0)</f>
        <v>0</v>
      </c>
      <c r="BJ562" s="16" t="s">
        <v>1878</v>
      </c>
      <c r="BK562" s="102">
        <f>ROUND(L562*K562,2)</f>
        <v>0</v>
      </c>
      <c r="BL562" s="16" t="s">
        <v>2024</v>
      </c>
      <c r="BM562" s="16" t="s">
        <v>2577</v>
      </c>
    </row>
    <row r="563" spans="2:65" s="10" customFormat="1" ht="22.5" customHeight="1">
      <c r="B563" s="162"/>
      <c r="C563" s="163"/>
      <c r="D563" s="163"/>
      <c r="E563" s="164" t="s">
        <v>1876</v>
      </c>
      <c r="F563" s="262" t="s">
        <v>2578</v>
      </c>
      <c r="G563" s="263"/>
      <c r="H563" s="263"/>
      <c r="I563" s="263"/>
      <c r="J563" s="163"/>
      <c r="K563" s="165">
        <v>0.5</v>
      </c>
      <c r="L563" s="163"/>
      <c r="M563" s="163"/>
      <c r="N563" s="163"/>
      <c r="O563" s="163"/>
      <c r="P563" s="163"/>
      <c r="Q563" s="163"/>
      <c r="R563" s="166"/>
      <c r="T563" s="167"/>
      <c r="U563" s="163"/>
      <c r="V563" s="163"/>
      <c r="W563" s="163"/>
      <c r="X563" s="163"/>
      <c r="Y563" s="163"/>
      <c r="Z563" s="163"/>
      <c r="AA563" s="168"/>
      <c r="AT563" s="169" t="s">
        <v>2027</v>
      </c>
      <c r="AU563" s="169" t="s">
        <v>1960</v>
      </c>
      <c r="AV563" s="10" t="s">
        <v>1960</v>
      </c>
      <c r="AW563" s="10" t="s">
        <v>2028</v>
      </c>
      <c r="AX563" s="10" t="s">
        <v>1936</v>
      </c>
      <c r="AY563" s="169" t="s">
        <v>2019</v>
      </c>
    </row>
    <row r="564" spans="2:65" s="10" customFormat="1" ht="22.5" customHeight="1">
      <c r="B564" s="162"/>
      <c r="C564" s="163"/>
      <c r="D564" s="163"/>
      <c r="E564" s="164" t="s">
        <v>1876</v>
      </c>
      <c r="F564" s="266" t="s">
        <v>2579</v>
      </c>
      <c r="G564" s="263"/>
      <c r="H564" s="263"/>
      <c r="I564" s="263"/>
      <c r="J564" s="163"/>
      <c r="K564" s="165">
        <v>3</v>
      </c>
      <c r="L564" s="163"/>
      <c r="M564" s="163"/>
      <c r="N564" s="163"/>
      <c r="O564" s="163"/>
      <c r="P564" s="163"/>
      <c r="Q564" s="163"/>
      <c r="R564" s="166"/>
      <c r="T564" s="167"/>
      <c r="U564" s="163"/>
      <c r="V564" s="163"/>
      <c r="W564" s="163"/>
      <c r="X564" s="163"/>
      <c r="Y564" s="163"/>
      <c r="Z564" s="163"/>
      <c r="AA564" s="168"/>
      <c r="AT564" s="169" t="s">
        <v>2027</v>
      </c>
      <c r="AU564" s="169" t="s">
        <v>1960</v>
      </c>
      <c r="AV564" s="10" t="s">
        <v>1960</v>
      </c>
      <c r="AW564" s="10" t="s">
        <v>2028</v>
      </c>
      <c r="AX564" s="10" t="s">
        <v>1936</v>
      </c>
      <c r="AY564" s="169" t="s">
        <v>2019</v>
      </c>
    </row>
    <row r="565" spans="2:65" s="11" customFormat="1" ht="22.5" customHeight="1">
      <c r="B565" s="170"/>
      <c r="C565" s="171"/>
      <c r="D565" s="171"/>
      <c r="E565" s="172" t="s">
        <v>1876</v>
      </c>
      <c r="F565" s="264" t="s">
        <v>2029</v>
      </c>
      <c r="G565" s="265"/>
      <c r="H565" s="265"/>
      <c r="I565" s="265"/>
      <c r="J565" s="171"/>
      <c r="K565" s="173">
        <v>3.5</v>
      </c>
      <c r="L565" s="171"/>
      <c r="M565" s="171"/>
      <c r="N565" s="171"/>
      <c r="O565" s="171"/>
      <c r="P565" s="171"/>
      <c r="Q565" s="171"/>
      <c r="R565" s="174"/>
      <c r="T565" s="175"/>
      <c r="U565" s="171"/>
      <c r="V565" s="171"/>
      <c r="W565" s="171"/>
      <c r="X565" s="171"/>
      <c r="Y565" s="171"/>
      <c r="Z565" s="171"/>
      <c r="AA565" s="176"/>
      <c r="AT565" s="177" t="s">
        <v>2027</v>
      </c>
      <c r="AU565" s="177" t="s">
        <v>1960</v>
      </c>
      <c r="AV565" s="11" t="s">
        <v>2024</v>
      </c>
      <c r="AW565" s="11" t="s">
        <v>2028</v>
      </c>
      <c r="AX565" s="11" t="s">
        <v>1878</v>
      </c>
      <c r="AY565" s="177" t="s">
        <v>2019</v>
      </c>
    </row>
    <row r="566" spans="2:65" s="1" customFormat="1" ht="31.5" customHeight="1">
      <c r="B566" s="33"/>
      <c r="C566" s="155" t="s">
        <v>2580</v>
      </c>
      <c r="D566" s="155" t="s">
        <v>2020</v>
      </c>
      <c r="E566" s="156" t="s">
        <v>2581</v>
      </c>
      <c r="F566" s="249" t="s">
        <v>2582</v>
      </c>
      <c r="G566" s="250"/>
      <c r="H566" s="250"/>
      <c r="I566" s="250"/>
      <c r="J566" s="157" t="s">
        <v>2023</v>
      </c>
      <c r="K566" s="158">
        <v>14.535</v>
      </c>
      <c r="L566" s="251">
        <v>0</v>
      </c>
      <c r="M566" s="250"/>
      <c r="N566" s="252">
        <f>ROUND(L566*K566,2)</f>
        <v>0</v>
      </c>
      <c r="O566" s="250"/>
      <c r="P566" s="250"/>
      <c r="Q566" s="250"/>
      <c r="R566" s="35"/>
      <c r="T566" s="159" t="s">
        <v>1876</v>
      </c>
      <c r="U566" s="42" t="s">
        <v>1901</v>
      </c>
      <c r="V566" s="34"/>
      <c r="W566" s="160">
        <f>V566*K566</f>
        <v>0</v>
      </c>
      <c r="X566" s="160">
        <v>4.8900000000000002E-3</v>
      </c>
      <c r="Y566" s="160">
        <f>X566*K566</f>
        <v>7.1076150000000005E-2</v>
      </c>
      <c r="Z566" s="160">
        <v>0</v>
      </c>
      <c r="AA566" s="161">
        <f>Z566*K566</f>
        <v>0</v>
      </c>
      <c r="AR566" s="16" t="s">
        <v>2024</v>
      </c>
      <c r="AT566" s="16" t="s">
        <v>2020</v>
      </c>
      <c r="AU566" s="16" t="s">
        <v>1960</v>
      </c>
      <c r="AY566" s="16" t="s">
        <v>2019</v>
      </c>
      <c r="BE566" s="102">
        <f>IF(U566="základní",N566,0)</f>
        <v>0</v>
      </c>
      <c r="BF566" s="102">
        <f>IF(U566="snížená",N566,0)</f>
        <v>0</v>
      </c>
      <c r="BG566" s="102">
        <f>IF(U566="zákl. přenesená",N566,0)</f>
        <v>0</v>
      </c>
      <c r="BH566" s="102">
        <f>IF(U566="sníž. přenesená",N566,0)</f>
        <v>0</v>
      </c>
      <c r="BI566" s="102">
        <f>IF(U566="nulová",N566,0)</f>
        <v>0</v>
      </c>
      <c r="BJ566" s="16" t="s">
        <v>1878</v>
      </c>
      <c r="BK566" s="102">
        <f>ROUND(L566*K566,2)</f>
        <v>0</v>
      </c>
      <c r="BL566" s="16" t="s">
        <v>2024</v>
      </c>
      <c r="BM566" s="16" t="s">
        <v>2583</v>
      </c>
    </row>
    <row r="567" spans="2:65" s="10" customFormat="1" ht="22.5" customHeight="1">
      <c r="B567" s="162"/>
      <c r="C567" s="163"/>
      <c r="D567" s="163"/>
      <c r="E567" s="164" t="s">
        <v>1876</v>
      </c>
      <c r="F567" s="262" t="s">
        <v>2584</v>
      </c>
      <c r="G567" s="263"/>
      <c r="H567" s="263"/>
      <c r="I567" s="263"/>
      <c r="J567" s="163"/>
      <c r="K567" s="165">
        <v>3.67875</v>
      </c>
      <c r="L567" s="163"/>
      <c r="M567" s="163"/>
      <c r="N567" s="163"/>
      <c r="O567" s="163"/>
      <c r="P567" s="163"/>
      <c r="Q567" s="163"/>
      <c r="R567" s="166"/>
      <c r="T567" s="167"/>
      <c r="U567" s="163"/>
      <c r="V567" s="163"/>
      <c r="W567" s="163"/>
      <c r="X567" s="163"/>
      <c r="Y567" s="163"/>
      <c r="Z567" s="163"/>
      <c r="AA567" s="168"/>
      <c r="AT567" s="169" t="s">
        <v>2027</v>
      </c>
      <c r="AU567" s="169" t="s">
        <v>1960</v>
      </c>
      <c r="AV567" s="10" t="s">
        <v>1960</v>
      </c>
      <c r="AW567" s="10" t="s">
        <v>2028</v>
      </c>
      <c r="AX567" s="10" t="s">
        <v>1936</v>
      </c>
      <c r="AY567" s="169" t="s">
        <v>2019</v>
      </c>
    </row>
    <row r="568" spans="2:65" s="10" customFormat="1" ht="31.5" customHeight="1">
      <c r="B568" s="162"/>
      <c r="C568" s="163"/>
      <c r="D568" s="163"/>
      <c r="E568" s="164" t="s">
        <v>1876</v>
      </c>
      <c r="F568" s="266" t="s">
        <v>2585</v>
      </c>
      <c r="G568" s="263"/>
      <c r="H568" s="263"/>
      <c r="I568" s="263"/>
      <c r="J568" s="163"/>
      <c r="K568" s="165">
        <v>10.856249999999999</v>
      </c>
      <c r="L568" s="163"/>
      <c r="M568" s="163"/>
      <c r="N568" s="163"/>
      <c r="O568" s="163"/>
      <c r="P568" s="163"/>
      <c r="Q568" s="163"/>
      <c r="R568" s="166"/>
      <c r="T568" s="167"/>
      <c r="U568" s="163"/>
      <c r="V568" s="163"/>
      <c r="W568" s="163"/>
      <c r="X568" s="163"/>
      <c r="Y568" s="163"/>
      <c r="Z568" s="163"/>
      <c r="AA568" s="168"/>
      <c r="AT568" s="169" t="s">
        <v>2027</v>
      </c>
      <c r="AU568" s="169" t="s">
        <v>1960</v>
      </c>
      <c r="AV568" s="10" t="s">
        <v>1960</v>
      </c>
      <c r="AW568" s="10" t="s">
        <v>2028</v>
      </c>
      <c r="AX568" s="10" t="s">
        <v>1936</v>
      </c>
      <c r="AY568" s="169" t="s">
        <v>2019</v>
      </c>
    </row>
    <row r="569" spans="2:65" s="11" customFormat="1" ht="22.5" customHeight="1">
      <c r="B569" s="170"/>
      <c r="C569" s="171"/>
      <c r="D569" s="171"/>
      <c r="E569" s="172" t="s">
        <v>1876</v>
      </c>
      <c r="F569" s="264" t="s">
        <v>2029</v>
      </c>
      <c r="G569" s="265"/>
      <c r="H569" s="265"/>
      <c r="I569" s="265"/>
      <c r="J569" s="171"/>
      <c r="K569" s="173">
        <v>14.535</v>
      </c>
      <c r="L569" s="171"/>
      <c r="M569" s="171"/>
      <c r="N569" s="171"/>
      <c r="O569" s="171"/>
      <c r="P569" s="171"/>
      <c r="Q569" s="171"/>
      <c r="R569" s="174"/>
      <c r="T569" s="175"/>
      <c r="U569" s="171"/>
      <c r="V569" s="171"/>
      <c r="W569" s="171"/>
      <c r="X569" s="171"/>
      <c r="Y569" s="171"/>
      <c r="Z569" s="171"/>
      <c r="AA569" s="176"/>
      <c r="AT569" s="177" t="s">
        <v>2027</v>
      </c>
      <c r="AU569" s="177" t="s">
        <v>1960</v>
      </c>
      <c r="AV569" s="11" t="s">
        <v>2024</v>
      </c>
      <c r="AW569" s="11" t="s">
        <v>2028</v>
      </c>
      <c r="AX569" s="11" t="s">
        <v>1878</v>
      </c>
      <c r="AY569" s="177" t="s">
        <v>2019</v>
      </c>
    </row>
    <row r="570" spans="2:65" s="1" customFormat="1" ht="31.5" customHeight="1">
      <c r="B570" s="33"/>
      <c r="C570" s="155" t="s">
        <v>2586</v>
      </c>
      <c r="D570" s="155" t="s">
        <v>2020</v>
      </c>
      <c r="E570" s="156" t="s">
        <v>2587</v>
      </c>
      <c r="F570" s="249" t="s">
        <v>2588</v>
      </c>
      <c r="G570" s="250"/>
      <c r="H570" s="250"/>
      <c r="I570" s="250"/>
      <c r="J570" s="157" t="s">
        <v>2023</v>
      </c>
      <c r="K570" s="158">
        <v>177.40100000000001</v>
      </c>
      <c r="L570" s="251">
        <v>0</v>
      </c>
      <c r="M570" s="250"/>
      <c r="N570" s="252">
        <f>ROUND(L570*K570,2)</f>
        <v>0</v>
      </c>
      <c r="O570" s="250"/>
      <c r="P570" s="250"/>
      <c r="Q570" s="250"/>
      <c r="R570" s="35"/>
      <c r="T570" s="159" t="s">
        <v>1876</v>
      </c>
      <c r="U570" s="42" t="s">
        <v>1901</v>
      </c>
      <c r="V570" s="34"/>
      <c r="W570" s="160">
        <f>V570*K570</f>
        <v>0</v>
      </c>
      <c r="X570" s="160">
        <v>3.0000000000000001E-3</v>
      </c>
      <c r="Y570" s="160">
        <f>X570*K570</f>
        <v>0.53220300000000009</v>
      </c>
      <c r="Z570" s="160">
        <v>0</v>
      </c>
      <c r="AA570" s="161">
        <f>Z570*K570</f>
        <v>0</v>
      </c>
      <c r="AR570" s="16" t="s">
        <v>2024</v>
      </c>
      <c r="AT570" s="16" t="s">
        <v>2020</v>
      </c>
      <c r="AU570" s="16" t="s">
        <v>1960</v>
      </c>
      <c r="AY570" s="16" t="s">
        <v>2019</v>
      </c>
      <c r="BE570" s="102">
        <f>IF(U570="základní",N570,0)</f>
        <v>0</v>
      </c>
      <c r="BF570" s="102">
        <f>IF(U570="snížená",N570,0)</f>
        <v>0</v>
      </c>
      <c r="BG570" s="102">
        <f>IF(U570="zákl. přenesená",N570,0)</f>
        <v>0</v>
      </c>
      <c r="BH570" s="102">
        <f>IF(U570="sníž. přenesená",N570,0)</f>
        <v>0</v>
      </c>
      <c r="BI570" s="102">
        <f>IF(U570="nulová",N570,0)</f>
        <v>0</v>
      </c>
      <c r="BJ570" s="16" t="s">
        <v>1878</v>
      </c>
      <c r="BK570" s="102">
        <f>ROUND(L570*K570,2)</f>
        <v>0</v>
      </c>
      <c r="BL570" s="16" t="s">
        <v>2024</v>
      </c>
      <c r="BM570" s="16" t="s">
        <v>2589</v>
      </c>
    </row>
    <row r="571" spans="2:65" s="10" customFormat="1" ht="22.5" customHeight="1">
      <c r="B571" s="162"/>
      <c r="C571" s="163"/>
      <c r="D571" s="163"/>
      <c r="E571" s="164" t="s">
        <v>1876</v>
      </c>
      <c r="F571" s="262" t="s">
        <v>2571</v>
      </c>
      <c r="G571" s="263"/>
      <c r="H571" s="263"/>
      <c r="I571" s="263"/>
      <c r="J571" s="163"/>
      <c r="K571" s="165">
        <v>43.125</v>
      </c>
      <c r="L571" s="163"/>
      <c r="M571" s="163"/>
      <c r="N571" s="163"/>
      <c r="O571" s="163"/>
      <c r="P571" s="163"/>
      <c r="Q571" s="163"/>
      <c r="R571" s="166"/>
      <c r="T571" s="167"/>
      <c r="U571" s="163"/>
      <c r="V571" s="163"/>
      <c r="W571" s="163"/>
      <c r="X571" s="163"/>
      <c r="Y571" s="163"/>
      <c r="Z571" s="163"/>
      <c r="AA571" s="168"/>
      <c r="AT571" s="169" t="s">
        <v>2027</v>
      </c>
      <c r="AU571" s="169" t="s">
        <v>1960</v>
      </c>
      <c r="AV571" s="10" t="s">
        <v>1960</v>
      </c>
      <c r="AW571" s="10" t="s">
        <v>2028</v>
      </c>
      <c r="AX571" s="10" t="s">
        <v>1936</v>
      </c>
      <c r="AY571" s="169" t="s">
        <v>2019</v>
      </c>
    </row>
    <row r="572" spans="2:65" s="10" customFormat="1" ht="57" customHeight="1">
      <c r="B572" s="162"/>
      <c r="C572" s="163"/>
      <c r="D572" s="163"/>
      <c r="E572" s="164" t="s">
        <v>1876</v>
      </c>
      <c r="F572" s="266" t="s">
        <v>2572</v>
      </c>
      <c r="G572" s="263"/>
      <c r="H572" s="263"/>
      <c r="I572" s="263"/>
      <c r="J572" s="163"/>
      <c r="K572" s="165">
        <v>73.985974999999996</v>
      </c>
      <c r="L572" s="163"/>
      <c r="M572" s="163"/>
      <c r="N572" s="163"/>
      <c r="O572" s="163"/>
      <c r="P572" s="163"/>
      <c r="Q572" s="163"/>
      <c r="R572" s="166"/>
      <c r="T572" s="167"/>
      <c r="U572" s="163"/>
      <c r="V572" s="163"/>
      <c r="W572" s="163"/>
      <c r="X572" s="163"/>
      <c r="Y572" s="163"/>
      <c r="Z572" s="163"/>
      <c r="AA572" s="168"/>
      <c r="AT572" s="169" t="s">
        <v>2027</v>
      </c>
      <c r="AU572" s="169" t="s">
        <v>1960</v>
      </c>
      <c r="AV572" s="10" t="s">
        <v>1960</v>
      </c>
      <c r="AW572" s="10" t="s">
        <v>2028</v>
      </c>
      <c r="AX572" s="10" t="s">
        <v>1936</v>
      </c>
      <c r="AY572" s="169" t="s">
        <v>2019</v>
      </c>
    </row>
    <row r="573" spans="2:65" s="10" customFormat="1" ht="44.25" customHeight="1">
      <c r="B573" s="162"/>
      <c r="C573" s="163"/>
      <c r="D573" s="163"/>
      <c r="E573" s="164" t="s">
        <v>1876</v>
      </c>
      <c r="F573" s="266" t="s">
        <v>2573</v>
      </c>
      <c r="G573" s="263"/>
      <c r="H573" s="263"/>
      <c r="I573" s="263"/>
      <c r="J573" s="163"/>
      <c r="K573" s="165">
        <v>60.290399999999998</v>
      </c>
      <c r="L573" s="163"/>
      <c r="M573" s="163"/>
      <c r="N573" s="163"/>
      <c r="O573" s="163"/>
      <c r="P573" s="163"/>
      <c r="Q573" s="163"/>
      <c r="R573" s="166"/>
      <c r="T573" s="167"/>
      <c r="U573" s="163"/>
      <c r="V573" s="163"/>
      <c r="W573" s="163"/>
      <c r="X573" s="163"/>
      <c r="Y573" s="163"/>
      <c r="Z573" s="163"/>
      <c r="AA573" s="168"/>
      <c r="AT573" s="169" t="s">
        <v>2027</v>
      </c>
      <c r="AU573" s="169" t="s">
        <v>1960</v>
      </c>
      <c r="AV573" s="10" t="s">
        <v>1960</v>
      </c>
      <c r="AW573" s="10" t="s">
        <v>2028</v>
      </c>
      <c r="AX573" s="10" t="s">
        <v>1936</v>
      </c>
      <c r="AY573" s="169" t="s">
        <v>2019</v>
      </c>
    </row>
    <row r="574" spans="2:65" s="11" customFormat="1" ht="22.5" customHeight="1">
      <c r="B574" s="170"/>
      <c r="C574" s="171"/>
      <c r="D574" s="171"/>
      <c r="E574" s="172" t="s">
        <v>1876</v>
      </c>
      <c r="F574" s="264" t="s">
        <v>2029</v>
      </c>
      <c r="G574" s="265"/>
      <c r="H574" s="265"/>
      <c r="I574" s="265"/>
      <c r="J574" s="171"/>
      <c r="K574" s="173">
        <v>177.401375</v>
      </c>
      <c r="L574" s="171"/>
      <c r="M574" s="171"/>
      <c r="N574" s="171"/>
      <c r="O574" s="171"/>
      <c r="P574" s="171"/>
      <c r="Q574" s="171"/>
      <c r="R574" s="174"/>
      <c r="T574" s="175"/>
      <c r="U574" s="171"/>
      <c r="V574" s="171"/>
      <c r="W574" s="171"/>
      <c r="X574" s="171"/>
      <c r="Y574" s="171"/>
      <c r="Z574" s="171"/>
      <c r="AA574" s="176"/>
      <c r="AT574" s="177" t="s">
        <v>2027</v>
      </c>
      <c r="AU574" s="177" t="s">
        <v>1960</v>
      </c>
      <c r="AV574" s="11" t="s">
        <v>2024</v>
      </c>
      <c r="AW574" s="11" t="s">
        <v>2028</v>
      </c>
      <c r="AX574" s="11" t="s">
        <v>1878</v>
      </c>
      <c r="AY574" s="177" t="s">
        <v>2019</v>
      </c>
    </row>
    <row r="575" spans="2:65" s="1" customFormat="1" ht="31.5" customHeight="1">
      <c r="B575" s="33"/>
      <c r="C575" s="155" t="s">
        <v>1884</v>
      </c>
      <c r="D575" s="155" t="s">
        <v>2020</v>
      </c>
      <c r="E575" s="156" t="s">
        <v>2590</v>
      </c>
      <c r="F575" s="249" t="s">
        <v>2591</v>
      </c>
      <c r="G575" s="250"/>
      <c r="H575" s="250"/>
      <c r="I575" s="250"/>
      <c r="J575" s="157" t="s">
        <v>2023</v>
      </c>
      <c r="K575" s="158">
        <v>147.01</v>
      </c>
      <c r="L575" s="251">
        <v>0</v>
      </c>
      <c r="M575" s="250"/>
      <c r="N575" s="252">
        <f>ROUND(L575*K575,2)</f>
        <v>0</v>
      </c>
      <c r="O575" s="250"/>
      <c r="P575" s="250"/>
      <c r="Q575" s="250"/>
      <c r="R575" s="35"/>
      <c r="T575" s="159" t="s">
        <v>1876</v>
      </c>
      <c r="U575" s="42" t="s">
        <v>1901</v>
      </c>
      <c r="V575" s="34"/>
      <c r="W575" s="160">
        <f>V575*K575</f>
        <v>0</v>
      </c>
      <c r="X575" s="160">
        <v>1.8380000000000001E-2</v>
      </c>
      <c r="Y575" s="160">
        <f>X575*K575</f>
        <v>2.7020437999999998</v>
      </c>
      <c r="Z575" s="160">
        <v>0</v>
      </c>
      <c r="AA575" s="161">
        <f>Z575*K575</f>
        <v>0</v>
      </c>
      <c r="AR575" s="16" t="s">
        <v>2024</v>
      </c>
      <c r="AT575" s="16" t="s">
        <v>2020</v>
      </c>
      <c r="AU575" s="16" t="s">
        <v>1960</v>
      </c>
      <c r="AY575" s="16" t="s">
        <v>2019</v>
      </c>
      <c r="BE575" s="102">
        <f>IF(U575="základní",N575,0)</f>
        <v>0</v>
      </c>
      <c r="BF575" s="102">
        <f>IF(U575="snížená",N575,0)</f>
        <v>0</v>
      </c>
      <c r="BG575" s="102">
        <f>IF(U575="zákl. přenesená",N575,0)</f>
        <v>0</v>
      </c>
      <c r="BH575" s="102">
        <f>IF(U575="sníž. přenesená",N575,0)</f>
        <v>0</v>
      </c>
      <c r="BI575" s="102">
        <f>IF(U575="nulová",N575,0)</f>
        <v>0</v>
      </c>
      <c r="BJ575" s="16" t="s">
        <v>1878</v>
      </c>
      <c r="BK575" s="102">
        <f>ROUND(L575*K575,2)</f>
        <v>0</v>
      </c>
      <c r="BL575" s="16" t="s">
        <v>2024</v>
      </c>
      <c r="BM575" s="16" t="s">
        <v>2592</v>
      </c>
    </row>
    <row r="576" spans="2:65" s="10" customFormat="1" ht="22.5" customHeight="1">
      <c r="B576" s="162"/>
      <c r="C576" s="163"/>
      <c r="D576" s="163"/>
      <c r="E576" s="164" t="s">
        <v>1876</v>
      </c>
      <c r="F576" s="262" t="s">
        <v>2593</v>
      </c>
      <c r="G576" s="263"/>
      <c r="H576" s="263"/>
      <c r="I576" s="263"/>
      <c r="J576" s="163"/>
      <c r="K576" s="165">
        <v>72.959999999999994</v>
      </c>
      <c r="L576" s="163"/>
      <c r="M576" s="163"/>
      <c r="N576" s="163"/>
      <c r="O576" s="163"/>
      <c r="P576" s="163"/>
      <c r="Q576" s="163"/>
      <c r="R576" s="166"/>
      <c r="T576" s="167"/>
      <c r="U576" s="163"/>
      <c r="V576" s="163"/>
      <c r="W576" s="163"/>
      <c r="X576" s="163"/>
      <c r="Y576" s="163"/>
      <c r="Z576" s="163"/>
      <c r="AA576" s="168"/>
      <c r="AT576" s="169" t="s">
        <v>2027</v>
      </c>
      <c r="AU576" s="169" t="s">
        <v>1960</v>
      </c>
      <c r="AV576" s="10" t="s">
        <v>1960</v>
      </c>
      <c r="AW576" s="10" t="s">
        <v>2028</v>
      </c>
      <c r="AX576" s="10" t="s">
        <v>1936</v>
      </c>
      <c r="AY576" s="169" t="s">
        <v>2019</v>
      </c>
    </row>
    <row r="577" spans="2:65" s="10" customFormat="1" ht="31.5" customHeight="1">
      <c r="B577" s="162"/>
      <c r="C577" s="163"/>
      <c r="D577" s="163"/>
      <c r="E577" s="164" t="s">
        <v>1876</v>
      </c>
      <c r="F577" s="266" t="s">
        <v>2594</v>
      </c>
      <c r="G577" s="263"/>
      <c r="H577" s="263"/>
      <c r="I577" s="263"/>
      <c r="J577" s="163"/>
      <c r="K577" s="165">
        <v>74.050049999999999</v>
      </c>
      <c r="L577" s="163"/>
      <c r="M577" s="163"/>
      <c r="N577" s="163"/>
      <c r="O577" s="163"/>
      <c r="P577" s="163"/>
      <c r="Q577" s="163"/>
      <c r="R577" s="166"/>
      <c r="T577" s="167"/>
      <c r="U577" s="163"/>
      <c r="V577" s="163"/>
      <c r="W577" s="163"/>
      <c r="X577" s="163"/>
      <c r="Y577" s="163"/>
      <c r="Z577" s="163"/>
      <c r="AA577" s="168"/>
      <c r="AT577" s="169" t="s">
        <v>2027</v>
      </c>
      <c r="AU577" s="169" t="s">
        <v>1960</v>
      </c>
      <c r="AV577" s="10" t="s">
        <v>1960</v>
      </c>
      <c r="AW577" s="10" t="s">
        <v>2028</v>
      </c>
      <c r="AX577" s="10" t="s">
        <v>1936</v>
      </c>
      <c r="AY577" s="169" t="s">
        <v>2019</v>
      </c>
    </row>
    <row r="578" spans="2:65" s="11" customFormat="1" ht="22.5" customHeight="1">
      <c r="B578" s="170"/>
      <c r="C578" s="171"/>
      <c r="D578" s="171"/>
      <c r="E578" s="172" t="s">
        <v>1876</v>
      </c>
      <c r="F578" s="264" t="s">
        <v>2029</v>
      </c>
      <c r="G578" s="265"/>
      <c r="H578" s="265"/>
      <c r="I578" s="265"/>
      <c r="J578" s="171"/>
      <c r="K578" s="173">
        <v>147.01005000000001</v>
      </c>
      <c r="L578" s="171"/>
      <c r="M578" s="171"/>
      <c r="N578" s="171"/>
      <c r="O578" s="171"/>
      <c r="P578" s="171"/>
      <c r="Q578" s="171"/>
      <c r="R578" s="174"/>
      <c r="T578" s="175"/>
      <c r="U578" s="171"/>
      <c r="V578" s="171"/>
      <c r="W578" s="171"/>
      <c r="X578" s="171"/>
      <c r="Y578" s="171"/>
      <c r="Z578" s="171"/>
      <c r="AA578" s="176"/>
      <c r="AT578" s="177" t="s">
        <v>2027</v>
      </c>
      <c r="AU578" s="177" t="s">
        <v>1960</v>
      </c>
      <c r="AV578" s="11" t="s">
        <v>2024</v>
      </c>
      <c r="AW578" s="11" t="s">
        <v>2028</v>
      </c>
      <c r="AX578" s="11" t="s">
        <v>1878</v>
      </c>
      <c r="AY578" s="177" t="s">
        <v>2019</v>
      </c>
    </row>
    <row r="579" spans="2:65" s="1" customFormat="1" ht="31.5" customHeight="1">
      <c r="B579" s="33"/>
      <c r="C579" s="155" t="s">
        <v>2595</v>
      </c>
      <c r="D579" s="155" t="s">
        <v>2020</v>
      </c>
      <c r="E579" s="156" t="s">
        <v>2596</v>
      </c>
      <c r="F579" s="249" t="s">
        <v>2597</v>
      </c>
      <c r="G579" s="250"/>
      <c r="H579" s="250"/>
      <c r="I579" s="250"/>
      <c r="J579" s="157" t="s">
        <v>2197</v>
      </c>
      <c r="K579" s="158">
        <v>15</v>
      </c>
      <c r="L579" s="251">
        <v>0</v>
      </c>
      <c r="M579" s="250"/>
      <c r="N579" s="252">
        <f>ROUND(L579*K579,2)</f>
        <v>0</v>
      </c>
      <c r="O579" s="250"/>
      <c r="P579" s="250"/>
      <c r="Q579" s="250"/>
      <c r="R579" s="35"/>
      <c r="T579" s="159" t="s">
        <v>1876</v>
      </c>
      <c r="U579" s="42" t="s">
        <v>1901</v>
      </c>
      <c r="V579" s="34"/>
      <c r="W579" s="160">
        <f>V579*K579</f>
        <v>0</v>
      </c>
      <c r="X579" s="160">
        <v>4.1500000000000002E-2</v>
      </c>
      <c r="Y579" s="160">
        <f>X579*K579</f>
        <v>0.62250000000000005</v>
      </c>
      <c r="Z579" s="160">
        <v>0</v>
      </c>
      <c r="AA579" s="161">
        <f>Z579*K579</f>
        <v>0</v>
      </c>
      <c r="AR579" s="16" t="s">
        <v>2024</v>
      </c>
      <c r="AT579" s="16" t="s">
        <v>2020</v>
      </c>
      <c r="AU579" s="16" t="s">
        <v>1960</v>
      </c>
      <c r="AY579" s="16" t="s">
        <v>2019</v>
      </c>
      <c r="BE579" s="102">
        <f>IF(U579="základní",N579,0)</f>
        <v>0</v>
      </c>
      <c r="BF579" s="102">
        <f>IF(U579="snížená",N579,0)</f>
        <v>0</v>
      </c>
      <c r="BG579" s="102">
        <f>IF(U579="zákl. přenesená",N579,0)</f>
        <v>0</v>
      </c>
      <c r="BH579" s="102">
        <f>IF(U579="sníž. přenesená",N579,0)</f>
        <v>0</v>
      </c>
      <c r="BI579" s="102">
        <f>IF(U579="nulová",N579,0)</f>
        <v>0</v>
      </c>
      <c r="BJ579" s="16" t="s">
        <v>1878</v>
      </c>
      <c r="BK579" s="102">
        <f>ROUND(L579*K579,2)</f>
        <v>0</v>
      </c>
      <c r="BL579" s="16" t="s">
        <v>2024</v>
      </c>
      <c r="BM579" s="16" t="s">
        <v>2598</v>
      </c>
    </row>
    <row r="580" spans="2:65" s="10" customFormat="1" ht="22.5" customHeight="1">
      <c r="B580" s="162"/>
      <c r="C580" s="163"/>
      <c r="D580" s="163"/>
      <c r="E580" s="164" t="s">
        <v>1876</v>
      </c>
      <c r="F580" s="262" t="s">
        <v>2599</v>
      </c>
      <c r="G580" s="263"/>
      <c r="H580" s="263"/>
      <c r="I580" s="263"/>
      <c r="J580" s="163"/>
      <c r="K580" s="165">
        <v>5</v>
      </c>
      <c r="L580" s="163"/>
      <c r="M580" s="163"/>
      <c r="N580" s="163"/>
      <c r="O580" s="163"/>
      <c r="P580" s="163"/>
      <c r="Q580" s="163"/>
      <c r="R580" s="166"/>
      <c r="T580" s="167"/>
      <c r="U580" s="163"/>
      <c r="V580" s="163"/>
      <c r="W580" s="163"/>
      <c r="X580" s="163"/>
      <c r="Y580" s="163"/>
      <c r="Z580" s="163"/>
      <c r="AA580" s="168"/>
      <c r="AT580" s="169" t="s">
        <v>2027</v>
      </c>
      <c r="AU580" s="169" t="s">
        <v>1960</v>
      </c>
      <c r="AV580" s="10" t="s">
        <v>1960</v>
      </c>
      <c r="AW580" s="10" t="s">
        <v>2028</v>
      </c>
      <c r="AX580" s="10" t="s">
        <v>1936</v>
      </c>
      <c r="AY580" s="169" t="s">
        <v>2019</v>
      </c>
    </row>
    <row r="581" spans="2:65" s="10" customFormat="1" ht="22.5" customHeight="1">
      <c r="B581" s="162"/>
      <c r="C581" s="163"/>
      <c r="D581" s="163"/>
      <c r="E581" s="164" t="s">
        <v>1876</v>
      </c>
      <c r="F581" s="266" t="s">
        <v>2600</v>
      </c>
      <c r="G581" s="263"/>
      <c r="H581" s="263"/>
      <c r="I581" s="263"/>
      <c r="J581" s="163"/>
      <c r="K581" s="165">
        <v>10</v>
      </c>
      <c r="L581" s="163"/>
      <c r="M581" s="163"/>
      <c r="N581" s="163"/>
      <c r="O581" s="163"/>
      <c r="P581" s="163"/>
      <c r="Q581" s="163"/>
      <c r="R581" s="166"/>
      <c r="T581" s="167"/>
      <c r="U581" s="163"/>
      <c r="V581" s="163"/>
      <c r="W581" s="163"/>
      <c r="X581" s="163"/>
      <c r="Y581" s="163"/>
      <c r="Z581" s="163"/>
      <c r="AA581" s="168"/>
      <c r="AT581" s="169" t="s">
        <v>2027</v>
      </c>
      <c r="AU581" s="169" t="s">
        <v>1960</v>
      </c>
      <c r="AV581" s="10" t="s">
        <v>1960</v>
      </c>
      <c r="AW581" s="10" t="s">
        <v>2028</v>
      </c>
      <c r="AX581" s="10" t="s">
        <v>1936</v>
      </c>
      <c r="AY581" s="169" t="s">
        <v>2019</v>
      </c>
    </row>
    <row r="582" spans="2:65" s="11" customFormat="1" ht="22.5" customHeight="1">
      <c r="B582" s="170"/>
      <c r="C582" s="171"/>
      <c r="D582" s="171"/>
      <c r="E582" s="172" t="s">
        <v>1876</v>
      </c>
      <c r="F582" s="264" t="s">
        <v>2029</v>
      </c>
      <c r="G582" s="265"/>
      <c r="H582" s="265"/>
      <c r="I582" s="265"/>
      <c r="J582" s="171"/>
      <c r="K582" s="173">
        <v>15</v>
      </c>
      <c r="L582" s="171"/>
      <c r="M582" s="171"/>
      <c r="N582" s="171"/>
      <c r="O582" s="171"/>
      <c r="P582" s="171"/>
      <c r="Q582" s="171"/>
      <c r="R582" s="174"/>
      <c r="T582" s="175"/>
      <c r="U582" s="171"/>
      <c r="V582" s="171"/>
      <c r="W582" s="171"/>
      <c r="X582" s="171"/>
      <c r="Y582" s="171"/>
      <c r="Z582" s="171"/>
      <c r="AA582" s="176"/>
      <c r="AT582" s="177" t="s">
        <v>2027</v>
      </c>
      <c r="AU582" s="177" t="s">
        <v>1960</v>
      </c>
      <c r="AV582" s="11" t="s">
        <v>2024</v>
      </c>
      <c r="AW582" s="11" t="s">
        <v>2028</v>
      </c>
      <c r="AX582" s="11" t="s">
        <v>1878</v>
      </c>
      <c r="AY582" s="177" t="s">
        <v>2019</v>
      </c>
    </row>
    <row r="583" spans="2:65" s="1" customFormat="1" ht="31.5" customHeight="1">
      <c r="B583" s="33"/>
      <c r="C583" s="155" t="s">
        <v>2601</v>
      </c>
      <c r="D583" s="155" t="s">
        <v>2020</v>
      </c>
      <c r="E583" s="156" t="s">
        <v>2602</v>
      </c>
      <c r="F583" s="249" t="s">
        <v>2603</v>
      </c>
      <c r="G583" s="250"/>
      <c r="H583" s="250"/>
      <c r="I583" s="250"/>
      <c r="J583" s="157" t="s">
        <v>2023</v>
      </c>
      <c r="K583" s="158">
        <v>177.40100000000001</v>
      </c>
      <c r="L583" s="251">
        <v>0</v>
      </c>
      <c r="M583" s="250"/>
      <c r="N583" s="252">
        <f>ROUND(L583*K583,2)</f>
        <v>0</v>
      </c>
      <c r="O583" s="250"/>
      <c r="P583" s="250"/>
      <c r="Q583" s="250"/>
      <c r="R583" s="35"/>
      <c r="T583" s="159" t="s">
        <v>1876</v>
      </c>
      <c r="U583" s="42" t="s">
        <v>1901</v>
      </c>
      <c r="V583" s="34"/>
      <c r="W583" s="160">
        <f>V583*K583</f>
        <v>0</v>
      </c>
      <c r="X583" s="160">
        <v>5.1000000000000004E-3</v>
      </c>
      <c r="Y583" s="160">
        <f>X583*K583</f>
        <v>0.90474510000000008</v>
      </c>
      <c r="Z583" s="160">
        <v>0</v>
      </c>
      <c r="AA583" s="161">
        <f>Z583*K583</f>
        <v>0</v>
      </c>
      <c r="AR583" s="16" t="s">
        <v>2024</v>
      </c>
      <c r="AT583" s="16" t="s">
        <v>2020</v>
      </c>
      <c r="AU583" s="16" t="s">
        <v>1960</v>
      </c>
      <c r="AY583" s="16" t="s">
        <v>2019</v>
      </c>
      <c r="BE583" s="102">
        <f>IF(U583="základní",N583,0)</f>
        <v>0</v>
      </c>
      <c r="BF583" s="102">
        <f>IF(U583="snížená",N583,0)</f>
        <v>0</v>
      </c>
      <c r="BG583" s="102">
        <f>IF(U583="zákl. přenesená",N583,0)</f>
        <v>0</v>
      </c>
      <c r="BH583" s="102">
        <f>IF(U583="sníž. přenesená",N583,0)</f>
        <v>0</v>
      </c>
      <c r="BI583" s="102">
        <f>IF(U583="nulová",N583,0)</f>
        <v>0</v>
      </c>
      <c r="BJ583" s="16" t="s">
        <v>1878</v>
      </c>
      <c r="BK583" s="102">
        <f>ROUND(L583*K583,2)</f>
        <v>0</v>
      </c>
      <c r="BL583" s="16" t="s">
        <v>2024</v>
      </c>
      <c r="BM583" s="16" t="s">
        <v>2604</v>
      </c>
    </row>
    <row r="584" spans="2:65" s="10" customFormat="1" ht="22.5" customHeight="1">
      <c r="B584" s="162"/>
      <c r="C584" s="163"/>
      <c r="D584" s="163"/>
      <c r="E584" s="164" t="s">
        <v>1876</v>
      </c>
      <c r="F584" s="262" t="s">
        <v>2571</v>
      </c>
      <c r="G584" s="263"/>
      <c r="H584" s="263"/>
      <c r="I584" s="263"/>
      <c r="J584" s="163"/>
      <c r="K584" s="165">
        <v>43.125</v>
      </c>
      <c r="L584" s="163"/>
      <c r="M584" s="163"/>
      <c r="N584" s="163"/>
      <c r="O584" s="163"/>
      <c r="P584" s="163"/>
      <c r="Q584" s="163"/>
      <c r="R584" s="166"/>
      <c r="T584" s="167"/>
      <c r="U584" s="163"/>
      <c r="V584" s="163"/>
      <c r="W584" s="163"/>
      <c r="X584" s="163"/>
      <c r="Y584" s="163"/>
      <c r="Z584" s="163"/>
      <c r="AA584" s="168"/>
      <c r="AT584" s="169" t="s">
        <v>2027</v>
      </c>
      <c r="AU584" s="169" t="s">
        <v>1960</v>
      </c>
      <c r="AV584" s="10" t="s">
        <v>1960</v>
      </c>
      <c r="AW584" s="10" t="s">
        <v>2028</v>
      </c>
      <c r="AX584" s="10" t="s">
        <v>1936</v>
      </c>
      <c r="AY584" s="169" t="s">
        <v>2019</v>
      </c>
    </row>
    <row r="585" spans="2:65" s="10" customFormat="1" ht="57" customHeight="1">
      <c r="B585" s="162"/>
      <c r="C585" s="163"/>
      <c r="D585" s="163"/>
      <c r="E585" s="164" t="s">
        <v>1876</v>
      </c>
      <c r="F585" s="266" t="s">
        <v>2572</v>
      </c>
      <c r="G585" s="263"/>
      <c r="H585" s="263"/>
      <c r="I585" s="263"/>
      <c r="J585" s="163"/>
      <c r="K585" s="165">
        <v>73.985974999999996</v>
      </c>
      <c r="L585" s="163"/>
      <c r="M585" s="163"/>
      <c r="N585" s="163"/>
      <c r="O585" s="163"/>
      <c r="P585" s="163"/>
      <c r="Q585" s="163"/>
      <c r="R585" s="166"/>
      <c r="T585" s="167"/>
      <c r="U585" s="163"/>
      <c r="V585" s="163"/>
      <c r="W585" s="163"/>
      <c r="X585" s="163"/>
      <c r="Y585" s="163"/>
      <c r="Z585" s="163"/>
      <c r="AA585" s="168"/>
      <c r="AT585" s="169" t="s">
        <v>2027</v>
      </c>
      <c r="AU585" s="169" t="s">
        <v>1960</v>
      </c>
      <c r="AV585" s="10" t="s">
        <v>1960</v>
      </c>
      <c r="AW585" s="10" t="s">
        <v>2028</v>
      </c>
      <c r="AX585" s="10" t="s">
        <v>1936</v>
      </c>
      <c r="AY585" s="169" t="s">
        <v>2019</v>
      </c>
    </row>
    <row r="586" spans="2:65" s="10" customFormat="1" ht="44.25" customHeight="1">
      <c r="B586" s="162"/>
      <c r="C586" s="163"/>
      <c r="D586" s="163"/>
      <c r="E586" s="164" t="s">
        <v>1876</v>
      </c>
      <c r="F586" s="266" t="s">
        <v>2573</v>
      </c>
      <c r="G586" s="263"/>
      <c r="H586" s="263"/>
      <c r="I586" s="263"/>
      <c r="J586" s="163"/>
      <c r="K586" s="165">
        <v>60.290399999999998</v>
      </c>
      <c r="L586" s="163"/>
      <c r="M586" s="163"/>
      <c r="N586" s="163"/>
      <c r="O586" s="163"/>
      <c r="P586" s="163"/>
      <c r="Q586" s="163"/>
      <c r="R586" s="166"/>
      <c r="T586" s="167"/>
      <c r="U586" s="163"/>
      <c r="V586" s="163"/>
      <c r="W586" s="163"/>
      <c r="X586" s="163"/>
      <c r="Y586" s="163"/>
      <c r="Z586" s="163"/>
      <c r="AA586" s="168"/>
      <c r="AT586" s="169" t="s">
        <v>2027</v>
      </c>
      <c r="AU586" s="169" t="s">
        <v>1960</v>
      </c>
      <c r="AV586" s="10" t="s">
        <v>1960</v>
      </c>
      <c r="AW586" s="10" t="s">
        <v>2028</v>
      </c>
      <c r="AX586" s="10" t="s">
        <v>1936</v>
      </c>
      <c r="AY586" s="169" t="s">
        <v>2019</v>
      </c>
    </row>
    <row r="587" spans="2:65" s="11" customFormat="1" ht="22.5" customHeight="1">
      <c r="B587" s="170"/>
      <c r="C587" s="171"/>
      <c r="D587" s="171"/>
      <c r="E587" s="172" t="s">
        <v>1876</v>
      </c>
      <c r="F587" s="264" t="s">
        <v>2029</v>
      </c>
      <c r="G587" s="265"/>
      <c r="H587" s="265"/>
      <c r="I587" s="265"/>
      <c r="J587" s="171"/>
      <c r="K587" s="173">
        <v>177.401375</v>
      </c>
      <c r="L587" s="171"/>
      <c r="M587" s="171"/>
      <c r="N587" s="171"/>
      <c r="O587" s="171"/>
      <c r="P587" s="171"/>
      <c r="Q587" s="171"/>
      <c r="R587" s="174"/>
      <c r="T587" s="175"/>
      <c r="U587" s="171"/>
      <c r="V587" s="171"/>
      <c r="W587" s="171"/>
      <c r="X587" s="171"/>
      <c r="Y587" s="171"/>
      <c r="Z587" s="171"/>
      <c r="AA587" s="176"/>
      <c r="AT587" s="177" t="s">
        <v>2027</v>
      </c>
      <c r="AU587" s="177" t="s">
        <v>1960</v>
      </c>
      <c r="AV587" s="11" t="s">
        <v>2024</v>
      </c>
      <c r="AW587" s="11" t="s">
        <v>2028</v>
      </c>
      <c r="AX587" s="11" t="s">
        <v>1878</v>
      </c>
      <c r="AY587" s="177" t="s">
        <v>2019</v>
      </c>
    </row>
    <row r="588" spans="2:65" s="1" customFormat="1" ht="31.5" customHeight="1">
      <c r="B588" s="33"/>
      <c r="C588" s="155" t="s">
        <v>2605</v>
      </c>
      <c r="D588" s="155" t="s">
        <v>2020</v>
      </c>
      <c r="E588" s="156" t="s">
        <v>2606</v>
      </c>
      <c r="F588" s="249" t="s">
        <v>2607</v>
      </c>
      <c r="G588" s="250"/>
      <c r="H588" s="250"/>
      <c r="I588" s="250"/>
      <c r="J588" s="157" t="s">
        <v>2023</v>
      </c>
      <c r="K588" s="158">
        <v>166.863</v>
      </c>
      <c r="L588" s="251">
        <v>0</v>
      </c>
      <c r="M588" s="250"/>
      <c r="N588" s="252">
        <f>ROUND(L588*K588,2)</f>
        <v>0</v>
      </c>
      <c r="O588" s="250"/>
      <c r="P588" s="250"/>
      <c r="Q588" s="250"/>
      <c r="R588" s="35"/>
      <c r="T588" s="159" t="s">
        <v>1876</v>
      </c>
      <c r="U588" s="42" t="s">
        <v>1901</v>
      </c>
      <c r="V588" s="34"/>
      <c r="W588" s="160">
        <f>V588*K588</f>
        <v>0</v>
      </c>
      <c r="X588" s="160">
        <v>2.5999999999999998E-4</v>
      </c>
      <c r="Y588" s="160">
        <f>X588*K588</f>
        <v>4.3384379999999993E-2</v>
      </c>
      <c r="Z588" s="160">
        <v>0</v>
      </c>
      <c r="AA588" s="161">
        <f>Z588*K588</f>
        <v>0</v>
      </c>
      <c r="AR588" s="16" t="s">
        <v>2024</v>
      </c>
      <c r="AT588" s="16" t="s">
        <v>2020</v>
      </c>
      <c r="AU588" s="16" t="s">
        <v>1960</v>
      </c>
      <c r="AY588" s="16" t="s">
        <v>2019</v>
      </c>
      <c r="BE588" s="102">
        <f>IF(U588="základní",N588,0)</f>
        <v>0</v>
      </c>
      <c r="BF588" s="102">
        <f>IF(U588="snížená",N588,0)</f>
        <v>0</v>
      </c>
      <c r="BG588" s="102">
        <f>IF(U588="zákl. přenesená",N588,0)</f>
        <v>0</v>
      </c>
      <c r="BH588" s="102">
        <f>IF(U588="sníž. přenesená",N588,0)</f>
        <v>0</v>
      </c>
      <c r="BI588" s="102">
        <f>IF(U588="nulová",N588,0)</f>
        <v>0</v>
      </c>
      <c r="BJ588" s="16" t="s">
        <v>1878</v>
      </c>
      <c r="BK588" s="102">
        <f>ROUND(L588*K588,2)</f>
        <v>0</v>
      </c>
      <c r="BL588" s="16" t="s">
        <v>2024</v>
      </c>
      <c r="BM588" s="16" t="s">
        <v>2608</v>
      </c>
    </row>
    <row r="589" spans="2:65" s="10" customFormat="1" ht="44.25" customHeight="1">
      <c r="B589" s="162"/>
      <c r="C589" s="163"/>
      <c r="D589" s="163"/>
      <c r="E589" s="164" t="s">
        <v>1876</v>
      </c>
      <c r="F589" s="262" t="s">
        <v>2609</v>
      </c>
      <c r="G589" s="263"/>
      <c r="H589" s="263"/>
      <c r="I589" s="263"/>
      <c r="J589" s="163"/>
      <c r="K589" s="165">
        <v>8.6881249999999994</v>
      </c>
      <c r="L589" s="163"/>
      <c r="M589" s="163"/>
      <c r="N589" s="163"/>
      <c r="O589" s="163"/>
      <c r="P589" s="163"/>
      <c r="Q589" s="163"/>
      <c r="R589" s="166"/>
      <c r="T589" s="167"/>
      <c r="U589" s="163"/>
      <c r="V589" s="163"/>
      <c r="W589" s="163"/>
      <c r="X589" s="163"/>
      <c r="Y589" s="163"/>
      <c r="Z589" s="163"/>
      <c r="AA589" s="168"/>
      <c r="AT589" s="169" t="s">
        <v>2027</v>
      </c>
      <c r="AU589" s="169" t="s">
        <v>1960</v>
      </c>
      <c r="AV589" s="10" t="s">
        <v>1960</v>
      </c>
      <c r="AW589" s="10" t="s">
        <v>2028</v>
      </c>
      <c r="AX589" s="10" t="s">
        <v>1936</v>
      </c>
      <c r="AY589" s="169" t="s">
        <v>2019</v>
      </c>
    </row>
    <row r="590" spans="2:65" s="10" customFormat="1" ht="22.5" customHeight="1">
      <c r="B590" s="162"/>
      <c r="C590" s="163"/>
      <c r="D590" s="163"/>
      <c r="E590" s="164" t="s">
        <v>1876</v>
      </c>
      <c r="F590" s="266" t="s">
        <v>2610</v>
      </c>
      <c r="G590" s="263"/>
      <c r="H590" s="263"/>
      <c r="I590" s="263"/>
      <c r="J590" s="163"/>
      <c r="K590" s="165">
        <v>1.05</v>
      </c>
      <c r="L590" s="163"/>
      <c r="M590" s="163"/>
      <c r="N590" s="163"/>
      <c r="O590" s="163"/>
      <c r="P590" s="163"/>
      <c r="Q590" s="163"/>
      <c r="R590" s="166"/>
      <c r="T590" s="167"/>
      <c r="U590" s="163"/>
      <c r="V590" s="163"/>
      <c r="W590" s="163"/>
      <c r="X590" s="163"/>
      <c r="Y590" s="163"/>
      <c r="Z590" s="163"/>
      <c r="AA590" s="168"/>
      <c r="AT590" s="169" t="s">
        <v>2027</v>
      </c>
      <c r="AU590" s="169" t="s">
        <v>1960</v>
      </c>
      <c r="AV590" s="10" t="s">
        <v>1960</v>
      </c>
      <c r="AW590" s="10" t="s">
        <v>2028</v>
      </c>
      <c r="AX590" s="10" t="s">
        <v>1936</v>
      </c>
      <c r="AY590" s="169" t="s">
        <v>2019</v>
      </c>
    </row>
    <row r="591" spans="2:65" s="10" customFormat="1" ht="31.5" customHeight="1">
      <c r="B591" s="162"/>
      <c r="C591" s="163"/>
      <c r="D591" s="163"/>
      <c r="E591" s="164" t="s">
        <v>1876</v>
      </c>
      <c r="F591" s="266" t="s">
        <v>2611</v>
      </c>
      <c r="G591" s="263"/>
      <c r="H591" s="263"/>
      <c r="I591" s="263"/>
      <c r="J591" s="163"/>
      <c r="K591" s="165">
        <v>9.7639999999999993</v>
      </c>
      <c r="L591" s="163"/>
      <c r="M591" s="163"/>
      <c r="N591" s="163"/>
      <c r="O591" s="163"/>
      <c r="P591" s="163"/>
      <c r="Q591" s="163"/>
      <c r="R591" s="166"/>
      <c r="T591" s="167"/>
      <c r="U591" s="163"/>
      <c r="V591" s="163"/>
      <c r="W591" s="163"/>
      <c r="X591" s="163"/>
      <c r="Y591" s="163"/>
      <c r="Z591" s="163"/>
      <c r="AA591" s="168"/>
      <c r="AT591" s="169" t="s">
        <v>2027</v>
      </c>
      <c r="AU591" s="169" t="s">
        <v>1960</v>
      </c>
      <c r="AV591" s="10" t="s">
        <v>1960</v>
      </c>
      <c r="AW591" s="10" t="s">
        <v>2028</v>
      </c>
      <c r="AX591" s="10" t="s">
        <v>1936</v>
      </c>
      <c r="AY591" s="169" t="s">
        <v>2019</v>
      </c>
    </row>
    <row r="592" spans="2:65" s="10" customFormat="1" ht="31.5" customHeight="1">
      <c r="B592" s="162"/>
      <c r="C592" s="163"/>
      <c r="D592" s="163"/>
      <c r="E592" s="164" t="s">
        <v>1876</v>
      </c>
      <c r="F592" s="266" t="s">
        <v>2612</v>
      </c>
      <c r="G592" s="263"/>
      <c r="H592" s="263"/>
      <c r="I592" s="263"/>
      <c r="J592" s="163"/>
      <c r="K592" s="165">
        <v>11.684749999999999</v>
      </c>
      <c r="L592" s="163"/>
      <c r="M592" s="163"/>
      <c r="N592" s="163"/>
      <c r="O592" s="163"/>
      <c r="P592" s="163"/>
      <c r="Q592" s="163"/>
      <c r="R592" s="166"/>
      <c r="T592" s="167"/>
      <c r="U592" s="163"/>
      <c r="V592" s="163"/>
      <c r="W592" s="163"/>
      <c r="X592" s="163"/>
      <c r="Y592" s="163"/>
      <c r="Z592" s="163"/>
      <c r="AA592" s="168"/>
      <c r="AT592" s="169" t="s">
        <v>2027</v>
      </c>
      <c r="AU592" s="169" t="s">
        <v>1960</v>
      </c>
      <c r="AV592" s="10" t="s">
        <v>1960</v>
      </c>
      <c r="AW592" s="10" t="s">
        <v>2028</v>
      </c>
      <c r="AX592" s="10" t="s">
        <v>1936</v>
      </c>
      <c r="AY592" s="169" t="s">
        <v>2019</v>
      </c>
    </row>
    <row r="593" spans="2:65" s="10" customFormat="1" ht="31.5" customHeight="1">
      <c r="B593" s="162"/>
      <c r="C593" s="163"/>
      <c r="D593" s="163"/>
      <c r="E593" s="164" t="s">
        <v>1876</v>
      </c>
      <c r="F593" s="266" t="s">
        <v>2613</v>
      </c>
      <c r="G593" s="263"/>
      <c r="H593" s="263"/>
      <c r="I593" s="263"/>
      <c r="J593" s="163"/>
      <c r="K593" s="165">
        <v>3.6779999999999999</v>
      </c>
      <c r="L593" s="163"/>
      <c r="M593" s="163"/>
      <c r="N593" s="163"/>
      <c r="O593" s="163"/>
      <c r="P593" s="163"/>
      <c r="Q593" s="163"/>
      <c r="R593" s="166"/>
      <c r="T593" s="167"/>
      <c r="U593" s="163"/>
      <c r="V593" s="163"/>
      <c r="W593" s="163"/>
      <c r="X593" s="163"/>
      <c r="Y593" s="163"/>
      <c r="Z593" s="163"/>
      <c r="AA593" s="168"/>
      <c r="AT593" s="169" t="s">
        <v>2027</v>
      </c>
      <c r="AU593" s="169" t="s">
        <v>1960</v>
      </c>
      <c r="AV593" s="10" t="s">
        <v>1960</v>
      </c>
      <c r="AW593" s="10" t="s">
        <v>2028</v>
      </c>
      <c r="AX593" s="10" t="s">
        <v>1936</v>
      </c>
      <c r="AY593" s="169" t="s">
        <v>2019</v>
      </c>
    </row>
    <row r="594" spans="2:65" s="10" customFormat="1" ht="31.5" customHeight="1">
      <c r="B594" s="162"/>
      <c r="C594" s="163"/>
      <c r="D594" s="163"/>
      <c r="E594" s="164" t="s">
        <v>1876</v>
      </c>
      <c r="F594" s="266" t="s">
        <v>2614</v>
      </c>
      <c r="G594" s="263"/>
      <c r="H594" s="263"/>
      <c r="I594" s="263"/>
      <c r="J594" s="163"/>
      <c r="K594" s="165">
        <v>3.81175</v>
      </c>
      <c r="L594" s="163"/>
      <c r="M594" s="163"/>
      <c r="N594" s="163"/>
      <c r="O594" s="163"/>
      <c r="P594" s="163"/>
      <c r="Q594" s="163"/>
      <c r="R594" s="166"/>
      <c r="T594" s="167"/>
      <c r="U594" s="163"/>
      <c r="V594" s="163"/>
      <c r="W594" s="163"/>
      <c r="X594" s="163"/>
      <c r="Y594" s="163"/>
      <c r="Z594" s="163"/>
      <c r="AA594" s="168"/>
      <c r="AT594" s="169" t="s">
        <v>2027</v>
      </c>
      <c r="AU594" s="169" t="s">
        <v>1960</v>
      </c>
      <c r="AV594" s="10" t="s">
        <v>1960</v>
      </c>
      <c r="AW594" s="10" t="s">
        <v>2028</v>
      </c>
      <c r="AX594" s="10" t="s">
        <v>1936</v>
      </c>
      <c r="AY594" s="169" t="s">
        <v>2019</v>
      </c>
    </row>
    <row r="595" spans="2:65" s="10" customFormat="1" ht="31.5" customHeight="1">
      <c r="B595" s="162"/>
      <c r="C595" s="163"/>
      <c r="D595" s="163"/>
      <c r="E595" s="164" t="s">
        <v>1876</v>
      </c>
      <c r="F595" s="266" t="s">
        <v>2615</v>
      </c>
      <c r="G595" s="263"/>
      <c r="H595" s="263"/>
      <c r="I595" s="263"/>
      <c r="J595" s="163"/>
      <c r="K595" s="165">
        <v>3.5637500000000002</v>
      </c>
      <c r="L595" s="163"/>
      <c r="M595" s="163"/>
      <c r="N595" s="163"/>
      <c r="O595" s="163"/>
      <c r="P595" s="163"/>
      <c r="Q595" s="163"/>
      <c r="R595" s="166"/>
      <c r="T595" s="167"/>
      <c r="U595" s="163"/>
      <c r="V595" s="163"/>
      <c r="W595" s="163"/>
      <c r="X595" s="163"/>
      <c r="Y595" s="163"/>
      <c r="Z595" s="163"/>
      <c r="AA595" s="168"/>
      <c r="AT595" s="169" t="s">
        <v>2027</v>
      </c>
      <c r="AU595" s="169" t="s">
        <v>1960</v>
      </c>
      <c r="AV595" s="10" t="s">
        <v>1960</v>
      </c>
      <c r="AW595" s="10" t="s">
        <v>2028</v>
      </c>
      <c r="AX595" s="10" t="s">
        <v>1936</v>
      </c>
      <c r="AY595" s="169" t="s">
        <v>2019</v>
      </c>
    </row>
    <row r="596" spans="2:65" s="10" customFormat="1" ht="44.25" customHeight="1">
      <c r="B596" s="162"/>
      <c r="C596" s="163"/>
      <c r="D596" s="163"/>
      <c r="E596" s="164" t="s">
        <v>1876</v>
      </c>
      <c r="F596" s="266" t="s">
        <v>2616</v>
      </c>
      <c r="G596" s="263"/>
      <c r="H596" s="263"/>
      <c r="I596" s="263"/>
      <c r="J596" s="163"/>
      <c r="K596" s="165">
        <v>17.572500000000002</v>
      </c>
      <c r="L596" s="163"/>
      <c r="M596" s="163"/>
      <c r="N596" s="163"/>
      <c r="O596" s="163"/>
      <c r="P596" s="163"/>
      <c r="Q596" s="163"/>
      <c r="R596" s="166"/>
      <c r="T596" s="167"/>
      <c r="U596" s="163"/>
      <c r="V596" s="163"/>
      <c r="W596" s="163"/>
      <c r="X596" s="163"/>
      <c r="Y596" s="163"/>
      <c r="Z596" s="163"/>
      <c r="AA596" s="168"/>
      <c r="AT596" s="169" t="s">
        <v>2027</v>
      </c>
      <c r="AU596" s="169" t="s">
        <v>1960</v>
      </c>
      <c r="AV596" s="10" t="s">
        <v>1960</v>
      </c>
      <c r="AW596" s="10" t="s">
        <v>2028</v>
      </c>
      <c r="AX596" s="10" t="s">
        <v>1936</v>
      </c>
      <c r="AY596" s="169" t="s">
        <v>2019</v>
      </c>
    </row>
    <row r="597" spans="2:65" s="10" customFormat="1" ht="57" customHeight="1">
      <c r="B597" s="162"/>
      <c r="C597" s="163"/>
      <c r="D597" s="163"/>
      <c r="E597" s="164" t="s">
        <v>1876</v>
      </c>
      <c r="F597" s="266" t="s">
        <v>2617</v>
      </c>
      <c r="G597" s="263"/>
      <c r="H597" s="263"/>
      <c r="I597" s="263"/>
      <c r="J597" s="163"/>
      <c r="K597" s="165">
        <v>23.733000000000001</v>
      </c>
      <c r="L597" s="163"/>
      <c r="M597" s="163"/>
      <c r="N597" s="163"/>
      <c r="O597" s="163"/>
      <c r="P597" s="163"/>
      <c r="Q597" s="163"/>
      <c r="R597" s="166"/>
      <c r="T597" s="167"/>
      <c r="U597" s="163"/>
      <c r="V597" s="163"/>
      <c r="W597" s="163"/>
      <c r="X597" s="163"/>
      <c r="Y597" s="163"/>
      <c r="Z597" s="163"/>
      <c r="AA597" s="168"/>
      <c r="AT597" s="169" t="s">
        <v>2027</v>
      </c>
      <c r="AU597" s="169" t="s">
        <v>1960</v>
      </c>
      <c r="AV597" s="10" t="s">
        <v>1960</v>
      </c>
      <c r="AW597" s="10" t="s">
        <v>2028</v>
      </c>
      <c r="AX597" s="10" t="s">
        <v>1936</v>
      </c>
      <c r="AY597" s="169" t="s">
        <v>2019</v>
      </c>
    </row>
    <row r="598" spans="2:65" s="10" customFormat="1" ht="31.5" customHeight="1">
      <c r="B598" s="162"/>
      <c r="C598" s="163"/>
      <c r="D598" s="163"/>
      <c r="E598" s="164" t="s">
        <v>1876</v>
      </c>
      <c r="F598" s="266" t="s">
        <v>2618</v>
      </c>
      <c r="G598" s="263"/>
      <c r="H598" s="263"/>
      <c r="I598" s="263"/>
      <c r="J598" s="163"/>
      <c r="K598" s="165">
        <v>5.7962499999999997</v>
      </c>
      <c r="L598" s="163"/>
      <c r="M598" s="163"/>
      <c r="N598" s="163"/>
      <c r="O598" s="163"/>
      <c r="P598" s="163"/>
      <c r="Q598" s="163"/>
      <c r="R598" s="166"/>
      <c r="T598" s="167"/>
      <c r="U598" s="163"/>
      <c r="V598" s="163"/>
      <c r="W598" s="163"/>
      <c r="X598" s="163"/>
      <c r="Y598" s="163"/>
      <c r="Z598" s="163"/>
      <c r="AA598" s="168"/>
      <c r="AT598" s="169" t="s">
        <v>2027</v>
      </c>
      <c r="AU598" s="169" t="s">
        <v>1960</v>
      </c>
      <c r="AV598" s="10" t="s">
        <v>1960</v>
      </c>
      <c r="AW598" s="10" t="s">
        <v>2028</v>
      </c>
      <c r="AX598" s="10" t="s">
        <v>1936</v>
      </c>
      <c r="AY598" s="169" t="s">
        <v>2019</v>
      </c>
    </row>
    <row r="599" spans="2:65" s="10" customFormat="1" ht="31.5" customHeight="1">
      <c r="B599" s="162"/>
      <c r="C599" s="163"/>
      <c r="D599" s="163"/>
      <c r="E599" s="164" t="s">
        <v>1876</v>
      </c>
      <c r="F599" s="266" t="s">
        <v>2619</v>
      </c>
      <c r="G599" s="263"/>
      <c r="H599" s="263"/>
      <c r="I599" s="263"/>
      <c r="J599" s="163"/>
      <c r="K599" s="165">
        <v>2.9620000000000002</v>
      </c>
      <c r="L599" s="163"/>
      <c r="M599" s="163"/>
      <c r="N599" s="163"/>
      <c r="O599" s="163"/>
      <c r="P599" s="163"/>
      <c r="Q599" s="163"/>
      <c r="R599" s="166"/>
      <c r="T599" s="167"/>
      <c r="U599" s="163"/>
      <c r="V599" s="163"/>
      <c r="W599" s="163"/>
      <c r="X599" s="163"/>
      <c r="Y599" s="163"/>
      <c r="Z599" s="163"/>
      <c r="AA599" s="168"/>
      <c r="AT599" s="169" t="s">
        <v>2027</v>
      </c>
      <c r="AU599" s="169" t="s">
        <v>1960</v>
      </c>
      <c r="AV599" s="10" t="s">
        <v>1960</v>
      </c>
      <c r="AW599" s="10" t="s">
        <v>2028</v>
      </c>
      <c r="AX599" s="10" t="s">
        <v>1936</v>
      </c>
      <c r="AY599" s="169" t="s">
        <v>2019</v>
      </c>
    </row>
    <row r="600" spans="2:65" s="10" customFormat="1" ht="44.25" customHeight="1">
      <c r="B600" s="162"/>
      <c r="C600" s="163"/>
      <c r="D600" s="163"/>
      <c r="E600" s="164" t="s">
        <v>1876</v>
      </c>
      <c r="F600" s="266" t="s">
        <v>2620</v>
      </c>
      <c r="G600" s="263"/>
      <c r="H600" s="263"/>
      <c r="I600" s="263"/>
      <c r="J600" s="163"/>
      <c r="K600" s="165">
        <v>38.5045</v>
      </c>
      <c r="L600" s="163"/>
      <c r="M600" s="163"/>
      <c r="N600" s="163"/>
      <c r="O600" s="163"/>
      <c r="P600" s="163"/>
      <c r="Q600" s="163"/>
      <c r="R600" s="166"/>
      <c r="T600" s="167"/>
      <c r="U600" s="163"/>
      <c r="V600" s="163"/>
      <c r="W600" s="163"/>
      <c r="X600" s="163"/>
      <c r="Y600" s="163"/>
      <c r="Z600" s="163"/>
      <c r="AA600" s="168"/>
      <c r="AT600" s="169" t="s">
        <v>2027</v>
      </c>
      <c r="AU600" s="169" t="s">
        <v>1960</v>
      </c>
      <c r="AV600" s="10" t="s">
        <v>1960</v>
      </c>
      <c r="AW600" s="10" t="s">
        <v>2028</v>
      </c>
      <c r="AX600" s="10" t="s">
        <v>1936</v>
      </c>
      <c r="AY600" s="169" t="s">
        <v>2019</v>
      </c>
    </row>
    <row r="601" spans="2:65" s="10" customFormat="1" ht="57" customHeight="1">
      <c r="B601" s="162"/>
      <c r="C601" s="163"/>
      <c r="D601" s="163"/>
      <c r="E601" s="164" t="s">
        <v>1876</v>
      </c>
      <c r="F601" s="266" t="s">
        <v>2621</v>
      </c>
      <c r="G601" s="263"/>
      <c r="H601" s="263"/>
      <c r="I601" s="263"/>
      <c r="J601" s="163"/>
      <c r="K601" s="165">
        <v>16.298999999999999</v>
      </c>
      <c r="L601" s="163"/>
      <c r="M601" s="163"/>
      <c r="N601" s="163"/>
      <c r="O601" s="163"/>
      <c r="P601" s="163"/>
      <c r="Q601" s="163"/>
      <c r="R601" s="166"/>
      <c r="T601" s="167"/>
      <c r="U601" s="163"/>
      <c r="V601" s="163"/>
      <c r="W601" s="163"/>
      <c r="X601" s="163"/>
      <c r="Y601" s="163"/>
      <c r="Z601" s="163"/>
      <c r="AA601" s="168"/>
      <c r="AT601" s="169" t="s">
        <v>2027</v>
      </c>
      <c r="AU601" s="169" t="s">
        <v>1960</v>
      </c>
      <c r="AV601" s="10" t="s">
        <v>1960</v>
      </c>
      <c r="AW601" s="10" t="s">
        <v>2028</v>
      </c>
      <c r="AX601" s="10" t="s">
        <v>1936</v>
      </c>
      <c r="AY601" s="169" t="s">
        <v>2019</v>
      </c>
    </row>
    <row r="602" spans="2:65" s="10" customFormat="1" ht="44.25" customHeight="1">
      <c r="B602" s="162"/>
      <c r="C602" s="163"/>
      <c r="D602" s="163"/>
      <c r="E602" s="164" t="s">
        <v>1876</v>
      </c>
      <c r="F602" s="266" t="s">
        <v>2622</v>
      </c>
      <c r="G602" s="263"/>
      <c r="H602" s="263"/>
      <c r="I602" s="263"/>
      <c r="J602" s="163"/>
      <c r="K602" s="165">
        <v>9.5365000000000002</v>
      </c>
      <c r="L602" s="163"/>
      <c r="M602" s="163"/>
      <c r="N602" s="163"/>
      <c r="O602" s="163"/>
      <c r="P602" s="163"/>
      <c r="Q602" s="163"/>
      <c r="R602" s="166"/>
      <c r="T602" s="167"/>
      <c r="U602" s="163"/>
      <c r="V602" s="163"/>
      <c r="W602" s="163"/>
      <c r="X602" s="163"/>
      <c r="Y602" s="163"/>
      <c r="Z602" s="163"/>
      <c r="AA602" s="168"/>
      <c r="AT602" s="169" t="s">
        <v>2027</v>
      </c>
      <c r="AU602" s="169" t="s">
        <v>1960</v>
      </c>
      <c r="AV602" s="10" t="s">
        <v>1960</v>
      </c>
      <c r="AW602" s="10" t="s">
        <v>2028</v>
      </c>
      <c r="AX602" s="10" t="s">
        <v>1936</v>
      </c>
      <c r="AY602" s="169" t="s">
        <v>2019</v>
      </c>
    </row>
    <row r="603" spans="2:65" s="10" customFormat="1" ht="44.25" customHeight="1">
      <c r="B603" s="162"/>
      <c r="C603" s="163"/>
      <c r="D603" s="163"/>
      <c r="E603" s="164" t="s">
        <v>1876</v>
      </c>
      <c r="F603" s="266" t="s">
        <v>2623</v>
      </c>
      <c r="G603" s="263"/>
      <c r="H603" s="263"/>
      <c r="I603" s="263"/>
      <c r="J603" s="163"/>
      <c r="K603" s="165">
        <v>8.6289999999999996</v>
      </c>
      <c r="L603" s="163"/>
      <c r="M603" s="163"/>
      <c r="N603" s="163"/>
      <c r="O603" s="163"/>
      <c r="P603" s="163"/>
      <c r="Q603" s="163"/>
      <c r="R603" s="166"/>
      <c r="T603" s="167"/>
      <c r="U603" s="163"/>
      <c r="V603" s="163"/>
      <c r="W603" s="163"/>
      <c r="X603" s="163"/>
      <c r="Y603" s="163"/>
      <c r="Z603" s="163"/>
      <c r="AA603" s="168"/>
      <c r="AT603" s="169" t="s">
        <v>2027</v>
      </c>
      <c r="AU603" s="169" t="s">
        <v>1960</v>
      </c>
      <c r="AV603" s="10" t="s">
        <v>1960</v>
      </c>
      <c r="AW603" s="10" t="s">
        <v>2028</v>
      </c>
      <c r="AX603" s="10" t="s">
        <v>1936</v>
      </c>
      <c r="AY603" s="169" t="s">
        <v>2019</v>
      </c>
    </row>
    <row r="604" spans="2:65" s="10" customFormat="1" ht="31.5" customHeight="1">
      <c r="B604" s="162"/>
      <c r="C604" s="163"/>
      <c r="D604" s="163"/>
      <c r="E604" s="164" t="s">
        <v>1876</v>
      </c>
      <c r="F604" s="266" t="s">
        <v>2624</v>
      </c>
      <c r="G604" s="263"/>
      <c r="H604" s="263"/>
      <c r="I604" s="263"/>
      <c r="J604" s="163"/>
      <c r="K604" s="165">
        <v>1.59</v>
      </c>
      <c r="L604" s="163"/>
      <c r="M604" s="163"/>
      <c r="N604" s="163"/>
      <c r="O604" s="163"/>
      <c r="P604" s="163"/>
      <c r="Q604" s="163"/>
      <c r="R604" s="166"/>
      <c r="T604" s="167"/>
      <c r="U604" s="163"/>
      <c r="V604" s="163"/>
      <c r="W604" s="163"/>
      <c r="X604" s="163"/>
      <c r="Y604" s="163"/>
      <c r="Z604" s="163"/>
      <c r="AA604" s="168"/>
      <c r="AT604" s="169" t="s">
        <v>2027</v>
      </c>
      <c r="AU604" s="169" t="s">
        <v>1960</v>
      </c>
      <c r="AV604" s="10" t="s">
        <v>1960</v>
      </c>
      <c r="AW604" s="10" t="s">
        <v>2028</v>
      </c>
      <c r="AX604" s="10" t="s">
        <v>1936</v>
      </c>
      <c r="AY604" s="169" t="s">
        <v>2019</v>
      </c>
    </row>
    <row r="605" spans="2:65" s="11" customFormat="1" ht="22.5" customHeight="1">
      <c r="B605" s="170"/>
      <c r="C605" s="171"/>
      <c r="D605" s="171"/>
      <c r="E605" s="172" t="s">
        <v>1876</v>
      </c>
      <c r="F605" s="264" t="s">
        <v>2029</v>
      </c>
      <c r="G605" s="265"/>
      <c r="H605" s="265"/>
      <c r="I605" s="265"/>
      <c r="J605" s="171"/>
      <c r="K605" s="173">
        <v>166.863125</v>
      </c>
      <c r="L605" s="171"/>
      <c r="M605" s="171"/>
      <c r="N605" s="171"/>
      <c r="O605" s="171"/>
      <c r="P605" s="171"/>
      <c r="Q605" s="171"/>
      <c r="R605" s="174"/>
      <c r="T605" s="175"/>
      <c r="U605" s="171"/>
      <c r="V605" s="171"/>
      <c r="W605" s="171"/>
      <c r="X605" s="171"/>
      <c r="Y605" s="171"/>
      <c r="Z605" s="171"/>
      <c r="AA605" s="176"/>
      <c r="AT605" s="177" t="s">
        <v>2027</v>
      </c>
      <c r="AU605" s="177" t="s">
        <v>1960</v>
      </c>
      <c r="AV605" s="11" t="s">
        <v>2024</v>
      </c>
      <c r="AW605" s="11" t="s">
        <v>2028</v>
      </c>
      <c r="AX605" s="11" t="s">
        <v>1878</v>
      </c>
      <c r="AY605" s="177" t="s">
        <v>2019</v>
      </c>
    </row>
    <row r="606" spans="2:65" s="1" customFormat="1" ht="31.5" customHeight="1">
      <c r="B606" s="33"/>
      <c r="C606" s="155" t="s">
        <v>2625</v>
      </c>
      <c r="D606" s="155" t="s">
        <v>2020</v>
      </c>
      <c r="E606" s="156" t="s">
        <v>2626</v>
      </c>
      <c r="F606" s="249" t="s">
        <v>2627</v>
      </c>
      <c r="G606" s="250"/>
      <c r="H606" s="250"/>
      <c r="I606" s="250"/>
      <c r="J606" s="157" t="s">
        <v>2023</v>
      </c>
      <c r="K606" s="158">
        <v>11</v>
      </c>
      <c r="L606" s="251">
        <v>0</v>
      </c>
      <c r="M606" s="250"/>
      <c r="N606" s="252">
        <f>ROUND(L606*K606,2)</f>
        <v>0</v>
      </c>
      <c r="O606" s="250"/>
      <c r="P606" s="250"/>
      <c r="Q606" s="250"/>
      <c r="R606" s="35"/>
      <c r="T606" s="159" t="s">
        <v>1876</v>
      </c>
      <c r="U606" s="42" t="s">
        <v>1901</v>
      </c>
      <c r="V606" s="34"/>
      <c r="W606" s="160">
        <f>V606*K606</f>
        <v>0</v>
      </c>
      <c r="X606" s="160">
        <v>0.04</v>
      </c>
      <c r="Y606" s="160">
        <f>X606*K606</f>
        <v>0.44</v>
      </c>
      <c r="Z606" s="160">
        <v>0</v>
      </c>
      <c r="AA606" s="161">
        <f>Z606*K606</f>
        <v>0</v>
      </c>
      <c r="AR606" s="16" t="s">
        <v>2024</v>
      </c>
      <c r="AT606" s="16" t="s">
        <v>2020</v>
      </c>
      <c r="AU606" s="16" t="s">
        <v>1960</v>
      </c>
      <c r="AY606" s="16" t="s">
        <v>2019</v>
      </c>
      <c r="BE606" s="102">
        <f>IF(U606="základní",N606,0)</f>
        <v>0</v>
      </c>
      <c r="BF606" s="102">
        <f>IF(U606="snížená",N606,0)</f>
        <v>0</v>
      </c>
      <c r="BG606" s="102">
        <f>IF(U606="zákl. přenesená",N606,0)</f>
        <v>0</v>
      </c>
      <c r="BH606" s="102">
        <f>IF(U606="sníž. přenesená",N606,0)</f>
        <v>0</v>
      </c>
      <c r="BI606" s="102">
        <f>IF(U606="nulová",N606,0)</f>
        <v>0</v>
      </c>
      <c r="BJ606" s="16" t="s">
        <v>1878</v>
      </c>
      <c r="BK606" s="102">
        <f>ROUND(L606*K606,2)</f>
        <v>0</v>
      </c>
      <c r="BL606" s="16" t="s">
        <v>2024</v>
      </c>
      <c r="BM606" s="16" t="s">
        <v>2628</v>
      </c>
    </row>
    <row r="607" spans="2:65" s="10" customFormat="1" ht="22.5" customHeight="1">
      <c r="B607" s="162"/>
      <c r="C607" s="163"/>
      <c r="D607" s="163"/>
      <c r="E607" s="164" t="s">
        <v>1876</v>
      </c>
      <c r="F607" s="262" t="s">
        <v>2629</v>
      </c>
      <c r="G607" s="263"/>
      <c r="H607" s="263"/>
      <c r="I607" s="263"/>
      <c r="J607" s="163"/>
      <c r="K607" s="165">
        <v>1</v>
      </c>
      <c r="L607" s="163"/>
      <c r="M607" s="163"/>
      <c r="N607" s="163"/>
      <c r="O607" s="163"/>
      <c r="P607" s="163"/>
      <c r="Q607" s="163"/>
      <c r="R607" s="166"/>
      <c r="T607" s="167"/>
      <c r="U607" s="163"/>
      <c r="V607" s="163"/>
      <c r="W607" s="163"/>
      <c r="X607" s="163"/>
      <c r="Y607" s="163"/>
      <c r="Z607" s="163"/>
      <c r="AA607" s="168"/>
      <c r="AT607" s="169" t="s">
        <v>2027</v>
      </c>
      <c r="AU607" s="169" t="s">
        <v>1960</v>
      </c>
      <c r="AV607" s="10" t="s">
        <v>1960</v>
      </c>
      <c r="AW607" s="10" t="s">
        <v>2028</v>
      </c>
      <c r="AX607" s="10" t="s">
        <v>1936</v>
      </c>
      <c r="AY607" s="169" t="s">
        <v>2019</v>
      </c>
    </row>
    <row r="608" spans="2:65" s="10" customFormat="1" ht="22.5" customHeight="1">
      <c r="B608" s="162"/>
      <c r="C608" s="163"/>
      <c r="D608" s="163"/>
      <c r="E608" s="164" t="s">
        <v>1876</v>
      </c>
      <c r="F608" s="266" t="s">
        <v>2630</v>
      </c>
      <c r="G608" s="263"/>
      <c r="H608" s="263"/>
      <c r="I608" s="263"/>
      <c r="J608" s="163"/>
      <c r="K608" s="165">
        <v>10</v>
      </c>
      <c r="L608" s="163"/>
      <c r="M608" s="163"/>
      <c r="N608" s="163"/>
      <c r="O608" s="163"/>
      <c r="P608" s="163"/>
      <c r="Q608" s="163"/>
      <c r="R608" s="166"/>
      <c r="T608" s="167"/>
      <c r="U608" s="163"/>
      <c r="V608" s="163"/>
      <c r="W608" s="163"/>
      <c r="X608" s="163"/>
      <c r="Y608" s="163"/>
      <c r="Z608" s="163"/>
      <c r="AA608" s="168"/>
      <c r="AT608" s="169" t="s">
        <v>2027</v>
      </c>
      <c r="AU608" s="169" t="s">
        <v>1960</v>
      </c>
      <c r="AV608" s="10" t="s">
        <v>1960</v>
      </c>
      <c r="AW608" s="10" t="s">
        <v>2028</v>
      </c>
      <c r="AX608" s="10" t="s">
        <v>1936</v>
      </c>
      <c r="AY608" s="169" t="s">
        <v>2019</v>
      </c>
    </row>
    <row r="609" spans="2:65" s="11" customFormat="1" ht="22.5" customHeight="1">
      <c r="B609" s="170"/>
      <c r="C609" s="171"/>
      <c r="D609" s="171"/>
      <c r="E609" s="172" t="s">
        <v>1876</v>
      </c>
      <c r="F609" s="264" t="s">
        <v>2029</v>
      </c>
      <c r="G609" s="265"/>
      <c r="H609" s="265"/>
      <c r="I609" s="265"/>
      <c r="J609" s="171"/>
      <c r="K609" s="173">
        <v>11</v>
      </c>
      <c r="L609" s="171"/>
      <c r="M609" s="171"/>
      <c r="N609" s="171"/>
      <c r="O609" s="171"/>
      <c r="P609" s="171"/>
      <c r="Q609" s="171"/>
      <c r="R609" s="174"/>
      <c r="T609" s="175"/>
      <c r="U609" s="171"/>
      <c r="V609" s="171"/>
      <c r="W609" s="171"/>
      <c r="X609" s="171"/>
      <c r="Y609" s="171"/>
      <c r="Z609" s="171"/>
      <c r="AA609" s="176"/>
      <c r="AT609" s="177" t="s">
        <v>2027</v>
      </c>
      <c r="AU609" s="177" t="s">
        <v>1960</v>
      </c>
      <c r="AV609" s="11" t="s">
        <v>2024</v>
      </c>
      <c r="AW609" s="11" t="s">
        <v>2028</v>
      </c>
      <c r="AX609" s="11" t="s">
        <v>1878</v>
      </c>
      <c r="AY609" s="177" t="s">
        <v>2019</v>
      </c>
    </row>
    <row r="610" spans="2:65" s="1" customFormat="1" ht="31.5" customHeight="1">
      <c r="B610" s="33"/>
      <c r="C610" s="155" t="s">
        <v>2631</v>
      </c>
      <c r="D610" s="155" t="s">
        <v>2020</v>
      </c>
      <c r="E610" s="156" t="s">
        <v>2632</v>
      </c>
      <c r="F610" s="249" t="s">
        <v>2633</v>
      </c>
      <c r="G610" s="250"/>
      <c r="H610" s="250"/>
      <c r="I610" s="250"/>
      <c r="J610" s="157" t="s">
        <v>2023</v>
      </c>
      <c r="K610" s="158">
        <v>166.863</v>
      </c>
      <c r="L610" s="251">
        <v>0</v>
      </c>
      <c r="M610" s="250"/>
      <c r="N610" s="252">
        <f>ROUND(L610*K610,2)</f>
        <v>0</v>
      </c>
      <c r="O610" s="250"/>
      <c r="P610" s="250"/>
      <c r="Q610" s="250"/>
      <c r="R610" s="35"/>
      <c r="T610" s="159" t="s">
        <v>1876</v>
      </c>
      <c r="U610" s="42" t="s">
        <v>1901</v>
      </c>
      <c r="V610" s="34"/>
      <c r="W610" s="160">
        <f>V610*K610</f>
        <v>0</v>
      </c>
      <c r="X610" s="160">
        <v>3.0000000000000001E-3</v>
      </c>
      <c r="Y610" s="160">
        <f>X610*K610</f>
        <v>0.50058900000000006</v>
      </c>
      <c r="Z610" s="160">
        <v>0</v>
      </c>
      <c r="AA610" s="161">
        <f>Z610*K610</f>
        <v>0</v>
      </c>
      <c r="AR610" s="16" t="s">
        <v>2024</v>
      </c>
      <c r="AT610" s="16" t="s">
        <v>2020</v>
      </c>
      <c r="AU610" s="16" t="s">
        <v>1960</v>
      </c>
      <c r="AY610" s="16" t="s">
        <v>2019</v>
      </c>
      <c r="BE610" s="102">
        <f>IF(U610="základní",N610,0)</f>
        <v>0</v>
      </c>
      <c r="BF610" s="102">
        <f>IF(U610="snížená",N610,0)</f>
        <v>0</v>
      </c>
      <c r="BG610" s="102">
        <f>IF(U610="zákl. přenesená",N610,0)</f>
        <v>0</v>
      </c>
      <c r="BH610" s="102">
        <f>IF(U610="sníž. přenesená",N610,0)</f>
        <v>0</v>
      </c>
      <c r="BI610" s="102">
        <f>IF(U610="nulová",N610,0)</f>
        <v>0</v>
      </c>
      <c r="BJ610" s="16" t="s">
        <v>1878</v>
      </c>
      <c r="BK610" s="102">
        <f>ROUND(L610*K610,2)</f>
        <v>0</v>
      </c>
      <c r="BL610" s="16" t="s">
        <v>2024</v>
      </c>
      <c r="BM610" s="16" t="s">
        <v>2634</v>
      </c>
    </row>
    <row r="611" spans="2:65" s="10" customFormat="1" ht="44.25" customHeight="1">
      <c r="B611" s="162"/>
      <c r="C611" s="163"/>
      <c r="D611" s="163"/>
      <c r="E611" s="164" t="s">
        <v>1876</v>
      </c>
      <c r="F611" s="262" t="s">
        <v>2609</v>
      </c>
      <c r="G611" s="263"/>
      <c r="H611" s="263"/>
      <c r="I611" s="263"/>
      <c r="J611" s="163"/>
      <c r="K611" s="165">
        <v>8.6881249999999994</v>
      </c>
      <c r="L611" s="163"/>
      <c r="M611" s="163"/>
      <c r="N611" s="163"/>
      <c r="O611" s="163"/>
      <c r="P611" s="163"/>
      <c r="Q611" s="163"/>
      <c r="R611" s="166"/>
      <c r="T611" s="167"/>
      <c r="U611" s="163"/>
      <c r="V611" s="163"/>
      <c r="W611" s="163"/>
      <c r="X611" s="163"/>
      <c r="Y611" s="163"/>
      <c r="Z611" s="163"/>
      <c r="AA611" s="168"/>
      <c r="AT611" s="169" t="s">
        <v>2027</v>
      </c>
      <c r="AU611" s="169" t="s">
        <v>1960</v>
      </c>
      <c r="AV611" s="10" t="s">
        <v>1960</v>
      </c>
      <c r="AW611" s="10" t="s">
        <v>2028</v>
      </c>
      <c r="AX611" s="10" t="s">
        <v>1936</v>
      </c>
      <c r="AY611" s="169" t="s">
        <v>2019</v>
      </c>
    </row>
    <row r="612" spans="2:65" s="10" customFormat="1" ht="22.5" customHeight="1">
      <c r="B612" s="162"/>
      <c r="C612" s="163"/>
      <c r="D612" s="163"/>
      <c r="E612" s="164" t="s">
        <v>1876</v>
      </c>
      <c r="F612" s="266" t="s">
        <v>2610</v>
      </c>
      <c r="G612" s="263"/>
      <c r="H612" s="263"/>
      <c r="I612" s="263"/>
      <c r="J612" s="163"/>
      <c r="K612" s="165">
        <v>1.05</v>
      </c>
      <c r="L612" s="163"/>
      <c r="M612" s="163"/>
      <c r="N612" s="163"/>
      <c r="O612" s="163"/>
      <c r="P612" s="163"/>
      <c r="Q612" s="163"/>
      <c r="R612" s="166"/>
      <c r="T612" s="167"/>
      <c r="U612" s="163"/>
      <c r="V612" s="163"/>
      <c r="W612" s="163"/>
      <c r="X612" s="163"/>
      <c r="Y612" s="163"/>
      <c r="Z612" s="163"/>
      <c r="AA612" s="168"/>
      <c r="AT612" s="169" t="s">
        <v>2027</v>
      </c>
      <c r="AU612" s="169" t="s">
        <v>1960</v>
      </c>
      <c r="AV612" s="10" t="s">
        <v>1960</v>
      </c>
      <c r="AW612" s="10" t="s">
        <v>2028</v>
      </c>
      <c r="AX612" s="10" t="s">
        <v>1936</v>
      </c>
      <c r="AY612" s="169" t="s">
        <v>2019</v>
      </c>
    </row>
    <row r="613" spans="2:65" s="10" customFormat="1" ht="31.5" customHeight="1">
      <c r="B613" s="162"/>
      <c r="C613" s="163"/>
      <c r="D613" s="163"/>
      <c r="E613" s="164" t="s">
        <v>1876</v>
      </c>
      <c r="F613" s="266" t="s">
        <v>2611</v>
      </c>
      <c r="G613" s="263"/>
      <c r="H613" s="263"/>
      <c r="I613" s="263"/>
      <c r="J613" s="163"/>
      <c r="K613" s="165">
        <v>9.7639999999999993</v>
      </c>
      <c r="L613" s="163"/>
      <c r="M613" s="163"/>
      <c r="N613" s="163"/>
      <c r="O613" s="163"/>
      <c r="P613" s="163"/>
      <c r="Q613" s="163"/>
      <c r="R613" s="166"/>
      <c r="T613" s="167"/>
      <c r="U613" s="163"/>
      <c r="V613" s="163"/>
      <c r="W613" s="163"/>
      <c r="X613" s="163"/>
      <c r="Y613" s="163"/>
      <c r="Z613" s="163"/>
      <c r="AA613" s="168"/>
      <c r="AT613" s="169" t="s">
        <v>2027</v>
      </c>
      <c r="AU613" s="169" t="s">
        <v>1960</v>
      </c>
      <c r="AV613" s="10" t="s">
        <v>1960</v>
      </c>
      <c r="AW613" s="10" t="s">
        <v>2028</v>
      </c>
      <c r="AX613" s="10" t="s">
        <v>1936</v>
      </c>
      <c r="AY613" s="169" t="s">
        <v>2019</v>
      </c>
    </row>
    <row r="614" spans="2:65" s="10" customFormat="1" ht="31.5" customHeight="1">
      <c r="B614" s="162"/>
      <c r="C614" s="163"/>
      <c r="D614" s="163"/>
      <c r="E614" s="164" t="s">
        <v>1876</v>
      </c>
      <c r="F614" s="266" t="s">
        <v>2612</v>
      </c>
      <c r="G614" s="263"/>
      <c r="H614" s="263"/>
      <c r="I614" s="263"/>
      <c r="J614" s="163"/>
      <c r="K614" s="165">
        <v>11.684749999999999</v>
      </c>
      <c r="L614" s="163"/>
      <c r="M614" s="163"/>
      <c r="N614" s="163"/>
      <c r="O614" s="163"/>
      <c r="P614" s="163"/>
      <c r="Q614" s="163"/>
      <c r="R614" s="166"/>
      <c r="T614" s="167"/>
      <c r="U614" s="163"/>
      <c r="V614" s="163"/>
      <c r="W614" s="163"/>
      <c r="X614" s="163"/>
      <c r="Y614" s="163"/>
      <c r="Z614" s="163"/>
      <c r="AA614" s="168"/>
      <c r="AT614" s="169" t="s">
        <v>2027</v>
      </c>
      <c r="AU614" s="169" t="s">
        <v>1960</v>
      </c>
      <c r="AV614" s="10" t="s">
        <v>1960</v>
      </c>
      <c r="AW614" s="10" t="s">
        <v>2028</v>
      </c>
      <c r="AX614" s="10" t="s">
        <v>1936</v>
      </c>
      <c r="AY614" s="169" t="s">
        <v>2019</v>
      </c>
    </row>
    <row r="615" spans="2:65" s="10" customFormat="1" ht="31.5" customHeight="1">
      <c r="B615" s="162"/>
      <c r="C615" s="163"/>
      <c r="D615" s="163"/>
      <c r="E615" s="164" t="s">
        <v>1876</v>
      </c>
      <c r="F615" s="266" t="s">
        <v>2613</v>
      </c>
      <c r="G615" s="263"/>
      <c r="H615" s="263"/>
      <c r="I615" s="263"/>
      <c r="J615" s="163"/>
      <c r="K615" s="165">
        <v>3.6779999999999999</v>
      </c>
      <c r="L615" s="163"/>
      <c r="M615" s="163"/>
      <c r="N615" s="163"/>
      <c r="O615" s="163"/>
      <c r="P615" s="163"/>
      <c r="Q615" s="163"/>
      <c r="R615" s="166"/>
      <c r="T615" s="167"/>
      <c r="U615" s="163"/>
      <c r="V615" s="163"/>
      <c r="W615" s="163"/>
      <c r="X615" s="163"/>
      <c r="Y615" s="163"/>
      <c r="Z615" s="163"/>
      <c r="AA615" s="168"/>
      <c r="AT615" s="169" t="s">
        <v>2027</v>
      </c>
      <c r="AU615" s="169" t="s">
        <v>1960</v>
      </c>
      <c r="AV615" s="10" t="s">
        <v>1960</v>
      </c>
      <c r="AW615" s="10" t="s">
        <v>2028</v>
      </c>
      <c r="AX615" s="10" t="s">
        <v>1936</v>
      </c>
      <c r="AY615" s="169" t="s">
        <v>2019</v>
      </c>
    </row>
    <row r="616" spans="2:65" s="10" customFormat="1" ht="31.5" customHeight="1">
      <c r="B616" s="162"/>
      <c r="C616" s="163"/>
      <c r="D616" s="163"/>
      <c r="E616" s="164" t="s">
        <v>1876</v>
      </c>
      <c r="F616" s="266" t="s">
        <v>2614</v>
      </c>
      <c r="G616" s="263"/>
      <c r="H616" s="263"/>
      <c r="I616" s="263"/>
      <c r="J616" s="163"/>
      <c r="K616" s="165">
        <v>3.81175</v>
      </c>
      <c r="L616" s="163"/>
      <c r="M616" s="163"/>
      <c r="N616" s="163"/>
      <c r="O616" s="163"/>
      <c r="P616" s="163"/>
      <c r="Q616" s="163"/>
      <c r="R616" s="166"/>
      <c r="T616" s="167"/>
      <c r="U616" s="163"/>
      <c r="V616" s="163"/>
      <c r="W616" s="163"/>
      <c r="X616" s="163"/>
      <c r="Y616" s="163"/>
      <c r="Z616" s="163"/>
      <c r="AA616" s="168"/>
      <c r="AT616" s="169" t="s">
        <v>2027</v>
      </c>
      <c r="AU616" s="169" t="s">
        <v>1960</v>
      </c>
      <c r="AV616" s="10" t="s">
        <v>1960</v>
      </c>
      <c r="AW616" s="10" t="s">
        <v>2028</v>
      </c>
      <c r="AX616" s="10" t="s">
        <v>1936</v>
      </c>
      <c r="AY616" s="169" t="s">
        <v>2019</v>
      </c>
    </row>
    <row r="617" spans="2:65" s="10" customFormat="1" ht="31.5" customHeight="1">
      <c r="B617" s="162"/>
      <c r="C617" s="163"/>
      <c r="D617" s="163"/>
      <c r="E617" s="164" t="s">
        <v>1876</v>
      </c>
      <c r="F617" s="266" t="s">
        <v>2615</v>
      </c>
      <c r="G617" s="263"/>
      <c r="H617" s="263"/>
      <c r="I617" s="263"/>
      <c r="J617" s="163"/>
      <c r="K617" s="165">
        <v>3.5637500000000002</v>
      </c>
      <c r="L617" s="163"/>
      <c r="M617" s="163"/>
      <c r="N617" s="163"/>
      <c r="O617" s="163"/>
      <c r="P617" s="163"/>
      <c r="Q617" s="163"/>
      <c r="R617" s="166"/>
      <c r="T617" s="167"/>
      <c r="U617" s="163"/>
      <c r="V617" s="163"/>
      <c r="W617" s="163"/>
      <c r="X617" s="163"/>
      <c r="Y617" s="163"/>
      <c r="Z617" s="163"/>
      <c r="AA617" s="168"/>
      <c r="AT617" s="169" t="s">
        <v>2027</v>
      </c>
      <c r="AU617" s="169" t="s">
        <v>1960</v>
      </c>
      <c r="AV617" s="10" t="s">
        <v>1960</v>
      </c>
      <c r="AW617" s="10" t="s">
        <v>2028</v>
      </c>
      <c r="AX617" s="10" t="s">
        <v>1936</v>
      </c>
      <c r="AY617" s="169" t="s">
        <v>2019</v>
      </c>
    </row>
    <row r="618" spans="2:65" s="10" customFormat="1" ht="44.25" customHeight="1">
      <c r="B618" s="162"/>
      <c r="C618" s="163"/>
      <c r="D618" s="163"/>
      <c r="E618" s="164" t="s">
        <v>1876</v>
      </c>
      <c r="F618" s="266" t="s">
        <v>2616</v>
      </c>
      <c r="G618" s="263"/>
      <c r="H618" s="263"/>
      <c r="I618" s="263"/>
      <c r="J618" s="163"/>
      <c r="K618" s="165">
        <v>17.572500000000002</v>
      </c>
      <c r="L618" s="163"/>
      <c r="M618" s="163"/>
      <c r="N618" s="163"/>
      <c r="O618" s="163"/>
      <c r="P618" s="163"/>
      <c r="Q618" s="163"/>
      <c r="R618" s="166"/>
      <c r="T618" s="167"/>
      <c r="U618" s="163"/>
      <c r="V618" s="163"/>
      <c r="W618" s="163"/>
      <c r="X618" s="163"/>
      <c r="Y618" s="163"/>
      <c r="Z618" s="163"/>
      <c r="AA618" s="168"/>
      <c r="AT618" s="169" t="s">
        <v>2027</v>
      </c>
      <c r="AU618" s="169" t="s">
        <v>1960</v>
      </c>
      <c r="AV618" s="10" t="s">
        <v>1960</v>
      </c>
      <c r="AW618" s="10" t="s">
        <v>2028</v>
      </c>
      <c r="AX618" s="10" t="s">
        <v>1936</v>
      </c>
      <c r="AY618" s="169" t="s">
        <v>2019</v>
      </c>
    </row>
    <row r="619" spans="2:65" s="10" customFormat="1" ht="57" customHeight="1">
      <c r="B619" s="162"/>
      <c r="C619" s="163"/>
      <c r="D619" s="163"/>
      <c r="E619" s="164" t="s">
        <v>1876</v>
      </c>
      <c r="F619" s="266" t="s">
        <v>2617</v>
      </c>
      <c r="G619" s="263"/>
      <c r="H619" s="263"/>
      <c r="I619" s="263"/>
      <c r="J619" s="163"/>
      <c r="K619" s="165">
        <v>23.733000000000001</v>
      </c>
      <c r="L619" s="163"/>
      <c r="M619" s="163"/>
      <c r="N619" s="163"/>
      <c r="O619" s="163"/>
      <c r="P619" s="163"/>
      <c r="Q619" s="163"/>
      <c r="R619" s="166"/>
      <c r="T619" s="167"/>
      <c r="U619" s="163"/>
      <c r="V619" s="163"/>
      <c r="W619" s="163"/>
      <c r="X619" s="163"/>
      <c r="Y619" s="163"/>
      <c r="Z619" s="163"/>
      <c r="AA619" s="168"/>
      <c r="AT619" s="169" t="s">
        <v>2027</v>
      </c>
      <c r="AU619" s="169" t="s">
        <v>1960</v>
      </c>
      <c r="AV619" s="10" t="s">
        <v>1960</v>
      </c>
      <c r="AW619" s="10" t="s">
        <v>2028</v>
      </c>
      <c r="AX619" s="10" t="s">
        <v>1936</v>
      </c>
      <c r="AY619" s="169" t="s">
        <v>2019</v>
      </c>
    </row>
    <row r="620" spans="2:65" s="10" customFormat="1" ht="31.5" customHeight="1">
      <c r="B620" s="162"/>
      <c r="C620" s="163"/>
      <c r="D620" s="163"/>
      <c r="E620" s="164" t="s">
        <v>1876</v>
      </c>
      <c r="F620" s="266" t="s">
        <v>2618</v>
      </c>
      <c r="G620" s="263"/>
      <c r="H620" s="263"/>
      <c r="I620" s="263"/>
      <c r="J620" s="163"/>
      <c r="K620" s="165">
        <v>5.7962499999999997</v>
      </c>
      <c r="L620" s="163"/>
      <c r="M620" s="163"/>
      <c r="N620" s="163"/>
      <c r="O620" s="163"/>
      <c r="P620" s="163"/>
      <c r="Q620" s="163"/>
      <c r="R620" s="166"/>
      <c r="T620" s="167"/>
      <c r="U620" s="163"/>
      <c r="V620" s="163"/>
      <c r="W620" s="163"/>
      <c r="X620" s="163"/>
      <c r="Y620" s="163"/>
      <c r="Z620" s="163"/>
      <c r="AA620" s="168"/>
      <c r="AT620" s="169" t="s">
        <v>2027</v>
      </c>
      <c r="AU620" s="169" t="s">
        <v>1960</v>
      </c>
      <c r="AV620" s="10" t="s">
        <v>1960</v>
      </c>
      <c r="AW620" s="10" t="s">
        <v>2028</v>
      </c>
      <c r="AX620" s="10" t="s">
        <v>1936</v>
      </c>
      <c r="AY620" s="169" t="s">
        <v>2019</v>
      </c>
    </row>
    <row r="621" spans="2:65" s="10" customFormat="1" ht="31.5" customHeight="1">
      <c r="B621" s="162"/>
      <c r="C621" s="163"/>
      <c r="D621" s="163"/>
      <c r="E621" s="164" t="s">
        <v>1876</v>
      </c>
      <c r="F621" s="266" t="s">
        <v>2619</v>
      </c>
      <c r="G621" s="263"/>
      <c r="H621" s="263"/>
      <c r="I621" s="263"/>
      <c r="J621" s="163"/>
      <c r="K621" s="165">
        <v>2.9620000000000002</v>
      </c>
      <c r="L621" s="163"/>
      <c r="M621" s="163"/>
      <c r="N621" s="163"/>
      <c r="O621" s="163"/>
      <c r="P621" s="163"/>
      <c r="Q621" s="163"/>
      <c r="R621" s="166"/>
      <c r="T621" s="167"/>
      <c r="U621" s="163"/>
      <c r="V621" s="163"/>
      <c r="W621" s="163"/>
      <c r="X621" s="163"/>
      <c r="Y621" s="163"/>
      <c r="Z621" s="163"/>
      <c r="AA621" s="168"/>
      <c r="AT621" s="169" t="s">
        <v>2027</v>
      </c>
      <c r="AU621" s="169" t="s">
        <v>1960</v>
      </c>
      <c r="AV621" s="10" t="s">
        <v>1960</v>
      </c>
      <c r="AW621" s="10" t="s">
        <v>2028</v>
      </c>
      <c r="AX621" s="10" t="s">
        <v>1936</v>
      </c>
      <c r="AY621" s="169" t="s">
        <v>2019</v>
      </c>
    </row>
    <row r="622" spans="2:65" s="10" customFormat="1" ht="44.25" customHeight="1">
      <c r="B622" s="162"/>
      <c r="C622" s="163"/>
      <c r="D622" s="163"/>
      <c r="E622" s="164" t="s">
        <v>1876</v>
      </c>
      <c r="F622" s="266" t="s">
        <v>2620</v>
      </c>
      <c r="G622" s="263"/>
      <c r="H622" s="263"/>
      <c r="I622" s="263"/>
      <c r="J622" s="163"/>
      <c r="K622" s="165">
        <v>38.5045</v>
      </c>
      <c r="L622" s="163"/>
      <c r="M622" s="163"/>
      <c r="N622" s="163"/>
      <c r="O622" s="163"/>
      <c r="P622" s="163"/>
      <c r="Q622" s="163"/>
      <c r="R622" s="166"/>
      <c r="T622" s="167"/>
      <c r="U622" s="163"/>
      <c r="V622" s="163"/>
      <c r="W622" s="163"/>
      <c r="X622" s="163"/>
      <c r="Y622" s="163"/>
      <c r="Z622" s="163"/>
      <c r="AA622" s="168"/>
      <c r="AT622" s="169" t="s">
        <v>2027</v>
      </c>
      <c r="AU622" s="169" t="s">
        <v>1960</v>
      </c>
      <c r="AV622" s="10" t="s">
        <v>1960</v>
      </c>
      <c r="AW622" s="10" t="s">
        <v>2028</v>
      </c>
      <c r="AX622" s="10" t="s">
        <v>1936</v>
      </c>
      <c r="AY622" s="169" t="s">
        <v>2019</v>
      </c>
    </row>
    <row r="623" spans="2:65" s="10" customFormat="1" ht="57" customHeight="1">
      <c r="B623" s="162"/>
      <c r="C623" s="163"/>
      <c r="D623" s="163"/>
      <c r="E623" s="164" t="s">
        <v>1876</v>
      </c>
      <c r="F623" s="266" t="s">
        <v>2621</v>
      </c>
      <c r="G623" s="263"/>
      <c r="H623" s="263"/>
      <c r="I623" s="263"/>
      <c r="J623" s="163"/>
      <c r="K623" s="165">
        <v>16.298999999999999</v>
      </c>
      <c r="L623" s="163"/>
      <c r="M623" s="163"/>
      <c r="N623" s="163"/>
      <c r="O623" s="163"/>
      <c r="P623" s="163"/>
      <c r="Q623" s="163"/>
      <c r="R623" s="166"/>
      <c r="T623" s="167"/>
      <c r="U623" s="163"/>
      <c r="V623" s="163"/>
      <c r="W623" s="163"/>
      <c r="X623" s="163"/>
      <c r="Y623" s="163"/>
      <c r="Z623" s="163"/>
      <c r="AA623" s="168"/>
      <c r="AT623" s="169" t="s">
        <v>2027</v>
      </c>
      <c r="AU623" s="169" t="s">
        <v>1960</v>
      </c>
      <c r="AV623" s="10" t="s">
        <v>1960</v>
      </c>
      <c r="AW623" s="10" t="s">
        <v>2028</v>
      </c>
      <c r="AX623" s="10" t="s">
        <v>1936</v>
      </c>
      <c r="AY623" s="169" t="s">
        <v>2019</v>
      </c>
    </row>
    <row r="624" spans="2:65" s="10" customFormat="1" ht="44.25" customHeight="1">
      <c r="B624" s="162"/>
      <c r="C624" s="163"/>
      <c r="D624" s="163"/>
      <c r="E624" s="164" t="s">
        <v>1876</v>
      </c>
      <c r="F624" s="266" t="s">
        <v>2622</v>
      </c>
      <c r="G624" s="263"/>
      <c r="H624" s="263"/>
      <c r="I624" s="263"/>
      <c r="J624" s="163"/>
      <c r="K624" s="165">
        <v>9.5365000000000002</v>
      </c>
      <c r="L624" s="163"/>
      <c r="M624" s="163"/>
      <c r="N624" s="163"/>
      <c r="O624" s="163"/>
      <c r="P624" s="163"/>
      <c r="Q624" s="163"/>
      <c r="R624" s="166"/>
      <c r="T624" s="167"/>
      <c r="U624" s="163"/>
      <c r="V624" s="163"/>
      <c r="W624" s="163"/>
      <c r="X624" s="163"/>
      <c r="Y624" s="163"/>
      <c r="Z624" s="163"/>
      <c r="AA624" s="168"/>
      <c r="AT624" s="169" t="s">
        <v>2027</v>
      </c>
      <c r="AU624" s="169" t="s">
        <v>1960</v>
      </c>
      <c r="AV624" s="10" t="s">
        <v>1960</v>
      </c>
      <c r="AW624" s="10" t="s">
        <v>2028</v>
      </c>
      <c r="AX624" s="10" t="s">
        <v>1936</v>
      </c>
      <c r="AY624" s="169" t="s">
        <v>2019</v>
      </c>
    </row>
    <row r="625" spans="2:65" s="10" customFormat="1" ht="44.25" customHeight="1">
      <c r="B625" s="162"/>
      <c r="C625" s="163"/>
      <c r="D625" s="163"/>
      <c r="E625" s="164" t="s">
        <v>1876</v>
      </c>
      <c r="F625" s="266" t="s">
        <v>2623</v>
      </c>
      <c r="G625" s="263"/>
      <c r="H625" s="263"/>
      <c r="I625" s="263"/>
      <c r="J625" s="163"/>
      <c r="K625" s="165">
        <v>8.6289999999999996</v>
      </c>
      <c r="L625" s="163"/>
      <c r="M625" s="163"/>
      <c r="N625" s="163"/>
      <c r="O625" s="163"/>
      <c r="P625" s="163"/>
      <c r="Q625" s="163"/>
      <c r="R625" s="166"/>
      <c r="T625" s="167"/>
      <c r="U625" s="163"/>
      <c r="V625" s="163"/>
      <c r="W625" s="163"/>
      <c r="X625" s="163"/>
      <c r="Y625" s="163"/>
      <c r="Z625" s="163"/>
      <c r="AA625" s="168"/>
      <c r="AT625" s="169" t="s">
        <v>2027</v>
      </c>
      <c r="AU625" s="169" t="s">
        <v>1960</v>
      </c>
      <c r="AV625" s="10" t="s">
        <v>1960</v>
      </c>
      <c r="AW625" s="10" t="s">
        <v>2028</v>
      </c>
      <c r="AX625" s="10" t="s">
        <v>1936</v>
      </c>
      <c r="AY625" s="169" t="s">
        <v>2019</v>
      </c>
    </row>
    <row r="626" spans="2:65" s="10" customFormat="1" ht="31.5" customHeight="1">
      <c r="B626" s="162"/>
      <c r="C626" s="163"/>
      <c r="D626" s="163"/>
      <c r="E626" s="164" t="s">
        <v>1876</v>
      </c>
      <c r="F626" s="266" t="s">
        <v>2624</v>
      </c>
      <c r="G626" s="263"/>
      <c r="H626" s="263"/>
      <c r="I626" s="263"/>
      <c r="J626" s="163"/>
      <c r="K626" s="165">
        <v>1.59</v>
      </c>
      <c r="L626" s="163"/>
      <c r="M626" s="163"/>
      <c r="N626" s="163"/>
      <c r="O626" s="163"/>
      <c r="P626" s="163"/>
      <c r="Q626" s="163"/>
      <c r="R626" s="166"/>
      <c r="T626" s="167"/>
      <c r="U626" s="163"/>
      <c r="V626" s="163"/>
      <c r="W626" s="163"/>
      <c r="X626" s="163"/>
      <c r="Y626" s="163"/>
      <c r="Z626" s="163"/>
      <c r="AA626" s="168"/>
      <c r="AT626" s="169" t="s">
        <v>2027</v>
      </c>
      <c r="AU626" s="169" t="s">
        <v>1960</v>
      </c>
      <c r="AV626" s="10" t="s">
        <v>1960</v>
      </c>
      <c r="AW626" s="10" t="s">
        <v>2028</v>
      </c>
      <c r="AX626" s="10" t="s">
        <v>1936</v>
      </c>
      <c r="AY626" s="169" t="s">
        <v>2019</v>
      </c>
    </row>
    <row r="627" spans="2:65" s="11" customFormat="1" ht="22.5" customHeight="1">
      <c r="B627" s="170"/>
      <c r="C627" s="171"/>
      <c r="D627" s="171"/>
      <c r="E627" s="172" t="s">
        <v>1876</v>
      </c>
      <c r="F627" s="264" t="s">
        <v>2029</v>
      </c>
      <c r="G627" s="265"/>
      <c r="H627" s="265"/>
      <c r="I627" s="265"/>
      <c r="J627" s="171"/>
      <c r="K627" s="173">
        <v>166.863125</v>
      </c>
      <c r="L627" s="171"/>
      <c r="M627" s="171"/>
      <c r="N627" s="171"/>
      <c r="O627" s="171"/>
      <c r="P627" s="171"/>
      <c r="Q627" s="171"/>
      <c r="R627" s="174"/>
      <c r="T627" s="175"/>
      <c r="U627" s="171"/>
      <c r="V627" s="171"/>
      <c r="W627" s="171"/>
      <c r="X627" s="171"/>
      <c r="Y627" s="171"/>
      <c r="Z627" s="171"/>
      <c r="AA627" s="176"/>
      <c r="AT627" s="177" t="s">
        <v>2027</v>
      </c>
      <c r="AU627" s="177" t="s">
        <v>1960</v>
      </c>
      <c r="AV627" s="11" t="s">
        <v>2024</v>
      </c>
      <c r="AW627" s="11" t="s">
        <v>2028</v>
      </c>
      <c r="AX627" s="11" t="s">
        <v>1878</v>
      </c>
      <c r="AY627" s="177" t="s">
        <v>2019</v>
      </c>
    </row>
    <row r="628" spans="2:65" s="1" customFormat="1" ht="31.5" customHeight="1">
      <c r="B628" s="33"/>
      <c r="C628" s="155" t="s">
        <v>2635</v>
      </c>
      <c r="D628" s="155" t="s">
        <v>2020</v>
      </c>
      <c r="E628" s="156" t="s">
        <v>2636</v>
      </c>
      <c r="F628" s="249" t="s">
        <v>2637</v>
      </c>
      <c r="G628" s="250"/>
      <c r="H628" s="250"/>
      <c r="I628" s="250"/>
      <c r="J628" s="157" t="s">
        <v>2023</v>
      </c>
      <c r="K628" s="158">
        <v>93.088999999999999</v>
      </c>
      <c r="L628" s="251">
        <v>0</v>
      </c>
      <c r="M628" s="250"/>
      <c r="N628" s="252">
        <f>ROUND(L628*K628,2)</f>
        <v>0</v>
      </c>
      <c r="O628" s="250"/>
      <c r="P628" s="250"/>
      <c r="Q628" s="250"/>
      <c r="R628" s="35"/>
      <c r="T628" s="159" t="s">
        <v>1876</v>
      </c>
      <c r="U628" s="42" t="s">
        <v>1901</v>
      </c>
      <c r="V628" s="34"/>
      <c r="W628" s="160">
        <f>V628*K628</f>
        <v>0</v>
      </c>
      <c r="X628" s="160">
        <v>1.54E-2</v>
      </c>
      <c r="Y628" s="160">
        <f>X628*K628</f>
        <v>1.4335705999999999</v>
      </c>
      <c r="Z628" s="160">
        <v>0</v>
      </c>
      <c r="AA628" s="161">
        <f>Z628*K628</f>
        <v>0</v>
      </c>
      <c r="AR628" s="16" t="s">
        <v>2024</v>
      </c>
      <c r="AT628" s="16" t="s">
        <v>2020</v>
      </c>
      <c r="AU628" s="16" t="s">
        <v>1960</v>
      </c>
      <c r="AY628" s="16" t="s">
        <v>2019</v>
      </c>
      <c r="BE628" s="102">
        <f>IF(U628="základní",N628,0)</f>
        <v>0</v>
      </c>
      <c r="BF628" s="102">
        <f>IF(U628="snížená",N628,0)</f>
        <v>0</v>
      </c>
      <c r="BG628" s="102">
        <f>IF(U628="zákl. přenesená",N628,0)</f>
        <v>0</v>
      </c>
      <c r="BH628" s="102">
        <f>IF(U628="sníž. přenesená",N628,0)</f>
        <v>0</v>
      </c>
      <c r="BI628" s="102">
        <f>IF(U628="nulová",N628,0)</f>
        <v>0</v>
      </c>
      <c r="BJ628" s="16" t="s">
        <v>1878</v>
      </c>
      <c r="BK628" s="102">
        <f>ROUND(L628*K628,2)</f>
        <v>0</v>
      </c>
      <c r="BL628" s="16" t="s">
        <v>2024</v>
      </c>
      <c r="BM628" s="16" t="s">
        <v>2638</v>
      </c>
    </row>
    <row r="629" spans="2:65" s="10" customFormat="1" ht="57" customHeight="1">
      <c r="B629" s="162"/>
      <c r="C629" s="163"/>
      <c r="D629" s="163"/>
      <c r="E629" s="164" t="s">
        <v>1876</v>
      </c>
      <c r="F629" s="262" t="s">
        <v>2639</v>
      </c>
      <c r="G629" s="263"/>
      <c r="H629" s="263"/>
      <c r="I629" s="263"/>
      <c r="J629" s="163"/>
      <c r="K629" s="165">
        <v>36.905000000000001</v>
      </c>
      <c r="L629" s="163"/>
      <c r="M629" s="163"/>
      <c r="N629" s="163"/>
      <c r="O629" s="163"/>
      <c r="P629" s="163"/>
      <c r="Q629" s="163"/>
      <c r="R629" s="166"/>
      <c r="T629" s="167"/>
      <c r="U629" s="163"/>
      <c r="V629" s="163"/>
      <c r="W629" s="163"/>
      <c r="X629" s="163"/>
      <c r="Y629" s="163"/>
      <c r="Z629" s="163"/>
      <c r="AA629" s="168"/>
      <c r="AT629" s="169" t="s">
        <v>2027</v>
      </c>
      <c r="AU629" s="169" t="s">
        <v>1960</v>
      </c>
      <c r="AV629" s="10" t="s">
        <v>1960</v>
      </c>
      <c r="AW629" s="10" t="s">
        <v>2028</v>
      </c>
      <c r="AX629" s="10" t="s">
        <v>1936</v>
      </c>
      <c r="AY629" s="169" t="s">
        <v>2019</v>
      </c>
    </row>
    <row r="630" spans="2:65" s="10" customFormat="1" ht="31.5" customHeight="1">
      <c r="B630" s="162"/>
      <c r="C630" s="163"/>
      <c r="D630" s="163"/>
      <c r="E630" s="164" t="s">
        <v>1876</v>
      </c>
      <c r="F630" s="266" t="s">
        <v>2640</v>
      </c>
      <c r="G630" s="263"/>
      <c r="H630" s="263"/>
      <c r="I630" s="263"/>
      <c r="J630" s="163"/>
      <c r="K630" s="165">
        <v>6.03</v>
      </c>
      <c r="L630" s="163"/>
      <c r="M630" s="163"/>
      <c r="N630" s="163"/>
      <c r="O630" s="163"/>
      <c r="P630" s="163"/>
      <c r="Q630" s="163"/>
      <c r="R630" s="166"/>
      <c r="T630" s="167"/>
      <c r="U630" s="163"/>
      <c r="V630" s="163"/>
      <c r="W630" s="163"/>
      <c r="X630" s="163"/>
      <c r="Y630" s="163"/>
      <c r="Z630" s="163"/>
      <c r="AA630" s="168"/>
      <c r="AT630" s="169" t="s">
        <v>2027</v>
      </c>
      <c r="AU630" s="169" t="s">
        <v>1960</v>
      </c>
      <c r="AV630" s="10" t="s">
        <v>1960</v>
      </c>
      <c r="AW630" s="10" t="s">
        <v>2028</v>
      </c>
      <c r="AX630" s="10" t="s">
        <v>1936</v>
      </c>
      <c r="AY630" s="169" t="s">
        <v>2019</v>
      </c>
    </row>
    <row r="631" spans="2:65" s="10" customFormat="1" ht="31.5" customHeight="1">
      <c r="B631" s="162"/>
      <c r="C631" s="163"/>
      <c r="D631" s="163"/>
      <c r="E631" s="164" t="s">
        <v>1876</v>
      </c>
      <c r="F631" s="266" t="s">
        <v>2641</v>
      </c>
      <c r="G631" s="263"/>
      <c r="H631" s="263"/>
      <c r="I631" s="263"/>
      <c r="J631" s="163"/>
      <c r="K631" s="165">
        <v>9.048</v>
      </c>
      <c r="L631" s="163"/>
      <c r="M631" s="163"/>
      <c r="N631" s="163"/>
      <c r="O631" s="163"/>
      <c r="P631" s="163"/>
      <c r="Q631" s="163"/>
      <c r="R631" s="166"/>
      <c r="T631" s="167"/>
      <c r="U631" s="163"/>
      <c r="V631" s="163"/>
      <c r="W631" s="163"/>
      <c r="X631" s="163"/>
      <c r="Y631" s="163"/>
      <c r="Z631" s="163"/>
      <c r="AA631" s="168"/>
      <c r="AT631" s="169" t="s">
        <v>2027</v>
      </c>
      <c r="AU631" s="169" t="s">
        <v>1960</v>
      </c>
      <c r="AV631" s="10" t="s">
        <v>1960</v>
      </c>
      <c r="AW631" s="10" t="s">
        <v>2028</v>
      </c>
      <c r="AX631" s="10" t="s">
        <v>1936</v>
      </c>
      <c r="AY631" s="169" t="s">
        <v>2019</v>
      </c>
    </row>
    <row r="632" spans="2:65" s="10" customFormat="1" ht="31.5" customHeight="1">
      <c r="B632" s="162"/>
      <c r="C632" s="163"/>
      <c r="D632" s="163"/>
      <c r="E632" s="164" t="s">
        <v>1876</v>
      </c>
      <c r="F632" s="266" t="s">
        <v>2642</v>
      </c>
      <c r="G632" s="263"/>
      <c r="H632" s="263"/>
      <c r="I632" s="263"/>
      <c r="J632" s="163"/>
      <c r="K632" s="165">
        <v>16.071999999999999</v>
      </c>
      <c r="L632" s="163"/>
      <c r="M632" s="163"/>
      <c r="N632" s="163"/>
      <c r="O632" s="163"/>
      <c r="P632" s="163"/>
      <c r="Q632" s="163"/>
      <c r="R632" s="166"/>
      <c r="T632" s="167"/>
      <c r="U632" s="163"/>
      <c r="V632" s="163"/>
      <c r="W632" s="163"/>
      <c r="X632" s="163"/>
      <c r="Y632" s="163"/>
      <c r="Z632" s="163"/>
      <c r="AA632" s="168"/>
      <c r="AT632" s="169" t="s">
        <v>2027</v>
      </c>
      <c r="AU632" s="169" t="s">
        <v>1960</v>
      </c>
      <c r="AV632" s="10" t="s">
        <v>1960</v>
      </c>
      <c r="AW632" s="10" t="s">
        <v>2028</v>
      </c>
      <c r="AX632" s="10" t="s">
        <v>1936</v>
      </c>
      <c r="AY632" s="169" t="s">
        <v>2019</v>
      </c>
    </row>
    <row r="633" spans="2:65" s="10" customFormat="1" ht="44.25" customHeight="1">
      <c r="B633" s="162"/>
      <c r="C633" s="163"/>
      <c r="D633" s="163"/>
      <c r="E633" s="164" t="s">
        <v>1876</v>
      </c>
      <c r="F633" s="266" t="s">
        <v>2643</v>
      </c>
      <c r="G633" s="263"/>
      <c r="H633" s="263"/>
      <c r="I633" s="263"/>
      <c r="J633" s="163"/>
      <c r="K633" s="165">
        <v>10.15</v>
      </c>
      <c r="L633" s="163"/>
      <c r="M633" s="163"/>
      <c r="N633" s="163"/>
      <c r="O633" s="163"/>
      <c r="P633" s="163"/>
      <c r="Q633" s="163"/>
      <c r="R633" s="166"/>
      <c r="T633" s="167"/>
      <c r="U633" s="163"/>
      <c r="V633" s="163"/>
      <c r="W633" s="163"/>
      <c r="X633" s="163"/>
      <c r="Y633" s="163"/>
      <c r="Z633" s="163"/>
      <c r="AA633" s="168"/>
      <c r="AT633" s="169" t="s">
        <v>2027</v>
      </c>
      <c r="AU633" s="169" t="s">
        <v>1960</v>
      </c>
      <c r="AV633" s="10" t="s">
        <v>1960</v>
      </c>
      <c r="AW633" s="10" t="s">
        <v>2028</v>
      </c>
      <c r="AX633" s="10" t="s">
        <v>1936</v>
      </c>
      <c r="AY633" s="169" t="s">
        <v>2019</v>
      </c>
    </row>
    <row r="634" spans="2:65" s="10" customFormat="1" ht="31.5" customHeight="1">
      <c r="B634" s="162"/>
      <c r="C634" s="163"/>
      <c r="D634" s="163"/>
      <c r="E634" s="164" t="s">
        <v>1876</v>
      </c>
      <c r="F634" s="266" t="s">
        <v>2644</v>
      </c>
      <c r="G634" s="263"/>
      <c r="H634" s="263"/>
      <c r="I634" s="263"/>
      <c r="J634" s="163"/>
      <c r="K634" s="165">
        <v>3.6</v>
      </c>
      <c r="L634" s="163"/>
      <c r="M634" s="163"/>
      <c r="N634" s="163"/>
      <c r="O634" s="163"/>
      <c r="P634" s="163"/>
      <c r="Q634" s="163"/>
      <c r="R634" s="166"/>
      <c r="T634" s="167"/>
      <c r="U634" s="163"/>
      <c r="V634" s="163"/>
      <c r="W634" s="163"/>
      <c r="X634" s="163"/>
      <c r="Y634" s="163"/>
      <c r="Z634" s="163"/>
      <c r="AA634" s="168"/>
      <c r="AT634" s="169" t="s">
        <v>2027</v>
      </c>
      <c r="AU634" s="169" t="s">
        <v>1960</v>
      </c>
      <c r="AV634" s="10" t="s">
        <v>1960</v>
      </c>
      <c r="AW634" s="10" t="s">
        <v>2028</v>
      </c>
      <c r="AX634" s="10" t="s">
        <v>1936</v>
      </c>
      <c r="AY634" s="169" t="s">
        <v>2019</v>
      </c>
    </row>
    <row r="635" spans="2:65" s="10" customFormat="1" ht="31.5" customHeight="1">
      <c r="B635" s="162"/>
      <c r="C635" s="163"/>
      <c r="D635" s="163"/>
      <c r="E635" s="164" t="s">
        <v>1876</v>
      </c>
      <c r="F635" s="266" t="s">
        <v>2645</v>
      </c>
      <c r="G635" s="263"/>
      <c r="H635" s="263"/>
      <c r="I635" s="263"/>
      <c r="J635" s="163"/>
      <c r="K635" s="165">
        <v>11.284000000000001</v>
      </c>
      <c r="L635" s="163"/>
      <c r="M635" s="163"/>
      <c r="N635" s="163"/>
      <c r="O635" s="163"/>
      <c r="P635" s="163"/>
      <c r="Q635" s="163"/>
      <c r="R635" s="166"/>
      <c r="T635" s="167"/>
      <c r="U635" s="163"/>
      <c r="V635" s="163"/>
      <c r="W635" s="163"/>
      <c r="X635" s="163"/>
      <c r="Y635" s="163"/>
      <c r="Z635" s="163"/>
      <c r="AA635" s="168"/>
      <c r="AT635" s="169" t="s">
        <v>2027</v>
      </c>
      <c r="AU635" s="169" t="s">
        <v>1960</v>
      </c>
      <c r="AV635" s="10" t="s">
        <v>1960</v>
      </c>
      <c r="AW635" s="10" t="s">
        <v>2028</v>
      </c>
      <c r="AX635" s="10" t="s">
        <v>1936</v>
      </c>
      <c r="AY635" s="169" t="s">
        <v>2019</v>
      </c>
    </row>
    <row r="636" spans="2:65" s="11" customFormat="1" ht="22.5" customHeight="1">
      <c r="B636" s="170"/>
      <c r="C636" s="171"/>
      <c r="D636" s="171"/>
      <c r="E636" s="172" t="s">
        <v>1876</v>
      </c>
      <c r="F636" s="264" t="s">
        <v>2029</v>
      </c>
      <c r="G636" s="265"/>
      <c r="H636" s="265"/>
      <c r="I636" s="265"/>
      <c r="J636" s="171"/>
      <c r="K636" s="173">
        <v>93.088999999999999</v>
      </c>
      <c r="L636" s="171"/>
      <c r="M636" s="171"/>
      <c r="N636" s="171"/>
      <c r="O636" s="171"/>
      <c r="P636" s="171"/>
      <c r="Q636" s="171"/>
      <c r="R636" s="174"/>
      <c r="T636" s="175"/>
      <c r="U636" s="171"/>
      <c r="V636" s="171"/>
      <c r="W636" s="171"/>
      <c r="X636" s="171"/>
      <c r="Y636" s="171"/>
      <c r="Z636" s="171"/>
      <c r="AA636" s="176"/>
      <c r="AT636" s="177" t="s">
        <v>2027</v>
      </c>
      <c r="AU636" s="177" t="s">
        <v>1960</v>
      </c>
      <c r="AV636" s="11" t="s">
        <v>2024</v>
      </c>
      <c r="AW636" s="11" t="s">
        <v>2028</v>
      </c>
      <c r="AX636" s="11" t="s">
        <v>1878</v>
      </c>
      <c r="AY636" s="177" t="s">
        <v>2019</v>
      </c>
    </row>
    <row r="637" spans="2:65" s="1" customFormat="1" ht="31.5" customHeight="1">
      <c r="B637" s="33"/>
      <c r="C637" s="155" t="s">
        <v>2646</v>
      </c>
      <c r="D637" s="155" t="s">
        <v>2020</v>
      </c>
      <c r="E637" s="156" t="s">
        <v>2647</v>
      </c>
      <c r="F637" s="249" t="s">
        <v>2648</v>
      </c>
      <c r="G637" s="250"/>
      <c r="H637" s="250"/>
      <c r="I637" s="250"/>
      <c r="J637" s="157" t="s">
        <v>2023</v>
      </c>
      <c r="K637" s="158">
        <v>497.54500000000002</v>
      </c>
      <c r="L637" s="251">
        <v>0</v>
      </c>
      <c r="M637" s="250"/>
      <c r="N637" s="252">
        <f>ROUND(L637*K637,2)</f>
        <v>0</v>
      </c>
      <c r="O637" s="250"/>
      <c r="P637" s="250"/>
      <c r="Q637" s="250"/>
      <c r="R637" s="35"/>
      <c r="T637" s="159" t="s">
        <v>1876</v>
      </c>
      <c r="U637" s="42" t="s">
        <v>1901</v>
      </c>
      <c r="V637" s="34"/>
      <c r="W637" s="160">
        <f>V637*K637</f>
        <v>0</v>
      </c>
      <c r="X637" s="160">
        <v>1.8380000000000001E-2</v>
      </c>
      <c r="Y637" s="160">
        <f>X637*K637</f>
        <v>9.1448771000000004</v>
      </c>
      <c r="Z637" s="160">
        <v>0</v>
      </c>
      <c r="AA637" s="161">
        <f>Z637*K637</f>
        <v>0</v>
      </c>
      <c r="AR637" s="16" t="s">
        <v>2024</v>
      </c>
      <c r="AT637" s="16" t="s">
        <v>2020</v>
      </c>
      <c r="AU637" s="16" t="s">
        <v>1960</v>
      </c>
      <c r="AY637" s="16" t="s">
        <v>2019</v>
      </c>
      <c r="BE637" s="102">
        <f>IF(U637="základní",N637,0)</f>
        <v>0</v>
      </c>
      <c r="BF637" s="102">
        <f>IF(U637="snížená",N637,0)</f>
        <v>0</v>
      </c>
      <c r="BG637" s="102">
        <f>IF(U637="zákl. přenesená",N637,0)</f>
        <v>0</v>
      </c>
      <c r="BH637" s="102">
        <f>IF(U637="sníž. přenesená",N637,0)</f>
        <v>0</v>
      </c>
      <c r="BI637" s="102">
        <f>IF(U637="nulová",N637,0)</f>
        <v>0</v>
      </c>
      <c r="BJ637" s="16" t="s">
        <v>1878</v>
      </c>
      <c r="BK637" s="102">
        <f>ROUND(L637*K637,2)</f>
        <v>0</v>
      </c>
      <c r="BL637" s="16" t="s">
        <v>2024</v>
      </c>
      <c r="BM637" s="16" t="s">
        <v>2649</v>
      </c>
    </row>
    <row r="638" spans="2:65" s="10" customFormat="1" ht="31.5" customHeight="1">
      <c r="B638" s="162"/>
      <c r="C638" s="163"/>
      <c r="D638" s="163"/>
      <c r="E638" s="164" t="s">
        <v>1876</v>
      </c>
      <c r="F638" s="262" t="s">
        <v>2650</v>
      </c>
      <c r="G638" s="263"/>
      <c r="H638" s="263"/>
      <c r="I638" s="263"/>
      <c r="J638" s="163"/>
      <c r="K638" s="165">
        <v>115.58799999999999</v>
      </c>
      <c r="L638" s="163"/>
      <c r="M638" s="163"/>
      <c r="N638" s="163"/>
      <c r="O638" s="163"/>
      <c r="P638" s="163"/>
      <c r="Q638" s="163"/>
      <c r="R638" s="166"/>
      <c r="T638" s="167"/>
      <c r="U638" s="163"/>
      <c r="V638" s="163"/>
      <c r="W638" s="163"/>
      <c r="X638" s="163"/>
      <c r="Y638" s="163"/>
      <c r="Z638" s="163"/>
      <c r="AA638" s="168"/>
      <c r="AT638" s="169" t="s">
        <v>2027</v>
      </c>
      <c r="AU638" s="169" t="s">
        <v>1960</v>
      </c>
      <c r="AV638" s="10" t="s">
        <v>1960</v>
      </c>
      <c r="AW638" s="10" t="s">
        <v>2028</v>
      </c>
      <c r="AX638" s="10" t="s">
        <v>1936</v>
      </c>
      <c r="AY638" s="169" t="s">
        <v>2019</v>
      </c>
    </row>
    <row r="639" spans="2:65" s="10" customFormat="1" ht="57" customHeight="1">
      <c r="B639" s="162"/>
      <c r="C639" s="163"/>
      <c r="D639" s="163"/>
      <c r="E639" s="164" t="s">
        <v>1876</v>
      </c>
      <c r="F639" s="266" t="s">
        <v>2651</v>
      </c>
      <c r="G639" s="263"/>
      <c r="H639" s="263"/>
      <c r="I639" s="263"/>
      <c r="J639" s="163"/>
      <c r="K639" s="165">
        <v>59.641374999999996</v>
      </c>
      <c r="L639" s="163"/>
      <c r="M639" s="163"/>
      <c r="N639" s="163"/>
      <c r="O639" s="163"/>
      <c r="P639" s="163"/>
      <c r="Q639" s="163"/>
      <c r="R639" s="166"/>
      <c r="T639" s="167"/>
      <c r="U639" s="163"/>
      <c r="V639" s="163"/>
      <c r="W639" s="163"/>
      <c r="X639" s="163"/>
      <c r="Y639" s="163"/>
      <c r="Z639" s="163"/>
      <c r="AA639" s="168"/>
      <c r="AT639" s="169" t="s">
        <v>2027</v>
      </c>
      <c r="AU639" s="169" t="s">
        <v>1960</v>
      </c>
      <c r="AV639" s="10" t="s">
        <v>1960</v>
      </c>
      <c r="AW639" s="10" t="s">
        <v>2028</v>
      </c>
      <c r="AX639" s="10" t="s">
        <v>1936</v>
      </c>
      <c r="AY639" s="169" t="s">
        <v>2019</v>
      </c>
    </row>
    <row r="640" spans="2:65" s="10" customFormat="1" ht="44.25" customHeight="1">
      <c r="B640" s="162"/>
      <c r="C640" s="163"/>
      <c r="D640" s="163"/>
      <c r="E640" s="164" t="s">
        <v>1876</v>
      </c>
      <c r="F640" s="266" t="s">
        <v>2652</v>
      </c>
      <c r="G640" s="263"/>
      <c r="H640" s="263"/>
      <c r="I640" s="263"/>
      <c r="J640" s="163"/>
      <c r="K640" s="165">
        <v>45.15175</v>
      </c>
      <c r="L640" s="163"/>
      <c r="M640" s="163"/>
      <c r="N640" s="163"/>
      <c r="O640" s="163"/>
      <c r="P640" s="163"/>
      <c r="Q640" s="163"/>
      <c r="R640" s="166"/>
      <c r="T640" s="167"/>
      <c r="U640" s="163"/>
      <c r="V640" s="163"/>
      <c r="W640" s="163"/>
      <c r="X640" s="163"/>
      <c r="Y640" s="163"/>
      <c r="Z640" s="163"/>
      <c r="AA640" s="168"/>
      <c r="AT640" s="169" t="s">
        <v>2027</v>
      </c>
      <c r="AU640" s="169" t="s">
        <v>1960</v>
      </c>
      <c r="AV640" s="10" t="s">
        <v>1960</v>
      </c>
      <c r="AW640" s="10" t="s">
        <v>2028</v>
      </c>
      <c r="AX640" s="10" t="s">
        <v>1936</v>
      </c>
      <c r="AY640" s="169" t="s">
        <v>2019</v>
      </c>
    </row>
    <row r="641" spans="2:65" s="10" customFormat="1" ht="44.25" customHeight="1">
      <c r="B641" s="162"/>
      <c r="C641" s="163"/>
      <c r="D641" s="163"/>
      <c r="E641" s="164" t="s">
        <v>1876</v>
      </c>
      <c r="F641" s="266" t="s">
        <v>2653</v>
      </c>
      <c r="G641" s="263"/>
      <c r="H641" s="263"/>
      <c r="I641" s="263"/>
      <c r="J641" s="163"/>
      <c r="K641" s="165">
        <v>84.798124999999999</v>
      </c>
      <c r="L641" s="163"/>
      <c r="M641" s="163"/>
      <c r="N641" s="163"/>
      <c r="O641" s="163"/>
      <c r="P641" s="163"/>
      <c r="Q641" s="163"/>
      <c r="R641" s="166"/>
      <c r="T641" s="167"/>
      <c r="U641" s="163"/>
      <c r="V641" s="163"/>
      <c r="W641" s="163"/>
      <c r="X641" s="163"/>
      <c r="Y641" s="163"/>
      <c r="Z641" s="163"/>
      <c r="AA641" s="168"/>
      <c r="AT641" s="169" t="s">
        <v>2027</v>
      </c>
      <c r="AU641" s="169" t="s">
        <v>1960</v>
      </c>
      <c r="AV641" s="10" t="s">
        <v>1960</v>
      </c>
      <c r="AW641" s="10" t="s">
        <v>2028</v>
      </c>
      <c r="AX641" s="10" t="s">
        <v>1936</v>
      </c>
      <c r="AY641" s="169" t="s">
        <v>2019</v>
      </c>
    </row>
    <row r="642" spans="2:65" s="10" customFormat="1" ht="44.25" customHeight="1">
      <c r="B642" s="162"/>
      <c r="C642" s="163"/>
      <c r="D642" s="163"/>
      <c r="E642" s="164" t="s">
        <v>1876</v>
      </c>
      <c r="F642" s="266" t="s">
        <v>2654</v>
      </c>
      <c r="G642" s="263"/>
      <c r="H642" s="263"/>
      <c r="I642" s="263"/>
      <c r="J642" s="163"/>
      <c r="K642" s="165">
        <v>72.462000000000003</v>
      </c>
      <c r="L642" s="163"/>
      <c r="M642" s="163"/>
      <c r="N642" s="163"/>
      <c r="O642" s="163"/>
      <c r="P642" s="163"/>
      <c r="Q642" s="163"/>
      <c r="R642" s="166"/>
      <c r="T642" s="167"/>
      <c r="U642" s="163"/>
      <c r="V642" s="163"/>
      <c r="W642" s="163"/>
      <c r="X642" s="163"/>
      <c r="Y642" s="163"/>
      <c r="Z642" s="163"/>
      <c r="AA642" s="168"/>
      <c r="AT642" s="169" t="s">
        <v>2027</v>
      </c>
      <c r="AU642" s="169" t="s">
        <v>1960</v>
      </c>
      <c r="AV642" s="10" t="s">
        <v>1960</v>
      </c>
      <c r="AW642" s="10" t="s">
        <v>2028</v>
      </c>
      <c r="AX642" s="10" t="s">
        <v>1936</v>
      </c>
      <c r="AY642" s="169" t="s">
        <v>2019</v>
      </c>
    </row>
    <row r="643" spans="2:65" s="10" customFormat="1" ht="57" customHeight="1">
      <c r="B643" s="162"/>
      <c r="C643" s="163"/>
      <c r="D643" s="163"/>
      <c r="E643" s="164" t="s">
        <v>1876</v>
      </c>
      <c r="F643" s="266" t="s">
        <v>2655</v>
      </c>
      <c r="G643" s="263"/>
      <c r="H643" s="263"/>
      <c r="I643" s="263"/>
      <c r="J643" s="163"/>
      <c r="K643" s="165">
        <v>41.7468</v>
      </c>
      <c r="L643" s="163"/>
      <c r="M643" s="163"/>
      <c r="N643" s="163"/>
      <c r="O643" s="163"/>
      <c r="P643" s="163"/>
      <c r="Q643" s="163"/>
      <c r="R643" s="166"/>
      <c r="T643" s="167"/>
      <c r="U643" s="163"/>
      <c r="V643" s="163"/>
      <c r="W643" s="163"/>
      <c r="X643" s="163"/>
      <c r="Y643" s="163"/>
      <c r="Z643" s="163"/>
      <c r="AA643" s="168"/>
      <c r="AT643" s="169" t="s">
        <v>2027</v>
      </c>
      <c r="AU643" s="169" t="s">
        <v>1960</v>
      </c>
      <c r="AV643" s="10" t="s">
        <v>1960</v>
      </c>
      <c r="AW643" s="10" t="s">
        <v>2028</v>
      </c>
      <c r="AX643" s="10" t="s">
        <v>1936</v>
      </c>
      <c r="AY643" s="169" t="s">
        <v>2019</v>
      </c>
    </row>
    <row r="644" spans="2:65" s="10" customFormat="1" ht="31.5" customHeight="1">
      <c r="B644" s="162"/>
      <c r="C644" s="163"/>
      <c r="D644" s="163"/>
      <c r="E644" s="164" t="s">
        <v>1876</v>
      </c>
      <c r="F644" s="266" t="s">
        <v>2656</v>
      </c>
      <c r="G644" s="263"/>
      <c r="H644" s="263"/>
      <c r="I644" s="263"/>
      <c r="J644" s="163"/>
      <c r="K644" s="165">
        <v>78.156700000000001</v>
      </c>
      <c r="L644" s="163"/>
      <c r="M644" s="163"/>
      <c r="N644" s="163"/>
      <c r="O644" s="163"/>
      <c r="P644" s="163"/>
      <c r="Q644" s="163"/>
      <c r="R644" s="166"/>
      <c r="T644" s="167"/>
      <c r="U644" s="163"/>
      <c r="V644" s="163"/>
      <c r="W644" s="163"/>
      <c r="X644" s="163"/>
      <c r="Y644" s="163"/>
      <c r="Z644" s="163"/>
      <c r="AA644" s="168"/>
      <c r="AT644" s="169" t="s">
        <v>2027</v>
      </c>
      <c r="AU644" s="169" t="s">
        <v>1960</v>
      </c>
      <c r="AV644" s="10" t="s">
        <v>1960</v>
      </c>
      <c r="AW644" s="10" t="s">
        <v>2028</v>
      </c>
      <c r="AX644" s="10" t="s">
        <v>1936</v>
      </c>
      <c r="AY644" s="169" t="s">
        <v>2019</v>
      </c>
    </row>
    <row r="645" spans="2:65" s="11" customFormat="1" ht="22.5" customHeight="1">
      <c r="B645" s="170"/>
      <c r="C645" s="171"/>
      <c r="D645" s="171"/>
      <c r="E645" s="172" t="s">
        <v>1876</v>
      </c>
      <c r="F645" s="264" t="s">
        <v>2029</v>
      </c>
      <c r="G645" s="265"/>
      <c r="H645" s="265"/>
      <c r="I645" s="265"/>
      <c r="J645" s="171"/>
      <c r="K645" s="173">
        <v>497.54475000000002</v>
      </c>
      <c r="L645" s="171"/>
      <c r="M645" s="171"/>
      <c r="N645" s="171"/>
      <c r="O645" s="171"/>
      <c r="P645" s="171"/>
      <c r="Q645" s="171"/>
      <c r="R645" s="174"/>
      <c r="T645" s="175"/>
      <c r="U645" s="171"/>
      <c r="V645" s="171"/>
      <c r="W645" s="171"/>
      <c r="X645" s="171"/>
      <c r="Y645" s="171"/>
      <c r="Z645" s="171"/>
      <c r="AA645" s="176"/>
      <c r="AT645" s="177" t="s">
        <v>2027</v>
      </c>
      <c r="AU645" s="177" t="s">
        <v>1960</v>
      </c>
      <c r="AV645" s="11" t="s">
        <v>2024</v>
      </c>
      <c r="AW645" s="11" t="s">
        <v>2028</v>
      </c>
      <c r="AX645" s="11" t="s">
        <v>1878</v>
      </c>
      <c r="AY645" s="177" t="s">
        <v>2019</v>
      </c>
    </row>
    <row r="646" spans="2:65" s="1" customFormat="1" ht="31.5" customHeight="1">
      <c r="B646" s="33"/>
      <c r="C646" s="155" t="s">
        <v>2657</v>
      </c>
      <c r="D646" s="155" t="s">
        <v>2020</v>
      </c>
      <c r="E646" s="156" t="s">
        <v>2658</v>
      </c>
      <c r="F646" s="249" t="s">
        <v>2659</v>
      </c>
      <c r="G646" s="250"/>
      <c r="H646" s="250"/>
      <c r="I646" s="250"/>
      <c r="J646" s="157" t="s">
        <v>2197</v>
      </c>
      <c r="K646" s="158">
        <v>10</v>
      </c>
      <c r="L646" s="251">
        <v>0</v>
      </c>
      <c r="M646" s="250"/>
      <c r="N646" s="252">
        <f>ROUND(L646*K646,2)</f>
        <v>0</v>
      </c>
      <c r="O646" s="250"/>
      <c r="P646" s="250"/>
      <c r="Q646" s="250"/>
      <c r="R646" s="35"/>
      <c r="T646" s="159" t="s">
        <v>1876</v>
      </c>
      <c r="U646" s="42" t="s">
        <v>1901</v>
      </c>
      <c r="V646" s="34"/>
      <c r="W646" s="160">
        <f>V646*K646</f>
        <v>0</v>
      </c>
      <c r="X646" s="160">
        <v>4.1500000000000002E-2</v>
      </c>
      <c r="Y646" s="160">
        <f>X646*K646</f>
        <v>0.41500000000000004</v>
      </c>
      <c r="Z646" s="160">
        <v>0</v>
      </c>
      <c r="AA646" s="161">
        <f>Z646*K646</f>
        <v>0</v>
      </c>
      <c r="AR646" s="16" t="s">
        <v>2024</v>
      </c>
      <c r="AT646" s="16" t="s">
        <v>2020</v>
      </c>
      <c r="AU646" s="16" t="s">
        <v>1960</v>
      </c>
      <c r="AY646" s="16" t="s">
        <v>2019</v>
      </c>
      <c r="BE646" s="102">
        <f>IF(U646="základní",N646,0)</f>
        <v>0</v>
      </c>
      <c r="BF646" s="102">
        <f>IF(U646="snížená",N646,0)</f>
        <v>0</v>
      </c>
      <c r="BG646" s="102">
        <f>IF(U646="zákl. přenesená",N646,0)</f>
        <v>0</v>
      </c>
      <c r="BH646" s="102">
        <f>IF(U646="sníž. přenesená",N646,0)</f>
        <v>0</v>
      </c>
      <c r="BI646" s="102">
        <f>IF(U646="nulová",N646,0)</f>
        <v>0</v>
      </c>
      <c r="BJ646" s="16" t="s">
        <v>1878</v>
      </c>
      <c r="BK646" s="102">
        <f>ROUND(L646*K646,2)</f>
        <v>0</v>
      </c>
      <c r="BL646" s="16" t="s">
        <v>2024</v>
      </c>
      <c r="BM646" s="16" t="s">
        <v>2660</v>
      </c>
    </row>
    <row r="647" spans="2:65" s="10" customFormat="1" ht="22.5" customHeight="1">
      <c r="B647" s="162"/>
      <c r="C647" s="163"/>
      <c r="D647" s="163"/>
      <c r="E647" s="164" t="s">
        <v>1876</v>
      </c>
      <c r="F647" s="262" t="s">
        <v>2661</v>
      </c>
      <c r="G647" s="263"/>
      <c r="H647" s="263"/>
      <c r="I647" s="263"/>
      <c r="J647" s="163"/>
      <c r="K647" s="165">
        <v>3</v>
      </c>
      <c r="L647" s="163"/>
      <c r="M647" s="163"/>
      <c r="N647" s="163"/>
      <c r="O647" s="163"/>
      <c r="P647" s="163"/>
      <c r="Q647" s="163"/>
      <c r="R647" s="166"/>
      <c r="T647" s="167"/>
      <c r="U647" s="163"/>
      <c r="V647" s="163"/>
      <c r="W647" s="163"/>
      <c r="X647" s="163"/>
      <c r="Y647" s="163"/>
      <c r="Z647" s="163"/>
      <c r="AA647" s="168"/>
      <c r="AT647" s="169" t="s">
        <v>2027</v>
      </c>
      <c r="AU647" s="169" t="s">
        <v>1960</v>
      </c>
      <c r="AV647" s="10" t="s">
        <v>1960</v>
      </c>
      <c r="AW647" s="10" t="s">
        <v>2028</v>
      </c>
      <c r="AX647" s="10" t="s">
        <v>1936</v>
      </c>
      <c r="AY647" s="169" t="s">
        <v>2019</v>
      </c>
    </row>
    <row r="648" spans="2:65" s="10" customFormat="1" ht="22.5" customHeight="1">
      <c r="B648" s="162"/>
      <c r="C648" s="163"/>
      <c r="D648" s="163"/>
      <c r="E648" s="164" t="s">
        <v>1876</v>
      </c>
      <c r="F648" s="266" t="s">
        <v>2662</v>
      </c>
      <c r="G648" s="263"/>
      <c r="H648" s="263"/>
      <c r="I648" s="263"/>
      <c r="J648" s="163"/>
      <c r="K648" s="165">
        <v>7</v>
      </c>
      <c r="L648" s="163"/>
      <c r="M648" s="163"/>
      <c r="N648" s="163"/>
      <c r="O648" s="163"/>
      <c r="P648" s="163"/>
      <c r="Q648" s="163"/>
      <c r="R648" s="166"/>
      <c r="T648" s="167"/>
      <c r="U648" s="163"/>
      <c r="V648" s="163"/>
      <c r="W648" s="163"/>
      <c r="X648" s="163"/>
      <c r="Y648" s="163"/>
      <c r="Z648" s="163"/>
      <c r="AA648" s="168"/>
      <c r="AT648" s="169" t="s">
        <v>2027</v>
      </c>
      <c r="AU648" s="169" t="s">
        <v>1960</v>
      </c>
      <c r="AV648" s="10" t="s">
        <v>1960</v>
      </c>
      <c r="AW648" s="10" t="s">
        <v>2028</v>
      </c>
      <c r="AX648" s="10" t="s">
        <v>1936</v>
      </c>
      <c r="AY648" s="169" t="s">
        <v>2019</v>
      </c>
    </row>
    <row r="649" spans="2:65" s="11" customFormat="1" ht="22.5" customHeight="1">
      <c r="B649" s="170"/>
      <c r="C649" s="171"/>
      <c r="D649" s="171"/>
      <c r="E649" s="172" t="s">
        <v>1876</v>
      </c>
      <c r="F649" s="264" t="s">
        <v>2029</v>
      </c>
      <c r="G649" s="265"/>
      <c r="H649" s="265"/>
      <c r="I649" s="265"/>
      <c r="J649" s="171"/>
      <c r="K649" s="173">
        <v>10</v>
      </c>
      <c r="L649" s="171"/>
      <c r="M649" s="171"/>
      <c r="N649" s="171"/>
      <c r="O649" s="171"/>
      <c r="P649" s="171"/>
      <c r="Q649" s="171"/>
      <c r="R649" s="174"/>
      <c r="T649" s="175"/>
      <c r="U649" s="171"/>
      <c r="V649" s="171"/>
      <c r="W649" s="171"/>
      <c r="X649" s="171"/>
      <c r="Y649" s="171"/>
      <c r="Z649" s="171"/>
      <c r="AA649" s="176"/>
      <c r="AT649" s="177" t="s">
        <v>2027</v>
      </c>
      <c r="AU649" s="177" t="s">
        <v>1960</v>
      </c>
      <c r="AV649" s="11" t="s">
        <v>2024</v>
      </c>
      <c r="AW649" s="11" t="s">
        <v>2028</v>
      </c>
      <c r="AX649" s="11" t="s">
        <v>1878</v>
      </c>
      <c r="AY649" s="177" t="s">
        <v>2019</v>
      </c>
    </row>
    <row r="650" spans="2:65" s="1" customFormat="1" ht="31.5" customHeight="1">
      <c r="B650" s="33"/>
      <c r="C650" s="155" t="s">
        <v>2663</v>
      </c>
      <c r="D650" s="155" t="s">
        <v>2020</v>
      </c>
      <c r="E650" s="156" t="s">
        <v>2664</v>
      </c>
      <c r="F650" s="249" t="s">
        <v>2665</v>
      </c>
      <c r="G650" s="250"/>
      <c r="H650" s="250"/>
      <c r="I650" s="250"/>
      <c r="J650" s="157" t="s">
        <v>2197</v>
      </c>
      <c r="K650" s="158">
        <v>5</v>
      </c>
      <c r="L650" s="251">
        <v>0</v>
      </c>
      <c r="M650" s="250"/>
      <c r="N650" s="252">
        <f>ROUND(L650*K650,2)</f>
        <v>0</v>
      </c>
      <c r="O650" s="250"/>
      <c r="P650" s="250"/>
      <c r="Q650" s="250"/>
      <c r="R650" s="35"/>
      <c r="T650" s="159" t="s">
        <v>1876</v>
      </c>
      <c r="U650" s="42" t="s">
        <v>1901</v>
      </c>
      <c r="V650" s="34"/>
      <c r="W650" s="160">
        <f>V650*K650</f>
        <v>0</v>
      </c>
      <c r="X650" s="160">
        <v>0.1575</v>
      </c>
      <c r="Y650" s="160">
        <f>X650*K650</f>
        <v>0.78749999999999998</v>
      </c>
      <c r="Z650" s="160">
        <v>0</v>
      </c>
      <c r="AA650" s="161">
        <f>Z650*K650</f>
        <v>0</v>
      </c>
      <c r="AR650" s="16" t="s">
        <v>2024</v>
      </c>
      <c r="AT650" s="16" t="s">
        <v>2020</v>
      </c>
      <c r="AU650" s="16" t="s">
        <v>1960</v>
      </c>
      <c r="AY650" s="16" t="s">
        <v>2019</v>
      </c>
      <c r="BE650" s="102">
        <f>IF(U650="základní",N650,0)</f>
        <v>0</v>
      </c>
      <c r="BF650" s="102">
        <f>IF(U650="snížená",N650,0)</f>
        <v>0</v>
      </c>
      <c r="BG650" s="102">
        <f>IF(U650="zákl. přenesená",N650,0)</f>
        <v>0</v>
      </c>
      <c r="BH650" s="102">
        <f>IF(U650="sníž. přenesená",N650,0)</f>
        <v>0</v>
      </c>
      <c r="BI650" s="102">
        <f>IF(U650="nulová",N650,0)</f>
        <v>0</v>
      </c>
      <c r="BJ650" s="16" t="s">
        <v>1878</v>
      </c>
      <c r="BK650" s="102">
        <f>ROUND(L650*K650,2)</f>
        <v>0</v>
      </c>
      <c r="BL650" s="16" t="s">
        <v>2024</v>
      </c>
      <c r="BM650" s="16" t="s">
        <v>2666</v>
      </c>
    </row>
    <row r="651" spans="2:65" s="10" customFormat="1" ht="22.5" customHeight="1">
      <c r="B651" s="162"/>
      <c r="C651" s="163"/>
      <c r="D651" s="163"/>
      <c r="E651" s="164" t="s">
        <v>1876</v>
      </c>
      <c r="F651" s="262" t="s">
        <v>2667</v>
      </c>
      <c r="G651" s="263"/>
      <c r="H651" s="263"/>
      <c r="I651" s="263"/>
      <c r="J651" s="163"/>
      <c r="K651" s="165">
        <v>1</v>
      </c>
      <c r="L651" s="163"/>
      <c r="M651" s="163"/>
      <c r="N651" s="163"/>
      <c r="O651" s="163"/>
      <c r="P651" s="163"/>
      <c r="Q651" s="163"/>
      <c r="R651" s="166"/>
      <c r="T651" s="167"/>
      <c r="U651" s="163"/>
      <c r="V651" s="163"/>
      <c r="W651" s="163"/>
      <c r="X651" s="163"/>
      <c r="Y651" s="163"/>
      <c r="Z651" s="163"/>
      <c r="AA651" s="168"/>
      <c r="AT651" s="169" t="s">
        <v>2027</v>
      </c>
      <c r="AU651" s="169" t="s">
        <v>1960</v>
      </c>
      <c r="AV651" s="10" t="s">
        <v>1960</v>
      </c>
      <c r="AW651" s="10" t="s">
        <v>2028</v>
      </c>
      <c r="AX651" s="10" t="s">
        <v>1936</v>
      </c>
      <c r="AY651" s="169" t="s">
        <v>2019</v>
      </c>
    </row>
    <row r="652" spans="2:65" s="10" customFormat="1" ht="22.5" customHeight="1">
      <c r="B652" s="162"/>
      <c r="C652" s="163"/>
      <c r="D652" s="163"/>
      <c r="E652" s="164" t="s">
        <v>1876</v>
      </c>
      <c r="F652" s="266" t="s">
        <v>2668</v>
      </c>
      <c r="G652" s="263"/>
      <c r="H652" s="263"/>
      <c r="I652" s="263"/>
      <c r="J652" s="163"/>
      <c r="K652" s="165">
        <v>4</v>
      </c>
      <c r="L652" s="163"/>
      <c r="M652" s="163"/>
      <c r="N652" s="163"/>
      <c r="O652" s="163"/>
      <c r="P652" s="163"/>
      <c r="Q652" s="163"/>
      <c r="R652" s="166"/>
      <c r="T652" s="167"/>
      <c r="U652" s="163"/>
      <c r="V652" s="163"/>
      <c r="W652" s="163"/>
      <c r="X652" s="163"/>
      <c r="Y652" s="163"/>
      <c r="Z652" s="163"/>
      <c r="AA652" s="168"/>
      <c r="AT652" s="169" t="s">
        <v>2027</v>
      </c>
      <c r="AU652" s="169" t="s">
        <v>1960</v>
      </c>
      <c r="AV652" s="10" t="s">
        <v>1960</v>
      </c>
      <c r="AW652" s="10" t="s">
        <v>2028</v>
      </c>
      <c r="AX652" s="10" t="s">
        <v>1936</v>
      </c>
      <c r="AY652" s="169" t="s">
        <v>2019</v>
      </c>
    </row>
    <row r="653" spans="2:65" s="11" customFormat="1" ht="22.5" customHeight="1">
      <c r="B653" s="170"/>
      <c r="C653" s="171"/>
      <c r="D653" s="171"/>
      <c r="E653" s="172" t="s">
        <v>1876</v>
      </c>
      <c r="F653" s="264" t="s">
        <v>2029</v>
      </c>
      <c r="G653" s="265"/>
      <c r="H653" s="265"/>
      <c r="I653" s="265"/>
      <c r="J653" s="171"/>
      <c r="K653" s="173">
        <v>5</v>
      </c>
      <c r="L653" s="171"/>
      <c r="M653" s="171"/>
      <c r="N653" s="171"/>
      <c r="O653" s="171"/>
      <c r="P653" s="171"/>
      <c r="Q653" s="171"/>
      <c r="R653" s="174"/>
      <c r="T653" s="175"/>
      <c r="U653" s="171"/>
      <c r="V653" s="171"/>
      <c r="W653" s="171"/>
      <c r="X653" s="171"/>
      <c r="Y653" s="171"/>
      <c r="Z653" s="171"/>
      <c r="AA653" s="176"/>
      <c r="AT653" s="177" t="s">
        <v>2027</v>
      </c>
      <c r="AU653" s="177" t="s">
        <v>1960</v>
      </c>
      <c r="AV653" s="11" t="s">
        <v>2024</v>
      </c>
      <c r="AW653" s="11" t="s">
        <v>2028</v>
      </c>
      <c r="AX653" s="11" t="s">
        <v>1878</v>
      </c>
      <c r="AY653" s="177" t="s">
        <v>2019</v>
      </c>
    </row>
    <row r="654" spans="2:65" s="1" customFormat="1" ht="31.5" customHeight="1">
      <c r="B654" s="33"/>
      <c r="C654" s="155" t="s">
        <v>2669</v>
      </c>
      <c r="D654" s="155" t="s">
        <v>2020</v>
      </c>
      <c r="E654" s="156" t="s">
        <v>2670</v>
      </c>
      <c r="F654" s="249" t="s">
        <v>2671</v>
      </c>
      <c r="G654" s="250"/>
      <c r="H654" s="250"/>
      <c r="I654" s="250"/>
      <c r="J654" s="157" t="s">
        <v>2023</v>
      </c>
      <c r="K654" s="158">
        <v>50.405000000000001</v>
      </c>
      <c r="L654" s="251">
        <v>0</v>
      </c>
      <c r="M654" s="250"/>
      <c r="N654" s="252">
        <f>ROUND(L654*K654,2)</f>
        <v>0</v>
      </c>
      <c r="O654" s="250"/>
      <c r="P654" s="250"/>
      <c r="Q654" s="250"/>
      <c r="R654" s="35"/>
      <c r="T654" s="159" t="s">
        <v>1876</v>
      </c>
      <c r="U654" s="42" t="s">
        <v>1901</v>
      </c>
      <c r="V654" s="34"/>
      <c r="W654" s="160">
        <f>V654*K654</f>
        <v>0</v>
      </c>
      <c r="X654" s="160">
        <v>3.3579999999999999E-2</v>
      </c>
      <c r="Y654" s="160">
        <f>X654*K654</f>
        <v>1.6925999</v>
      </c>
      <c r="Z654" s="160">
        <v>0</v>
      </c>
      <c r="AA654" s="161">
        <f>Z654*K654</f>
        <v>0</v>
      </c>
      <c r="AR654" s="16" t="s">
        <v>2024</v>
      </c>
      <c r="AT654" s="16" t="s">
        <v>2020</v>
      </c>
      <c r="AU654" s="16" t="s">
        <v>1960</v>
      </c>
      <c r="AY654" s="16" t="s">
        <v>2019</v>
      </c>
      <c r="BE654" s="102">
        <f>IF(U654="základní",N654,0)</f>
        <v>0</v>
      </c>
      <c r="BF654" s="102">
        <f>IF(U654="snížená",N654,0)</f>
        <v>0</v>
      </c>
      <c r="BG654" s="102">
        <f>IF(U654="zákl. přenesená",N654,0)</f>
        <v>0</v>
      </c>
      <c r="BH654" s="102">
        <f>IF(U654="sníž. přenesená",N654,0)</f>
        <v>0</v>
      </c>
      <c r="BI654" s="102">
        <f>IF(U654="nulová",N654,0)</f>
        <v>0</v>
      </c>
      <c r="BJ654" s="16" t="s">
        <v>1878</v>
      </c>
      <c r="BK654" s="102">
        <f>ROUND(L654*K654,2)</f>
        <v>0</v>
      </c>
      <c r="BL654" s="16" t="s">
        <v>2024</v>
      </c>
      <c r="BM654" s="16" t="s">
        <v>2672</v>
      </c>
    </row>
    <row r="655" spans="2:65" s="10" customFormat="1" ht="31.5" customHeight="1">
      <c r="B655" s="162"/>
      <c r="C655" s="163"/>
      <c r="D655" s="163"/>
      <c r="E655" s="164" t="s">
        <v>1876</v>
      </c>
      <c r="F655" s="262" t="s">
        <v>2673</v>
      </c>
      <c r="G655" s="263"/>
      <c r="H655" s="263"/>
      <c r="I655" s="263"/>
      <c r="J655" s="163"/>
      <c r="K655" s="165">
        <v>4.1025</v>
      </c>
      <c r="L655" s="163"/>
      <c r="M655" s="163"/>
      <c r="N655" s="163"/>
      <c r="O655" s="163"/>
      <c r="P655" s="163"/>
      <c r="Q655" s="163"/>
      <c r="R655" s="166"/>
      <c r="T655" s="167"/>
      <c r="U655" s="163"/>
      <c r="V655" s="163"/>
      <c r="W655" s="163"/>
      <c r="X655" s="163"/>
      <c r="Y655" s="163"/>
      <c r="Z655" s="163"/>
      <c r="AA655" s="168"/>
      <c r="AT655" s="169" t="s">
        <v>2027</v>
      </c>
      <c r="AU655" s="169" t="s">
        <v>1960</v>
      </c>
      <c r="AV655" s="10" t="s">
        <v>1960</v>
      </c>
      <c r="AW655" s="10" t="s">
        <v>2028</v>
      </c>
      <c r="AX655" s="10" t="s">
        <v>1936</v>
      </c>
      <c r="AY655" s="169" t="s">
        <v>2019</v>
      </c>
    </row>
    <row r="656" spans="2:65" s="10" customFormat="1" ht="31.5" customHeight="1">
      <c r="B656" s="162"/>
      <c r="C656" s="163"/>
      <c r="D656" s="163"/>
      <c r="E656" s="164" t="s">
        <v>1876</v>
      </c>
      <c r="F656" s="266" t="s">
        <v>2674</v>
      </c>
      <c r="G656" s="263"/>
      <c r="H656" s="263"/>
      <c r="I656" s="263"/>
      <c r="J656" s="163"/>
      <c r="K656" s="165">
        <v>4.0999999999999996</v>
      </c>
      <c r="L656" s="163"/>
      <c r="M656" s="163"/>
      <c r="N656" s="163"/>
      <c r="O656" s="163"/>
      <c r="P656" s="163"/>
      <c r="Q656" s="163"/>
      <c r="R656" s="166"/>
      <c r="T656" s="167"/>
      <c r="U656" s="163"/>
      <c r="V656" s="163"/>
      <c r="W656" s="163"/>
      <c r="X656" s="163"/>
      <c r="Y656" s="163"/>
      <c r="Z656" s="163"/>
      <c r="AA656" s="168"/>
      <c r="AT656" s="169" t="s">
        <v>2027</v>
      </c>
      <c r="AU656" s="169" t="s">
        <v>1960</v>
      </c>
      <c r="AV656" s="10" t="s">
        <v>1960</v>
      </c>
      <c r="AW656" s="10" t="s">
        <v>2028</v>
      </c>
      <c r="AX656" s="10" t="s">
        <v>1936</v>
      </c>
      <c r="AY656" s="169" t="s">
        <v>2019</v>
      </c>
    </row>
    <row r="657" spans="2:65" s="10" customFormat="1" ht="57" customHeight="1">
      <c r="B657" s="162"/>
      <c r="C657" s="163"/>
      <c r="D657" s="163"/>
      <c r="E657" s="164" t="s">
        <v>1876</v>
      </c>
      <c r="F657" s="266" t="s">
        <v>2675</v>
      </c>
      <c r="G657" s="263"/>
      <c r="H657" s="263"/>
      <c r="I657" s="263"/>
      <c r="J657" s="163"/>
      <c r="K657" s="165">
        <v>25.737500000000001</v>
      </c>
      <c r="L657" s="163"/>
      <c r="M657" s="163"/>
      <c r="N657" s="163"/>
      <c r="O657" s="163"/>
      <c r="P657" s="163"/>
      <c r="Q657" s="163"/>
      <c r="R657" s="166"/>
      <c r="T657" s="167"/>
      <c r="U657" s="163"/>
      <c r="V657" s="163"/>
      <c r="W657" s="163"/>
      <c r="X657" s="163"/>
      <c r="Y657" s="163"/>
      <c r="Z657" s="163"/>
      <c r="AA657" s="168"/>
      <c r="AT657" s="169" t="s">
        <v>2027</v>
      </c>
      <c r="AU657" s="169" t="s">
        <v>1960</v>
      </c>
      <c r="AV657" s="10" t="s">
        <v>1960</v>
      </c>
      <c r="AW657" s="10" t="s">
        <v>2028</v>
      </c>
      <c r="AX657" s="10" t="s">
        <v>1936</v>
      </c>
      <c r="AY657" s="169" t="s">
        <v>2019</v>
      </c>
    </row>
    <row r="658" spans="2:65" s="10" customFormat="1" ht="57" customHeight="1">
      <c r="B658" s="162"/>
      <c r="C658" s="163"/>
      <c r="D658" s="163"/>
      <c r="E658" s="164" t="s">
        <v>1876</v>
      </c>
      <c r="F658" s="266" t="s">
        <v>2676</v>
      </c>
      <c r="G658" s="263"/>
      <c r="H658" s="263"/>
      <c r="I658" s="263"/>
      <c r="J658" s="163"/>
      <c r="K658" s="165">
        <v>14.477499999999999</v>
      </c>
      <c r="L658" s="163"/>
      <c r="M658" s="163"/>
      <c r="N658" s="163"/>
      <c r="O658" s="163"/>
      <c r="P658" s="163"/>
      <c r="Q658" s="163"/>
      <c r="R658" s="166"/>
      <c r="T658" s="167"/>
      <c r="U658" s="163"/>
      <c r="V658" s="163"/>
      <c r="W658" s="163"/>
      <c r="X658" s="163"/>
      <c r="Y658" s="163"/>
      <c r="Z658" s="163"/>
      <c r="AA658" s="168"/>
      <c r="AT658" s="169" t="s">
        <v>2027</v>
      </c>
      <c r="AU658" s="169" t="s">
        <v>1960</v>
      </c>
      <c r="AV658" s="10" t="s">
        <v>1960</v>
      </c>
      <c r="AW658" s="10" t="s">
        <v>2028</v>
      </c>
      <c r="AX658" s="10" t="s">
        <v>1936</v>
      </c>
      <c r="AY658" s="169" t="s">
        <v>2019</v>
      </c>
    </row>
    <row r="659" spans="2:65" s="10" customFormat="1" ht="22.5" customHeight="1">
      <c r="B659" s="162"/>
      <c r="C659" s="163"/>
      <c r="D659" s="163"/>
      <c r="E659" s="164" t="s">
        <v>1876</v>
      </c>
      <c r="F659" s="266" t="s">
        <v>2677</v>
      </c>
      <c r="G659" s="263"/>
      <c r="H659" s="263"/>
      <c r="I659" s="263"/>
      <c r="J659" s="163"/>
      <c r="K659" s="165">
        <v>1.9875</v>
      </c>
      <c r="L659" s="163"/>
      <c r="M659" s="163"/>
      <c r="N659" s="163"/>
      <c r="O659" s="163"/>
      <c r="P659" s="163"/>
      <c r="Q659" s="163"/>
      <c r="R659" s="166"/>
      <c r="T659" s="167"/>
      <c r="U659" s="163"/>
      <c r="V659" s="163"/>
      <c r="W659" s="163"/>
      <c r="X659" s="163"/>
      <c r="Y659" s="163"/>
      <c r="Z659" s="163"/>
      <c r="AA659" s="168"/>
      <c r="AT659" s="169" t="s">
        <v>2027</v>
      </c>
      <c r="AU659" s="169" t="s">
        <v>1960</v>
      </c>
      <c r="AV659" s="10" t="s">
        <v>1960</v>
      </c>
      <c r="AW659" s="10" t="s">
        <v>2028</v>
      </c>
      <c r="AX659" s="10" t="s">
        <v>1936</v>
      </c>
      <c r="AY659" s="169" t="s">
        <v>2019</v>
      </c>
    </row>
    <row r="660" spans="2:65" s="11" customFormat="1" ht="22.5" customHeight="1">
      <c r="B660" s="170"/>
      <c r="C660" s="171"/>
      <c r="D660" s="171"/>
      <c r="E660" s="172" t="s">
        <v>1876</v>
      </c>
      <c r="F660" s="264" t="s">
        <v>2029</v>
      </c>
      <c r="G660" s="265"/>
      <c r="H660" s="265"/>
      <c r="I660" s="265"/>
      <c r="J660" s="171"/>
      <c r="K660" s="173">
        <v>50.405000000000001</v>
      </c>
      <c r="L660" s="171"/>
      <c r="M660" s="171"/>
      <c r="N660" s="171"/>
      <c r="O660" s="171"/>
      <c r="P660" s="171"/>
      <c r="Q660" s="171"/>
      <c r="R660" s="174"/>
      <c r="T660" s="175"/>
      <c r="U660" s="171"/>
      <c r="V660" s="171"/>
      <c r="W660" s="171"/>
      <c r="X660" s="171"/>
      <c r="Y660" s="171"/>
      <c r="Z660" s="171"/>
      <c r="AA660" s="176"/>
      <c r="AT660" s="177" t="s">
        <v>2027</v>
      </c>
      <c r="AU660" s="177" t="s">
        <v>1960</v>
      </c>
      <c r="AV660" s="11" t="s">
        <v>2024</v>
      </c>
      <c r="AW660" s="11" t="s">
        <v>2028</v>
      </c>
      <c r="AX660" s="11" t="s">
        <v>1878</v>
      </c>
      <c r="AY660" s="177" t="s">
        <v>2019</v>
      </c>
    </row>
    <row r="661" spans="2:65" s="1" customFormat="1" ht="31.5" customHeight="1">
      <c r="B661" s="33"/>
      <c r="C661" s="155" t="s">
        <v>2678</v>
      </c>
      <c r="D661" s="155" t="s">
        <v>2020</v>
      </c>
      <c r="E661" s="156" t="s">
        <v>2679</v>
      </c>
      <c r="F661" s="249" t="s">
        <v>2680</v>
      </c>
      <c r="G661" s="250"/>
      <c r="H661" s="250"/>
      <c r="I661" s="250"/>
      <c r="J661" s="157" t="s">
        <v>2023</v>
      </c>
      <c r="K661" s="158">
        <v>166.863</v>
      </c>
      <c r="L661" s="251">
        <v>0</v>
      </c>
      <c r="M661" s="250"/>
      <c r="N661" s="252">
        <f>ROUND(L661*K661,2)</f>
        <v>0</v>
      </c>
      <c r="O661" s="250"/>
      <c r="P661" s="250"/>
      <c r="Q661" s="250"/>
      <c r="R661" s="35"/>
      <c r="T661" s="159" t="s">
        <v>1876</v>
      </c>
      <c r="U661" s="42" t="s">
        <v>1901</v>
      </c>
      <c r="V661" s="34"/>
      <c r="W661" s="160">
        <f>V661*K661</f>
        <v>0</v>
      </c>
      <c r="X661" s="160">
        <v>1.5599999999999999E-2</v>
      </c>
      <c r="Y661" s="160">
        <f>X661*K661</f>
        <v>2.6030628</v>
      </c>
      <c r="Z661" s="160">
        <v>0</v>
      </c>
      <c r="AA661" s="161">
        <f>Z661*K661</f>
        <v>0</v>
      </c>
      <c r="AR661" s="16" t="s">
        <v>2024</v>
      </c>
      <c r="AT661" s="16" t="s">
        <v>2020</v>
      </c>
      <c r="AU661" s="16" t="s">
        <v>1960</v>
      </c>
      <c r="AY661" s="16" t="s">
        <v>2019</v>
      </c>
      <c r="BE661" s="102">
        <f>IF(U661="základní",N661,0)</f>
        <v>0</v>
      </c>
      <c r="BF661" s="102">
        <f>IF(U661="snížená",N661,0)</f>
        <v>0</v>
      </c>
      <c r="BG661" s="102">
        <f>IF(U661="zákl. přenesená",N661,0)</f>
        <v>0</v>
      </c>
      <c r="BH661" s="102">
        <f>IF(U661="sníž. přenesená",N661,0)</f>
        <v>0</v>
      </c>
      <c r="BI661" s="102">
        <f>IF(U661="nulová",N661,0)</f>
        <v>0</v>
      </c>
      <c r="BJ661" s="16" t="s">
        <v>1878</v>
      </c>
      <c r="BK661" s="102">
        <f>ROUND(L661*K661,2)</f>
        <v>0</v>
      </c>
      <c r="BL661" s="16" t="s">
        <v>2024</v>
      </c>
      <c r="BM661" s="16" t="s">
        <v>2681</v>
      </c>
    </row>
    <row r="662" spans="2:65" s="10" customFormat="1" ht="44.25" customHeight="1">
      <c r="B662" s="162"/>
      <c r="C662" s="163"/>
      <c r="D662" s="163"/>
      <c r="E662" s="164" t="s">
        <v>1876</v>
      </c>
      <c r="F662" s="262" t="s">
        <v>2609</v>
      </c>
      <c r="G662" s="263"/>
      <c r="H662" s="263"/>
      <c r="I662" s="263"/>
      <c r="J662" s="163"/>
      <c r="K662" s="165">
        <v>8.6881249999999994</v>
      </c>
      <c r="L662" s="163"/>
      <c r="M662" s="163"/>
      <c r="N662" s="163"/>
      <c r="O662" s="163"/>
      <c r="P662" s="163"/>
      <c r="Q662" s="163"/>
      <c r="R662" s="166"/>
      <c r="T662" s="167"/>
      <c r="U662" s="163"/>
      <c r="V662" s="163"/>
      <c r="W662" s="163"/>
      <c r="X662" s="163"/>
      <c r="Y662" s="163"/>
      <c r="Z662" s="163"/>
      <c r="AA662" s="168"/>
      <c r="AT662" s="169" t="s">
        <v>2027</v>
      </c>
      <c r="AU662" s="169" t="s">
        <v>1960</v>
      </c>
      <c r="AV662" s="10" t="s">
        <v>1960</v>
      </c>
      <c r="AW662" s="10" t="s">
        <v>2028</v>
      </c>
      <c r="AX662" s="10" t="s">
        <v>1936</v>
      </c>
      <c r="AY662" s="169" t="s">
        <v>2019</v>
      </c>
    </row>
    <row r="663" spans="2:65" s="10" customFormat="1" ht="22.5" customHeight="1">
      <c r="B663" s="162"/>
      <c r="C663" s="163"/>
      <c r="D663" s="163"/>
      <c r="E663" s="164" t="s">
        <v>1876</v>
      </c>
      <c r="F663" s="266" t="s">
        <v>2610</v>
      </c>
      <c r="G663" s="263"/>
      <c r="H663" s="263"/>
      <c r="I663" s="263"/>
      <c r="J663" s="163"/>
      <c r="K663" s="165">
        <v>1.05</v>
      </c>
      <c r="L663" s="163"/>
      <c r="M663" s="163"/>
      <c r="N663" s="163"/>
      <c r="O663" s="163"/>
      <c r="P663" s="163"/>
      <c r="Q663" s="163"/>
      <c r="R663" s="166"/>
      <c r="T663" s="167"/>
      <c r="U663" s="163"/>
      <c r="V663" s="163"/>
      <c r="W663" s="163"/>
      <c r="X663" s="163"/>
      <c r="Y663" s="163"/>
      <c r="Z663" s="163"/>
      <c r="AA663" s="168"/>
      <c r="AT663" s="169" t="s">
        <v>2027</v>
      </c>
      <c r="AU663" s="169" t="s">
        <v>1960</v>
      </c>
      <c r="AV663" s="10" t="s">
        <v>1960</v>
      </c>
      <c r="AW663" s="10" t="s">
        <v>2028</v>
      </c>
      <c r="AX663" s="10" t="s">
        <v>1936</v>
      </c>
      <c r="AY663" s="169" t="s">
        <v>2019</v>
      </c>
    </row>
    <row r="664" spans="2:65" s="10" customFormat="1" ht="31.5" customHeight="1">
      <c r="B664" s="162"/>
      <c r="C664" s="163"/>
      <c r="D664" s="163"/>
      <c r="E664" s="164" t="s">
        <v>1876</v>
      </c>
      <c r="F664" s="266" t="s">
        <v>2611</v>
      </c>
      <c r="G664" s="263"/>
      <c r="H664" s="263"/>
      <c r="I664" s="263"/>
      <c r="J664" s="163"/>
      <c r="K664" s="165">
        <v>9.7639999999999993</v>
      </c>
      <c r="L664" s="163"/>
      <c r="M664" s="163"/>
      <c r="N664" s="163"/>
      <c r="O664" s="163"/>
      <c r="P664" s="163"/>
      <c r="Q664" s="163"/>
      <c r="R664" s="166"/>
      <c r="T664" s="167"/>
      <c r="U664" s="163"/>
      <c r="V664" s="163"/>
      <c r="W664" s="163"/>
      <c r="X664" s="163"/>
      <c r="Y664" s="163"/>
      <c r="Z664" s="163"/>
      <c r="AA664" s="168"/>
      <c r="AT664" s="169" t="s">
        <v>2027</v>
      </c>
      <c r="AU664" s="169" t="s">
        <v>1960</v>
      </c>
      <c r="AV664" s="10" t="s">
        <v>1960</v>
      </c>
      <c r="AW664" s="10" t="s">
        <v>2028</v>
      </c>
      <c r="AX664" s="10" t="s">
        <v>1936</v>
      </c>
      <c r="AY664" s="169" t="s">
        <v>2019</v>
      </c>
    </row>
    <row r="665" spans="2:65" s="10" customFormat="1" ht="31.5" customHeight="1">
      <c r="B665" s="162"/>
      <c r="C665" s="163"/>
      <c r="D665" s="163"/>
      <c r="E665" s="164" t="s">
        <v>1876</v>
      </c>
      <c r="F665" s="266" t="s">
        <v>2612</v>
      </c>
      <c r="G665" s="263"/>
      <c r="H665" s="263"/>
      <c r="I665" s="263"/>
      <c r="J665" s="163"/>
      <c r="K665" s="165">
        <v>11.684749999999999</v>
      </c>
      <c r="L665" s="163"/>
      <c r="M665" s="163"/>
      <c r="N665" s="163"/>
      <c r="O665" s="163"/>
      <c r="P665" s="163"/>
      <c r="Q665" s="163"/>
      <c r="R665" s="166"/>
      <c r="T665" s="167"/>
      <c r="U665" s="163"/>
      <c r="V665" s="163"/>
      <c r="W665" s="163"/>
      <c r="X665" s="163"/>
      <c r="Y665" s="163"/>
      <c r="Z665" s="163"/>
      <c r="AA665" s="168"/>
      <c r="AT665" s="169" t="s">
        <v>2027</v>
      </c>
      <c r="AU665" s="169" t="s">
        <v>1960</v>
      </c>
      <c r="AV665" s="10" t="s">
        <v>1960</v>
      </c>
      <c r="AW665" s="10" t="s">
        <v>2028</v>
      </c>
      <c r="AX665" s="10" t="s">
        <v>1936</v>
      </c>
      <c r="AY665" s="169" t="s">
        <v>2019</v>
      </c>
    </row>
    <row r="666" spans="2:65" s="10" customFormat="1" ht="31.5" customHeight="1">
      <c r="B666" s="162"/>
      <c r="C666" s="163"/>
      <c r="D666" s="163"/>
      <c r="E666" s="164" t="s">
        <v>1876</v>
      </c>
      <c r="F666" s="266" t="s">
        <v>2613</v>
      </c>
      <c r="G666" s="263"/>
      <c r="H666" s="263"/>
      <c r="I666" s="263"/>
      <c r="J666" s="163"/>
      <c r="K666" s="165">
        <v>3.6779999999999999</v>
      </c>
      <c r="L666" s="163"/>
      <c r="M666" s="163"/>
      <c r="N666" s="163"/>
      <c r="O666" s="163"/>
      <c r="P666" s="163"/>
      <c r="Q666" s="163"/>
      <c r="R666" s="166"/>
      <c r="T666" s="167"/>
      <c r="U666" s="163"/>
      <c r="V666" s="163"/>
      <c r="W666" s="163"/>
      <c r="X666" s="163"/>
      <c r="Y666" s="163"/>
      <c r="Z666" s="163"/>
      <c r="AA666" s="168"/>
      <c r="AT666" s="169" t="s">
        <v>2027</v>
      </c>
      <c r="AU666" s="169" t="s">
        <v>1960</v>
      </c>
      <c r="AV666" s="10" t="s">
        <v>1960</v>
      </c>
      <c r="AW666" s="10" t="s">
        <v>2028</v>
      </c>
      <c r="AX666" s="10" t="s">
        <v>1936</v>
      </c>
      <c r="AY666" s="169" t="s">
        <v>2019</v>
      </c>
    </row>
    <row r="667" spans="2:65" s="10" customFormat="1" ht="31.5" customHeight="1">
      <c r="B667" s="162"/>
      <c r="C667" s="163"/>
      <c r="D667" s="163"/>
      <c r="E667" s="164" t="s">
        <v>1876</v>
      </c>
      <c r="F667" s="266" t="s">
        <v>2614</v>
      </c>
      <c r="G667" s="263"/>
      <c r="H667" s="263"/>
      <c r="I667" s="263"/>
      <c r="J667" s="163"/>
      <c r="K667" s="165">
        <v>3.81175</v>
      </c>
      <c r="L667" s="163"/>
      <c r="M667" s="163"/>
      <c r="N667" s="163"/>
      <c r="O667" s="163"/>
      <c r="P667" s="163"/>
      <c r="Q667" s="163"/>
      <c r="R667" s="166"/>
      <c r="T667" s="167"/>
      <c r="U667" s="163"/>
      <c r="V667" s="163"/>
      <c r="W667" s="163"/>
      <c r="X667" s="163"/>
      <c r="Y667" s="163"/>
      <c r="Z667" s="163"/>
      <c r="AA667" s="168"/>
      <c r="AT667" s="169" t="s">
        <v>2027</v>
      </c>
      <c r="AU667" s="169" t="s">
        <v>1960</v>
      </c>
      <c r="AV667" s="10" t="s">
        <v>1960</v>
      </c>
      <c r="AW667" s="10" t="s">
        <v>2028</v>
      </c>
      <c r="AX667" s="10" t="s">
        <v>1936</v>
      </c>
      <c r="AY667" s="169" t="s">
        <v>2019</v>
      </c>
    </row>
    <row r="668" spans="2:65" s="10" customFormat="1" ht="31.5" customHeight="1">
      <c r="B668" s="162"/>
      <c r="C668" s="163"/>
      <c r="D668" s="163"/>
      <c r="E668" s="164" t="s">
        <v>1876</v>
      </c>
      <c r="F668" s="266" t="s">
        <v>2615</v>
      </c>
      <c r="G668" s="263"/>
      <c r="H668" s="263"/>
      <c r="I668" s="263"/>
      <c r="J668" s="163"/>
      <c r="K668" s="165">
        <v>3.5637500000000002</v>
      </c>
      <c r="L668" s="163"/>
      <c r="M668" s="163"/>
      <c r="N668" s="163"/>
      <c r="O668" s="163"/>
      <c r="P668" s="163"/>
      <c r="Q668" s="163"/>
      <c r="R668" s="166"/>
      <c r="T668" s="167"/>
      <c r="U668" s="163"/>
      <c r="V668" s="163"/>
      <c r="W668" s="163"/>
      <c r="X668" s="163"/>
      <c r="Y668" s="163"/>
      <c r="Z668" s="163"/>
      <c r="AA668" s="168"/>
      <c r="AT668" s="169" t="s">
        <v>2027</v>
      </c>
      <c r="AU668" s="169" t="s">
        <v>1960</v>
      </c>
      <c r="AV668" s="10" t="s">
        <v>1960</v>
      </c>
      <c r="AW668" s="10" t="s">
        <v>2028</v>
      </c>
      <c r="AX668" s="10" t="s">
        <v>1936</v>
      </c>
      <c r="AY668" s="169" t="s">
        <v>2019</v>
      </c>
    </row>
    <row r="669" spans="2:65" s="10" customFormat="1" ht="44.25" customHeight="1">
      <c r="B669" s="162"/>
      <c r="C669" s="163"/>
      <c r="D669" s="163"/>
      <c r="E669" s="164" t="s">
        <v>1876</v>
      </c>
      <c r="F669" s="266" t="s">
        <v>2616</v>
      </c>
      <c r="G669" s="263"/>
      <c r="H669" s="263"/>
      <c r="I669" s="263"/>
      <c r="J669" s="163"/>
      <c r="K669" s="165">
        <v>17.572500000000002</v>
      </c>
      <c r="L669" s="163"/>
      <c r="M669" s="163"/>
      <c r="N669" s="163"/>
      <c r="O669" s="163"/>
      <c r="P669" s="163"/>
      <c r="Q669" s="163"/>
      <c r="R669" s="166"/>
      <c r="T669" s="167"/>
      <c r="U669" s="163"/>
      <c r="V669" s="163"/>
      <c r="W669" s="163"/>
      <c r="X669" s="163"/>
      <c r="Y669" s="163"/>
      <c r="Z669" s="163"/>
      <c r="AA669" s="168"/>
      <c r="AT669" s="169" t="s">
        <v>2027</v>
      </c>
      <c r="AU669" s="169" t="s">
        <v>1960</v>
      </c>
      <c r="AV669" s="10" t="s">
        <v>1960</v>
      </c>
      <c r="AW669" s="10" t="s">
        <v>2028</v>
      </c>
      <c r="AX669" s="10" t="s">
        <v>1936</v>
      </c>
      <c r="AY669" s="169" t="s">
        <v>2019</v>
      </c>
    </row>
    <row r="670" spans="2:65" s="10" customFormat="1" ht="57" customHeight="1">
      <c r="B670" s="162"/>
      <c r="C670" s="163"/>
      <c r="D670" s="163"/>
      <c r="E670" s="164" t="s">
        <v>1876</v>
      </c>
      <c r="F670" s="266" t="s">
        <v>2617</v>
      </c>
      <c r="G670" s="263"/>
      <c r="H670" s="263"/>
      <c r="I670" s="263"/>
      <c r="J670" s="163"/>
      <c r="K670" s="165">
        <v>23.733000000000001</v>
      </c>
      <c r="L670" s="163"/>
      <c r="M670" s="163"/>
      <c r="N670" s="163"/>
      <c r="O670" s="163"/>
      <c r="P670" s="163"/>
      <c r="Q670" s="163"/>
      <c r="R670" s="166"/>
      <c r="T670" s="167"/>
      <c r="U670" s="163"/>
      <c r="V670" s="163"/>
      <c r="W670" s="163"/>
      <c r="X670" s="163"/>
      <c r="Y670" s="163"/>
      <c r="Z670" s="163"/>
      <c r="AA670" s="168"/>
      <c r="AT670" s="169" t="s">
        <v>2027</v>
      </c>
      <c r="AU670" s="169" t="s">
        <v>1960</v>
      </c>
      <c r="AV670" s="10" t="s">
        <v>1960</v>
      </c>
      <c r="AW670" s="10" t="s">
        <v>2028</v>
      </c>
      <c r="AX670" s="10" t="s">
        <v>1936</v>
      </c>
      <c r="AY670" s="169" t="s">
        <v>2019</v>
      </c>
    </row>
    <row r="671" spans="2:65" s="10" customFormat="1" ht="31.5" customHeight="1">
      <c r="B671" s="162"/>
      <c r="C671" s="163"/>
      <c r="D671" s="163"/>
      <c r="E671" s="164" t="s">
        <v>1876</v>
      </c>
      <c r="F671" s="266" t="s">
        <v>2618</v>
      </c>
      <c r="G671" s="263"/>
      <c r="H671" s="263"/>
      <c r="I671" s="263"/>
      <c r="J671" s="163"/>
      <c r="K671" s="165">
        <v>5.7962499999999997</v>
      </c>
      <c r="L671" s="163"/>
      <c r="M671" s="163"/>
      <c r="N671" s="163"/>
      <c r="O671" s="163"/>
      <c r="P671" s="163"/>
      <c r="Q671" s="163"/>
      <c r="R671" s="166"/>
      <c r="T671" s="167"/>
      <c r="U671" s="163"/>
      <c r="V671" s="163"/>
      <c r="W671" s="163"/>
      <c r="X671" s="163"/>
      <c r="Y671" s="163"/>
      <c r="Z671" s="163"/>
      <c r="AA671" s="168"/>
      <c r="AT671" s="169" t="s">
        <v>2027</v>
      </c>
      <c r="AU671" s="169" t="s">
        <v>1960</v>
      </c>
      <c r="AV671" s="10" t="s">
        <v>1960</v>
      </c>
      <c r="AW671" s="10" t="s">
        <v>2028</v>
      </c>
      <c r="AX671" s="10" t="s">
        <v>1936</v>
      </c>
      <c r="AY671" s="169" t="s">
        <v>2019</v>
      </c>
    </row>
    <row r="672" spans="2:65" s="10" customFormat="1" ht="31.5" customHeight="1">
      <c r="B672" s="162"/>
      <c r="C672" s="163"/>
      <c r="D672" s="163"/>
      <c r="E672" s="164" t="s">
        <v>1876</v>
      </c>
      <c r="F672" s="266" t="s">
        <v>2619</v>
      </c>
      <c r="G672" s="263"/>
      <c r="H672" s="263"/>
      <c r="I672" s="263"/>
      <c r="J672" s="163"/>
      <c r="K672" s="165">
        <v>2.9620000000000002</v>
      </c>
      <c r="L672" s="163"/>
      <c r="M672" s="163"/>
      <c r="N672" s="163"/>
      <c r="O672" s="163"/>
      <c r="P672" s="163"/>
      <c r="Q672" s="163"/>
      <c r="R672" s="166"/>
      <c r="T672" s="167"/>
      <c r="U672" s="163"/>
      <c r="V672" s="163"/>
      <c r="W672" s="163"/>
      <c r="X672" s="163"/>
      <c r="Y672" s="163"/>
      <c r="Z672" s="163"/>
      <c r="AA672" s="168"/>
      <c r="AT672" s="169" t="s">
        <v>2027</v>
      </c>
      <c r="AU672" s="169" t="s">
        <v>1960</v>
      </c>
      <c r="AV672" s="10" t="s">
        <v>1960</v>
      </c>
      <c r="AW672" s="10" t="s">
        <v>2028</v>
      </c>
      <c r="AX672" s="10" t="s">
        <v>1936</v>
      </c>
      <c r="AY672" s="169" t="s">
        <v>2019</v>
      </c>
    </row>
    <row r="673" spans="2:65" s="10" customFormat="1" ht="44.25" customHeight="1">
      <c r="B673" s="162"/>
      <c r="C673" s="163"/>
      <c r="D673" s="163"/>
      <c r="E673" s="164" t="s">
        <v>1876</v>
      </c>
      <c r="F673" s="266" t="s">
        <v>2620</v>
      </c>
      <c r="G673" s="263"/>
      <c r="H673" s="263"/>
      <c r="I673" s="263"/>
      <c r="J673" s="163"/>
      <c r="K673" s="165">
        <v>38.5045</v>
      </c>
      <c r="L673" s="163"/>
      <c r="M673" s="163"/>
      <c r="N673" s="163"/>
      <c r="O673" s="163"/>
      <c r="P673" s="163"/>
      <c r="Q673" s="163"/>
      <c r="R673" s="166"/>
      <c r="T673" s="167"/>
      <c r="U673" s="163"/>
      <c r="V673" s="163"/>
      <c r="W673" s="163"/>
      <c r="X673" s="163"/>
      <c r="Y673" s="163"/>
      <c r="Z673" s="163"/>
      <c r="AA673" s="168"/>
      <c r="AT673" s="169" t="s">
        <v>2027</v>
      </c>
      <c r="AU673" s="169" t="s">
        <v>1960</v>
      </c>
      <c r="AV673" s="10" t="s">
        <v>1960</v>
      </c>
      <c r="AW673" s="10" t="s">
        <v>2028</v>
      </c>
      <c r="AX673" s="10" t="s">
        <v>1936</v>
      </c>
      <c r="AY673" s="169" t="s">
        <v>2019</v>
      </c>
    </row>
    <row r="674" spans="2:65" s="10" customFormat="1" ht="57" customHeight="1">
      <c r="B674" s="162"/>
      <c r="C674" s="163"/>
      <c r="D674" s="163"/>
      <c r="E674" s="164" t="s">
        <v>1876</v>
      </c>
      <c r="F674" s="266" t="s">
        <v>2621</v>
      </c>
      <c r="G674" s="263"/>
      <c r="H674" s="263"/>
      <c r="I674" s="263"/>
      <c r="J674" s="163"/>
      <c r="K674" s="165">
        <v>16.298999999999999</v>
      </c>
      <c r="L674" s="163"/>
      <c r="M674" s="163"/>
      <c r="N674" s="163"/>
      <c r="O674" s="163"/>
      <c r="P674" s="163"/>
      <c r="Q674" s="163"/>
      <c r="R674" s="166"/>
      <c r="T674" s="167"/>
      <c r="U674" s="163"/>
      <c r="V674" s="163"/>
      <c r="W674" s="163"/>
      <c r="X674" s="163"/>
      <c r="Y674" s="163"/>
      <c r="Z674" s="163"/>
      <c r="AA674" s="168"/>
      <c r="AT674" s="169" t="s">
        <v>2027</v>
      </c>
      <c r="AU674" s="169" t="s">
        <v>1960</v>
      </c>
      <c r="AV674" s="10" t="s">
        <v>1960</v>
      </c>
      <c r="AW674" s="10" t="s">
        <v>2028</v>
      </c>
      <c r="AX674" s="10" t="s">
        <v>1936</v>
      </c>
      <c r="AY674" s="169" t="s">
        <v>2019</v>
      </c>
    </row>
    <row r="675" spans="2:65" s="10" customFormat="1" ht="44.25" customHeight="1">
      <c r="B675" s="162"/>
      <c r="C675" s="163"/>
      <c r="D675" s="163"/>
      <c r="E675" s="164" t="s">
        <v>1876</v>
      </c>
      <c r="F675" s="266" t="s">
        <v>2622</v>
      </c>
      <c r="G675" s="263"/>
      <c r="H675" s="263"/>
      <c r="I675" s="263"/>
      <c r="J675" s="163"/>
      <c r="K675" s="165">
        <v>9.5365000000000002</v>
      </c>
      <c r="L675" s="163"/>
      <c r="M675" s="163"/>
      <c r="N675" s="163"/>
      <c r="O675" s="163"/>
      <c r="P675" s="163"/>
      <c r="Q675" s="163"/>
      <c r="R675" s="166"/>
      <c r="T675" s="167"/>
      <c r="U675" s="163"/>
      <c r="V675" s="163"/>
      <c r="W675" s="163"/>
      <c r="X675" s="163"/>
      <c r="Y675" s="163"/>
      <c r="Z675" s="163"/>
      <c r="AA675" s="168"/>
      <c r="AT675" s="169" t="s">
        <v>2027</v>
      </c>
      <c r="AU675" s="169" t="s">
        <v>1960</v>
      </c>
      <c r="AV675" s="10" t="s">
        <v>1960</v>
      </c>
      <c r="AW675" s="10" t="s">
        <v>2028</v>
      </c>
      <c r="AX675" s="10" t="s">
        <v>1936</v>
      </c>
      <c r="AY675" s="169" t="s">
        <v>2019</v>
      </c>
    </row>
    <row r="676" spans="2:65" s="10" customFormat="1" ht="44.25" customHeight="1">
      <c r="B676" s="162"/>
      <c r="C676" s="163"/>
      <c r="D676" s="163"/>
      <c r="E676" s="164" t="s">
        <v>1876</v>
      </c>
      <c r="F676" s="266" t="s">
        <v>2623</v>
      </c>
      <c r="G676" s="263"/>
      <c r="H676" s="263"/>
      <c r="I676" s="263"/>
      <c r="J676" s="163"/>
      <c r="K676" s="165">
        <v>8.6289999999999996</v>
      </c>
      <c r="L676" s="163"/>
      <c r="M676" s="163"/>
      <c r="N676" s="163"/>
      <c r="O676" s="163"/>
      <c r="P676" s="163"/>
      <c r="Q676" s="163"/>
      <c r="R676" s="166"/>
      <c r="T676" s="167"/>
      <c r="U676" s="163"/>
      <c r="V676" s="163"/>
      <c r="W676" s="163"/>
      <c r="X676" s="163"/>
      <c r="Y676" s="163"/>
      <c r="Z676" s="163"/>
      <c r="AA676" s="168"/>
      <c r="AT676" s="169" t="s">
        <v>2027</v>
      </c>
      <c r="AU676" s="169" t="s">
        <v>1960</v>
      </c>
      <c r="AV676" s="10" t="s">
        <v>1960</v>
      </c>
      <c r="AW676" s="10" t="s">
        <v>2028</v>
      </c>
      <c r="AX676" s="10" t="s">
        <v>1936</v>
      </c>
      <c r="AY676" s="169" t="s">
        <v>2019</v>
      </c>
    </row>
    <row r="677" spans="2:65" s="10" customFormat="1" ht="31.5" customHeight="1">
      <c r="B677" s="162"/>
      <c r="C677" s="163"/>
      <c r="D677" s="163"/>
      <c r="E677" s="164" t="s">
        <v>1876</v>
      </c>
      <c r="F677" s="266" t="s">
        <v>2624</v>
      </c>
      <c r="G677" s="263"/>
      <c r="H677" s="263"/>
      <c r="I677" s="263"/>
      <c r="J677" s="163"/>
      <c r="K677" s="165">
        <v>1.59</v>
      </c>
      <c r="L677" s="163"/>
      <c r="M677" s="163"/>
      <c r="N677" s="163"/>
      <c r="O677" s="163"/>
      <c r="P677" s="163"/>
      <c r="Q677" s="163"/>
      <c r="R677" s="166"/>
      <c r="T677" s="167"/>
      <c r="U677" s="163"/>
      <c r="V677" s="163"/>
      <c r="W677" s="163"/>
      <c r="X677" s="163"/>
      <c r="Y677" s="163"/>
      <c r="Z677" s="163"/>
      <c r="AA677" s="168"/>
      <c r="AT677" s="169" t="s">
        <v>2027</v>
      </c>
      <c r="AU677" s="169" t="s">
        <v>1960</v>
      </c>
      <c r="AV677" s="10" t="s">
        <v>1960</v>
      </c>
      <c r="AW677" s="10" t="s">
        <v>2028</v>
      </c>
      <c r="AX677" s="10" t="s">
        <v>1936</v>
      </c>
      <c r="AY677" s="169" t="s">
        <v>2019</v>
      </c>
    </row>
    <row r="678" spans="2:65" s="11" customFormat="1" ht="22.5" customHeight="1">
      <c r="B678" s="170"/>
      <c r="C678" s="171"/>
      <c r="D678" s="171"/>
      <c r="E678" s="172" t="s">
        <v>1876</v>
      </c>
      <c r="F678" s="264" t="s">
        <v>2029</v>
      </c>
      <c r="G678" s="265"/>
      <c r="H678" s="265"/>
      <c r="I678" s="265"/>
      <c r="J678" s="171"/>
      <c r="K678" s="173">
        <v>166.863125</v>
      </c>
      <c r="L678" s="171"/>
      <c r="M678" s="171"/>
      <c r="N678" s="171"/>
      <c r="O678" s="171"/>
      <c r="P678" s="171"/>
      <c r="Q678" s="171"/>
      <c r="R678" s="174"/>
      <c r="T678" s="175"/>
      <c r="U678" s="171"/>
      <c r="V678" s="171"/>
      <c r="W678" s="171"/>
      <c r="X678" s="171"/>
      <c r="Y678" s="171"/>
      <c r="Z678" s="171"/>
      <c r="AA678" s="176"/>
      <c r="AT678" s="177" t="s">
        <v>2027</v>
      </c>
      <c r="AU678" s="177" t="s">
        <v>1960</v>
      </c>
      <c r="AV678" s="11" t="s">
        <v>2024</v>
      </c>
      <c r="AW678" s="11" t="s">
        <v>2028</v>
      </c>
      <c r="AX678" s="11" t="s">
        <v>1878</v>
      </c>
      <c r="AY678" s="177" t="s">
        <v>2019</v>
      </c>
    </row>
    <row r="679" spans="2:65" s="1" customFormat="1" ht="31.5" customHeight="1">
      <c r="B679" s="33"/>
      <c r="C679" s="155" t="s">
        <v>2682</v>
      </c>
      <c r="D679" s="155" t="s">
        <v>2020</v>
      </c>
      <c r="E679" s="156" t="s">
        <v>2683</v>
      </c>
      <c r="F679" s="249" t="s">
        <v>2684</v>
      </c>
      <c r="G679" s="250"/>
      <c r="H679" s="250"/>
      <c r="I679" s="250"/>
      <c r="J679" s="157" t="s">
        <v>2023</v>
      </c>
      <c r="K679" s="158">
        <v>129.33500000000001</v>
      </c>
      <c r="L679" s="251">
        <v>0</v>
      </c>
      <c r="M679" s="250"/>
      <c r="N679" s="252">
        <f>ROUND(L679*K679,2)</f>
        <v>0</v>
      </c>
      <c r="O679" s="250"/>
      <c r="P679" s="250"/>
      <c r="Q679" s="250"/>
      <c r="R679" s="35"/>
      <c r="T679" s="159" t="s">
        <v>1876</v>
      </c>
      <c r="U679" s="42" t="s">
        <v>1901</v>
      </c>
      <c r="V679" s="34"/>
      <c r="W679" s="160">
        <f>V679*K679</f>
        <v>0</v>
      </c>
      <c r="X679" s="160">
        <v>1.7000000000000001E-2</v>
      </c>
      <c r="Y679" s="160">
        <f>X679*K679</f>
        <v>2.1986950000000003</v>
      </c>
      <c r="Z679" s="160">
        <v>0</v>
      </c>
      <c r="AA679" s="161">
        <f>Z679*K679</f>
        <v>0</v>
      </c>
      <c r="AR679" s="16" t="s">
        <v>2024</v>
      </c>
      <c r="AT679" s="16" t="s">
        <v>2020</v>
      </c>
      <c r="AU679" s="16" t="s">
        <v>1960</v>
      </c>
      <c r="AY679" s="16" t="s">
        <v>2019</v>
      </c>
      <c r="BE679" s="102">
        <f>IF(U679="základní",N679,0)</f>
        <v>0</v>
      </c>
      <c r="BF679" s="102">
        <f>IF(U679="snížená",N679,0)</f>
        <v>0</v>
      </c>
      <c r="BG679" s="102">
        <f>IF(U679="zákl. přenesená",N679,0)</f>
        <v>0</v>
      </c>
      <c r="BH679" s="102">
        <f>IF(U679="sníž. přenesená",N679,0)</f>
        <v>0</v>
      </c>
      <c r="BI679" s="102">
        <f>IF(U679="nulová",N679,0)</f>
        <v>0</v>
      </c>
      <c r="BJ679" s="16" t="s">
        <v>1878</v>
      </c>
      <c r="BK679" s="102">
        <f>ROUND(L679*K679,2)</f>
        <v>0</v>
      </c>
      <c r="BL679" s="16" t="s">
        <v>2024</v>
      </c>
      <c r="BM679" s="16" t="s">
        <v>2685</v>
      </c>
    </row>
    <row r="680" spans="2:65" s="10" customFormat="1" ht="44.25" customHeight="1">
      <c r="B680" s="162"/>
      <c r="C680" s="163"/>
      <c r="D680" s="163"/>
      <c r="E680" s="164" t="s">
        <v>1876</v>
      </c>
      <c r="F680" s="262" t="s">
        <v>2686</v>
      </c>
      <c r="G680" s="263"/>
      <c r="H680" s="263"/>
      <c r="I680" s="263"/>
      <c r="J680" s="163"/>
      <c r="K680" s="165">
        <v>129.33500000000001</v>
      </c>
      <c r="L680" s="163"/>
      <c r="M680" s="163"/>
      <c r="N680" s="163"/>
      <c r="O680" s="163"/>
      <c r="P680" s="163"/>
      <c r="Q680" s="163"/>
      <c r="R680" s="166"/>
      <c r="T680" s="167"/>
      <c r="U680" s="163"/>
      <c r="V680" s="163"/>
      <c r="W680" s="163"/>
      <c r="X680" s="163"/>
      <c r="Y680" s="163"/>
      <c r="Z680" s="163"/>
      <c r="AA680" s="168"/>
      <c r="AT680" s="169" t="s">
        <v>2027</v>
      </c>
      <c r="AU680" s="169" t="s">
        <v>1960</v>
      </c>
      <c r="AV680" s="10" t="s">
        <v>1960</v>
      </c>
      <c r="AW680" s="10" t="s">
        <v>2028</v>
      </c>
      <c r="AX680" s="10" t="s">
        <v>1936</v>
      </c>
      <c r="AY680" s="169" t="s">
        <v>2019</v>
      </c>
    </row>
    <row r="681" spans="2:65" s="11" customFormat="1" ht="22.5" customHeight="1">
      <c r="B681" s="170"/>
      <c r="C681" s="171"/>
      <c r="D681" s="171"/>
      <c r="E681" s="172" t="s">
        <v>1876</v>
      </c>
      <c r="F681" s="264" t="s">
        <v>2029</v>
      </c>
      <c r="G681" s="265"/>
      <c r="H681" s="265"/>
      <c r="I681" s="265"/>
      <c r="J681" s="171"/>
      <c r="K681" s="173">
        <v>129.33500000000001</v>
      </c>
      <c r="L681" s="171"/>
      <c r="M681" s="171"/>
      <c r="N681" s="171"/>
      <c r="O681" s="171"/>
      <c r="P681" s="171"/>
      <c r="Q681" s="171"/>
      <c r="R681" s="174"/>
      <c r="T681" s="175"/>
      <c r="U681" s="171"/>
      <c r="V681" s="171"/>
      <c r="W681" s="171"/>
      <c r="X681" s="171"/>
      <c r="Y681" s="171"/>
      <c r="Z681" s="171"/>
      <c r="AA681" s="176"/>
      <c r="AT681" s="177" t="s">
        <v>2027</v>
      </c>
      <c r="AU681" s="177" t="s">
        <v>1960</v>
      </c>
      <c r="AV681" s="11" t="s">
        <v>2024</v>
      </c>
      <c r="AW681" s="11" t="s">
        <v>2028</v>
      </c>
      <c r="AX681" s="11" t="s">
        <v>1878</v>
      </c>
      <c r="AY681" s="177" t="s">
        <v>2019</v>
      </c>
    </row>
    <row r="682" spans="2:65" s="1" customFormat="1" ht="22.5" customHeight="1">
      <c r="B682" s="33"/>
      <c r="C682" s="155" t="s">
        <v>2687</v>
      </c>
      <c r="D682" s="155" t="s">
        <v>2020</v>
      </c>
      <c r="E682" s="156" t="s">
        <v>2688</v>
      </c>
      <c r="F682" s="249" t="s">
        <v>2689</v>
      </c>
      <c r="G682" s="250"/>
      <c r="H682" s="250"/>
      <c r="I682" s="250"/>
      <c r="J682" s="157" t="s">
        <v>2023</v>
      </c>
      <c r="K682" s="158">
        <v>45</v>
      </c>
      <c r="L682" s="251">
        <v>0</v>
      </c>
      <c r="M682" s="250"/>
      <c r="N682" s="252">
        <f>ROUND(L682*K682,2)</f>
        <v>0</v>
      </c>
      <c r="O682" s="250"/>
      <c r="P682" s="250"/>
      <c r="Q682" s="250"/>
      <c r="R682" s="35"/>
      <c r="T682" s="159" t="s">
        <v>1876</v>
      </c>
      <c r="U682" s="42" t="s">
        <v>1901</v>
      </c>
      <c r="V682" s="34"/>
      <c r="W682" s="160">
        <f>V682*K682</f>
        <v>0</v>
      </c>
      <c r="X682" s="160">
        <v>1.2E-4</v>
      </c>
      <c r="Y682" s="160">
        <f>X682*K682</f>
        <v>5.4000000000000003E-3</v>
      </c>
      <c r="Z682" s="160">
        <v>0</v>
      </c>
      <c r="AA682" s="161">
        <f>Z682*K682</f>
        <v>0</v>
      </c>
      <c r="AR682" s="16" t="s">
        <v>2024</v>
      </c>
      <c r="AT682" s="16" t="s">
        <v>2020</v>
      </c>
      <c r="AU682" s="16" t="s">
        <v>1960</v>
      </c>
      <c r="AY682" s="16" t="s">
        <v>2019</v>
      </c>
      <c r="BE682" s="102">
        <f>IF(U682="základní",N682,0)</f>
        <v>0</v>
      </c>
      <c r="BF682" s="102">
        <f>IF(U682="snížená",N682,0)</f>
        <v>0</v>
      </c>
      <c r="BG682" s="102">
        <f>IF(U682="zákl. přenesená",N682,0)</f>
        <v>0</v>
      </c>
      <c r="BH682" s="102">
        <f>IF(U682="sníž. přenesená",N682,0)</f>
        <v>0</v>
      </c>
      <c r="BI682" s="102">
        <f>IF(U682="nulová",N682,0)</f>
        <v>0</v>
      </c>
      <c r="BJ682" s="16" t="s">
        <v>1878</v>
      </c>
      <c r="BK682" s="102">
        <f>ROUND(L682*K682,2)</f>
        <v>0</v>
      </c>
      <c r="BL682" s="16" t="s">
        <v>2024</v>
      </c>
      <c r="BM682" s="16" t="s">
        <v>2690</v>
      </c>
    </row>
    <row r="683" spans="2:65" s="10" customFormat="1" ht="22.5" customHeight="1">
      <c r="B683" s="162"/>
      <c r="C683" s="163"/>
      <c r="D683" s="163"/>
      <c r="E683" s="164" t="s">
        <v>1876</v>
      </c>
      <c r="F683" s="262" t="s">
        <v>2691</v>
      </c>
      <c r="G683" s="263"/>
      <c r="H683" s="263"/>
      <c r="I683" s="263"/>
      <c r="J683" s="163"/>
      <c r="K683" s="165">
        <v>45</v>
      </c>
      <c r="L683" s="163"/>
      <c r="M683" s="163"/>
      <c r="N683" s="163"/>
      <c r="O683" s="163"/>
      <c r="P683" s="163"/>
      <c r="Q683" s="163"/>
      <c r="R683" s="166"/>
      <c r="T683" s="167"/>
      <c r="U683" s="163"/>
      <c r="V683" s="163"/>
      <c r="W683" s="163"/>
      <c r="X683" s="163"/>
      <c r="Y683" s="163"/>
      <c r="Z683" s="163"/>
      <c r="AA683" s="168"/>
      <c r="AT683" s="169" t="s">
        <v>2027</v>
      </c>
      <c r="AU683" s="169" t="s">
        <v>1960</v>
      </c>
      <c r="AV683" s="10" t="s">
        <v>1960</v>
      </c>
      <c r="AW683" s="10" t="s">
        <v>2028</v>
      </c>
      <c r="AX683" s="10" t="s">
        <v>1936</v>
      </c>
      <c r="AY683" s="169" t="s">
        <v>2019</v>
      </c>
    </row>
    <row r="684" spans="2:65" s="11" customFormat="1" ht="22.5" customHeight="1">
      <c r="B684" s="170"/>
      <c r="C684" s="171"/>
      <c r="D684" s="171"/>
      <c r="E684" s="172" t="s">
        <v>1876</v>
      </c>
      <c r="F684" s="264" t="s">
        <v>2029</v>
      </c>
      <c r="G684" s="265"/>
      <c r="H684" s="265"/>
      <c r="I684" s="265"/>
      <c r="J684" s="171"/>
      <c r="K684" s="173">
        <v>45</v>
      </c>
      <c r="L684" s="171"/>
      <c r="M684" s="171"/>
      <c r="N684" s="171"/>
      <c r="O684" s="171"/>
      <c r="P684" s="171"/>
      <c r="Q684" s="171"/>
      <c r="R684" s="174"/>
      <c r="T684" s="175"/>
      <c r="U684" s="171"/>
      <c r="V684" s="171"/>
      <c r="W684" s="171"/>
      <c r="X684" s="171"/>
      <c r="Y684" s="171"/>
      <c r="Z684" s="171"/>
      <c r="AA684" s="176"/>
      <c r="AT684" s="177" t="s">
        <v>2027</v>
      </c>
      <c r="AU684" s="177" t="s">
        <v>1960</v>
      </c>
      <c r="AV684" s="11" t="s">
        <v>2024</v>
      </c>
      <c r="AW684" s="11" t="s">
        <v>2028</v>
      </c>
      <c r="AX684" s="11" t="s">
        <v>1878</v>
      </c>
      <c r="AY684" s="177" t="s">
        <v>2019</v>
      </c>
    </row>
    <row r="685" spans="2:65" s="1" customFormat="1" ht="31.5" customHeight="1">
      <c r="B685" s="33"/>
      <c r="C685" s="155" t="s">
        <v>2692</v>
      </c>
      <c r="D685" s="155" t="s">
        <v>2020</v>
      </c>
      <c r="E685" s="156" t="s">
        <v>2693</v>
      </c>
      <c r="F685" s="249" t="s">
        <v>2694</v>
      </c>
      <c r="G685" s="250"/>
      <c r="H685" s="250"/>
      <c r="I685" s="250"/>
      <c r="J685" s="157" t="s">
        <v>2023</v>
      </c>
      <c r="K685" s="158">
        <v>123.965</v>
      </c>
      <c r="L685" s="251">
        <v>0</v>
      </c>
      <c r="M685" s="250"/>
      <c r="N685" s="252">
        <f>ROUND(L685*K685,2)</f>
        <v>0</v>
      </c>
      <c r="O685" s="250"/>
      <c r="P685" s="250"/>
      <c r="Q685" s="250"/>
      <c r="R685" s="35"/>
      <c r="T685" s="159" t="s">
        <v>1876</v>
      </c>
      <c r="U685" s="42" t="s">
        <v>1901</v>
      </c>
      <c r="V685" s="34"/>
      <c r="W685" s="160">
        <f>V685*K685</f>
        <v>0</v>
      </c>
      <c r="X685" s="160">
        <v>2.4000000000000001E-4</v>
      </c>
      <c r="Y685" s="160">
        <f>X685*K685</f>
        <v>2.9751600000000003E-2</v>
      </c>
      <c r="Z685" s="160">
        <v>0</v>
      </c>
      <c r="AA685" s="161">
        <f>Z685*K685</f>
        <v>0</v>
      </c>
      <c r="AR685" s="16" t="s">
        <v>2024</v>
      </c>
      <c r="AT685" s="16" t="s">
        <v>2020</v>
      </c>
      <c r="AU685" s="16" t="s">
        <v>1960</v>
      </c>
      <c r="AY685" s="16" t="s">
        <v>2019</v>
      </c>
      <c r="BE685" s="102">
        <f>IF(U685="základní",N685,0)</f>
        <v>0</v>
      </c>
      <c r="BF685" s="102">
        <f>IF(U685="snížená",N685,0)</f>
        <v>0</v>
      </c>
      <c r="BG685" s="102">
        <f>IF(U685="zákl. přenesená",N685,0)</f>
        <v>0</v>
      </c>
      <c r="BH685" s="102">
        <f>IF(U685="sníž. přenesená",N685,0)</f>
        <v>0</v>
      </c>
      <c r="BI685" s="102">
        <f>IF(U685="nulová",N685,0)</f>
        <v>0</v>
      </c>
      <c r="BJ685" s="16" t="s">
        <v>1878</v>
      </c>
      <c r="BK685" s="102">
        <f>ROUND(L685*K685,2)</f>
        <v>0</v>
      </c>
      <c r="BL685" s="16" t="s">
        <v>2024</v>
      </c>
      <c r="BM685" s="16" t="s">
        <v>2695</v>
      </c>
    </row>
    <row r="686" spans="2:65" s="10" customFormat="1" ht="31.5" customHeight="1">
      <c r="B686" s="162"/>
      <c r="C686" s="163"/>
      <c r="D686" s="163"/>
      <c r="E686" s="164" t="s">
        <v>1876</v>
      </c>
      <c r="F686" s="262" t="s">
        <v>2696</v>
      </c>
      <c r="G686" s="263"/>
      <c r="H686" s="263"/>
      <c r="I686" s="263"/>
      <c r="J686" s="163"/>
      <c r="K686" s="165">
        <v>9.1999999999999993</v>
      </c>
      <c r="L686" s="163"/>
      <c r="M686" s="163"/>
      <c r="N686" s="163"/>
      <c r="O686" s="163"/>
      <c r="P686" s="163"/>
      <c r="Q686" s="163"/>
      <c r="R686" s="166"/>
      <c r="T686" s="167"/>
      <c r="U686" s="163"/>
      <c r="V686" s="163"/>
      <c r="W686" s="163"/>
      <c r="X686" s="163"/>
      <c r="Y686" s="163"/>
      <c r="Z686" s="163"/>
      <c r="AA686" s="168"/>
      <c r="AT686" s="169" t="s">
        <v>2027</v>
      </c>
      <c r="AU686" s="169" t="s">
        <v>1960</v>
      </c>
      <c r="AV686" s="10" t="s">
        <v>1960</v>
      </c>
      <c r="AW686" s="10" t="s">
        <v>2028</v>
      </c>
      <c r="AX686" s="10" t="s">
        <v>1936</v>
      </c>
      <c r="AY686" s="169" t="s">
        <v>2019</v>
      </c>
    </row>
    <row r="687" spans="2:65" s="10" customFormat="1" ht="22.5" customHeight="1">
      <c r="B687" s="162"/>
      <c r="C687" s="163"/>
      <c r="D687" s="163"/>
      <c r="E687" s="164" t="s">
        <v>1876</v>
      </c>
      <c r="F687" s="266" t="s">
        <v>2697</v>
      </c>
      <c r="G687" s="263"/>
      <c r="H687" s="263"/>
      <c r="I687" s="263"/>
      <c r="J687" s="163"/>
      <c r="K687" s="165">
        <v>3.6</v>
      </c>
      <c r="L687" s="163"/>
      <c r="M687" s="163"/>
      <c r="N687" s="163"/>
      <c r="O687" s="163"/>
      <c r="P687" s="163"/>
      <c r="Q687" s="163"/>
      <c r="R687" s="166"/>
      <c r="T687" s="167"/>
      <c r="U687" s="163"/>
      <c r="V687" s="163"/>
      <c r="W687" s="163"/>
      <c r="X687" s="163"/>
      <c r="Y687" s="163"/>
      <c r="Z687" s="163"/>
      <c r="AA687" s="168"/>
      <c r="AT687" s="169" t="s">
        <v>2027</v>
      </c>
      <c r="AU687" s="169" t="s">
        <v>1960</v>
      </c>
      <c r="AV687" s="10" t="s">
        <v>1960</v>
      </c>
      <c r="AW687" s="10" t="s">
        <v>2028</v>
      </c>
      <c r="AX687" s="10" t="s">
        <v>1936</v>
      </c>
      <c r="AY687" s="169" t="s">
        <v>2019</v>
      </c>
    </row>
    <row r="688" spans="2:65" s="10" customFormat="1" ht="57" customHeight="1">
      <c r="B688" s="162"/>
      <c r="C688" s="163"/>
      <c r="D688" s="163"/>
      <c r="E688" s="164" t="s">
        <v>1876</v>
      </c>
      <c r="F688" s="266" t="s">
        <v>2698</v>
      </c>
      <c r="G688" s="263"/>
      <c r="H688" s="263"/>
      <c r="I688" s="263"/>
      <c r="J688" s="163"/>
      <c r="K688" s="165">
        <v>77.12</v>
      </c>
      <c r="L688" s="163"/>
      <c r="M688" s="163"/>
      <c r="N688" s="163"/>
      <c r="O688" s="163"/>
      <c r="P688" s="163"/>
      <c r="Q688" s="163"/>
      <c r="R688" s="166"/>
      <c r="T688" s="167"/>
      <c r="U688" s="163"/>
      <c r="V688" s="163"/>
      <c r="W688" s="163"/>
      <c r="X688" s="163"/>
      <c r="Y688" s="163"/>
      <c r="Z688" s="163"/>
      <c r="AA688" s="168"/>
      <c r="AT688" s="169" t="s">
        <v>2027</v>
      </c>
      <c r="AU688" s="169" t="s">
        <v>1960</v>
      </c>
      <c r="AV688" s="10" t="s">
        <v>1960</v>
      </c>
      <c r="AW688" s="10" t="s">
        <v>2028</v>
      </c>
      <c r="AX688" s="10" t="s">
        <v>1936</v>
      </c>
      <c r="AY688" s="169" t="s">
        <v>2019</v>
      </c>
    </row>
    <row r="689" spans="2:65" s="10" customFormat="1" ht="22.5" customHeight="1">
      <c r="B689" s="162"/>
      <c r="C689" s="163"/>
      <c r="D689" s="163"/>
      <c r="E689" s="164" t="s">
        <v>1876</v>
      </c>
      <c r="F689" s="266" t="s">
        <v>2699</v>
      </c>
      <c r="G689" s="263"/>
      <c r="H689" s="263"/>
      <c r="I689" s="263"/>
      <c r="J689" s="163"/>
      <c r="K689" s="165">
        <v>3.24</v>
      </c>
      <c r="L689" s="163"/>
      <c r="M689" s="163"/>
      <c r="N689" s="163"/>
      <c r="O689" s="163"/>
      <c r="P689" s="163"/>
      <c r="Q689" s="163"/>
      <c r="R689" s="166"/>
      <c r="T689" s="167"/>
      <c r="U689" s="163"/>
      <c r="V689" s="163"/>
      <c r="W689" s="163"/>
      <c r="X689" s="163"/>
      <c r="Y689" s="163"/>
      <c r="Z689" s="163"/>
      <c r="AA689" s="168"/>
      <c r="AT689" s="169" t="s">
        <v>2027</v>
      </c>
      <c r="AU689" s="169" t="s">
        <v>1960</v>
      </c>
      <c r="AV689" s="10" t="s">
        <v>1960</v>
      </c>
      <c r="AW689" s="10" t="s">
        <v>2028</v>
      </c>
      <c r="AX689" s="10" t="s">
        <v>1936</v>
      </c>
      <c r="AY689" s="169" t="s">
        <v>2019</v>
      </c>
    </row>
    <row r="690" spans="2:65" s="10" customFormat="1" ht="31.5" customHeight="1">
      <c r="B690" s="162"/>
      <c r="C690" s="163"/>
      <c r="D690" s="163"/>
      <c r="E690" s="164" t="s">
        <v>1876</v>
      </c>
      <c r="F690" s="266" t="s">
        <v>2700</v>
      </c>
      <c r="G690" s="263"/>
      <c r="H690" s="263"/>
      <c r="I690" s="263"/>
      <c r="J690" s="163"/>
      <c r="K690" s="165">
        <v>21</v>
      </c>
      <c r="L690" s="163"/>
      <c r="M690" s="163"/>
      <c r="N690" s="163"/>
      <c r="O690" s="163"/>
      <c r="P690" s="163"/>
      <c r="Q690" s="163"/>
      <c r="R690" s="166"/>
      <c r="T690" s="167"/>
      <c r="U690" s="163"/>
      <c r="V690" s="163"/>
      <c r="W690" s="163"/>
      <c r="X690" s="163"/>
      <c r="Y690" s="163"/>
      <c r="Z690" s="163"/>
      <c r="AA690" s="168"/>
      <c r="AT690" s="169" t="s">
        <v>2027</v>
      </c>
      <c r="AU690" s="169" t="s">
        <v>1960</v>
      </c>
      <c r="AV690" s="10" t="s">
        <v>1960</v>
      </c>
      <c r="AW690" s="10" t="s">
        <v>2028</v>
      </c>
      <c r="AX690" s="10" t="s">
        <v>1936</v>
      </c>
      <c r="AY690" s="169" t="s">
        <v>2019</v>
      </c>
    </row>
    <row r="691" spans="2:65" s="10" customFormat="1" ht="22.5" customHeight="1">
      <c r="B691" s="162"/>
      <c r="C691" s="163"/>
      <c r="D691" s="163"/>
      <c r="E691" s="164" t="s">
        <v>1876</v>
      </c>
      <c r="F691" s="266" t="s">
        <v>2701</v>
      </c>
      <c r="G691" s="263"/>
      <c r="H691" s="263"/>
      <c r="I691" s="263"/>
      <c r="J691" s="163"/>
      <c r="K691" s="165">
        <v>9.8049999999999997</v>
      </c>
      <c r="L691" s="163"/>
      <c r="M691" s="163"/>
      <c r="N691" s="163"/>
      <c r="O691" s="163"/>
      <c r="P691" s="163"/>
      <c r="Q691" s="163"/>
      <c r="R691" s="166"/>
      <c r="T691" s="167"/>
      <c r="U691" s="163"/>
      <c r="V691" s="163"/>
      <c r="W691" s="163"/>
      <c r="X691" s="163"/>
      <c r="Y691" s="163"/>
      <c r="Z691" s="163"/>
      <c r="AA691" s="168"/>
      <c r="AT691" s="169" t="s">
        <v>2027</v>
      </c>
      <c r="AU691" s="169" t="s">
        <v>1960</v>
      </c>
      <c r="AV691" s="10" t="s">
        <v>1960</v>
      </c>
      <c r="AW691" s="10" t="s">
        <v>2028</v>
      </c>
      <c r="AX691" s="10" t="s">
        <v>1936</v>
      </c>
      <c r="AY691" s="169" t="s">
        <v>2019</v>
      </c>
    </row>
    <row r="692" spans="2:65" s="11" customFormat="1" ht="22.5" customHeight="1">
      <c r="B692" s="170"/>
      <c r="C692" s="171"/>
      <c r="D692" s="171"/>
      <c r="E692" s="172" t="s">
        <v>1876</v>
      </c>
      <c r="F692" s="264" t="s">
        <v>2029</v>
      </c>
      <c r="G692" s="265"/>
      <c r="H692" s="265"/>
      <c r="I692" s="265"/>
      <c r="J692" s="171"/>
      <c r="K692" s="173">
        <v>123.965</v>
      </c>
      <c r="L692" s="171"/>
      <c r="M692" s="171"/>
      <c r="N692" s="171"/>
      <c r="O692" s="171"/>
      <c r="P692" s="171"/>
      <c r="Q692" s="171"/>
      <c r="R692" s="174"/>
      <c r="T692" s="175"/>
      <c r="U692" s="171"/>
      <c r="V692" s="171"/>
      <c r="W692" s="171"/>
      <c r="X692" s="171"/>
      <c r="Y692" s="171"/>
      <c r="Z692" s="171"/>
      <c r="AA692" s="176"/>
      <c r="AT692" s="177" t="s">
        <v>2027</v>
      </c>
      <c r="AU692" s="177" t="s">
        <v>1960</v>
      </c>
      <c r="AV692" s="11" t="s">
        <v>2024</v>
      </c>
      <c r="AW692" s="11" t="s">
        <v>2028</v>
      </c>
      <c r="AX692" s="11" t="s">
        <v>1878</v>
      </c>
      <c r="AY692" s="177" t="s">
        <v>2019</v>
      </c>
    </row>
    <row r="693" spans="2:65" s="1" customFormat="1" ht="44.25" customHeight="1">
      <c r="B693" s="33"/>
      <c r="C693" s="155" t="s">
        <v>2702</v>
      </c>
      <c r="D693" s="155" t="s">
        <v>2020</v>
      </c>
      <c r="E693" s="156" t="s">
        <v>2703</v>
      </c>
      <c r="F693" s="249" t="s">
        <v>2704</v>
      </c>
      <c r="G693" s="250"/>
      <c r="H693" s="250"/>
      <c r="I693" s="250"/>
      <c r="J693" s="157" t="s">
        <v>2023</v>
      </c>
      <c r="K693" s="158">
        <v>256.06099999999998</v>
      </c>
      <c r="L693" s="251">
        <v>0</v>
      </c>
      <c r="M693" s="250"/>
      <c r="N693" s="252">
        <f>ROUND(L693*K693,2)</f>
        <v>0</v>
      </c>
      <c r="O693" s="250"/>
      <c r="P693" s="250"/>
      <c r="Q693" s="250"/>
      <c r="R693" s="35"/>
      <c r="T693" s="159" t="s">
        <v>1876</v>
      </c>
      <c r="U693" s="42" t="s">
        <v>1901</v>
      </c>
      <c r="V693" s="34"/>
      <c r="W693" s="160">
        <f>V693*K693</f>
        <v>0</v>
      </c>
      <c r="X693" s="160">
        <v>4.8900000000000002E-3</v>
      </c>
      <c r="Y693" s="160">
        <f>X693*K693</f>
        <v>1.25213829</v>
      </c>
      <c r="Z693" s="160">
        <v>0</v>
      </c>
      <c r="AA693" s="161">
        <f>Z693*K693</f>
        <v>0</v>
      </c>
      <c r="AR693" s="16" t="s">
        <v>2024</v>
      </c>
      <c r="AT693" s="16" t="s">
        <v>2020</v>
      </c>
      <c r="AU693" s="16" t="s">
        <v>1960</v>
      </c>
      <c r="AY693" s="16" t="s">
        <v>2019</v>
      </c>
      <c r="BE693" s="102">
        <f>IF(U693="základní",N693,0)</f>
        <v>0</v>
      </c>
      <c r="BF693" s="102">
        <f>IF(U693="snížená",N693,0)</f>
        <v>0</v>
      </c>
      <c r="BG693" s="102">
        <f>IF(U693="zákl. přenesená",N693,0)</f>
        <v>0</v>
      </c>
      <c r="BH693" s="102">
        <f>IF(U693="sníž. přenesená",N693,0)</f>
        <v>0</v>
      </c>
      <c r="BI693" s="102">
        <f>IF(U693="nulová",N693,0)</f>
        <v>0</v>
      </c>
      <c r="BJ693" s="16" t="s">
        <v>1878</v>
      </c>
      <c r="BK693" s="102">
        <f>ROUND(L693*K693,2)</f>
        <v>0</v>
      </c>
      <c r="BL693" s="16" t="s">
        <v>2024</v>
      </c>
      <c r="BM693" s="16" t="s">
        <v>2705</v>
      </c>
    </row>
    <row r="694" spans="2:65" s="12" customFormat="1" ht="22.5" customHeight="1">
      <c r="B694" s="182"/>
      <c r="C694" s="183"/>
      <c r="D694" s="183"/>
      <c r="E694" s="184" t="s">
        <v>1876</v>
      </c>
      <c r="F694" s="274" t="s">
        <v>2706</v>
      </c>
      <c r="G694" s="273"/>
      <c r="H694" s="273"/>
      <c r="I694" s="273"/>
      <c r="J694" s="183"/>
      <c r="K694" s="185" t="s">
        <v>1876</v>
      </c>
      <c r="L694" s="183"/>
      <c r="M694" s="183"/>
      <c r="N694" s="183"/>
      <c r="O694" s="183"/>
      <c r="P694" s="183"/>
      <c r="Q694" s="183"/>
      <c r="R694" s="186"/>
      <c r="T694" s="187"/>
      <c r="U694" s="183"/>
      <c r="V694" s="183"/>
      <c r="W694" s="183"/>
      <c r="X694" s="183"/>
      <c r="Y694" s="183"/>
      <c r="Z694" s="183"/>
      <c r="AA694" s="188"/>
      <c r="AT694" s="189" t="s">
        <v>2027</v>
      </c>
      <c r="AU694" s="189" t="s">
        <v>1960</v>
      </c>
      <c r="AV694" s="12" t="s">
        <v>1878</v>
      </c>
      <c r="AW694" s="12" t="s">
        <v>2028</v>
      </c>
      <c r="AX694" s="12" t="s">
        <v>1936</v>
      </c>
      <c r="AY694" s="189" t="s">
        <v>2019</v>
      </c>
    </row>
    <row r="695" spans="2:65" s="10" customFormat="1" ht="31.5" customHeight="1">
      <c r="B695" s="162"/>
      <c r="C695" s="163"/>
      <c r="D695" s="163"/>
      <c r="E695" s="164" t="s">
        <v>1876</v>
      </c>
      <c r="F695" s="266" t="s">
        <v>2707</v>
      </c>
      <c r="G695" s="263"/>
      <c r="H695" s="263"/>
      <c r="I695" s="263"/>
      <c r="J695" s="163"/>
      <c r="K695" s="165">
        <v>26.462499999999999</v>
      </c>
      <c r="L695" s="163"/>
      <c r="M695" s="163"/>
      <c r="N695" s="163"/>
      <c r="O695" s="163"/>
      <c r="P695" s="163"/>
      <c r="Q695" s="163"/>
      <c r="R695" s="166"/>
      <c r="T695" s="167"/>
      <c r="U695" s="163"/>
      <c r="V695" s="163"/>
      <c r="W695" s="163"/>
      <c r="X695" s="163"/>
      <c r="Y695" s="163"/>
      <c r="Z695" s="163"/>
      <c r="AA695" s="168"/>
      <c r="AT695" s="169" t="s">
        <v>2027</v>
      </c>
      <c r="AU695" s="169" t="s">
        <v>1960</v>
      </c>
      <c r="AV695" s="10" t="s">
        <v>1960</v>
      </c>
      <c r="AW695" s="10" t="s">
        <v>2028</v>
      </c>
      <c r="AX695" s="10" t="s">
        <v>1936</v>
      </c>
      <c r="AY695" s="169" t="s">
        <v>2019</v>
      </c>
    </row>
    <row r="696" spans="2:65" s="10" customFormat="1" ht="31.5" customHeight="1">
      <c r="B696" s="162"/>
      <c r="C696" s="163"/>
      <c r="D696" s="163"/>
      <c r="E696" s="164" t="s">
        <v>1876</v>
      </c>
      <c r="F696" s="266" t="s">
        <v>2708</v>
      </c>
      <c r="G696" s="263"/>
      <c r="H696" s="263"/>
      <c r="I696" s="263"/>
      <c r="J696" s="163"/>
      <c r="K696" s="165">
        <v>45.1</v>
      </c>
      <c r="L696" s="163"/>
      <c r="M696" s="163"/>
      <c r="N696" s="163"/>
      <c r="O696" s="163"/>
      <c r="P696" s="163"/>
      <c r="Q696" s="163"/>
      <c r="R696" s="166"/>
      <c r="T696" s="167"/>
      <c r="U696" s="163"/>
      <c r="V696" s="163"/>
      <c r="W696" s="163"/>
      <c r="X696" s="163"/>
      <c r="Y696" s="163"/>
      <c r="Z696" s="163"/>
      <c r="AA696" s="168"/>
      <c r="AT696" s="169" t="s">
        <v>2027</v>
      </c>
      <c r="AU696" s="169" t="s">
        <v>1960</v>
      </c>
      <c r="AV696" s="10" t="s">
        <v>1960</v>
      </c>
      <c r="AW696" s="10" t="s">
        <v>2028</v>
      </c>
      <c r="AX696" s="10" t="s">
        <v>1936</v>
      </c>
      <c r="AY696" s="169" t="s">
        <v>2019</v>
      </c>
    </row>
    <row r="697" spans="2:65" s="10" customFormat="1" ht="31.5" customHeight="1">
      <c r="B697" s="162"/>
      <c r="C697" s="163"/>
      <c r="D697" s="163"/>
      <c r="E697" s="164" t="s">
        <v>1876</v>
      </c>
      <c r="F697" s="266" t="s">
        <v>2709</v>
      </c>
      <c r="G697" s="263"/>
      <c r="H697" s="263"/>
      <c r="I697" s="263"/>
      <c r="J697" s="163"/>
      <c r="K697" s="165">
        <v>47.274999999999999</v>
      </c>
      <c r="L697" s="163"/>
      <c r="M697" s="163"/>
      <c r="N697" s="163"/>
      <c r="O697" s="163"/>
      <c r="P697" s="163"/>
      <c r="Q697" s="163"/>
      <c r="R697" s="166"/>
      <c r="T697" s="167"/>
      <c r="U697" s="163"/>
      <c r="V697" s="163"/>
      <c r="W697" s="163"/>
      <c r="X697" s="163"/>
      <c r="Y697" s="163"/>
      <c r="Z697" s="163"/>
      <c r="AA697" s="168"/>
      <c r="AT697" s="169" t="s">
        <v>2027</v>
      </c>
      <c r="AU697" s="169" t="s">
        <v>1960</v>
      </c>
      <c r="AV697" s="10" t="s">
        <v>1960</v>
      </c>
      <c r="AW697" s="10" t="s">
        <v>2028</v>
      </c>
      <c r="AX697" s="10" t="s">
        <v>1936</v>
      </c>
      <c r="AY697" s="169" t="s">
        <v>2019</v>
      </c>
    </row>
    <row r="698" spans="2:65" s="10" customFormat="1" ht="44.25" customHeight="1">
      <c r="B698" s="162"/>
      <c r="C698" s="163"/>
      <c r="D698" s="163"/>
      <c r="E698" s="164" t="s">
        <v>1876</v>
      </c>
      <c r="F698" s="266" t="s">
        <v>2710</v>
      </c>
      <c r="G698" s="263"/>
      <c r="H698" s="263"/>
      <c r="I698" s="263"/>
      <c r="J698" s="163"/>
      <c r="K698" s="165">
        <v>5.907</v>
      </c>
      <c r="L698" s="163"/>
      <c r="M698" s="163"/>
      <c r="N698" s="163"/>
      <c r="O698" s="163"/>
      <c r="P698" s="163"/>
      <c r="Q698" s="163"/>
      <c r="R698" s="166"/>
      <c r="T698" s="167"/>
      <c r="U698" s="163"/>
      <c r="V698" s="163"/>
      <c r="W698" s="163"/>
      <c r="X698" s="163"/>
      <c r="Y698" s="163"/>
      <c r="Z698" s="163"/>
      <c r="AA698" s="168"/>
      <c r="AT698" s="169" t="s">
        <v>2027</v>
      </c>
      <c r="AU698" s="169" t="s">
        <v>1960</v>
      </c>
      <c r="AV698" s="10" t="s">
        <v>1960</v>
      </c>
      <c r="AW698" s="10" t="s">
        <v>2028</v>
      </c>
      <c r="AX698" s="10" t="s">
        <v>1936</v>
      </c>
      <c r="AY698" s="169" t="s">
        <v>2019</v>
      </c>
    </row>
    <row r="699" spans="2:65" s="10" customFormat="1" ht="22.5" customHeight="1">
      <c r="B699" s="162"/>
      <c r="C699" s="163"/>
      <c r="D699" s="163"/>
      <c r="E699" s="164" t="s">
        <v>1876</v>
      </c>
      <c r="F699" s="266" t="s">
        <v>2711</v>
      </c>
      <c r="G699" s="263"/>
      <c r="H699" s="263"/>
      <c r="I699" s="263"/>
      <c r="J699" s="163"/>
      <c r="K699" s="165">
        <v>25.664999999999999</v>
      </c>
      <c r="L699" s="163"/>
      <c r="M699" s="163"/>
      <c r="N699" s="163"/>
      <c r="O699" s="163"/>
      <c r="P699" s="163"/>
      <c r="Q699" s="163"/>
      <c r="R699" s="166"/>
      <c r="T699" s="167"/>
      <c r="U699" s="163"/>
      <c r="V699" s="163"/>
      <c r="W699" s="163"/>
      <c r="X699" s="163"/>
      <c r="Y699" s="163"/>
      <c r="Z699" s="163"/>
      <c r="AA699" s="168"/>
      <c r="AT699" s="169" t="s">
        <v>2027</v>
      </c>
      <c r="AU699" s="169" t="s">
        <v>1960</v>
      </c>
      <c r="AV699" s="10" t="s">
        <v>1960</v>
      </c>
      <c r="AW699" s="10" t="s">
        <v>2028</v>
      </c>
      <c r="AX699" s="10" t="s">
        <v>1936</v>
      </c>
      <c r="AY699" s="169" t="s">
        <v>2019</v>
      </c>
    </row>
    <row r="700" spans="2:65" s="10" customFormat="1" ht="22.5" customHeight="1">
      <c r="B700" s="162"/>
      <c r="C700" s="163"/>
      <c r="D700" s="163"/>
      <c r="E700" s="164" t="s">
        <v>1876</v>
      </c>
      <c r="F700" s="266" t="s">
        <v>2712</v>
      </c>
      <c r="G700" s="263"/>
      <c r="H700" s="263"/>
      <c r="I700" s="263"/>
      <c r="J700" s="163"/>
      <c r="K700" s="165">
        <v>2.4089999999999998</v>
      </c>
      <c r="L700" s="163"/>
      <c r="M700" s="163"/>
      <c r="N700" s="163"/>
      <c r="O700" s="163"/>
      <c r="P700" s="163"/>
      <c r="Q700" s="163"/>
      <c r="R700" s="166"/>
      <c r="T700" s="167"/>
      <c r="U700" s="163"/>
      <c r="V700" s="163"/>
      <c r="W700" s="163"/>
      <c r="X700" s="163"/>
      <c r="Y700" s="163"/>
      <c r="Z700" s="163"/>
      <c r="AA700" s="168"/>
      <c r="AT700" s="169" t="s">
        <v>2027</v>
      </c>
      <c r="AU700" s="169" t="s">
        <v>1960</v>
      </c>
      <c r="AV700" s="10" t="s">
        <v>1960</v>
      </c>
      <c r="AW700" s="10" t="s">
        <v>2028</v>
      </c>
      <c r="AX700" s="10" t="s">
        <v>1936</v>
      </c>
      <c r="AY700" s="169" t="s">
        <v>2019</v>
      </c>
    </row>
    <row r="701" spans="2:65" s="10" customFormat="1" ht="31.5" customHeight="1">
      <c r="B701" s="162"/>
      <c r="C701" s="163"/>
      <c r="D701" s="163"/>
      <c r="E701" s="164" t="s">
        <v>1876</v>
      </c>
      <c r="F701" s="266" t="s">
        <v>2713</v>
      </c>
      <c r="G701" s="263"/>
      <c r="H701" s="263"/>
      <c r="I701" s="263"/>
      <c r="J701" s="163"/>
      <c r="K701" s="165">
        <v>62.79</v>
      </c>
      <c r="L701" s="163"/>
      <c r="M701" s="163"/>
      <c r="N701" s="163"/>
      <c r="O701" s="163"/>
      <c r="P701" s="163"/>
      <c r="Q701" s="163"/>
      <c r="R701" s="166"/>
      <c r="T701" s="167"/>
      <c r="U701" s="163"/>
      <c r="V701" s="163"/>
      <c r="W701" s="163"/>
      <c r="X701" s="163"/>
      <c r="Y701" s="163"/>
      <c r="Z701" s="163"/>
      <c r="AA701" s="168"/>
      <c r="AT701" s="169" t="s">
        <v>2027</v>
      </c>
      <c r="AU701" s="169" t="s">
        <v>1960</v>
      </c>
      <c r="AV701" s="10" t="s">
        <v>1960</v>
      </c>
      <c r="AW701" s="10" t="s">
        <v>2028</v>
      </c>
      <c r="AX701" s="10" t="s">
        <v>1936</v>
      </c>
      <c r="AY701" s="169" t="s">
        <v>2019</v>
      </c>
    </row>
    <row r="702" spans="2:65" s="10" customFormat="1" ht="44.25" customHeight="1">
      <c r="B702" s="162"/>
      <c r="C702" s="163"/>
      <c r="D702" s="163"/>
      <c r="E702" s="164" t="s">
        <v>1876</v>
      </c>
      <c r="F702" s="266" t="s">
        <v>2714</v>
      </c>
      <c r="G702" s="263"/>
      <c r="H702" s="263"/>
      <c r="I702" s="263"/>
      <c r="J702" s="163"/>
      <c r="K702" s="165">
        <v>36.564</v>
      </c>
      <c r="L702" s="163"/>
      <c r="M702" s="163"/>
      <c r="N702" s="163"/>
      <c r="O702" s="163"/>
      <c r="P702" s="163"/>
      <c r="Q702" s="163"/>
      <c r="R702" s="166"/>
      <c r="T702" s="167"/>
      <c r="U702" s="163"/>
      <c r="V702" s="163"/>
      <c r="W702" s="163"/>
      <c r="X702" s="163"/>
      <c r="Y702" s="163"/>
      <c r="Z702" s="163"/>
      <c r="AA702" s="168"/>
      <c r="AT702" s="169" t="s">
        <v>2027</v>
      </c>
      <c r="AU702" s="169" t="s">
        <v>1960</v>
      </c>
      <c r="AV702" s="10" t="s">
        <v>1960</v>
      </c>
      <c r="AW702" s="10" t="s">
        <v>2028</v>
      </c>
      <c r="AX702" s="10" t="s">
        <v>1936</v>
      </c>
      <c r="AY702" s="169" t="s">
        <v>2019</v>
      </c>
    </row>
    <row r="703" spans="2:65" s="12" customFormat="1" ht="22.5" customHeight="1">
      <c r="B703" s="182"/>
      <c r="C703" s="183"/>
      <c r="D703" s="183"/>
      <c r="E703" s="184" t="s">
        <v>1876</v>
      </c>
      <c r="F703" s="272" t="s">
        <v>2715</v>
      </c>
      <c r="G703" s="273"/>
      <c r="H703" s="273"/>
      <c r="I703" s="273"/>
      <c r="J703" s="183"/>
      <c r="K703" s="185" t="s">
        <v>1876</v>
      </c>
      <c r="L703" s="183"/>
      <c r="M703" s="183"/>
      <c r="N703" s="183"/>
      <c r="O703" s="183"/>
      <c r="P703" s="183"/>
      <c r="Q703" s="183"/>
      <c r="R703" s="186"/>
      <c r="T703" s="187"/>
      <c r="U703" s="183"/>
      <c r="V703" s="183"/>
      <c r="W703" s="183"/>
      <c r="X703" s="183"/>
      <c r="Y703" s="183"/>
      <c r="Z703" s="183"/>
      <c r="AA703" s="188"/>
      <c r="AT703" s="189" t="s">
        <v>2027</v>
      </c>
      <c r="AU703" s="189" t="s">
        <v>1960</v>
      </c>
      <c r="AV703" s="12" t="s">
        <v>1878</v>
      </c>
      <c r="AW703" s="12" t="s">
        <v>2028</v>
      </c>
      <c r="AX703" s="12" t="s">
        <v>1936</v>
      </c>
      <c r="AY703" s="189" t="s">
        <v>2019</v>
      </c>
    </row>
    <row r="704" spans="2:65" s="10" customFormat="1" ht="31.5" customHeight="1">
      <c r="B704" s="162"/>
      <c r="C704" s="163"/>
      <c r="D704" s="163"/>
      <c r="E704" s="164" t="s">
        <v>1876</v>
      </c>
      <c r="F704" s="266" t="s">
        <v>2716</v>
      </c>
      <c r="G704" s="263"/>
      <c r="H704" s="263"/>
      <c r="I704" s="263"/>
      <c r="J704" s="163"/>
      <c r="K704" s="165">
        <v>3.8879999999999999</v>
      </c>
      <c r="L704" s="163"/>
      <c r="M704" s="163"/>
      <c r="N704" s="163"/>
      <c r="O704" s="163"/>
      <c r="P704" s="163"/>
      <c r="Q704" s="163"/>
      <c r="R704" s="166"/>
      <c r="T704" s="167"/>
      <c r="U704" s="163"/>
      <c r="V704" s="163"/>
      <c r="W704" s="163"/>
      <c r="X704" s="163"/>
      <c r="Y704" s="163"/>
      <c r="Z704" s="163"/>
      <c r="AA704" s="168"/>
      <c r="AT704" s="169" t="s">
        <v>2027</v>
      </c>
      <c r="AU704" s="169" t="s">
        <v>1960</v>
      </c>
      <c r="AV704" s="10" t="s">
        <v>1960</v>
      </c>
      <c r="AW704" s="10" t="s">
        <v>2028</v>
      </c>
      <c r="AX704" s="10" t="s">
        <v>1936</v>
      </c>
      <c r="AY704" s="169" t="s">
        <v>2019</v>
      </c>
    </row>
    <row r="705" spans="2:65" s="11" customFormat="1" ht="22.5" customHeight="1">
      <c r="B705" s="170"/>
      <c r="C705" s="171"/>
      <c r="D705" s="171"/>
      <c r="E705" s="172" t="s">
        <v>1876</v>
      </c>
      <c r="F705" s="264" t="s">
        <v>2029</v>
      </c>
      <c r="G705" s="265"/>
      <c r="H705" s="265"/>
      <c r="I705" s="265"/>
      <c r="J705" s="171"/>
      <c r="K705" s="173">
        <v>256.06049999999999</v>
      </c>
      <c r="L705" s="171"/>
      <c r="M705" s="171"/>
      <c r="N705" s="171"/>
      <c r="O705" s="171"/>
      <c r="P705" s="171"/>
      <c r="Q705" s="171"/>
      <c r="R705" s="174"/>
      <c r="T705" s="175"/>
      <c r="U705" s="171"/>
      <c r="V705" s="171"/>
      <c r="W705" s="171"/>
      <c r="X705" s="171"/>
      <c r="Y705" s="171"/>
      <c r="Z705" s="171"/>
      <c r="AA705" s="176"/>
      <c r="AT705" s="177" t="s">
        <v>2027</v>
      </c>
      <c r="AU705" s="177" t="s">
        <v>1960</v>
      </c>
      <c r="AV705" s="11" t="s">
        <v>2024</v>
      </c>
      <c r="AW705" s="11" t="s">
        <v>2028</v>
      </c>
      <c r="AX705" s="11" t="s">
        <v>1878</v>
      </c>
      <c r="AY705" s="177" t="s">
        <v>2019</v>
      </c>
    </row>
    <row r="706" spans="2:65" s="1" customFormat="1" ht="31.5" customHeight="1">
      <c r="B706" s="33"/>
      <c r="C706" s="155" t="s">
        <v>2717</v>
      </c>
      <c r="D706" s="155" t="s">
        <v>2020</v>
      </c>
      <c r="E706" s="156" t="s">
        <v>2718</v>
      </c>
      <c r="F706" s="249" t="s">
        <v>2719</v>
      </c>
      <c r="G706" s="250"/>
      <c r="H706" s="250"/>
      <c r="I706" s="250"/>
      <c r="J706" s="157" t="s">
        <v>2049</v>
      </c>
      <c r="K706" s="158">
        <v>22.82</v>
      </c>
      <c r="L706" s="251">
        <v>0</v>
      </c>
      <c r="M706" s="250"/>
      <c r="N706" s="252">
        <f>ROUND(L706*K706,2)</f>
        <v>0</v>
      </c>
      <c r="O706" s="250"/>
      <c r="P706" s="250"/>
      <c r="Q706" s="250"/>
      <c r="R706" s="35"/>
      <c r="T706" s="159" t="s">
        <v>1876</v>
      </c>
      <c r="U706" s="42" t="s">
        <v>1901</v>
      </c>
      <c r="V706" s="34"/>
      <c r="W706" s="160">
        <f>V706*K706</f>
        <v>0</v>
      </c>
      <c r="X706" s="160">
        <v>0</v>
      </c>
      <c r="Y706" s="160">
        <f>X706*K706</f>
        <v>0</v>
      </c>
      <c r="Z706" s="160">
        <v>0</v>
      </c>
      <c r="AA706" s="161">
        <f>Z706*K706</f>
        <v>0</v>
      </c>
      <c r="AR706" s="16" t="s">
        <v>2024</v>
      </c>
      <c r="AT706" s="16" t="s">
        <v>2020</v>
      </c>
      <c r="AU706" s="16" t="s">
        <v>1960</v>
      </c>
      <c r="AY706" s="16" t="s">
        <v>2019</v>
      </c>
      <c r="BE706" s="102">
        <f>IF(U706="základní",N706,0)</f>
        <v>0</v>
      </c>
      <c r="BF706" s="102">
        <f>IF(U706="snížená",N706,0)</f>
        <v>0</v>
      </c>
      <c r="BG706" s="102">
        <f>IF(U706="zákl. přenesená",N706,0)</f>
        <v>0</v>
      </c>
      <c r="BH706" s="102">
        <f>IF(U706="sníž. přenesená",N706,0)</f>
        <v>0</v>
      </c>
      <c r="BI706" s="102">
        <f>IF(U706="nulová",N706,0)</f>
        <v>0</v>
      </c>
      <c r="BJ706" s="16" t="s">
        <v>1878</v>
      </c>
      <c r="BK706" s="102">
        <f>ROUND(L706*K706,2)</f>
        <v>0</v>
      </c>
      <c r="BL706" s="16" t="s">
        <v>2024</v>
      </c>
      <c r="BM706" s="16" t="s">
        <v>2720</v>
      </c>
    </row>
    <row r="707" spans="2:65" s="10" customFormat="1" ht="22.5" customHeight="1">
      <c r="B707" s="162"/>
      <c r="C707" s="163"/>
      <c r="D707" s="163"/>
      <c r="E707" s="164" t="s">
        <v>1876</v>
      </c>
      <c r="F707" s="262" t="s">
        <v>2721</v>
      </c>
      <c r="G707" s="263"/>
      <c r="H707" s="263"/>
      <c r="I707" s="263"/>
      <c r="J707" s="163"/>
      <c r="K707" s="165">
        <v>5.45</v>
      </c>
      <c r="L707" s="163"/>
      <c r="M707" s="163"/>
      <c r="N707" s="163"/>
      <c r="O707" s="163"/>
      <c r="P707" s="163"/>
      <c r="Q707" s="163"/>
      <c r="R707" s="166"/>
      <c r="T707" s="167"/>
      <c r="U707" s="163"/>
      <c r="V707" s="163"/>
      <c r="W707" s="163"/>
      <c r="X707" s="163"/>
      <c r="Y707" s="163"/>
      <c r="Z707" s="163"/>
      <c r="AA707" s="168"/>
      <c r="AT707" s="169" t="s">
        <v>2027</v>
      </c>
      <c r="AU707" s="169" t="s">
        <v>1960</v>
      </c>
      <c r="AV707" s="10" t="s">
        <v>1960</v>
      </c>
      <c r="AW707" s="10" t="s">
        <v>2028</v>
      </c>
      <c r="AX707" s="10" t="s">
        <v>1936</v>
      </c>
      <c r="AY707" s="169" t="s">
        <v>2019</v>
      </c>
    </row>
    <row r="708" spans="2:65" s="10" customFormat="1" ht="22.5" customHeight="1">
      <c r="B708" s="162"/>
      <c r="C708" s="163"/>
      <c r="D708" s="163"/>
      <c r="E708" s="164" t="s">
        <v>1876</v>
      </c>
      <c r="F708" s="266" t="s">
        <v>2722</v>
      </c>
      <c r="G708" s="263"/>
      <c r="H708" s="263"/>
      <c r="I708" s="263"/>
      <c r="J708" s="163"/>
      <c r="K708" s="165">
        <v>17.37</v>
      </c>
      <c r="L708" s="163"/>
      <c r="M708" s="163"/>
      <c r="N708" s="163"/>
      <c r="O708" s="163"/>
      <c r="P708" s="163"/>
      <c r="Q708" s="163"/>
      <c r="R708" s="166"/>
      <c r="T708" s="167"/>
      <c r="U708" s="163"/>
      <c r="V708" s="163"/>
      <c r="W708" s="163"/>
      <c r="X708" s="163"/>
      <c r="Y708" s="163"/>
      <c r="Z708" s="163"/>
      <c r="AA708" s="168"/>
      <c r="AT708" s="169" t="s">
        <v>2027</v>
      </c>
      <c r="AU708" s="169" t="s">
        <v>1960</v>
      </c>
      <c r="AV708" s="10" t="s">
        <v>1960</v>
      </c>
      <c r="AW708" s="10" t="s">
        <v>2028</v>
      </c>
      <c r="AX708" s="10" t="s">
        <v>1936</v>
      </c>
      <c r="AY708" s="169" t="s">
        <v>2019</v>
      </c>
    </row>
    <row r="709" spans="2:65" s="11" customFormat="1" ht="22.5" customHeight="1">
      <c r="B709" s="170"/>
      <c r="C709" s="171"/>
      <c r="D709" s="171"/>
      <c r="E709" s="172" t="s">
        <v>1876</v>
      </c>
      <c r="F709" s="264" t="s">
        <v>2029</v>
      </c>
      <c r="G709" s="265"/>
      <c r="H709" s="265"/>
      <c r="I709" s="265"/>
      <c r="J709" s="171"/>
      <c r="K709" s="173">
        <v>22.82</v>
      </c>
      <c r="L709" s="171"/>
      <c r="M709" s="171"/>
      <c r="N709" s="171"/>
      <c r="O709" s="171"/>
      <c r="P709" s="171"/>
      <c r="Q709" s="171"/>
      <c r="R709" s="174"/>
      <c r="T709" s="175"/>
      <c r="U709" s="171"/>
      <c r="V709" s="171"/>
      <c r="W709" s="171"/>
      <c r="X709" s="171"/>
      <c r="Y709" s="171"/>
      <c r="Z709" s="171"/>
      <c r="AA709" s="176"/>
      <c r="AT709" s="177" t="s">
        <v>2027</v>
      </c>
      <c r="AU709" s="177" t="s">
        <v>1960</v>
      </c>
      <c r="AV709" s="11" t="s">
        <v>2024</v>
      </c>
      <c r="AW709" s="11" t="s">
        <v>2028</v>
      </c>
      <c r="AX709" s="11" t="s">
        <v>1878</v>
      </c>
      <c r="AY709" s="177" t="s">
        <v>2019</v>
      </c>
    </row>
    <row r="710" spans="2:65" s="1" customFormat="1" ht="31.5" customHeight="1">
      <c r="B710" s="33"/>
      <c r="C710" s="178" t="s">
        <v>2723</v>
      </c>
      <c r="D710" s="178" t="s">
        <v>2128</v>
      </c>
      <c r="E710" s="179" t="s">
        <v>2724</v>
      </c>
      <c r="F710" s="267" t="s">
        <v>2725</v>
      </c>
      <c r="G710" s="268"/>
      <c r="H710" s="268"/>
      <c r="I710" s="268"/>
      <c r="J710" s="180" t="s">
        <v>2049</v>
      </c>
      <c r="K710" s="181">
        <v>23.960999999999999</v>
      </c>
      <c r="L710" s="269">
        <v>0</v>
      </c>
      <c r="M710" s="268"/>
      <c r="N710" s="270">
        <f>ROUND(L710*K710,2)</f>
        <v>0</v>
      </c>
      <c r="O710" s="250"/>
      <c r="P710" s="250"/>
      <c r="Q710" s="250"/>
      <c r="R710" s="35"/>
      <c r="T710" s="159" t="s">
        <v>1876</v>
      </c>
      <c r="U710" s="42" t="s">
        <v>1901</v>
      </c>
      <c r="V710" s="34"/>
      <c r="W710" s="160">
        <f>V710*K710</f>
        <v>0</v>
      </c>
      <c r="X710" s="160">
        <v>1E-4</v>
      </c>
      <c r="Y710" s="160">
        <f>X710*K710</f>
        <v>2.3961E-3</v>
      </c>
      <c r="Z710" s="160">
        <v>0</v>
      </c>
      <c r="AA710" s="161">
        <f>Z710*K710</f>
        <v>0</v>
      </c>
      <c r="AR710" s="16" t="s">
        <v>2057</v>
      </c>
      <c r="AT710" s="16" t="s">
        <v>2128</v>
      </c>
      <c r="AU710" s="16" t="s">
        <v>1960</v>
      </c>
      <c r="AY710" s="16" t="s">
        <v>2019</v>
      </c>
      <c r="BE710" s="102">
        <f>IF(U710="základní",N710,0)</f>
        <v>0</v>
      </c>
      <c r="BF710" s="102">
        <f>IF(U710="snížená",N710,0)</f>
        <v>0</v>
      </c>
      <c r="BG710" s="102">
        <f>IF(U710="zákl. přenesená",N710,0)</f>
        <v>0</v>
      </c>
      <c r="BH710" s="102">
        <f>IF(U710="sníž. přenesená",N710,0)</f>
        <v>0</v>
      </c>
      <c r="BI710" s="102">
        <f>IF(U710="nulová",N710,0)</f>
        <v>0</v>
      </c>
      <c r="BJ710" s="16" t="s">
        <v>1878</v>
      </c>
      <c r="BK710" s="102">
        <f>ROUND(L710*K710,2)</f>
        <v>0</v>
      </c>
      <c r="BL710" s="16" t="s">
        <v>2024</v>
      </c>
      <c r="BM710" s="16" t="s">
        <v>2726</v>
      </c>
    </row>
    <row r="711" spans="2:65" s="10" customFormat="1" ht="22.5" customHeight="1">
      <c r="B711" s="162"/>
      <c r="C711" s="163"/>
      <c r="D711" s="163"/>
      <c r="E711" s="164" t="s">
        <v>1876</v>
      </c>
      <c r="F711" s="262" t="s">
        <v>2721</v>
      </c>
      <c r="G711" s="263"/>
      <c r="H711" s="263"/>
      <c r="I711" s="263"/>
      <c r="J711" s="163"/>
      <c r="K711" s="165">
        <v>5.45</v>
      </c>
      <c r="L711" s="163"/>
      <c r="M711" s="163"/>
      <c r="N711" s="163"/>
      <c r="O711" s="163"/>
      <c r="P711" s="163"/>
      <c r="Q711" s="163"/>
      <c r="R711" s="166"/>
      <c r="T711" s="167"/>
      <c r="U711" s="163"/>
      <c r="V711" s="163"/>
      <c r="W711" s="163"/>
      <c r="X711" s="163"/>
      <c r="Y711" s="163"/>
      <c r="Z711" s="163"/>
      <c r="AA711" s="168"/>
      <c r="AT711" s="169" t="s">
        <v>2027</v>
      </c>
      <c r="AU711" s="169" t="s">
        <v>1960</v>
      </c>
      <c r="AV711" s="10" t="s">
        <v>1960</v>
      </c>
      <c r="AW711" s="10" t="s">
        <v>2028</v>
      </c>
      <c r="AX711" s="10" t="s">
        <v>1936</v>
      </c>
      <c r="AY711" s="169" t="s">
        <v>2019</v>
      </c>
    </row>
    <row r="712" spans="2:65" s="10" customFormat="1" ht="22.5" customHeight="1">
      <c r="B712" s="162"/>
      <c r="C712" s="163"/>
      <c r="D712" s="163"/>
      <c r="E712" s="164" t="s">
        <v>1876</v>
      </c>
      <c r="F712" s="266" t="s">
        <v>2722</v>
      </c>
      <c r="G712" s="263"/>
      <c r="H712" s="263"/>
      <c r="I712" s="263"/>
      <c r="J712" s="163"/>
      <c r="K712" s="165">
        <v>17.37</v>
      </c>
      <c r="L712" s="163"/>
      <c r="M712" s="163"/>
      <c r="N712" s="163"/>
      <c r="O712" s="163"/>
      <c r="P712" s="163"/>
      <c r="Q712" s="163"/>
      <c r="R712" s="166"/>
      <c r="T712" s="167"/>
      <c r="U712" s="163"/>
      <c r="V712" s="163"/>
      <c r="W712" s="163"/>
      <c r="X712" s="163"/>
      <c r="Y712" s="163"/>
      <c r="Z712" s="163"/>
      <c r="AA712" s="168"/>
      <c r="AT712" s="169" t="s">
        <v>2027</v>
      </c>
      <c r="AU712" s="169" t="s">
        <v>1960</v>
      </c>
      <c r="AV712" s="10" t="s">
        <v>1960</v>
      </c>
      <c r="AW712" s="10" t="s">
        <v>2028</v>
      </c>
      <c r="AX712" s="10" t="s">
        <v>1936</v>
      </c>
      <c r="AY712" s="169" t="s">
        <v>2019</v>
      </c>
    </row>
    <row r="713" spans="2:65" s="11" customFormat="1" ht="22.5" customHeight="1">
      <c r="B713" s="170"/>
      <c r="C713" s="171"/>
      <c r="D713" s="171"/>
      <c r="E713" s="172" t="s">
        <v>1876</v>
      </c>
      <c r="F713" s="264" t="s">
        <v>2029</v>
      </c>
      <c r="G713" s="265"/>
      <c r="H713" s="265"/>
      <c r="I713" s="265"/>
      <c r="J713" s="171"/>
      <c r="K713" s="173">
        <v>22.82</v>
      </c>
      <c r="L713" s="171"/>
      <c r="M713" s="171"/>
      <c r="N713" s="171"/>
      <c r="O713" s="171"/>
      <c r="P713" s="171"/>
      <c r="Q713" s="171"/>
      <c r="R713" s="174"/>
      <c r="T713" s="175"/>
      <c r="U713" s="171"/>
      <c r="V713" s="171"/>
      <c r="W713" s="171"/>
      <c r="X713" s="171"/>
      <c r="Y713" s="171"/>
      <c r="Z713" s="171"/>
      <c r="AA713" s="176"/>
      <c r="AT713" s="177" t="s">
        <v>2027</v>
      </c>
      <c r="AU713" s="177" t="s">
        <v>1960</v>
      </c>
      <c r="AV713" s="11" t="s">
        <v>2024</v>
      </c>
      <c r="AW713" s="11" t="s">
        <v>2028</v>
      </c>
      <c r="AX713" s="11" t="s">
        <v>1878</v>
      </c>
      <c r="AY713" s="177" t="s">
        <v>2019</v>
      </c>
    </row>
    <row r="714" spans="2:65" s="1" customFormat="1" ht="31.5" customHeight="1">
      <c r="B714" s="33"/>
      <c r="C714" s="155" t="s">
        <v>2727</v>
      </c>
      <c r="D714" s="155" t="s">
        <v>2020</v>
      </c>
      <c r="E714" s="156" t="s">
        <v>2728</v>
      </c>
      <c r="F714" s="249" t="s">
        <v>2729</v>
      </c>
      <c r="G714" s="250"/>
      <c r="H714" s="250"/>
      <c r="I714" s="250"/>
      <c r="J714" s="157" t="s">
        <v>2023</v>
      </c>
      <c r="K714" s="158">
        <v>135.54599999999999</v>
      </c>
      <c r="L714" s="251">
        <v>0</v>
      </c>
      <c r="M714" s="250"/>
      <c r="N714" s="252">
        <f>ROUND(L714*K714,2)</f>
        <v>0</v>
      </c>
      <c r="O714" s="250"/>
      <c r="P714" s="250"/>
      <c r="Q714" s="250"/>
      <c r="R714" s="35"/>
      <c r="T714" s="159" t="s">
        <v>1876</v>
      </c>
      <c r="U714" s="42" t="s">
        <v>1901</v>
      </c>
      <c r="V714" s="34"/>
      <c r="W714" s="160">
        <f>V714*K714</f>
        <v>0</v>
      </c>
      <c r="X714" s="160">
        <v>8.5000000000000006E-3</v>
      </c>
      <c r="Y714" s="160">
        <f>X714*K714</f>
        <v>1.1521410000000001</v>
      </c>
      <c r="Z714" s="160">
        <v>0</v>
      </c>
      <c r="AA714" s="161">
        <f>Z714*K714</f>
        <v>0</v>
      </c>
      <c r="AR714" s="16" t="s">
        <v>2024</v>
      </c>
      <c r="AT714" s="16" t="s">
        <v>2020</v>
      </c>
      <c r="AU714" s="16" t="s">
        <v>1960</v>
      </c>
      <c r="AY714" s="16" t="s">
        <v>2019</v>
      </c>
      <c r="BE714" s="102">
        <f>IF(U714="základní",N714,0)</f>
        <v>0</v>
      </c>
      <c r="BF714" s="102">
        <f>IF(U714="snížená",N714,0)</f>
        <v>0</v>
      </c>
      <c r="BG714" s="102">
        <f>IF(U714="zákl. přenesená",N714,0)</f>
        <v>0</v>
      </c>
      <c r="BH714" s="102">
        <f>IF(U714="sníž. přenesená",N714,0)</f>
        <v>0</v>
      </c>
      <c r="BI714" s="102">
        <f>IF(U714="nulová",N714,0)</f>
        <v>0</v>
      </c>
      <c r="BJ714" s="16" t="s">
        <v>1878</v>
      </c>
      <c r="BK714" s="102">
        <f>ROUND(L714*K714,2)</f>
        <v>0</v>
      </c>
      <c r="BL714" s="16" t="s">
        <v>2024</v>
      </c>
      <c r="BM714" s="16" t="s">
        <v>2730</v>
      </c>
    </row>
    <row r="715" spans="2:65" s="10" customFormat="1" ht="31.5" customHeight="1">
      <c r="B715" s="162"/>
      <c r="C715" s="163"/>
      <c r="D715" s="163"/>
      <c r="E715" s="164" t="s">
        <v>1876</v>
      </c>
      <c r="F715" s="262" t="s">
        <v>2731</v>
      </c>
      <c r="G715" s="263"/>
      <c r="H715" s="263"/>
      <c r="I715" s="263"/>
      <c r="J715" s="163"/>
      <c r="K715" s="165">
        <v>26.6</v>
      </c>
      <c r="L715" s="163"/>
      <c r="M715" s="163"/>
      <c r="N715" s="163"/>
      <c r="O715" s="163"/>
      <c r="P715" s="163"/>
      <c r="Q715" s="163"/>
      <c r="R715" s="166"/>
      <c r="T715" s="167"/>
      <c r="U715" s="163"/>
      <c r="V715" s="163"/>
      <c r="W715" s="163"/>
      <c r="X715" s="163"/>
      <c r="Y715" s="163"/>
      <c r="Z715" s="163"/>
      <c r="AA715" s="168"/>
      <c r="AT715" s="169" t="s">
        <v>2027</v>
      </c>
      <c r="AU715" s="169" t="s">
        <v>1960</v>
      </c>
      <c r="AV715" s="10" t="s">
        <v>1960</v>
      </c>
      <c r="AW715" s="10" t="s">
        <v>2028</v>
      </c>
      <c r="AX715" s="10" t="s">
        <v>1936</v>
      </c>
      <c r="AY715" s="169" t="s">
        <v>2019</v>
      </c>
    </row>
    <row r="716" spans="2:65" s="10" customFormat="1" ht="44.25" customHeight="1">
      <c r="B716" s="162"/>
      <c r="C716" s="163"/>
      <c r="D716" s="163"/>
      <c r="E716" s="164" t="s">
        <v>1876</v>
      </c>
      <c r="F716" s="266" t="s">
        <v>2732</v>
      </c>
      <c r="G716" s="263"/>
      <c r="H716" s="263"/>
      <c r="I716" s="263"/>
      <c r="J716" s="163"/>
      <c r="K716" s="165">
        <v>95.52</v>
      </c>
      <c r="L716" s="163"/>
      <c r="M716" s="163"/>
      <c r="N716" s="163"/>
      <c r="O716" s="163"/>
      <c r="P716" s="163"/>
      <c r="Q716" s="163"/>
      <c r="R716" s="166"/>
      <c r="T716" s="167"/>
      <c r="U716" s="163"/>
      <c r="V716" s="163"/>
      <c r="W716" s="163"/>
      <c r="X716" s="163"/>
      <c r="Y716" s="163"/>
      <c r="Z716" s="163"/>
      <c r="AA716" s="168"/>
      <c r="AT716" s="169" t="s">
        <v>2027</v>
      </c>
      <c r="AU716" s="169" t="s">
        <v>1960</v>
      </c>
      <c r="AV716" s="10" t="s">
        <v>1960</v>
      </c>
      <c r="AW716" s="10" t="s">
        <v>2028</v>
      </c>
      <c r="AX716" s="10" t="s">
        <v>1936</v>
      </c>
      <c r="AY716" s="169" t="s">
        <v>2019</v>
      </c>
    </row>
    <row r="717" spans="2:65" s="10" customFormat="1" ht="22.5" customHeight="1">
      <c r="B717" s="162"/>
      <c r="C717" s="163"/>
      <c r="D717" s="163"/>
      <c r="E717" s="164" t="s">
        <v>1876</v>
      </c>
      <c r="F717" s="266" t="s">
        <v>2733</v>
      </c>
      <c r="G717" s="263"/>
      <c r="H717" s="263"/>
      <c r="I717" s="263"/>
      <c r="J717" s="163"/>
      <c r="K717" s="165">
        <v>6.0910000000000002</v>
      </c>
      <c r="L717" s="163"/>
      <c r="M717" s="163"/>
      <c r="N717" s="163"/>
      <c r="O717" s="163"/>
      <c r="P717" s="163"/>
      <c r="Q717" s="163"/>
      <c r="R717" s="166"/>
      <c r="T717" s="167"/>
      <c r="U717" s="163"/>
      <c r="V717" s="163"/>
      <c r="W717" s="163"/>
      <c r="X717" s="163"/>
      <c r="Y717" s="163"/>
      <c r="Z717" s="163"/>
      <c r="AA717" s="168"/>
      <c r="AT717" s="169" t="s">
        <v>2027</v>
      </c>
      <c r="AU717" s="169" t="s">
        <v>1960</v>
      </c>
      <c r="AV717" s="10" t="s">
        <v>1960</v>
      </c>
      <c r="AW717" s="10" t="s">
        <v>2028</v>
      </c>
      <c r="AX717" s="10" t="s">
        <v>1936</v>
      </c>
      <c r="AY717" s="169" t="s">
        <v>2019</v>
      </c>
    </row>
    <row r="718" spans="2:65" s="10" customFormat="1" ht="22.5" customHeight="1">
      <c r="B718" s="162"/>
      <c r="C718" s="163"/>
      <c r="D718" s="163"/>
      <c r="E718" s="164" t="s">
        <v>1876</v>
      </c>
      <c r="F718" s="266" t="s">
        <v>2734</v>
      </c>
      <c r="G718" s="263"/>
      <c r="H718" s="263"/>
      <c r="I718" s="263"/>
      <c r="J718" s="163"/>
      <c r="K718" s="165">
        <v>3.81</v>
      </c>
      <c r="L718" s="163"/>
      <c r="M718" s="163"/>
      <c r="N718" s="163"/>
      <c r="O718" s="163"/>
      <c r="P718" s="163"/>
      <c r="Q718" s="163"/>
      <c r="R718" s="166"/>
      <c r="T718" s="167"/>
      <c r="U718" s="163"/>
      <c r="V718" s="163"/>
      <c r="W718" s="163"/>
      <c r="X718" s="163"/>
      <c r="Y718" s="163"/>
      <c r="Z718" s="163"/>
      <c r="AA718" s="168"/>
      <c r="AT718" s="169" t="s">
        <v>2027</v>
      </c>
      <c r="AU718" s="169" t="s">
        <v>1960</v>
      </c>
      <c r="AV718" s="10" t="s">
        <v>1960</v>
      </c>
      <c r="AW718" s="10" t="s">
        <v>2028</v>
      </c>
      <c r="AX718" s="10" t="s">
        <v>1936</v>
      </c>
      <c r="AY718" s="169" t="s">
        <v>2019</v>
      </c>
    </row>
    <row r="719" spans="2:65" s="10" customFormat="1" ht="22.5" customHeight="1">
      <c r="B719" s="162"/>
      <c r="C719" s="163"/>
      <c r="D719" s="163"/>
      <c r="E719" s="164" t="s">
        <v>1876</v>
      </c>
      <c r="F719" s="266" t="s">
        <v>2735</v>
      </c>
      <c r="G719" s="263"/>
      <c r="H719" s="263"/>
      <c r="I719" s="263"/>
      <c r="J719" s="163"/>
      <c r="K719" s="165">
        <v>0.76200000000000001</v>
      </c>
      <c r="L719" s="163"/>
      <c r="M719" s="163"/>
      <c r="N719" s="163"/>
      <c r="O719" s="163"/>
      <c r="P719" s="163"/>
      <c r="Q719" s="163"/>
      <c r="R719" s="166"/>
      <c r="T719" s="167"/>
      <c r="U719" s="163"/>
      <c r="V719" s="163"/>
      <c r="W719" s="163"/>
      <c r="X719" s="163"/>
      <c r="Y719" s="163"/>
      <c r="Z719" s="163"/>
      <c r="AA719" s="168"/>
      <c r="AT719" s="169" t="s">
        <v>2027</v>
      </c>
      <c r="AU719" s="169" t="s">
        <v>1960</v>
      </c>
      <c r="AV719" s="10" t="s">
        <v>1960</v>
      </c>
      <c r="AW719" s="10" t="s">
        <v>2028</v>
      </c>
      <c r="AX719" s="10" t="s">
        <v>1936</v>
      </c>
      <c r="AY719" s="169" t="s">
        <v>2019</v>
      </c>
    </row>
    <row r="720" spans="2:65" s="10" customFormat="1" ht="22.5" customHeight="1">
      <c r="B720" s="162"/>
      <c r="C720" s="163"/>
      <c r="D720" s="163"/>
      <c r="E720" s="164" t="s">
        <v>1876</v>
      </c>
      <c r="F720" s="266" t="s">
        <v>2736</v>
      </c>
      <c r="G720" s="263"/>
      <c r="H720" s="263"/>
      <c r="I720" s="263"/>
      <c r="J720" s="163"/>
      <c r="K720" s="165">
        <v>2.7629999999999999</v>
      </c>
      <c r="L720" s="163"/>
      <c r="M720" s="163"/>
      <c r="N720" s="163"/>
      <c r="O720" s="163"/>
      <c r="P720" s="163"/>
      <c r="Q720" s="163"/>
      <c r="R720" s="166"/>
      <c r="T720" s="167"/>
      <c r="U720" s="163"/>
      <c r="V720" s="163"/>
      <c r="W720" s="163"/>
      <c r="X720" s="163"/>
      <c r="Y720" s="163"/>
      <c r="Z720" s="163"/>
      <c r="AA720" s="168"/>
      <c r="AT720" s="169" t="s">
        <v>2027</v>
      </c>
      <c r="AU720" s="169" t="s">
        <v>1960</v>
      </c>
      <c r="AV720" s="10" t="s">
        <v>1960</v>
      </c>
      <c r="AW720" s="10" t="s">
        <v>2028</v>
      </c>
      <c r="AX720" s="10" t="s">
        <v>1936</v>
      </c>
      <c r="AY720" s="169" t="s">
        <v>2019</v>
      </c>
    </row>
    <row r="721" spans="2:65" s="11" customFormat="1" ht="22.5" customHeight="1">
      <c r="B721" s="170"/>
      <c r="C721" s="171"/>
      <c r="D721" s="171"/>
      <c r="E721" s="172" t="s">
        <v>1876</v>
      </c>
      <c r="F721" s="264" t="s">
        <v>2029</v>
      </c>
      <c r="G721" s="265"/>
      <c r="H721" s="265"/>
      <c r="I721" s="265"/>
      <c r="J721" s="171"/>
      <c r="K721" s="173">
        <v>135.54599999999999</v>
      </c>
      <c r="L721" s="171"/>
      <c r="M721" s="171"/>
      <c r="N721" s="171"/>
      <c r="O721" s="171"/>
      <c r="P721" s="171"/>
      <c r="Q721" s="171"/>
      <c r="R721" s="174"/>
      <c r="T721" s="175"/>
      <c r="U721" s="171"/>
      <c r="V721" s="171"/>
      <c r="W721" s="171"/>
      <c r="X721" s="171"/>
      <c r="Y721" s="171"/>
      <c r="Z721" s="171"/>
      <c r="AA721" s="176"/>
      <c r="AT721" s="177" t="s">
        <v>2027</v>
      </c>
      <c r="AU721" s="177" t="s">
        <v>1960</v>
      </c>
      <c r="AV721" s="11" t="s">
        <v>2024</v>
      </c>
      <c r="AW721" s="11" t="s">
        <v>2028</v>
      </c>
      <c r="AX721" s="11" t="s">
        <v>1878</v>
      </c>
      <c r="AY721" s="177" t="s">
        <v>2019</v>
      </c>
    </row>
    <row r="722" spans="2:65" s="1" customFormat="1" ht="31.5" customHeight="1">
      <c r="B722" s="33"/>
      <c r="C722" s="178" t="s">
        <v>2737</v>
      </c>
      <c r="D722" s="178" t="s">
        <v>2128</v>
      </c>
      <c r="E722" s="179" t="s">
        <v>2738</v>
      </c>
      <c r="F722" s="267" t="s">
        <v>2739</v>
      </c>
      <c r="G722" s="268"/>
      <c r="H722" s="268"/>
      <c r="I722" s="268"/>
      <c r="J722" s="180" t="s">
        <v>2023</v>
      </c>
      <c r="K722" s="181">
        <v>127.053</v>
      </c>
      <c r="L722" s="269">
        <v>0</v>
      </c>
      <c r="M722" s="268"/>
      <c r="N722" s="270">
        <f>ROUND(L722*K722,2)</f>
        <v>0</v>
      </c>
      <c r="O722" s="250"/>
      <c r="P722" s="250"/>
      <c r="Q722" s="250"/>
      <c r="R722" s="35"/>
      <c r="T722" s="159" t="s">
        <v>1876</v>
      </c>
      <c r="U722" s="42" t="s">
        <v>1901</v>
      </c>
      <c r="V722" s="34"/>
      <c r="W722" s="160">
        <f>V722*K722</f>
        <v>0</v>
      </c>
      <c r="X722" s="160">
        <v>3.0599999999999998E-3</v>
      </c>
      <c r="Y722" s="160">
        <f>X722*K722</f>
        <v>0.38878217999999998</v>
      </c>
      <c r="Z722" s="160">
        <v>0</v>
      </c>
      <c r="AA722" s="161">
        <f>Z722*K722</f>
        <v>0</v>
      </c>
      <c r="AR722" s="16" t="s">
        <v>2057</v>
      </c>
      <c r="AT722" s="16" t="s">
        <v>2128</v>
      </c>
      <c r="AU722" s="16" t="s">
        <v>1960</v>
      </c>
      <c r="AY722" s="16" t="s">
        <v>2019</v>
      </c>
      <c r="BE722" s="102">
        <f>IF(U722="základní",N722,0)</f>
        <v>0</v>
      </c>
      <c r="BF722" s="102">
        <f>IF(U722="snížená",N722,0)</f>
        <v>0</v>
      </c>
      <c r="BG722" s="102">
        <f>IF(U722="zákl. přenesená",N722,0)</f>
        <v>0</v>
      </c>
      <c r="BH722" s="102">
        <f>IF(U722="sníž. přenesená",N722,0)</f>
        <v>0</v>
      </c>
      <c r="BI722" s="102">
        <f>IF(U722="nulová",N722,0)</f>
        <v>0</v>
      </c>
      <c r="BJ722" s="16" t="s">
        <v>1878</v>
      </c>
      <c r="BK722" s="102">
        <f>ROUND(L722*K722,2)</f>
        <v>0</v>
      </c>
      <c r="BL722" s="16" t="s">
        <v>2024</v>
      </c>
      <c r="BM722" s="16" t="s">
        <v>2740</v>
      </c>
    </row>
    <row r="723" spans="2:65" s="1" customFormat="1" ht="22.5" customHeight="1">
      <c r="B723" s="33"/>
      <c r="C723" s="34"/>
      <c r="D723" s="34"/>
      <c r="E723" s="34"/>
      <c r="F723" s="271" t="s">
        <v>2741</v>
      </c>
      <c r="G723" s="218"/>
      <c r="H723" s="218"/>
      <c r="I723" s="218"/>
      <c r="J723" s="34"/>
      <c r="K723" s="34"/>
      <c r="L723" s="34"/>
      <c r="M723" s="34"/>
      <c r="N723" s="34"/>
      <c r="O723" s="34"/>
      <c r="P723" s="34"/>
      <c r="Q723" s="34"/>
      <c r="R723" s="35"/>
      <c r="T723" s="76"/>
      <c r="U723" s="34"/>
      <c r="V723" s="34"/>
      <c r="W723" s="34"/>
      <c r="X723" s="34"/>
      <c r="Y723" s="34"/>
      <c r="Z723" s="34"/>
      <c r="AA723" s="77"/>
      <c r="AT723" s="16" t="s">
        <v>2561</v>
      </c>
      <c r="AU723" s="16" t="s">
        <v>1960</v>
      </c>
    </row>
    <row r="724" spans="2:65" s="10" customFormat="1" ht="44.25" customHeight="1">
      <c r="B724" s="162"/>
      <c r="C724" s="163"/>
      <c r="D724" s="163"/>
      <c r="E724" s="164" t="s">
        <v>1876</v>
      </c>
      <c r="F724" s="266" t="s">
        <v>2742</v>
      </c>
      <c r="G724" s="263"/>
      <c r="H724" s="263"/>
      <c r="I724" s="263"/>
      <c r="J724" s="163"/>
      <c r="K724" s="165">
        <v>27.132000000000001</v>
      </c>
      <c r="L724" s="163"/>
      <c r="M724" s="163"/>
      <c r="N724" s="163"/>
      <c r="O724" s="163"/>
      <c r="P724" s="163"/>
      <c r="Q724" s="163"/>
      <c r="R724" s="166"/>
      <c r="T724" s="167"/>
      <c r="U724" s="163"/>
      <c r="V724" s="163"/>
      <c r="W724" s="163"/>
      <c r="X724" s="163"/>
      <c r="Y724" s="163"/>
      <c r="Z724" s="163"/>
      <c r="AA724" s="168"/>
      <c r="AT724" s="169" t="s">
        <v>2027</v>
      </c>
      <c r="AU724" s="169" t="s">
        <v>1960</v>
      </c>
      <c r="AV724" s="10" t="s">
        <v>1960</v>
      </c>
      <c r="AW724" s="10" t="s">
        <v>2028</v>
      </c>
      <c r="AX724" s="10" t="s">
        <v>1936</v>
      </c>
      <c r="AY724" s="169" t="s">
        <v>2019</v>
      </c>
    </row>
    <row r="725" spans="2:65" s="10" customFormat="1" ht="44.25" customHeight="1">
      <c r="B725" s="162"/>
      <c r="C725" s="163"/>
      <c r="D725" s="163"/>
      <c r="E725" s="164" t="s">
        <v>1876</v>
      </c>
      <c r="F725" s="266" t="s">
        <v>2743</v>
      </c>
      <c r="G725" s="263"/>
      <c r="H725" s="263"/>
      <c r="I725" s="263"/>
      <c r="J725" s="163"/>
      <c r="K725" s="165">
        <v>97.430400000000006</v>
      </c>
      <c r="L725" s="163"/>
      <c r="M725" s="163"/>
      <c r="N725" s="163"/>
      <c r="O725" s="163"/>
      <c r="P725" s="163"/>
      <c r="Q725" s="163"/>
      <c r="R725" s="166"/>
      <c r="T725" s="167"/>
      <c r="U725" s="163"/>
      <c r="V725" s="163"/>
      <c r="W725" s="163"/>
      <c r="X725" s="163"/>
      <c r="Y725" s="163"/>
      <c r="Z725" s="163"/>
      <c r="AA725" s="168"/>
      <c r="AT725" s="169" t="s">
        <v>2027</v>
      </c>
      <c r="AU725" s="169" t="s">
        <v>1960</v>
      </c>
      <c r="AV725" s="10" t="s">
        <v>1960</v>
      </c>
      <c r="AW725" s="10" t="s">
        <v>2028</v>
      </c>
      <c r="AX725" s="10" t="s">
        <v>1936</v>
      </c>
      <c r="AY725" s="169" t="s">
        <v>2019</v>
      </c>
    </row>
    <row r="726" spans="2:65" s="11" customFormat="1" ht="22.5" customHeight="1">
      <c r="B726" s="170"/>
      <c r="C726" s="171"/>
      <c r="D726" s="171"/>
      <c r="E726" s="172" t="s">
        <v>1876</v>
      </c>
      <c r="F726" s="264" t="s">
        <v>2029</v>
      </c>
      <c r="G726" s="265"/>
      <c r="H726" s="265"/>
      <c r="I726" s="265"/>
      <c r="J726" s="171"/>
      <c r="K726" s="173">
        <v>124.5624</v>
      </c>
      <c r="L726" s="171"/>
      <c r="M726" s="171"/>
      <c r="N726" s="171"/>
      <c r="O726" s="171"/>
      <c r="P726" s="171"/>
      <c r="Q726" s="171"/>
      <c r="R726" s="174"/>
      <c r="T726" s="175"/>
      <c r="U726" s="171"/>
      <c r="V726" s="171"/>
      <c r="W726" s="171"/>
      <c r="X726" s="171"/>
      <c r="Y726" s="171"/>
      <c r="Z726" s="171"/>
      <c r="AA726" s="176"/>
      <c r="AT726" s="177" t="s">
        <v>2027</v>
      </c>
      <c r="AU726" s="177" t="s">
        <v>1960</v>
      </c>
      <c r="AV726" s="11" t="s">
        <v>2024</v>
      </c>
      <c r="AW726" s="11" t="s">
        <v>2028</v>
      </c>
      <c r="AX726" s="11" t="s">
        <v>1878</v>
      </c>
      <c r="AY726" s="177" t="s">
        <v>2019</v>
      </c>
    </row>
    <row r="727" spans="2:65" s="1" customFormat="1" ht="31.5" customHeight="1">
      <c r="B727" s="33"/>
      <c r="C727" s="178" t="s">
        <v>2744</v>
      </c>
      <c r="D727" s="178" t="s">
        <v>2128</v>
      </c>
      <c r="E727" s="179" t="s">
        <v>2745</v>
      </c>
      <c r="F727" s="267" t="s">
        <v>2746</v>
      </c>
      <c r="G727" s="268"/>
      <c r="H727" s="268"/>
      <c r="I727" s="268"/>
      <c r="J727" s="180" t="s">
        <v>2023</v>
      </c>
      <c r="K727" s="181">
        <v>13.695</v>
      </c>
      <c r="L727" s="269">
        <v>0</v>
      </c>
      <c r="M727" s="268"/>
      <c r="N727" s="270">
        <f>ROUND(L727*K727,2)</f>
        <v>0</v>
      </c>
      <c r="O727" s="250"/>
      <c r="P727" s="250"/>
      <c r="Q727" s="250"/>
      <c r="R727" s="35"/>
      <c r="T727" s="159" t="s">
        <v>1876</v>
      </c>
      <c r="U727" s="42" t="s">
        <v>1901</v>
      </c>
      <c r="V727" s="34"/>
      <c r="W727" s="160">
        <f>V727*K727</f>
        <v>0</v>
      </c>
      <c r="X727" s="160">
        <v>4.0000000000000001E-3</v>
      </c>
      <c r="Y727" s="160">
        <f>X727*K727</f>
        <v>5.4780000000000002E-2</v>
      </c>
      <c r="Z727" s="160">
        <v>0</v>
      </c>
      <c r="AA727" s="161">
        <f>Z727*K727</f>
        <v>0</v>
      </c>
      <c r="AR727" s="16" t="s">
        <v>2057</v>
      </c>
      <c r="AT727" s="16" t="s">
        <v>2128</v>
      </c>
      <c r="AU727" s="16" t="s">
        <v>1960</v>
      </c>
      <c r="AY727" s="16" t="s">
        <v>2019</v>
      </c>
      <c r="BE727" s="102">
        <f>IF(U727="základní",N727,0)</f>
        <v>0</v>
      </c>
      <c r="BF727" s="102">
        <f>IF(U727="snížená",N727,0)</f>
        <v>0</v>
      </c>
      <c r="BG727" s="102">
        <f>IF(U727="zákl. přenesená",N727,0)</f>
        <v>0</v>
      </c>
      <c r="BH727" s="102">
        <f>IF(U727="sníž. přenesená",N727,0)</f>
        <v>0</v>
      </c>
      <c r="BI727" s="102">
        <f>IF(U727="nulová",N727,0)</f>
        <v>0</v>
      </c>
      <c r="BJ727" s="16" t="s">
        <v>1878</v>
      </c>
      <c r="BK727" s="102">
        <f>ROUND(L727*K727,2)</f>
        <v>0</v>
      </c>
      <c r="BL727" s="16" t="s">
        <v>2024</v>
      </c>
      <c r="BM727" s="16" t="s">
        <v>2747</v>
      </c>
    </row>
    <row r="728" spans="2:65" s="1" customFormat="1" ht="22.5" customHeight="1">
      <c r="B728" s="33"/>
      <c r="C728" s="34"/>
      <c r="D728" s="34"/>
      <c r="E728" s="34"/>
      <c r="F728" s="271" t="s">
        <v>2748</v>
      </c>
      <c r="G728" s="218"/>
      <c r="H728" s="218"/>
      <c r="I728" s="218"/>
      <c r="J728" s="34"/>
      <c r="K728" s="34"/>
      <c r="L728" s="34"/>
      <c r="M728" s="34"/>
      <c r="N728" s="34"/>
      <c r="O728" s="34"/>
      <c r="P728" s="34"/>
      <c r="Q728" s="34"/>
      <c r="R728" s="35"/>
      <c r="T728" s="76"/>
      <c r="U728" s="34"/>
      <c r="V728" s="34"/>
      <c r="W728" s="34"/>
      <c r="X728" s="34"/>
      <c r="Y728" s="34"/>
      <c r="Z728" s="34"/>
      <c r="AA728" s="77"/>
      <c r="AT728" s="16" t="s">
        <v>2561</v>
      </c>
      <c r="AU728" s="16" t="s">
        <v>1960</v>
      </c>
    </row>
    <row r="729" spans="2:65" s="10" customFormat="1" ht="22.5" customHeight="1">
      <c r="B729" s="162"/>
      <c r="C729" s="163"/>
      <c r="D729" s="163"/>
      <c r="E729" s="164" t="s">
        <v>1876</v>
      </c>
      <c r="F729" s="266" t="s">
        <v>2733</v>
      </c>
      <c r="G729" s="263"/>
      <c r="H729" s="263"/>
      <c r="I729" s="263"/>
      <c r="J729" s="163"/>
      <c r="K729" s="165">
        <v>6.0910000000000002</v>
      </c>
      <c r="L729" s="163"/>
      <c r="M729" s="163"/>
      <c r="N729" s="163"/>
      <c r="O729" s="163"/>
      <c r="P729" s="163"/>
      <c r="Q729" s="163"/>
      <c r="R729" s="166"/>
      <c r="T729" s="167"/>
      <c r="U729" s="163"/>
      <c r="V729" s="163"/>
      <c r="W729" s="163"/>
      <c r="X729" s="163"/>
      <c r="Y729" s="163"/>
      <c r="Z729" s="163"/>
      <c r="AA729" s="168"/>
      <c r="AT729" s="169" t="s">
        <v>2027</v>
      </c>
      <c r="AU729" s="169" t="s">
        <v>1960</v>
      </c>
      <c r="AV729" s="10" t="s">
        <v>1960</v>
      </c>
      <c r="AW729" s="10" t="s">
        <v>2028</v>
      </c>
      <c r="AX729" s="10" t="s">
        <v>1936</v>
      </c>
      <c r="AY729" s="169" t="s">
        <v>2019</v>
      </c>
    </row>
    <row r="730" spans="2:65" s="10" customFormat="1" ht="22.5" customHeight="1">
      <c r="B730" s="162"/>
      <c r="C730" s="163"/>
      <c r="D730" s="163"/>
      <c r="E730" s="164" t="s">
        <v>1876</v>
      </c>
      <c r="F730" s="266" t="s">
        <v>2734</v>
      </c>
      <c r="G730" s="263"/>
      <c r="H730" s="263"/>
      <c r="I730" s="263"/>
      <c r="J730" s="163"/>
      <c r="K730" s="165">
        <v>3.81</v>
      </c>
      <c r="L730" s="163"/>
      <c r="M730" s="163"/>
      <c r="N730" s="163"/>
      <c r="O730" s="163"/>
      <c r="P730" s="163"/>
      <c r="Q730" s="163"/>
      <c r="R730" s="166"/>
      <c r="T730" s="167"/>
      <c r="U730" s="163"/>
      <c r="V730" s="163"/>
      <c r="W730" s="163"/>
      <c r="X730" s="163"/>
      <c r="Y730" s="163"/>
      <c r="Z730" s="163"/>
      <c r="AA730" s="168"/>
      <c r="AT730" s="169" t="s">
        <v>2027</v>
      </c>
      <c r="AU730" s="169" t="s">
        <v>1960</v>
      </c>
      <c r="AV730" s="10" t="s">
        <v>1960</v>
      </c>
      <c r="AW730" s="10" t="s">
        <v>2028</v>
      </c>
      <c r="AX730" s="10" t="s">
        <v>1936</v>
      </c>
      <c r="AY730" s="169" t="s">
        <v>2019</v>
      </c>
    </row>
    <row r="731" spans="2:65" s="10" customFormat="1" ht="22.5" customHeight="1">
      <c r="B731" s="162"/>
      <c r="C731" s="163"/>
      <c r="D731" s="163"/>
      <c r="E731" s="164" t="s">
        <v>1876</v>
      </c>
      <c r="F731" s="266" t="s">
        <v>2735</v>
      </c>
      <c r="G731" s="263"/>
      <c r="H731" s="263"/>
      <c r="I731" s="263"/>
      <c r="J731" s="163"/>
      <c r="K731" s="165">
        <v>0.76200000000000001</v>
      </c>
      <c r="L731" s="163"/>
      <c r="M731" s="163"/>
      <c r="N731" s="163"/>
      <c r="O731" s="163"/>
      <c r="P731" s="163"/>
      <c r="Q731" s="163"/>
      <c r="R731" s="166"/>
      <c r="T731" s="167"/>
      <c r="U731" s="163"/>
      <c r="V731" s="163"/>
      <c r="W731" s="163"/>
      <c r="X731" s="163"/>
      <c r="Y731" s="163"/>
      <c r="Z731" s="163"/>
      <c r="AA731" s="168"/>
      <c r="AT731" s="169" t="s">
        <v>2027</v>
      </c>
      <c r="AU731" s="169" t="s">
        <v>1960</v>
      </c>
      <c r="AV731" s="10" t="s">
        <v>1960</v>
      </c>
      <c r="AW731" s="10" t="s">
        <v>2028</v>
      </c>
      <c r="AX731" s="10" t="s">
        <v>1936</v>
      </c>
      <c r="AY731" s="169" t="s">
        <v>2019</v>
      </c>
    </row>
    <row r="732" spans="2:65" s="10" customFormat="1" ht="22.5" customHeight="1">
      <c r="B732" s="162"/>
      <c r="C732" s="163"/>
      <c r="D732" s="163"/>
      <c r="E732" s="164" t="s">
        <v>1876</v>
      </c>
      <c r="F732" s="266" t="s">
        <v>2736</v>
      </c>
      <c r="G732" s="263"/>
      <c r="H732" s="263"/>
      <c r="I732" s="263"/>
      <c r="J732" s="163"/>
      <c r="K732" s="165">
        <v>2.7629999999999999</v>
      </c>
      <c r="L732" s="163"/>
      <c r="M732" s="163"/>
      <c r="N732" s="163"/>
      <c r="O732" s="163"/>
      <c r="P732" s="163"/>
      <c r="Q732" s="163"/>
      <c r="R732" s="166"/>
      <c r="T732" s="167"/>
      <c r="U732" s="163"/>
      <c r="V732" s="163"/>
      <c r="W732" s="163"/>
      <c r="X732" s="163"/>
      <c r="Y732" s="163"/>
      <c r="Z732" s="163"/>
      <c r="AA732" s="168"/>
      <c r="AT732" s="169" t="s">
        <v>2027</v>
      </c>
      <c r="AU732" s="169" t="s">
        <v>1960</v>
      </c>
      <c r="AV732" s="10" t="s">
        <v>1960</v>
      </c>
      <c r="AW732" s="10" t="s">
        <v>2028</v>
      </c>
      <c r="AX732" s="10" t="s">
        <v>1936</v>
      </c>
      <c r="AY732" s="169" t="s">
        <v>2019</v>
      </c>
    </row>
    <row r="733" spans="2:65" s="11" customFormat="1" ht="22.5" customHeight="1">
      <c r="B733" s="170"/>
      <c r="C733" s="171"/>
      <c r="D733" s="171"/>
      <c r="E733" s="172" t="s">
        <v>1876</v>
      </c>
      <c r="F733" s="264" t="s">
        <v>2029</v>
      </c>
      <c r="G733" s="265"/>
      <c r="H733" s="265"/>
      <c r="I733" s="265"/>
      <c r="J733" s="171"/>
      <c r="K733" s="173">
        <v>13.426</v>
      </c>
      <c r="L733" s="171"/>
      <c r="M733" s="171"/>
      <c r="N733" s="171"/>
      <c r="O733" s="171"/>
      <c r="P733" s="171"/>
      <c r="Q733" s="171"/>
      <c r="R733" s="174"/>
      <c r="T733" s="175"/>
      <c r="U733" s="171"/>
      <c r="V733" s="171"/>
      <c r="W733" s="171"/>
      <c r="X733" s="171"/>
      <c r="Y733" s="171"/>
      <c r="Z733" s="171"/>
      <c r="AA733" s="176"/>
      <c r="AT733" s="177" t="s">
        <v>2027</v>
      </c>
      <c r="AU733" s="177" t="s">
        <v>1960</v>
      </c>
      <c r="AV733" s="11" t="s">
        <v>2024</v>
      </c>
      <c r="AW733" s="11" t="s">
        <v>2028</v>
      </c>
      <c r="AX733" s="11" t="s">
        <v>1878</v>
      </c>
      <c r="AY733" s="177" t="s">
        <v>2019</v>
      </c>
    </row>
    <row r="734" spans="2:65" s="1" customFormat="1" ht="44.25" customHeight="1">
      <c r="B734" s="33"/>
      <c r="C734" s="155" t="s">
        <v>2749</v>
      </c>
      <c r="D734" s="155" t="s">
        <v>2020</v>
      </c>
      <c r="E734" s="156" t="s">
        <v>2750</v>
      </c>
      <c r="F734" s="249" t="s">
        <v>2751</v>
      </c>
      <c r="G734" s="250"/>
      <c r="H734" s="250"/>
      <c r="I734" s="250"/>
      <c r="J734" s="157" t="s">
        <v>2023</v>
      </c>
      <c r="K734" s="158">
        <v>159.55500000000001</v>
      </c>
      <c r="L734" s="251">
        <v>0</v>
      </c>
      <c r="M734" s="250"/>
      <c r="N734" s="252">
        <f>ROUND(L734*K734,2)</f>
        <v>0</v>
      </c>
      <c r="O734" s="250"/>
      <c r="P734" s="250"/>
      <c r="Q734" s="250"/>
      <c r="R734" s="35"/>
      <c r="T734" s="159" t="s">
        <v>1876</v>
      </c>
      <c r="U734" s="42" t="s">
        <v>1901</v>
      </c>
      <c r="V734" s="34"/>
      <c r="W734" s="160">
        <f>V734*K734</f>
        <v>0</v>
      </c>
      <c r="X734" s="160">
        <v>9.4400000000000005E-3</v>
      </c>
      <c r="Y734" s="160">
        <f>X734*K734</f>
        <v>1.5061992000000002</v>
      </c>
      <c r="Z734" s="160">
        <v>0</v>
      </c>
      <c r="AA734" s="161">
        <f>Z734*K734</f>
        <v>0</v>
      </c>
      <c r="AR734" s="16" t="s">
        <v>2024</v>
      </c>
      <c r="AT734" s="16" t="s">
        <v>2020</v>
      </c>
      <c r="AU734" s="16" t="s">
        <v>1960</v>
      </c>
      <c r="AY734" s="16" t="s">
        <v>2019</v>
      </c>
      <c r="BE734" s="102">
        <f>IF(U734="základní",N734,0)</f>
        <v>0</v>
      </c>
      <c r="BF734" s="102">
        <f>IF(U734="snížená",N734,0)</f>
        <v>0</v>
      </c>
      <c r="BG734" s="102">
        <f>IF(U734="zákl. přenesená",N734,0)</f>
        <v>0</v>
      </c>
      <c r="BH734" s="102">
        <f>IF(U734="sníž. přenesená",N734,0)</f>
        <v>0</v>
      </c>
      <c r="BI734" s="102">
        <f>IF(U734="nulová",N734,0)</f>
        <v>0</v>
      </c>
      <c r="BJ734" s="16" t="s">
        <v>1878</v>
      </c>
      <c r="BK734" s="102">
        <f>ROUND(L734*K734,2)</f>
        <v>0</v>
      </c>
      <c r="BL734" s="16" t="s">
        <v>2024</v>
      </c>
      <c r="BM734" s="16" t="s">
        <v>908</v>
      </c>
    </row>
    <row r="735" spans="2:65" s="10" customFormat="1" ht="22.5" customHeight="1">
      <c r="B735" s="162"/>
      <c r="C735" s="163"/>
      <c r="D735" s="163"/>
      <c r="E735" s="164" t="s">
        <v>1876</v>
      </c>
      <c r="F735" s="262" t="s">
        <v>909</v>
      </c>
      <c r="G735" s="263"/>
      <c r="H735" s="263"/>
      <c r="I735" s="263"/>
      <c r="J735" s="163"/>
      <c r="K735" s="165">
        <v>34.332799999999999</v>
      </c>
      <c r="L735" s="163"/>
      <c r="M735" s="163"/>
      <c r="N735" s="163"/>
      <c r="O735" s="163"/>
      <c r="P735" s="163"/>
      <c r="Q735" s="163"/>
      <c r="R735" s="166"/>
      <c r="T735" s="167"/>
      <c r="U735" s="163"/>
      <c r="V735" s="163"/>
      <c r="W735" s="163"/>
      <c r="X735" s="163"/>
      <c r="Y735" s="163"/>
      <c r="Z735" s="163"/>
      <c r="AA735" s="168"/>
      <c r="AT735" s="169" t="s">
        <v>2027</v>
      </c>
      <c r="AU735" s="169" t="s">
        <v>1960</v>
      </c>
      <c r="AV735" s="10" t="s">
        <v>1960</v>
      </c>
      <c r="AW735" s="10" t="s">
        <v>2028</v>
      </c>
      <c r="AX735" s="10" t="s">
        <v>1936</v>
      </c>
      <c r="AY735" s="169" t="s">
        <v>2019</v>
      </c>
    </row>
    <row r="736" spans="2:65" s="10" customFormat="1" ht="22.5" customHeight="1">
      <c r="B736" s="162"/>
      <c r="C736" s="163"/>
      <c r="D736" s="163"/>
      <c r="E736" s="164" t="s">
        <v>1876</v>
      </c>
      <c r="F736" s="266" t="s">
        <v>910</v>
      </c>
      <c r="G736" s="263"/>
      <c r="H736" s="263"/>
      <c r="I736" s="263"/>
      <c r="J736" s="163"/>
      <c r="K736" s="165">
        <v>53.347200000000001</v>
      </c>
      <c r="L736" s="163"/>
      <c r="M736" s="163"/>
      <c r="N736" s="163"/>
      <c r="O736" s="163"/>
      <c r="P736" s="163"/>
      <c r="Q736" s="163"/>
      <c r="R736" s="166"/>
      <c r="T736" s="167"/>
      <c r="U736" s="163"/>
      <c r="V736" s="163"/>
      <c r="W736" s="163"/>
      <c r="X736" s="163"/>
      <c r="Y736" s="163"/>
      <c r="Z736" s="163"/>
      <c r="AA736" s="168"/>
      <c r="AT736" s="169" t="s">
        <v>2027</v>
      </c>
      <c r="AU736" s="169" t="s">
        <v>1960</v>
      </c>
      <c r="AV736" s="10" t="s">
        <v>1960</v>
      </c>
      <c r="AW736" s="10" t="s">
        <v>2028</v>
      </c>
      <c r="AX736" s="10" t="s">
        <v>1936</v>
      </c>
      <c r="AY736" s="169" t="s">
        <v>2019</v>
      </c>
    </row>
    <row r="737" spans="2:65" s="10" customFormat="1" ht="31.5" customHeight="1">
      <c r="B737" s="162"/>
      <c r="C737" s="163"/>
      <c r="D737" s="163"/>
      <c r="E737" s="164" t="s">
        <v>1876</v>
      </c>
      <c r="F737" s="266" t="s">
        <v>911</v>
      </c>
      <c r="G737" s="263"/>
      <c r="H737" s="263"/>
      <c r="I737" s="263"/>
      <c r="J737" s="163"/>
      <c r="K737" s="165">
        <v>58.731000000000002</v>
      </c>
      <c r="L737" s="163"/>
      <c r="M737" s="163"/>
      <c r="N737" s="163"/>
      <c r="O737" s="163"/>
      <c r="P737" s="163"/>
      <c r="Q737" s="163"/>
      <c r="R737" s="166"/>
      <c r="T737" s="167"/>
      <c r="U737" s="163"/>
      <c r="V737" s="163"/>
      <c r="W737" s="163"/>
      <c r="X737" s="163"/>
      <c r="Y737" s="163"/>
      <c r="Z737" s="163"/>
      <c r="AA737" s="168"/>
      <c r="AT737" s="169" t="s">
        <v>2027</v>
      </c>
      <c r="AU737" s="169" t="s">
        <v>1960</v>
      </c>
      <c r="AV737" s="10" t="s">
        <v>1960</v>
      </c>
      <c r="AW737" s="10" t="s">
        <v>2028</v>
      </c>
      <c r="AX737" s="10" t="s">
        <v>1936</v>
      </c>
      <c r="AY737" s="169" t="s">
        <v>2019</v>
      </c>
    </row>
    <row r="738" spans="2:65" s="10" customFormat="1" ht="31.5" customHeight="1">
      <c r="B738" s="162"/>
      <c r="C738" s="163"/>
      <c r="D738" s="163"/>
      <c r="E738" s="164" t="s">
        <v>1876</v>
      </c>
      <c r="F738" s="266" t="s">
        <v>912</v>
      </c>
      <c r="G738" s="263"/>
      <c r="H738" s="263"/>
      <c r="I738" s="263"/>
      <c r="J738" s="163"/>
      <c r="K738" s="165">
        <v>13.144</v>
      </c>
      <c r="L738" s="163"/>
      <c r="M738" s="163"/>
      <c r="N738" s="163"/>
      <c r="O738" s="163"/>
      <c r="P738" s="163"/>
      <c r="Q738" s="163"/>
      <c r="R738" s="166"/>
      <c r="T738" s="167"/>
      <c r="U738" s="163"/>
      <c r="V738" s="163"/>
      <c r="W738" s="163"/>
      <c r="X738" s="163"/>
      <c r="Y738" s="163"/>
      <c r="Z738" s="163"/>
      <c r="AA738" s="168"/>
      <c r="AT738" s="169" t="s">
        <v>2027</v>
      </c>
      <c r="AU738" s="169" t="s">
        <v>1960</v>
      </c>
      <c r="AV738" s="10" t="s">
        <v>1960</v>
      </c>
      <c r="AW738" s="10" t="s">
        <v>2028</v>
      </c>
      <c r="AX738" s="10" t="s">
        <v>1936</v>
      </c>
      <c r="AY738" s="169" t="s">
        <v>2019</v>
      </c>
    </row>
    <row r="739" spans="2:65" s="11" customFormat="1" ht="22.5" customHeight="1">
      <c r="B739" s="170"/>
      <c r="C739" s="171"/>
      <c r="D739" s="171"/>
      <c r="E739" s="172" t="s">
        <v>1876</v>
      </c>
      <c r="F739" s="264" t="s">
        <v>2029</v>
      </c>
      <c r="G739" s="265"/>
      <c r="H739" s="265"/>
      <c r="I739" s="265"/>
      <c r="J739" s="171"/>
      <c r="K739" s="173">
        <v>159.55500000000001</v>
      </c>
      <c r="L739" s="171"/>
      <c r="M739" s="171"/>
      <c r="N739" s="171"/>
      <c r="O739" s="171"/>
      <c r="P739" s="171"/>
      <c r="Q739" s="171"/>
      <c r="R739" s="174"/>
      <c r="T739" s="175"/>
      <c r="U739" s="171"/>
      <c r="V739" s="171"/>
      <c r="W739" s="171"/>
      <c r="X739" s="171"/>
      <c r="Y739" s="171"/>
      <c r="Z739" s="171"/>
      <c r="AA739" s="176"/>
      <c r="AT739" s="177" t="s">
        <v>2027</v>
      </c>
      <c r="AU739" s="177" t="s">
        <v>1960</v>
      </c>
      <c r="AV739" s="11" t="s">
        <v>2024</v>
      </c>
      <c r="AW739" s="11" t="s">
        <v>2028</v>
      </c>
      <c r="AX739" s="11" t="s">
        <v>1878</v>
      </c>
      <c r="AY739" s="177" t="s">
        <v>2019</v>
      </c>
    </row>
    <row r="740" spans="2:65" s="1" customFormat="1" ht="22.5" customHeight="1">
      <c r="B740" s="33"/>
      <c r="C740" s="178" t="s">
        <v>913</v>
      </c>
      <c r="D740" s="178" t="s">
        <v>2128</v>
      </c>
      <c r="E740" s="179" t="s">
        <v>914</v>
      </c>
      <c r="F740" s="267" t="s">
        <v>915</v>
      </c>
      <c r="G740" s="268"/>
      <c r="H740" s="268"/>
      <c r="I740" s="268"/>
      <c r="J740" s="180" t="s">
        <v>2023</v>
      </c>
      <c r="K740" s="181">
        <v>162.74600000000001</v>
      </c>
      <c r="L740" s="269">
        <v>0</v>
      </c>
      <c r="M740" s="268"/>
      <c r="N740" s="270">
        <f>ROUND(L740*K740,2)</f>
        <v>0</v>
      </c>
      <c r="O740" s="250"/>
      <c r="P740" s="250"/>
      <c r="Q740" s="250"/>
      <c r="R740" s="35"/>
      <c r="T740" s="159" t="s">
        <v>1876</v>
      </c>
      <c r="U740" s="42" t="s">
        <v>1901</v>
      </c>
      <c r="V740" s="34"/>
      <c r="W740" s="160">
        <f>V740*K740</f>
        <v>0</v>
      </c>
      <c r="X740" s="160">
        <v>1.7999999999999999E-2</v>
      </c>
      <c r="Y740" s="160">
        <f>X740*K740</f>
        <v>2.9294280000000001</v>
      </c>
      <c r="Z740" s="160">
        <v>0</v>
      </c>
      <c r="AA740" s="161">
        <f>Z740*K740</f>
        <v>0</v>
      </c>
      <c r="AR740" s="16" t="s">
        <v>2057</v>
      </c>
      <c r="AT740" s="16" t="s">
        <v>2128</v>
      </c>
      <c r="AU740" s="16" t="s">
        <v>1960</v>
      </c>
      <c r="AY740" s="16" t="s">
        <v>2019</v>
      </c>
      <c r="BE740" s="102">
        <f>IF(U740="základní",N740,0)</f>
        <v>0</v>
      </c>
      <c r="BF740" s="102">
        <f>IF(U740="snížená",N740,0)</f>
        <v>0</v>
      </c>
      <c r="BG740" s="102">
        <f>IF(U740="zákl. přenesená",N740,0)</f>
        <v>0</v>
      </c>
      <c r="BH740" s="102">
        <f>IF(U740="sníž. přenesená",N740,0)</f>
        <v>0</v>
      </c>
      <c r="BI740" s="102">
        <f>IF(U740="nulová",N740,0)</f>
        <v>0</v>
      </c>
      <c r="BJ740" s="16" t="s">
        <v>1878</v>
      </c>
      <c r="BK740" s="102">
        <f>ROUND(L740*K740,2)</f>
        <v>0</v>
      </c>
      <c r="BL740" s="16" t="s">
        <v>2024</v>
      </c>
      <c r="BM740" s="16" t="s">
        <v>916</v>
      </c>
    </row>
    <row r="741" spans="2:65" s="1" customFormat="1" ht="31.5" customHeight="1">
      <c r="B741" s="33"/>
      <c r="C741" s="155" t="s">
        <v>917</v>
      </c>
      <c r="D741" s="155" t="s">
        <v>2020</v>
      </c>
      <c r="E741" s="156" t="s">
        <v>918</v>
      </c>
      <c r="F741" s="249" t="s">
        <v>919</v>
      </c>
      <c r="G741" s="250"/>
      <c r="H741" s="250"/>
      <c r="I741" s="250"/>
      <c r="J741" s="157" t="s">
        <v>2049</v>
      </c>
      <c r="K741" s="158">
        <v>11.625</v>
      </c>
      <c r="L741" s="251">
        <v>0</v>
      </c>
      <c r="M741" s="250"/>
      <c r="N741" s="252">
        <f>ROUND(L741*K741,2)</f>
        <v>0</v>
      </c>
      <c r="O741" s="250"/>
      <c r="P741" s="250"/>
      <c r="Q741" s="250"/>
      <c r="R741" s="35"/>
      <c r="T741" s="159" t="s">
        <v>1876</v>
      </c>
      <c r="U741" s="42" t="s">
        <v>1901</v>
      </c>
      <c r="V741" s="34"/>
      <c r="W741" s="160">
        <f>V741*K741</f>
        <v>0</v>
      </c>
      <c r="X741" s="160">
        <v>3.31E-3</v>
      </c>
      <c r="Y741" s="160">
        <f>X741*K741</f>
        <v>3.8478749999999999E-2</v>
      </c>
      <c r="Z741" s="160">
        <v>0</v>
      </c>
      <c r="AA741" s="161">
        <f>Z741*K741</f>
        <v>0</v>
      </c>
      <c r="AR741" s="16" t="s">
        <v>2024</v>
      </c>
      <c r="AT741" s="16" t="s">
        <v>2020</v>
      </c>
      <c r="AU741" s="16" t="s">
        <v>1960</v>
      </c>
      <c r="AY741" s="16" t="s">
        <v>2019</v>
      </c>
      <c r="BE741" s="102">
        <f>IF(U741="základní",N741,0)</f>
        <v>0</v>
      </c>
      <c r="BF741" s="102">
        <f>IF(U741="snížená",N741,0)</f>
        <v>0</v>
      </c>
      <c r="BG741" s="102">
        <f>IF(U741="zákl. přenesená",N741,0)</f>
        <v>0</v>
      </c>
      <c r="BH741" s="102">
        <f>IF(U741="sníž. přenesená",N741,0)</f>
        <v>0</v>
      </c>
      <c r="BI741" s="102">
        <f>IF(U741="nulová",N741,0)</f>
        <v>0</v>
      </c>
      <c r="BJ741" s="16" t="s">
        <v>1878</v>
      </c>
      <c r="BK741" s="102">
        <f>ROUND(L741*K741,2)</f>
        <v>0</v>
      </c>
      <c r="BL741" s="16" t="s">
        <v>2024</v>
      </c>
      <c r="BM741" s="16" t="s">
        <v>920</v>
      </c>
    </row>
    <row r="742" spans="2:65" s="10" customFormat="1" ht="44.25" customHeight="1">
      <c r="B742" s="162"/>
      <c r="C742" s="163"/>
      <c r="D742" s="163"/>
      <c r="E742" s="164" t="s">
        <v>1876</v>
      </c>
      <c r="F742" s="262" t="s">
        <v>921</v>
      </c>
      <c r="G742" s="263"/>
      <c r="H742" s="263"/>
      <c r="I742" s="263"/>
      <c r="J742" s="163"/>
      <c r="K742" s="165">
        <v>11.625</v>
      </c>
      <c r="L742" s="163"/>
      <c r="M742" s="163"/>
      <c r="N742" s="163"/>
      <c r="O742" s="163"/>
      <c r="P742" s="163"/>
      <c r="Q742" s="163"/>
      <c r="R742" s="166"/>
      <c r="T742" s="167"/>
      <c r="U742" s="163"/>
      <c r="V742" s="163"/>
      <c r="W742" s="163"/>
      <c r="X742" s="163"/>
      <c r="Y742" s="163"/>
      <c r="Z742" s="163"/>
      <c r="AA742" s="168"/>
      <c r="AT742" s="169" t="s">
        <v>2027</v>
      </c>
      <c r="AU742" s="169" t="s">
        <v>1960</v>
      </c>
      <c r="AV742" s="10" t="s">
        <v>1960</v>
      </c>
      <c r="AW742" s="10" t="s">
        <v>2028</v>
      </c>
      <c r="AX742" s="10" t="s">
        <v>1936</v>
      </c>
      <c r="AY742" s="169" t="s">
        <v>2019</v>
      </c>
    </row>
    <row r="743" spans="2:65" s="11" customFormat="1" ht="22.5" customHeight="1">
      <c r="B743" s="170"/>
      <c r="C743" s="171"/>
      <c r="D743" s="171"/>
      <c r="E743" s="172" t="s">
        <v>1876</v>
      </c>
      <c r="F743" s="264" t="s">
        <v>2029</v>
      </c>
      <c r="G743" s="265"/>
      <c r="H743" s="265"/>
      <c r="I743" s="265"/>
      <c r="J743" s="171"/>
      <c r="K743" s="173">
        <v>11.625</v>
      </c>
      <c r="L743" s="171"/>
      <c r="M743" s="171"/>
      <c r="N743" s="171"/>
      <c r="O743" s="171"/>
      <c r="P743" s="171"/>
      <c r="Q743" s="171"/>
      <c r="R743" s="174"/>
      <c r="T743" s="175"/>
      <c r="U743" s="171"/>
      <c r="V743" s="171"/>
      <c r="W743" s="171"/>
      <c r="X743" s="171"/>
      <c r="Y743" s="171"/>
      <c r="Z743" s="171"/>
      <c r="AA743" s="176"/>
      <c r="AT743" s="177" t="s">
        <v>2027</v>
      </c>
      <c r="AU743" s="177" t="s">
        <v>1960</v>
      </c>
      <c r="AV743" s="11" t="s">
        <v>2024</v>
      </c>
      <c r="AW743" s="11" t="s">
        <v>2028</v>
      </c>
      <c r="AX743" s="11" t="s">
        <v>1878</v>
      </c>
      <c r="AY743" s="177" t="s">
        <v>2019</v>
      </c>
    </row>
    <row r="744" spans="2:65" s="1" customFormat="1" ht="22.5" customHeight="1">
      <c r="B744" s="33"/>
      <c r="C744" s="178" t="s">
        <v>922</v>
      </c>
      <c r="D744" s="178" t="s">
        <v>2128</v>
      </c>
      <c r="E744" s="179" t="s">
        <v>923</v>
      </c>
      <c r="F744" s="267" t="s">
        <v>924</v>
      </c>
      <c r="G744" s="268"/>
      <c r="H744" s="268"/>
      <c r="I744" s="268"/>
      <c r="J744" s="180" t="s">
        <v>2023</v>
      </c>
      <c r="K744" s="181">
        <v>11.858000000000001</v>
      </c>
      <c r="L744" s="269">
        <v>0</v>
      </c>
      <c r="M744" s="268"/>
      <c r="N744" s="270">
        <f>ROUND(L744*K744,2)</f>
        <v>0</v>
      </c>
      <c r="O744" s="250"/>
      <c r="P744" s="250"/>
      <c r="Q744" s="250"/>
      <c r="R744" s="35"/>
      <c r="T744" s="159" t="s">
        <v>1876</v>
      </c>
      <c r="U744" s="42" t="s">
        <v>1901</v>
      </c>
      <c r="V744" s="34"/>
      <c r="W744" s="160">
        <f>V744*K744</f>
        <v>0</v>
      </c>
      <c r="X744" s="160">
        <v>7.4999999999999997E-3</v>
      </c>
      <c r="Y744" s="160">
        <f>X744*K744</f>
        <v>8.8935E-2</v>
      </c>
      <c r="Z744" s="160">
        <v>0</v>
      </c>
      <c r="AA744" s="161">
        <f>Z744*K744</f>
        <v>0</v>
      </c>
      <c r="AR744" s="16" t="s">
        <v>2057</v>
      </c>
      <c r="AT744" s="16" t="s">
        <v>2128</v>
      </c>
      <c r="AU744" s="16" t="s">
        <v>1960</v>
      </c>
      <c r="AY744" s="16" t="s">
        <v>2019</v>
      </c>
      <c r="BE744" s="102">
        <f>IF(U744="základní",N744,0)</f>
        <v>0</v>
      </c>
      <c r="BF744" s="102">
        <f>IF(U744="snížená",N744,0)</f>
        <v>0</v>
      </c>
      <c r="BG744" s="102">
        <f>IF(U744="zákl. přenesená",N744,0)</f>
        <v>0</v>
      </c>
      <c r="BH744" s="102">
        <f>IF(U744="sníž. přenesená",N744,0)</f>
        <v>0</v>
      </c>
      <c r="BI744" s="102">
        <f>IF(U744="nulová",N744,0)</f>
        <v>0</v>
      </c>
      <c r="BJ744" s="16" t="s">
        <v>1878</v>
      </c>
      <c r="BK744" s="102">
        <f>ROUND(L744*K744,2)</f>
        <v>0</v>
      </c>
      <c r="BL744" s="16" t="s">
        <v>2024</v>
      </c>
      <c r="BM744" s="16" t="s">
        <v>925</v>
      </c>
    </row>
    <row r="745" spans="2:65" s="10" customFormat="1" ht="44.25" customHeight="1">
      <c r="B745" s="162"/>
      <c r="C745" s="163"/>
      <c r="D745" s="163"/>
      <c r="E745" s="164" t="s">
        <v>1876</v>
      </c>
      <c r="F745" s="262" t="s">
        <v>926</v>
      </c>
      <c r="G745" s="263"/>
      <c r="H745" s="263"/>
      <c r="I745" s="263"/>
      <c r="J745" s="163"/>
      <c r="K745" s="165">
        <v>11.8575</v>
      </c>
      <c r="L745" s="163"/>
      <c r="M745" s="163"/>
      <c r="N745" s="163"/>
      <c r="O745" s="163"/>
      <c r="P745" s="163"/>
      <c r="Q745" s="163"/>
      <c r="R745" s="166"/>
      <c r="T745" s="167"/>
      <c r="U745" s="163"/>
      <c r="V745" s="163"/>
      <c r="W745" s="163"/>
      <c r="X745" s="163"/>
      <c r="Y745" s="163"/>
      <c r="Z745" s="163"/>
      <c r="AA745" s="168"/>
      <c r="AT745" s="169" t="s">
        <v>2027</v>
      </c>
      <c r="AU745" s="169" t="s">
        <v>1960</v>
      </c>
      <c r="AV745" s="10" t="s">
        <v>1960</v>
      </c>
      <c r="AW745" s="10" t="s">
        <v>2028</v>
      </c>
      <c r="AX745" s="10" t="s">
        <v>1936</v>
      </c>
      <c r="AY745" s="169" t="s">
        <v>2019</v>
      </c>
    </row>
    <row r="746" spans="2:65" s="11" customFormat="1" ht="22.5" customHeight="1">
      <c r="B746" s="170"/>
      <c r="C746" s="171"/>
      <c r="D746" s="171"/>
      <c r="E746" s="172" t="s">
        <v>1876</v>
      </c>
      <c r="F746" s="264" t="s">
        <v>2029</v>
      </c>
      <c r="G746" s="265"/>
      <c r="H746" s="265"/>
      <c r="I746" s="265"/>
      <c r="J746" s="171"/>
      <c r="K746" s="173">
        <v>11.8575</v>
      </c>
      <c r="L746" s="171"/>
      <c r="M746" s="171"/>
      <c r="N746" s="171"/>
      <c r="O746" s="171"/>
      <c r="P746" s="171"/>
      <c r="Q746" s="171"/>
      <c r="R746" s="174"/>
      <c r="T746" s="175"/>
      <c r="U746" s="171"/>
      <c r="V746" s="171"/>
      <c r="W746" s="171"/>
      <c r="X746" s="171"/>
      <c r="Y746" s="171"/>
      <c r="Z746" s="171"/>
      <c r="AA746" s="176"/>
      <c r="AT746" s="177" t="s">
        <v>2027</v>
      </c>
      <c r="AU746" s="177" t="s">
        <v>1960</v>
      </c>
      <c r="AV746" s="11" t="s">
        <v>2024</v>
      </c>
      <c r="AW746" s="11" t="s">
        <v>2028</v>
      </c>
      <c r="AX746" s="11" t="s">
        <v>1878</v>
      </c>
      <c r="AY746" s="177" t="s">
        <v>2019</v>
      </c>
    </row>
    <row r="747" spans="2:65" s="1" customFormat="1" ht="31.5" customHeight="1">
      <c r="B747" s="33"/>
      <c r="C747" s="155" t="s">
        <v>927</v>
      </c>
      <c r="D747" s="155" t="s">
        <v>2020</v>
      </c>
      <c r="E747" s="156" t="s">
        <v>928</v>
      </c>
      <c r="F747" s="249" t="s">
        <v>929</v>
      </c>
      <c r="G747" s="250"/>
      <c r="H747" s="250"/>
      <c r="I747" s="250"/>
      <c r="J747" s="157" t="s">
        <v>2049</v>
      </c>
      <c r="K747" s="158">
        <v>29.96</v>
      </c>
      <c r="L747" s="251">
        <v>0</v>
      </c>
      <c r="M747" s="250"/>
      <c r="N747" s="252">
        <f>ROUND(L747*K747,2)</f>
        <v>0</v>
      </c>
      <c r="O747" s="250"/>
      <c r="P747" s="250"/>
      <c r="Q747" s="250"/>
      <c r="R747" s="35"/>
      <c r="T747" s="159" t="s">
        <v>1876</v>
      </c>
      <c r="U747" s="42" t="s">
        <v>1901</v>
      </c>
      <c r="V747" s="34"/>
      <c r="W747" s="160">
        <f>V747*K747</f>
        <v>0</v>
      </c>
      <c r="X747" s="160">
        <v>6.0000000000000002E-5</v>
      </c>
      <c r="Y747" s="160">
        <f>X747*K747</f>
        <v>1.7976000000000001E-3</v>
      </c>
      <c r="Z747" s="160">
        <v>0</v>
      </c>
      <c r="AA747" s="161">
        <f>Z747*K747</f>
        <v>0</v>
      </c>
      <c r="AR747" s="16" t="s">
        <v>2024</v>
      </c>
      <c r="AT747" s="16" t="s">
        <v>2020</v>
      </c>
      <c r="AU747" s="16" t="s">
        <v>1960</v>
      </c>
      <c r="AY747" s="16" t="s">
        <v>2019</v>
      </c>
      <c r="BE747" s="102">
        <f>IF(U747="základní",N747,0)</f>
        <v>0</v>
      </c>
      <c r="BF747" s="102">
        <f>IF(U747="snížená",N747,0)</f>
        <v>0</v>
      </c>
      <c r="BG747" s="102">
        <f>IF(U747="zákl. přenesená",N747,0)</f>
        <v>0</v>
      </c>
      <c r="BH747" s="102">
        <f>IF(U747="sníž. přenesená",N747,0)</f>
        <v>0</v>
      </c>
      <c r="BI747" s="102">
        <f>IF(U747="nulová",N747,0)</f>
        <v>0</v>
      </c>
      <c r="BJ747" s="16" t="s">
        <v>1878</v>
      </c>
      <c r="BK747" s="102">
        <f>ROUND(L747*K747,2)</f>
        <v>0</v>
      </c>
      <c r="BL747" s="16" t="s">
        <v>2024</v>
      </c>
      <c r="BM747" s="16" t="s">
        <v>930</v>
      </c>
    </row>
    <row r="748" spans="2:65" s="10" customFormat="1" ht="22.5" customHeight="1">
      <c r="B748" s="162"/>
      <c r="C748" s="163"/>
      <c r="D748" s="163"/>
      <c r="E748" s="164" t="s">
        <v>1876</v>
      </c>
      <c r="F748" s="262" t="s">
        <v>931</v>
      </c>
      <c r="G748" s="263"/>
      <c r="H748" s="263"/>
      <c r="I748" s="263"/>
      <c r="J748" s="163"/>
      <c r="K748" s="165">
        <v>29.96</v>
      </c>
      <c r="L748" s="163"/>
      <c r="M748" s="163"/>
      <c r="N748" s="163"/>
      <c r="O748" s="163"/>
      <c r="P748" s="163"/>
      <c r="Q748" s="163"/>
      <c r="R748" s="166"/>
      <c r="T748" s="167"/>
      <c r="U748" s="163"/>
      <c r="V748" s="163"/>
      <c r="W748" s="163"/>
      <c r="X748" s="163"/>
      <c r="Y748" s="163"/>
      <c r="Z748" s="163"/>
      <c r="AA748" s="168"/>
      <c r="AT748" s="169" t="s">
        <v>2027</v>
      </c>
      <c r="AU748" s="169" t="s">
        <v>1960</v>
      </c>
      <c r="AV748" s="10" t="s">
        <v>1960</v>
      </c>
      <c r="AW748" s="10" t="s">
        <v>2028</v>
      </c>
      <c r="AX748" s="10" t="s">
        <v>1936</v>
      </c>
      <c r="AY748" s="169" t="s">
        <v>2019</v>
      </c>
    </row>
    <row r="749" spans="2:65" s="11" customFormat="1" ht="22.5" customHeight="1">
      <c r="B749" s="170"/>
      <c r="C749" s="171"/>
      <c r="D749" s="171"/>
      <c r="E749" s="172" t="s">
        <v>1876</v>
      </c>
      <c r="F749" s="264" t="s">
        <v>2029</v>
      </c>
      <c r="G749" s="265"/>
      <c r="H749" s="265"/>
      <c r="I749" s="265"/>
      <c r="J749" s="171"/>
      <c r="K749" s="173">
        <v>29.96</v>
      </c>
      <c r="L749" s="171"/>
      <c r="M749" s="171"/>
      <c r="N749" s="171"/>
      <c r="O749" s="171"/>
      <c r="P749" s="171"/>
      <c r="Q749" s="171"/>
      <c r="R749" s="174"/>
      <c r="T749" s="175"/>
      <c r="U749" s="171"/>
      <c r="V749" s="171"/>
      <c r="W749" s="171"/>
      <c r="X749" s="171"/>
      <c r="Y749" s="171"/>
      <c r="Z749" s="171"/>
      <c r="AA749" s="176"/>
      <c r="AT749" s="177" t="s">
        <v>2027</v>
      </c>
      <c r="AU749" s="177" t="s">
        <v>1960</v>
      </c>
      <c r="AV749" s="11" t="s">
        <v>2024</v>
      </c>
      <c r="AW749" s="11" t="s">
        <v>2028</v>
      </c>
      <c r="AX749" s="11" t="s">
        <v>1878</v>
      </c>
      <c r="AY749" s="177" t="s">
        <v>2019</v>
      </c>
    </row>
    <row r="750" spans="2:65" s="1" customFormat="1" ht="31.5" customHeight="1">
      <c r="B750" s="33"/>
      <c r="C750" s="178" t="s">
        <v>932</v>
      </c>
      <c r="D750" s="178" t="s">
        <v>2128</v>
      </c>
      <c r="E750" s="179" t="s">
        <v>933</v>
      </c>
      <c r="F750" s="267" t="s">
        <v>934</v>
      </c>
      <c r="G750" s="268"/>
      <c r="H750" s="268"/>
      <c r="I750" s="268"/>
      <c r="J750" s="180" t="s">
        <v>2049</v>
      </c>
      <c r="K750" s="181">
        <v>31.457999999999998</v>
      </c>
      <c r="L750" s="269">
        <v>0</v>
      </c>
      <c r="M750" s="268"/>
      <c r="N750" s="270">
        <f>ROUND(L750*K750,2)</f>
        <v>0</v>
      </c>
      <c r="O750" s="250"/>
      <c r="P750" s="250"/>
      <c r="Q750" s="250"/>
      <c r="R750" s="35"/>
      <c r="T750" s="159" t="s">
        <v>1876</v>
      </c>
      <c r="U750" s="42" t="s">
        <v>1901</v>
      </c>
      <c r="V750" s="34"/>
      <c r="W750" s="160">
        <f>V750*K750</f>
        <v>0</v>
      </c>
      <c r="X750" s="160">
        <v>5.0000000000000001E-4</v>
      </c>
      <c r="Y750" s="160">
        <f>X750*K750</f>
        <v>1.5729E-2</v>
      </c>
      <c r="Z750" s="160">
        <v>0</v>
      </c>
      <c r="AA750" s="161">
        <f>Z750*K750</f>
        <v>0</v>
      </c>
      <c r="AR750" s="16" t="s">
        <v>2057</v>
      </c>
      <c r="AT750" s="16" t="s">
        <v>2128</v>
      </c>
      <c r="AU750" s="16" t="s">
        <v>1960</v>
      </c>
      <c r="AY750" s="16" t="s">
        <v>2019</v>
      </c>
      <c r="BE750" s="102">
        <f>IF(U750="základní",N750,0)</f>
        <v>0</v>
      </c>
      <c r="BF750" s="102">
        <f>IF(U750="snížená",N750,0)</f>
        <v>0</v>
      </c>
      <c r="BG750" s="102">
        <f>IF(U750="zákl. přenesená",N750,0)</f>
        <v>0</v>
      </c>
      <c r="BH750" s="102">
        <f>IF(U750="sníž. přenesená",N750,0)</f>
        <v>0</v>
      </c>
      <c r="BI750" s="102">
        <f>IF(U750="nulová",N750,0)</f>
        <v>0</v>
      </c>
      <c r="BJ750" s="16" t="s">
        <v>1878</v>
      </c>
      <c r="BK750" s="102">
        <f>ROUND(L750*K750,2)</f>
        <v>0</v>
      </c>
      <c r="BL750" s="16" t="s">
        <v>2024</v>
      </c>
      <c r="BM750" s="16" t="s">
        <v>935</v>
      </c>
    </row>
    <row r="751" spans="2:65" s="10" customFormat="1" ht="22.5" customHeight="1">
      <c r="B751" s="162"/>
      <c r="C751" s="163"/>
      <c r="D751" s="163"/>
      <c r="E751" s="164" t="s">
        <v>1876</v>
      </c>
      <c r="F751" s="262" t="s">
        <v>931</v>
      </c>
      <c r="G751" s="263"/>
      <c r="H751" s="263"/>
      <c r="I751" s="263"/>
      <c r="J751" s="163"/>
      <c r="K751" s="165">
        <v>29.96</v>
      </c>
      <c r="L751" s="163"/>
      <c r="M751" s="163"/>
      <c r="N751" s="163"/>
      <c r="O751" s="163"/>
      <c r="P751" s="163"/>
      <c r="Q751" s="163"/>
      <c r="R751" s="166"/>
      <c r="T751" s="167"/>
      <c r="U751" s="163"/>
      <c r="V751" s="163"/>
      <c r="W751" s="163"/>
      <c r="X751" s="163"/>
      <c r="Y751" s="163"/>
      <c r="Z751" s="163"/>
      <c r="AA751" s="168"/>
      <c r="AT751" s="169" t="s">
        <v>2027</v>
      </c>
      <c r="AU751" s="169" t="s">
        <v>1960</v>
      </c>
      <c r="AV751" s="10" t="s">
        <v>1960</v>
      </c>
      <c r="AW751" s="10" t="s">
        <v>2028</v>
      </c>
      <c r="AX751" s="10" t="s">
        <v>1936</v>
      </c>
      <c r="AY751" s="169" t="s">
        <v>2019</v>
      </c>
    </row>
    <row r="752" spans="2:65" s="11" customFormat="1" ht="22.5" customHeight="1">
      <c r="B752" s="170"/>
      <c r="C752" s="171"/>
      <c r="D752" s="171"/>
      <c r="E752" s="172" t="s">
        <v>1876</v>
      </c>
      <c r="F752" s="264" t="s">
        <v>2029</v>
      </c>
      <c r="G752" s="265"/>
      <c r="H752" s="265"/>
      <c r="I752" s="265"/>
      <c r="J752" s="171"/>
      <c r="K752" s="173">
        <v>29.96</v>
      </c>
      <c r="L752" s="171"/>
      <c r="M752" s="171"/>
      <c r="N752" s="171"/>
      <c r="O752" s="171"/>
      <c r="P752" s="171"/>
      <c r="Q752" s="171"/>
      <c r="R752" s="174"/>
      <c r="T752" s="175"/>
      <c r="U752" s="171"/>
      <c r="V752" s="171"/>
      <c r="W752" s="171"/>
      <c r="X752" s="171"/>
      <c r="Y752" s="171"/>
      <c r="Z752" s="171"/>
      <c r="AA752" s="176"/>
      <c r="AT752" s="177" t="s">
        <v>2027</v>
      </c>
      <c r="AU752" s="177" t="s">
        <v>1960</v>
      </c>
      <c r="AV752" s="11" t="s">
        <v>2024</v>
      </c>
      <c r="AW752" s="11" t="s">
        <v>2028</v>
      </c>
      <c r="AX752" s="11" t="s">
        <v>1878</v>
      </c>
      <c r="AY752" s="177" t="s">
        <v>2019</v>
      </c>
    </row>
    <row r="753" spans="2:65" s="1" customFormat="1" ht="22.5" customHeight="1">
      <c r="B753" s="33"/>
      <c r="C753" s="155" t="s">
        <v>936</v>
      </c>
      <c r="D753" s="155" t="s">
        <v>2020</v>
      </c>
      <c r="E753" s="156" t="s">
        <v>937</v>
      </c>
      <c r="F753" s="249" t="s">
        <v>938</v>
      </c>
      <c r="G753" s="250"/>
      <c r="H753" s="250"/>
      <c r="I753" s="250"/>
      <c r="J753" s="157" t="s">
        <v>2049</v>
      </c>
      <c r="K753" s="158">
        <v>481.54</v>
      </c>
      <c r="L753" s="251">
        <v>0</v>
      </c>
      <c r="M753" s="250"/>
      <c r="N753" s="252">
        <f>ROUND(L753*K753,2)</f>
        <v>0</v>
      </c>
      <c r="O753" s="250"/>
      <c r="P753" s="250"/>
      <c r="Q753" s="250"/>
      <c r="R753" s="35"/>
      <c r="T753" s="159" t="s">
        <v>1876</v>
      </c>
      <c r="U753" s="42" t="s">
        <v>1901</v>
      </c>
      <c r="V753" s="34"/>
      <c r="W753" s="160">
        <f>V753*K753</f>
        <v>0</v>
      </c>
      <c r="X753" s="160">
        <v>2.5000000000000001E-4</v>
      </c>
      <c r="Y753" s="160">
        <f>X753*K753</f>
        <v>0.12038500000000001</v>
      </c>
      <c r="Z753" s="160">
        <v>0</v>
      </c>
      <c r="AA753" s="161">
        <f>Z753*K753</f>
        <v>0</v>
      </c>
      <c r="AR753" s="16" t="s">
        <v>2024</v>
      </c>
      <c r="AT753" s="16" t="s">
        <v>2020</v>
      </c>
      <c r="AU753" s="16" t="s">
        <v>1960</v>
      </c>
      <c r="AY753" s="16" t="s">
        <v>2019</v>
      </c>
      <c r="BE753" s="102">
        <f>IF(U753="základní",N753,0)</f>
        <v>0</v>
      </c>
      <c r="BF753" s="102">
        <f>IF(U753="snížená",N753,0)</f>
        <v>0</v>
      </c>
      <c r="BG753" s="102">
        <f>IF(U753="zákl. přenesená",N753,0)</f>
        <v>0</v>
      </c>
      <c r="BH753" s="102">
        <f>IF(U753="sníž. přenesená",N753,0)</f>
        <v>0</v>
      </c>
      <c r="BI753" s="102">
        <f>IF(U753="nulová",N753,0)</f>
        <v>0</v>
      </c>
      <c r="BJ753" s="16" t="s">
        <v>1878</v>
      </c>
      <c r="BK753" s="102">
        <f>ROUND(L753*K753,2)</f>
        <v>0</v>
      </c>
      <c r="BL753" s="16" t="s">
        <v>2024</v>
      </c>
      <c r="BM753" s="16" t="s">
        <v>939</v>
      </c>
    </row>
    <row r="754" spans="2:65" s="10" customFormat="1" ht="22.5" customHeight="1">
      <c r="B754" s="162"/>
      <c r="C754" s="163"/>
      <c r="D754" s="163"/>
      <c r="E754" s="164" t="s">
        <v>1876</v>
      </c>
      <c r="F754" s="262" t="s">
        <v>940</v>
      </c>
      <c r="G754" s="263"/>
      <c r="H754" s="263"/>
      <c r="I754" s="263"/>
      <c r="J754" s="163"/>
      <c r="K754" s="165">
        <v>278.60000000000002</v>
      </c>
      <c r="L754" s="163"/>
      <c r="M754" s="163"/>
      <c r="N754" s="163"/>
      <c r="O754" s="163"/>
      <c r="P754" s="163"/>
      <c r="Q754" s="163"/>
      <c r="R754" s="166"/>
      <c r="T754" s="167"/>
      <c r="U754" s="163"/>
      <c r="V754" s="163"/>
      <c r="W754" s="163"/>
      <c r="X754" s="163"/>
      <c r="Y754" s="163"/>
      <c r="Z754" s="163"/>
      <c r="AA754" s="168"/>
      <c r="AT754" s="169" t="s">
        <v>2027</v>
      </c>
      <c r="AU754" s="169" t="s">
        <v>1960</v>
      </c>
      <c r="AV754" s="10" t="s">
        <v>1960</v>
      </c>
      <c r="AW754" s="10" t="s">
        <v>2028</v>
      </c>
      <c r="AX754" s="10" t="s">
        <v>1936</v>
      </c>
      <c r="AY754" s="169" t="s">
        <v>2019</v>
      </c>
    </row>
    <row r="755" spans="2:65" s="10" customFormat="1" ht="22.5" customHeight="1">
      <c r="B755" s="162"/>
      <c r="C755" s="163"/>
      <c r="D755" s="163"/>
      <c r="E755" s="164" t="s">
        <v>1876</v>
      </c>
      <c r="F755" s="266" t="s">
        <v>941</v>
      </c>
      <c r="G755" s="263"/>
      <c r="H755" s="263"/>
      <c r="I755" s="263"/>
      <c r="J755" s="163"/>
      <c r="K755" s="165">
        <v>139.4</v>
      </c>
      <c r="L755" s="163"/>
      <c r="M755" s="163"/>
      <c r="N755" s="163"/>
      <c r="O755" s="163"/>
      <c r="P755" s="163"/>
      <c r="Q755" s="163"/>
      <c r="R755" s="166"/>
      <c r="T755" s="167"/>
      <c r="U755" s="163"/>
      <c r="V755" s="163"/>
      <c r="W755" s="163"/>
      <c r="X755" s="163"/>
      <c r="Y755" s="163"/>
      <c r="Z755" s="163"/>
      <c r="AA755" s="168"/>
      <c r="AT755" s="169" t="s">
        <v>2027</v>
      </c>
      <c r="AU755" s="169" t="s">
        <v>1960</v>
      </c>
      <c r="AV755" s="10" t="s">
        <v>1960</v>
      </c>
      <c r="AW755" s="10" t="s">
        <v>2028</v>
      </c>
      <c r="AX755" s="10" t="s">
        <v>1936</v>
      </c>
      <c r="AY755" s="169" t="s">
        <v>2019</v>
      </c>
    </row>
    <row r="756" spans="2:65" s="10" customFormat="1" ht="22.5" customHeight="1">
      <c r="B756" s="162"/>
      <c r="C756" s="163"/>
      <c r="D756" s="163"/>
      <c r="E756" s="164" t="s">
        <v>1876</v>
      </c>
      <c r="F756" s="266" t="s">
        <v>942</v>
      </c>
      <c r="G756" s="263"/>
      <c r="H756" s="263"/>
      <c r="I756" s="263"/>
      <c r="J756" s="163"/>
      <c r="K756" s="165">
        <v>12</v>
      </c>
      <c r="L756" s="163"/>
      <c r="M756" s="163"/>
      <c r="N756" s="163"/>
      <c r="O756" s="163"/>
      <c r="P756" s="163"/>
      <c r="Q756" s="163"/>
      <c r="R756" s="166"/>
      <c r="T756" s="167"/>
      <c r="U756" s="163"/>
      <c r="V756" s="163"/>
      <c r="W756" s="163"/>
      <c r="X756" s="163"/>
      <c r="Y756" s="163"/>
      <c r="Z756" s="163"/>
      <c r="AA756" s="168"/>
      <c r="AT756" s="169" t="s">
        <v>2027</v>
      </c>
      <c r="AU756" s="169" t="s">
        <v>1960</v>
      </c>
      <c r="AV756" s="10" t="s">
        <v>1960</v>
      </c>
      <c r="AW756" s="10" t="s">
        <v>2028</v>
      </c>
      <c r="AX756" s="10" t="s">
        <v>1936</v>
      </c>
      <c r="AY756" s="169" t="s">
        <v>2019</v>
      </c>
    </row>
    <row r="757" spans="2:65" s="10" customFormat="1" ht="22.5" customHeight="1">
      <c r="B757" s="162"/>
      <c r="C757" s="163"/>
      <c r="D757" s="163"/>
      <c r="E757" s="164" t="s">
        <v>1876</v>
      </c>
      <c r="F757" s="266" t="s">
        <v>943</v>
      </c>
      <c r="G757" s="263"/>
      <c r="H757" s="263"/>
      <c r="I757" s="263"/>
      <c r="J757" s="163"/>
      <c r="K757" s="165">
        <v>29.07</v>
      </c>
      <c r="L757" s="163"/>
      <c r="M757" s="163"/>
      <c r="N757" s="163"/>
      <c r="O757" s="163"/>
      <c r="P757" s="163"/>
      <c r="Q757" s="163"/>
      <c r="R757" s="166"/>
      <c r="T757" s="167"/>
      <c r="U757" s="163"/>
      <c r="V757" s="163"/>
      <c r="W757" s="163"/>
      <c r="X757" s="163"/>
      <c r="Y757" s="163"/>
      <c r="Z757" s="163"/>
      <c r="AA757" s="168"/>
      <c r="AT757" s="169" t="s">
        <v>2027</v>
      </c>
      <c r="AU757" s="169" t="s">
        <v>1960</v>
      </c>
      <c r="AV757" s="10" t="s">
        <v>1960</v>
      </c>
      <c r="AW757" s="10" t="s">
        <v>2028</v>
      </c>
      <c r="AX757" s="10" t="s">
        <v>1936</v>
      </c>
      <c r="AY757" s="169" t="s">
        <v>2019</v>
      </c>
    </row>
    <row r="758" spans="2:65" s="10" customFormat="1" ht="22.5" customHeight="1">
      <c r="B758" s="162"/>
      <c r="C758" s="163"/>
      <c r="D758" s="163"/>
      <c r="E758" s="164" t="s">
        <v>1876</v>
      </c>
      <c r="F758" s="266" t="s">
        <v>944</v>
      </c>
      <c r="G758" s="263"/>
      <c r="H758" s="263"/>
      <c r="I758" s="263"/>
      <c r="J758" s="163"/>
      <c r="K758" s="165">
        <v>22.47</v>
      </c>
      <c r="L758" s="163"/>
      <c r="M758" s="163"/>
      <c r="N758" s="163"/>
      <c r="O758" s="163"/>
      <c r="P758" s="163"/>
      <c r="Q758" s="163"/>
      <c r="R758" s="166"/>
      <c r="T758" s="167"/>
      <c r="U758" s="163"/>
      <c r="V758" s="163"/>
      <c r="W758" s="163"/>
      <c r="X758" s="163"/>
      <c r="Y758" s="163"/>
      <c r="Z758" s="163"/>
      <c r="AA758" s="168"/>
      <c r="AT758" s="169" t="s">
        <v>2027</v>
      </c>
      <c r="AU758" s="169" t="s">
        <v>1960</v>
      </c>
      <c r="AV758" s="10" t="s">
        <v>1960</v>
      </c>
      <c r="AW758" s="10" t="s">
        <v>2028</v>
      </c>
      <c r="AX758" s="10" t="s">
        <v>1936</v>
      </c>
      <c r="AY758" s="169" t="s">
        <v>2019</v>
      </c>
    </row>
    <row r="759" spans="2:65" s="11" customFormat="1" ht="22.5" customHeight="1">
      <c r="B759" s="170"/>
      <c r="C759" s="171"/>
      <c r="D759" s="171"/>
      <c r="E759" s="172" t="s">
        <v>1876</v>
      </c>
      <c r="F759" s="264" t="s">
        <v>2029</v>
      </c>
      <c r="G759" s="265"/>
      <c r="H759" s="265"/>
      <c r="I759" s="265"/>
      <c r="J759" s="171"/>
      <c r="K759" s="173">
        <v>481.54</v>
      </c>
      <c r="L759" s="171"/>
      <c r="M759" s="171"/>
      <c r="N759" s="171"/>
      <c r="O759" s="171"/>
      <c r="P759" s="171"/>
      <c r="Q759" s="171"/>
      <c r="R759" s="174"/>
      <c r="T759" s="175"/>
      <c r="U759" s="171"/>
      <c r="V759" s="171"/>
      <c r="W759" s="171"/>
      <c r="X759" s="171"/>
      <c r="Y759" s="171"/>
      <c r="Z759" s="171"/>
      <c r="AA759" s="176"/>
      <c r="AT759" s="177" t="s">
        <v>2027</v>
      </c>
      <c r="AU759" s="177" t="s">
        <v>1960</v>
      </c>
      <c r="AV759" s="11" t="s">
        <v>2024</v>
      </c>
      <c r="AW759" s="11" t="s">
        <v>2028</v>
      </c>
      <c r="AX759" s="11" t="s">
        <v>1878</v>
      </c>
      <c r="AY759" s="177" t="s">
        <v>2019</v>
      </c>
    </row>
    <row r="760" spans="2:65" s="1" customFormat="1" ht="31.5" customHeight="1">
      <c r="B760" s="33"/>
      <c r="C760" s="178" t="s">
        <v>945</v>
      </c>
      <c r="D760" s="178" t="s">
        <v>2128</v>
      </c>
      <c r="E760" s="179" t="s">
        <v>946</v>
      </c>
      <c r="F760" s="267" t="s">
        <v>947</v>
      </c>
      <c r="G760" s="268"/>
      <c r="H760" s="268"/>
      <c r="I760" s="268"/>
      <c r="J760" s="180" t="s">
        <v>2049</v>
      </c>
      <c r="K760" s="181">
        <v>292.52999999999997</v>
      </c>
      <c r="L760" s="269">
        <v>0</v>
      </c>
      <c r="M760" s="268"/>
      <c r="N760" s="270">
        <f>ROUND(L760*K760,2)</f>
        <v>0</v>
      </c>
      <c r="O760" s="250"/>
      <c r="P760" s="250"/>
      <c r="Q760" s="250"/>
      <c r="R760" s="35"/>
      <c r="T760" s="159" t="s">
        <v>1876</v>
      </c>
      <c r="U760" s="42" t="s">
        <v>1901</v>
      </c>
      <c r="V760" s="34"/>
      <c r="W760" s="160">
        <f>V760*K760</f>
        <v>0</v>
      </c>
      <c r="X760" s="160">
        <v>3.0000000000000001E-5</v>
      </c>
      <c r="Y760" s="160">
        <f>X760*K760</f>
        <v>8.7758999999999997E-3</v>
      </c>
      <c r="Z760" s="160">
        <v>0</v>
      </c>
      <c r="AA760" s="161">
        <f>Z760*K760</f>
        <v>0</v>
      </c>
      <c r="AR760" s="16" t="s">
        <v>2057</v>
      </c>
      <c r="AT760" s="16" t="s">
        <v>2128</v>
      </c>
      <c r="AU760" s="16" t="s">
        <v>1960</v>
      </c>
      <c r="AY760" s="16" t="s">
        <v>2019</v>
      </c>
      <c r="BE760" s="102">
        <f>IF(U760="základní",N760,0)</f>
        <v>0</v>
      </c>
      <c r="BF760" s="102">
        <f>IF(U760="snížená",N760,0)</f>
        <v>0</v>
      </c>
      <c r="BG760" s="102">
        <f>IF(U760="zákl. přenesená",N760,0)</f>
        <v>0</v>
      </c>
      <c r="BH760" s="102">
        <f>IF(U760="sníž. přenesená",N760,0)</f>
        <v>0</v>
      </c>
      <c r="BI760" s="102">
        <f>IF(U760="nulová",N760,0)</f>
        <v>0</v>
      </c>
      <c r="BJ760" s="16" t="s">
        <v>1878</v>
      </c>
      <c r="BK760" s="102">
        <f>ROUND(L760*K760,2)</f>
        <v>0</v>
      </c>
      <c r="BL760" s="16" t="s">
        <v>2024</v>
      </c>
      <c r="BM760" s="16" t="s">
        <v>948</v>
      </c>
    </row>
    <row r="761" spans="2:65" s="1" customFormat="1" ht="22.5" customHeight="1">
      <c r="B761" s="33"/>
      <c r="C761" s="34"/>
      <c r="D761" s="34"/>
      <c r="E761" s="34"/>
      <c r="F761" s="271" t="s">
        <v>949</v>
      </c>
      <c r="G761" s="218"/>
      <c r="H761" s="218"/>
      <c r="I761" s="218"/>
      <c r="J761" s="34"/>
      <c r="K761" s="34"/>
      <c r="L761" s="34"/>
      <c r="M761" s="34"/>
      <c r="N761" s="34"/>
      <c r="O761" s="34"/>
      <c r="P761" s="34"/>
      <c r="Q761" s="34"/>
      <c r="R761" s="35"/>
      <c r="T761" s="76"/>
      <c r="U761" s="34"/>
      <c r="V761" s="34"/>
      <c r="W761" s="34"/>
      <c r="X761" s="34"/>
      <c r="Y761" s="34"/>
      <c r="Z761" s="34"/>
      <c r="AA761" s="77"/>
      <c r="AT761" s="16" t="s">
        <v>2561</v>
      </c>
      <c r="AU761" s="16" t="s">
        <v>1960</v>
      </c>
    </row>
    <row r="762" spans="2:65" s="10" customFormat="1" ht="44.25" customHeight="1">
      <c r="B762" s="162"/>
      <c r="C762" s="163"/>
      <c r="D762" s="163"/>
      <c r="E762" s="164" t="s">
        <v>1876</v>
      </c>
      <c r="F762" s="266" t="s">
        <v>950</v>
      </c>
      <c r="G762" s="263"/>
      <c r="H762" s="263"/>
      <c r="I762" s="263"/>
      <c r="J762" s="163"/>
      <c r="K762" s="165">
        <v>32.6</v>
      </c>
      <c r="L762" s="163"/>
      <c r="M762" s="163"/>
      <c r="N762" s="163"/>
      <c r="O762" s="163"/>
      <c r="P762" s="163"/>
      <c r="Q762" s="163"/>
      <c r="R762" s="166"/>
      <c r="T762" s="167"/>
      <c r="U762" s="163"/>
      <c r="V762" s="163"/>
      <c r="W762" s="163"/>
      <c r="X762" s="163"/>
      <c r="Y762" s="163"/>
      <c r="Z762" s="163"/>
      <c r="AA762" s="168"/>
      <c r="AT762" s="169" t="s">
        <v>2027</v>
      </c>
      <c r="AU762" s="169" t="s">
        <v>1960</v>
      </c>
      <c r="AV762" s="10" t="s">
        <v>1960</v>
      </c>
      <c r="AW762" s="10" t="s">
        <v>2028</v>
      </c>
      <c r="AX762" s="10" t="s">
        <v>1936</v>
      </c>
      <c r="AY762" s="169" t="s">
        <v>2019</v>
      </c>
    </row>
    <row r="763" spans="2:65" s="10" customFormat="1" ht="44.25" customHeight="1">
      <c r="B763" s="162"/>
      <c r="C763" s="163"/>
      <c r="D763" s="163"/>
      <c r="E763" s="164" t="s">
        <v>1876</v>
      </c>
      <c r="F763" s="266" t="s">
        <v>951</v>
      </c>
      <c r="G763" s="263"/>
      <c r="H763" s="263"/>
      <c r="I763" s="263"/>
      <c r="J763" s="163"/>
      <c r="K763" s="165">
        <v>235.4</v>
      </c>
      <c r="L763" s="163"/>
      <c r="M763" s="163"/>
      <c r="N763" s="163"/>
      <c r="O763" s="163"/>
      <c r="P763" s="163"/>
      <c r="Q763" s="163"/>
      <c r="R763" s="166"/>
      <c r="T763" s="167"/>
      <c r="U763" s="163"/>
      <c r="V763" s="163"/>
      <c r="W763" s="163"/>
      <c r="X763" s="163"/>
      <c r="Y763" s="163"/>
      <c r="Z763" s="163"/>
      <c r="AA763" s="168"/>
      <c r="AT763" s="169" t="s">
        <v>2027</v>
      </c>
      <c r="AU763" s="169" t="s">
        <v>1960</v>
      </c>
      <c r="AV763" s="10" t="s">
        <v>1960</v>
      </c>
      <c r="AW763" s="10" t="s">
        <v>2028</v>
      </c>
      <c r="AX763" s="10" t="s">
        <v>1936</v>
      </c>
      <c r="AY763" s="169" t="s">
        <v>2019</v>
      </c>
    </row>
    <row r="764" spans="2:65" s="10" customFormat="1" ht="22.5" customHeight="1">
      <c r="B764" s="162"/>
      <c r="C764" s="163"/>
      <c r="D764" s="163"/>
      <c r="E764" s="164" t="s">
        <v>1876</v>
      </c>
      <c r="F764" s="266" t="s">
        <v>952</v>
      </c>
      <c r="G764" s="263"/>
      <c r="H764" s="263"/>
      <c r="I764" s="263"/>
      <c r="J764" s="163"/>
      <c r="K764" s="165">
        <v>10.6</v>
      </c>
      <c r="L764" s="163"/>
      <c r="M764" s="163"/>
      <c r="N764" s="163"/>
      <c r="O764" s="163"/>
      <c r="P764" s="163"/>
      <c r="Q764" s="163"/>
      <c r="R764" s="166"/>
      <c r="T764" s="167"/>
      <c r="U764" s="163"/>
      <c r="V764" s="163"/>
      <c r="W764" s="163"/>
      <c r="X764" s="163"/>
      <c r="Y764" s="163"/>
      <c r="Z764" s="163"/>
      <c r="AA764" s="168"/>
      <c r="AT764" s="169" t="s">
        <v>2027</v>
      </c>
      <c r="AU764" s="169" t="s">
        <v>1960</v>
      </c>
      <c r="AV764" s="10" t="s">
        <v>1960</v>
      </c>
      <c r="AW764" s="10" t="s">
        <v>2028</v>
      </c>
      <c r="AX764" s="10" t="s">
        <v>1936</v>
      </c>
      <c r="AY764" s="169" t="s">
        <v>2019</v>
      </c>
    </row>
    <row r="765" spans="2:65" s="11" customFormat="1" ht="22.5" customHeight="1">
      <c r="B765" s="170"/>
      <c r="C765" s="171"/>
      <c r="D765" s="171"/>
      <c r="E765" s="172" t="s">
        <v>1876</v>
      </c>
      <c r="F765" s="264" t="s">
        <v>2029</v>
      </c>
      <c r="G765" s="265"/>
      <c r="H765" s="265"/>
      <c r="I765" s="265"/>
      <c r="J765" s="171"/>
      <c r="K765" s="173">
        <v>278.60000000000002</v>
      </c>
      <c r="L765" s="171"/>
      <c r="M765" s="171"/>
      <c r="N765" s="171"/>
      <c r="O765" s="171"/>
      <c r="P765" s="171"/>
      <c r="Q765" s="171"/>
      <c r="R765" s="174"/>
      <c r="T765" s="175"/>
      <c r="U765" s="171"/>
      <c r="V765" s="171"/>
      <c r="W765" s="171"/>
      <c r="X765" s="171"/>
      <c r="Y765" s="171"/>
      <c r="Z765" s="171"/>
      <c r="AA765" s="176"/>
      <c r="AT765" s="177" t="s">
        <v>2027</v>
      </c>
      <c r="AU765" s="177" t="s">
        <v>1960</v>
      </c>
      <c r="AV765" s="11" t="s">
        <v>2024</v>
      </c>
      <c r="AW765" s="11" t="s">
        <v>2028</v>
      </c>
      <c r="AX765" s="11" t="s">
        <v>1878</v>
      </c>
      <c r="AY765" s="177" t="s">
        <v>2019</v>
      </c>
    </row>
    <row r="766" spans="2:65" s="1" customFormat="1" ht="22.5" customHeight="1">
      <c r="B766" s="33"/>
      <c r="C766" s="178" t="s">
        <v>953</v>
      </c>
      <c r="D766" s="178" t="s">
        <v>2128</v>
      </c>
      <c r="E766" s="179" t="s">
        <v>954</v>
      </c>
      <c r="F766" s="267" t="s">
        <v>955</v>
      </c>
      <c r="G766" s="268"/>
      <c r="H766" s="268"/>
      <c r="I766" s="268"/>
      <c r="J766" s="180" t="s">
        <v>2049</v>
      </c>
      <c r="K766" s="181">
        <v>170.94</v>
      </c>
      <c r="L766" s="269">
        <v>0</v>
      </c>
      <c r="M766" s="268"/>
      <c r="N766" s="270">
        <f>ROUND(L766*K766,2)</f>
        <v>0</v>
      </c>
      <c r="O766" s="250"/>
      <c r="P766" s="250"/>
      <c r="Q766" s="250"/>
      <c r="R766" s="35"/>
      <c r="T766" s="159" t="s">
        <v>1876</v>
      </c>
      <c r="U766" s="42" t="s">
        <v>1901</v>
      </c>
      <c r="V766" s="34"/>
      <c r="W766" s="160">
        <f>V766*K766</f>
        <v>0</v>
      </c>
      <c r="X766" s="160">
        <v>3.0000000000000001E-5</v>
      </c>
      <c r="Y766" s="160">
        <f>X766*K766</f>
        <v>5.1282000000000003E-3</v>
      </c>
      <c r="Z766" s="160">
        <v>0</v>
      </c>
      <c r="AA766" s="161">
        <f>Z766*K766</f>
        <v>0</v>
      </c>
      <c r="AR766" s="16" t="s">
        <v>2057</v>
      </c>
      <c r="AT766" s="16" t="s">
        <v>2128</v>
      </c>
      <c r="AU766" s="16" t="s">
        <v>1960</v>
      </c>
      <c r="AY766" s="16" t="s">
        <v>2019</v>
      </c>
      <c r="BE766" s="102">
        <f>IF(U766="základní",N766,0)</f>
        <v>0</v>
      </c>
      <c r="BF766" s="102">
        <f>IF(U766="snížená",N766,0)</f>
        <v>0</v>
      </c>
      <c r="BG766" s="102">
        <f>IF(U766="zákl. přenesená",N766,0)</f>
        <v>0</v>
      </c>
      <c r="BH766" s="102">
        <f>IF(U766="sníž. přenesená",N766,0)</f>
        <v>0</v>
      </c>
      <c r="BI766" s="102">
        <f>IF(U766="nulová",N766,0)</f>
        <v>0</v>
      </c>
      <c r="BJ766" s="16" t="s">
        <v>1878</v>
      </c>
      <c r="BK766" s="102">
        <f>ROUND(L766*K766,2)</f>
        <v>0</v>
      </c>
      <c r="BL766" s="16" t="s">
        <v>2024</v>
      </c>
      <c r="BM766" s="16" t="s">
        <v>956</v>
      </c>
    </row>
    <row r="767" spans="2:65" s="10" customFormat="1" ht="22.5" customHeight="1">
      <c r="B767" s="162"/>
      <c r="C767" s="163"/>
      <c r="D767" s="163"/>
      <c r="E767" s="164" t="s">
        <v>1876</v>
      </c>
      <c r="F767" s="262" t="s">
        <v>957</v>
      </c>
      <c r="G767" s="263"/>
      <c r="H767" s="263"/>
      <c r="I767" s="263"/>
      <c r="J767" s="163"/>
      <c r="K767" s="165">
        <v>28.5</v>
      </c>
      <c r="L767" s="163"/>
      <c r="M767" s="163"/>
      <c r="N767" s="163"/>
      <c r="O767" s="163"/>
      <c r="P767" s="163"/>
      <c r="Q767" s="163"/>
      <c r="R767" s="166"/>
      <c r="T767" s="167"/>
      <c r="U767" s="163"/>
      <c r="V767" s="163"/>
      <c r="W767" s="163"/>
      <c r="X767" s="163"/>
      <c r="Y767" s="163"/>
      <c r="Z767" s="163"/>
      <c r="AA767" s="168"/>
      <c r="AT767" s="169" t="s">
        <v>2027</v>
      </c>
      <c r="AU767" s="169" t="s">
        <v>1960</v>
      </c>
      <c r="AV767" s="10" t="s">
        <v>1960</v>
      </c>
      <c r="AW767" s="10" t="s">
        <v>2028</v>
      </c>
      <c r="AX767" s="10" t="s">
        <v>1936</v>
      </c>
      <c r="AY767" s="169" t="s">
        <v>2019</v>
      </c>
    </row>
    <row r="768" spans="2:65" s="10" customFormat="1" ht="22.5" customHeight="1">
      <c r="B768" s="162"/>
      <c r="C768" s="163"/>
      <c r="D768" s="163"/>
      <c r="E768" s="164" t="s">
        <v>1876</v>
      </c>
      <c r="F768" s="266" t="s">
        <v>958</v>
      </c>
      <c r="G768" s="263"/>
      <c r="H768" s="263"/>
      <c r="I768" s="263"/>
      <c r="J768" s="163"/>
      <c r="K768" s="165">
        <v>31</v>
      </c>
      <c r="L768" s="163"/>
      <c r="M768" s="163"/>
      <c r="N768" s="163"/>
      <c r="O768" s="163"/>
      <c r="P768" s="163"/>
      <c r="Q768" s="163"/>
      <c r="R768" s="166"/>
      <c r="T768" s="167"/>
      <c r="U768" s="163"/>
      <c r="V768" s="163"/>
      <c r="W768" s="163"/>
      <c r="X768" s="163"/>
      <c r="Y768" s="163"/>
      <c r="Z768" s="163"/>
      <c r="AA768" s="168"/>
      <c r="AT768" s="169" t="s">
        <v>2027</v>
      </c>
      <c r="AU768" s="169" t="s">
        <v>1960</v>
      </c>
      <c r="AV768" s="10" t="s">
        <v>1960</v>
      </c>
      <c r="AW768" s="10" t="s">
        <v>2028</v>
      </c>
      <c r="AX768" s="10" t="s">
        <v>1936</v>
      </c>
      <c r="AY768" s="169" t="s">
        <v>2019</v>
      </c>
    </row>
    <row r="769" spans="2:65" s="10" customFormat="1" ht="44.25" customHeight="1">
      <c r="B769" s="162"/>
      <c r="C769" s="163"/>
      <c r="D769" s="163"/>
      <c r="E769" s="164" t="s">
        <v>1876</v>
      </c>
      <c r="F769" s="266" t="s">
        <v>959</v>
      </c>
      <c r="G769" s="263"/>
      <c r="H769" s="263"/>
      <c r="I769" s="263"/>
      <c r="J769" s="163"/>
      <c r="K769" s="165">
        <v>79.900000000000006</v>
      </c>
      <c r="L769" s="163"/>
      <c r="M769" s="163"/>
      <c r="N769" s="163"/>
      <c r="O769" s="163"/>
      <c r="P769" s="163"/>
      <c r="Q769" s="163"/>
      <c r="R769" s="166"/>
      <c r="T769" s="167"/>
      <c r="U769" s="163"/>
      <c r="V769" s="163"/>
      <c r="W769" s="163"/>
      <c r="X769" s="163"/>
      <c r="Y769" s="163"/>
      <c r="Z769" s="163"/>
      <c r="AA769" s="168"/>
      <c r="AT769" s="169" t="s">
        <v>2027</v>
      </c>
      <c r="AU769" s="169" t="s">
        <v>1960</v>
      </c>
      <c r="AV769" s="10" t="s">
        <v>1960</v>
      </c>
      <c r="AW769" s="10" t="s">
        <v>2028</v>
      </c>
      <c r="AX769" s="10" t="s">
        <v>1936</v>
      </c>
      <c r="AY769" s="169" t="s">
        <v>2019</v>
      </c>
    </row>
    <row r="770" spans="2:65" s="10" customFormat="1" ht="22.5" customHeight="1">
      <c r="B770" s="162"/>
      <c r="C770" s="163"/>
      <c r="D770" s="163"/>
      <c r="E770" s="164" t="s">
        <v>1876</v>
      </c>
      <c r="F770" s="266" t="s">
        <v>960</v>
      </c>
      <c r="G770" s="263"/>
      <c r="H770" s="263"/>
      <c r="I770" s="263"/>
      <c r="J770" s="163"/>
      <c r="K770" s="165">
        <v>23.4</v>
      </c>
      <c r="L770" s="163"/>
      <c r="M770" s="163"/>
      <c r="N770" s="163"/>
      <c r="O770" s="163"/>
      <c r="P770" s="163"/>
      <c r="Q770" s="163"/>
      <c r="R770" s="166"/>
      <c r="T770" s="167"/>
      <c r="U770" s="163"/>
      <c r="V770" s="163"/>
      <c r="W770" s="163"/>
      <c r="X770" s="163"/>
      <c r="Y770" s="163"/>
      <c r="Z770" s="163"/>
      <c r="AA770" s="168"/>
      <c r="AT770" s="169" t="s">
        <v>2027</v>
      </c>
      <c r="AU770" s="169" t="s">
        <v>1960</v>
      </c>
      <c r="AV770" s="10" t="s">
        <v>1960</v>
      </c>
      <c r="AW770" s="10" t="s">
        <v>2028</v>
      </c>
      <c r="AX770" s="10" t="s">
        <v>1936</v>
      </c>
      <c r="AY770" s="169" t="s">
        <v>2019</v>
      </c>
    </row>
    <row r="771" spans="2:65" s="11" customFormat="1" ht="22.5" customHeight="1">
      <c r="B771" s="170"/>
      <c r="C771" s="171"/>
      <c r="D771" s="171"/>
      <c r="E771" s="172" t="s">
        <v>1876</v>
      </c>
      <c r="F771" s="264" t="s">
        <v>2029</v>
      </c>
      <c r="G771" s="265"/>
      <c r="H771" s="265"/>
      <c r="I771" s="265"/>
      <c r="J771" s="171"/>
      <c r="K771" s="173">
        <v>162.80000000000001</v>
      </c>
      <c r="L771" s="171"/>
      <c r="M771" s="171"/>
      <c r="N771" s="171"/>
      <c r="O771" s="171"/>
      <c r="P771" s="171"/>
      <c r="Q771" s="171"/>
      <c r="R771" s="174"/>
      <c r="T771" s="175"/>
      <c r="U771" s="171"/>
      <c r="V771" s="171"/>
      <c r="W771" s="171"/>
      <c r="X771" s="171"/>
      <c r="Y771" s="171"/>
      <c r="Z771" s="171"/>
      <c r="AA771" s="176"/>
      <c r="AT771" s="177" t="s">
        <v>2027</v>
      </c>
      <c r="AU771" s="177" t="s">
        <v>1960</v>
      </c>
      <c r="AV771" s="11" t="s">
        <v>2024</v>
      </c>
      <c r="AW771" s="11" t="s">
        <v>2028</v>
      </c>
      <c r="AX771" s="11" t="s">
        <v>1878</v>
      </c>
      <c r="AY771" s="177" t="s">
        <v>2019</v>
      </c>
    </row>
    <row r="772" spans="2:65" s="1" customFormat="1" ht="22.5" customHeight="1">
      <c r="B772" s="33"/>
      <c r="C772" s="178" t="s">
        <v>961</v>
      </c>
      <c r="D772" s="178" t="s">
        <v>2128</v>
      </c>
      <c r="E772" s="179" t="s">
        <v>962</v>
      </c>
      <c r="F772" s="267" t="s">
        <v>963</v>
      </c>
      <c r="G772" s="268"/>
      <c r="H772" s="268"/>
      <c r="I772" s="268"/>
      <c r="J772" s="180" t="s">
        <v>2049</v>
      </c>
      <c r="K772" s="181">
        <v>12.6</v>
      </c>
      <c r="L772" s="269">
        <v>0</v>
      </c>
      <c r="M772" s="268"/>
      <c r="N772" s="270">
        <f>ROUND(L772*K772,2)</f>
        <v>0</v>
      </c>
      <c r="O772" s="250"/>
      <c r="P772" s="250"/>
      <c r="Q772" s="250"/>
      <c r="R772" s="35"/>
      <c r="T772" s="159" t="s">
        <v>1876</v>
      </c>
      <c r="U772" s="42" t="s">
        <v>1901</v>
      </c>
      <c r="V772" s="34"/>
      <c r="W772" s="160">
        <f>V772*K772</f>
        <v>0</v>
      </c>
      <c r="X772" s="160">
        <v>5.0000000000000001E-4</v>
      </c>
      <c r="Y772" s="160">
        <f>X772*K772</f>
        <v>6.3E-3</v>
      </c>
      <c r="Z772" s="160">
        <v>0</v>
      </c>
      <c r="AA772" s="161">
        <f>Z772*K772</f>
        <v>0</v>
      </c>
      <c r="AR772" s="16" t="s">
        <v>2057</v>
      </c>
      <c r="AT772" s="16" t="s">
        <v>2128</v>
      </c>
      <c r="AU772" s="16" t="s">
        <v>1960</v>
      </c>
      <c r="AY772" s="16" t="s">
        <v>2019</v>
      </c>
      <c r="BE772" s="102">
        <f>IF(U772="základní",N772,0)</f>
        <v>0</v>
      </c>
      <c r="BF772" s="102">
        <f>IF(U772="snížená",N772,0)</f>
        <v>0</v>
      </c>
      <c r="BG772" s="102">
        <f>IF(U772="zákl. přenesená",N772,0)</f>
        <v>0</v>
      </c>
      <c r="BH772" s="102">
        <f>IF(U772="sníž. přenesená",N772,0)</f>
        <v>0</v>
      </c>
      <c r="BI772" s="102">
        <f>IF(U772="nulová",N772,0)</f>
        <v>0</v>
      </c>
      <c r="BJ772" s="16" t="s">
        <v>1878</v>
      </c>
      <c r="BK772" s="102">
        <f>ROUND(L772*K772,2)</f>
        <v>0</v>
      </c>
      <c r="BL772" s="16" t="s">
        <v>2024</v>
      </c>
      <c r="BM772" s="16" t="s">
        <v>964</v>
      </c>
    </row>
    <row r="773" spans="2:65" s="10" customFormat="1" ht="22.5" customHeight="1">
      <c r="B773" s="162"/>
      <c r="C773" s="163"/>
      <c r="D773" s="163"/>
      <c r="E773" s="164" t="s">
        <v>1876</v>
      </c>
      <c r="F773" s="262" t="s">
        <v>965</v>
      </c>
      <c r="G773" s="263"/>
      <c r="H773" s="263"/>
      <c r="I773" s="263"/>
      <c r="J773" s="163"/>
      <c r="K773" s="165">
        <v>12</v>
      </c>
      <c r="L773" s="163"/>
      <c r="M773" s="163"/>
      <c r="N773" s="163"/>
      <c r="O773" s="163"/>
      <c r="P773" s="163"/>
      <c r="Q773" s="163"/>
      <c r="R773" s="166"/>
      <c r="T773" s="167"/>
      <c r="U773" s="163"/>
      <c r="V773" s="163"/>
      <c r="W773" s="163"/>
      <c r="X773" s="163"/>
      <c r="Y773" s="163"/>
      <c r="Z773" s="163"/>
      <c r="AA773" s="168"/>
      <c r="AT773" s="169" t="s">
        <v>2027</v>
      </c>
      <c r="AU773" s="169" t="s">
        <v>1960</v>
      </c>
      <c r="AV773" s="10" t="s">
        <v>1960</v>
      </c>
      <c r="AW773" s="10" t="s">
        <v>2028</v>
      </c>
      <c r="AX773" s="10" t="s">
        <v>1936</v>
      </c>
      <c r="AY773" s="169" t="s">
        <v>2019</v>
      </c>
    </row>
    <row r="774" spans="2:65" s="11" customFormat="1" ht="22.5" customHeight="1">
      <c r="B774" s="170"/>
      <c r="C774" s="171"/>
      <c r="D774" s="171"/>
      <c r="E774" s="172" t="s">
        <v>1876</v>
      </c>
      <c r="F774" s="264" t="s">
        <v>2029</v>
      </c>
      <c r="G774" s="265"/>
      <c r="H774" s="265"/>
      <c r="I774" s="265"/>
      <c r="J774" s="171"/>
      <c r="K774" s="173">
        <v>12</v>
      </c>
      <c r="L774" s="171"/>
      <c r="M774" s="171"/>
      <c r="N774" s="171"/>
      <c r="O774" s="171"/>
      <c r="P774" s="171"/>
      <c r="Q774" s="171"/>
      <c r="R774" s="174"/>
      <c r="T774" s="175"/>
      <c r="U774" s="171"/>
      <c r="V774" s="171"/>
      <c r="W774" s="171"/>
      <c r="X774" s="171"/>
      <c r="Y774" s="171"/>
      <c r="Z774" s="171"/>
      <c r="AA774" s="176"/>
      <c r="AT774" s="177" t="s">
        <v>2027</v>
      </c>
      <c r="AU774" s="177" t="s">
        <v>1960</v>
      </c>
      <c r="AV774" s="11" t="s">
        <v>2024</v>
      </c>
      <c r="AW774" s="11" t="s">
        <v>2028</v>
      </c>
      <c r="AX774" s="11" t="s">
        <v>1878</v>
      </c>
      <c r="AY774" s="177" t="s">
        <v>2019</v>
      </c>
    </row>
    <row r="775" spans="2:65" s="1" customFormat="1" ht="31.5" customHeight="1">
      <c r="B775" s="33"/>
      <c r="C775" s="178" t="s">
        <v>966</v>
      </c>
      <c r="D775" s="178" t="s">
        <v>2128</v>
      </c>
      <c r="E775" s="179" t="s">
        <v>967</v>
      </c>
      <c r="F775" s="267" t="s">
        <v>968</v>
      </c>
      <c r="G775" s="268"/>
      <c r="H775" s="268"/>
      <c r="I775" s="268"/>
      <c r="J775" s="180" t="s">
        <v>2049</v>
      </c>
      <c r="K775" s="181">
        <v>30.524000000000001</v>
      </c>
      <c r="L775" s="269">
        <v>0</v>
      </c>
      <c r="M775" s="268"/>
      <c r="N775" s="270">
        <f>ROUND(L775*K775,2)</f>
        <v>0</v>
      </c>
      <c r="O775" s="250"/>
      <c r="P775" s="250"/>
      <c r="Q775" s="250"/>
      <c r="R775" s="35"/>
      <c r="T775" s="159" t="s">
        <v>1876</v>
      </c>
      <c r="U775" s="42" t="s">
        <v>1901</v>
      </c>
      <c r="V775" s="34"/>
      <c r="W775" s="160">
        <f>V775*K775</f>
        <v>0</v>
      </c>
      <c r="X775" s="160">
        <v>2.9999999999999997E-4</v>
      </c>
      <c r="Y775" s="160">
        <f>X775*K775</f>
        <v>9.157199999999999E-3</v>
      </c>
      <c r="Z775" s="160">
        <v>0</v>
      </c>
      <c r="AA775" s="161">
        <f>Z775*K775</f>
        <v>0</v>
      </c>
      <c r="AR775" s="16" t="s">
        <v>2057</v>
      </c>
      <c r="AT775" s="16" t="s">
        <v>2128</v>
      </c>
      <c r="AU775" s="16" t="s">
        <v>1960</v>
      </c>
      <c r="AY775" s="16" t="s">
        <v>2019</v>
      </c>
      <c r="BE775" s="102">
        <f>IF(U775="základní",N775,0)</f>
        <v>0</v>
      </c>
      <c r="BF775" s="102">
        <f>IF(U775="snížená",N775,0)</f>
        <v>0</v>
      </c>
      <c r="BG775" s="102">
        <f>IF(U775="zákl. přenesená",N775,0)</f>
        <v>0</v>
      </c>
      <c r="BH775" s="102">
        <f>IF(U775="sníž. přenesená",N775,0)</f>
        <v>0</v>
      </c>
      <c r="BI775" s="102">
        <f>IF(U775="nulová",N775,0)</f>
        <v>0</v>
      </c>
      <c r="BJ775" s="16" t="s">
        <v>1878</v>
      </c>
      <c r="BK775" s="102">
        <f>ROUND(L775*K775,2)</f>
        <v>0</v>
      </c>
      <c r="BL775" s="16" t="s">
        <v>2024</v>
      </c>
      <c r="BM775" s="16" t="s">
        <v>969</v>
      </c>
    </row>
    <row r="776" spans="2:65" s="10" customFormat="1" ht="22.5" customHeight="1">
      <c r="B776" s="162"/>
      <c r="C776" s="163"/>
      <c r="D776" s="163"/>
      <c r="E776" s="164" t="s">
        <v>1876</v>
      </c>
      <c r="F776" s="262" t="s">
        <v>970</v>
      </c>
      <c r="G776" s="263"/>
      <c r="H776" s="263"/>
      <c r="I776" s="263"/>
      <c r="J776" s="163"/>
      <c r="K776" s="165">
        <v>29.07</v>
      </c>
      <c r="L776" s="163"/>
      <c r="M776" s="163"/>
      <c r="N776" s="163"/>
      <c r="O776" s="163"/>
      <c r="P776" s="163"/>
      <c r="Q776" s="163"/>
      <c r="R776" s="166"/>
      <c r="T776" s="167"/>
      <c r="U776" s="163"/>
      <c r="V776" s="163"/>
      <c r="W776" s="163"/>
      <c r="X776" s="163"/>
      <c r="Y776" s="163"/>
      <c r="Z776" s="163"/>
      <c r="AA776" s="168"/>
      <c r="AT776" s="169" t="s">
        <v>2027</v>
      </c>
      <c r="AU776" s="169" t="s">
        <v>1960</v>
      </c>
      <c r="AV776" s="10" t="s">
        <v>1960</v>
      </c>
      <c r="AW776" s="10" t="s">
        <v>2028</v>
      </c>
      <c r="AX776" s="10" t="s">
        <v>1936</v>
      </c>
      <c r="AY776" s="169" t="s">
        <v>2019</v>
      </c>
    </row>
    <row r="777" spans="2:65" s="11" customFormat="1" ht="22.5" customHeight="1">
      <c r="B777" s="170"/>
      <c r="C777" s="171"/>
      <c r="D777" s="171"/>
      <c r="E777" s="172" t="s">
        <v>1876</v>
      </c>
      <c r="F777" s="264" t="s">
        <v>2029</v>
      </c>
      <c r="G777" s="265"/>
      <c r="H777" s="265"/>
      <c r="I777" s="265"/>
      <c r="J777" s="171"/>
      <c r="K777" s="173">
        <v>29.07</v>
      </c>
      <c r="L777" s="171"/>
      <c r="M777" s="171"/>
      <c r="N777" s="171"/>
      <c r="O777" s="171"/>
      <c r="P777" s="171"/>
      <c r="Q777" s="171"/>
      <c r="R777" s="174"/>
      <c r="T777" s="175"/>
      <c r="U777" s="171"/>
      <c r="V777" s="171"/>
      <c r="W777" s="171"/>
      <c r="X777" s="171"/>
      <c r="Y777" s="171"/>
      <c r="Z777" s="171"/>
      <c r="AA777" s="176"/>
      <c r="AT777" s="177" t="s">
        <v>2027</v>
      </c>
      <c r="AU777" s="177" t="s">
        <v>1960</v>
      </c>
      <c r="AV777" s="11" t="s">
        <v>2024</v>
      </c>
      <c r="AW777" s="11" t="s">
        <v>2028</v>
      </c>
      <c r="AX777" s="11" t="s">
        <v>1878</v>
      </c>
      <c r="AY777" s="177" t="s">
        <v>2019</v>
      </c>
    </row>
    <row r="778" spans="2:65" s="1" customFormat="1" ht="22.5" customHeight="1">
      <c r="B778" s="33"/>
      <c r="C778" s="178" t="s">
        <v>971</v>
      </c>
      <c r="D778" s="178" t="s">
        <v>2128</v>
      </c>
      <c r="E778" s="179" t="s">
        <v>972</v>
      </c>
      <c r="F778" s="267" t="s">
        <v>973</v>
      </c>
      <c r="G778" s="268"/>
      <c r="H778" s="268"/>
      <c r="I778" s="268"/>
      <c r="J778" s="180" t="s">
        <v>2049</v>
      </c>
      <c r="K778" s="181">
        <v>23.594000000000001</v>
      </c>
      <c r="L778" s="269">
        <v>0</v>
      </c>
      <c r="M778" s="268"/>
      <c r="N778" s="270">
        <f>ROUND(L778*K778,2)</f>
        <v>0</v>
      </c>
      <c r="O778" s="250"/>
      <c r="P778" s="250"/>
      <c r="Q778" s="250"/>
      <c r="R778" s="35"/>
      <c r="T778" s="159" t="s">
        <v>1876</v>
      </c>
      <c r="U778" s="42" t="s">
        <v>1901</v>
      </c>
      <c r="V778" s="34"/>
      <c r="W778" s="160">
        <f>V778*K778</f>
        <v>0</v>
      </c>
      <c r="X778" s="160">
        <v>2.0000000000000001E-4</v>
      </c>
      <c r="Y778" s="160">
        <f>X778*K778</f>
        <v>4.7188000000000004E-3</v>
      </c>
      <c r="Z778" s="160">
        <v>0</v>
      </c>
      <c r="AA778" s="161">
        <f>Z778*K778</f>
        <v>0</v>
      </c>
      <c r="AR778" s="16" t="s">
        <v>2057</v>
      </c>
      <c r="AT778" s="16" t="s">
        <v>2128</v>
      </c>
      <c r="AU778" s="16" t="s">
        <v>1960</v>
      </c>
      <c r="AY778" s="16" t="s">
        <v>2019</v>
      </c>
      <c r="BE778" s="102">
        <f>IF(U778="základní",N778,0)</f>
        <v>0</v>
      </c>
      <c r="BF778" s="102">
        <f>IF(U778="snížená",N778,0)</f>
        <v>0</v>
      </c>
      <c r="BG778" s="102">
        <f>IF(U778="zákl. přenesená",N778,0)</f>
        <v>0</v>
      </c>
      <c r="BH778" s="102">
        <f>IF(U778="sníž. přenesená",N778,0)</f>
        <v>0</v>
      </c>
      <c r="BI778" s="102">
        <f>IF(U778="nulová",N778,0)</f>
        <v>0</v>
      </c>
      <c r="BJ778" s="16" t="s">
        <v>1878</v>
      </c>
      <c r="BK778" s="102">
        <f>ROUND(L778*K778,2)</f>
        <v>0</v>
      </c>
      <c r="BL778" s="16" t="s">
        <v>2024</v>
      </c>
      <c r="BM778" s="16" t="s">
        <v>974</v>
      </c>
    </row>
    <row r="779" spans="2:65" s="10" customFormat="1" ht="22.5" customHeight="1">
      <c r="B779" s="162"/>
      <c r="C779" s="163"/>
      <c r="D779" s="163"/>
      <c r="E779" s="164" t="s">
        <v>1876</v>
      </c>
      <c r="F779" s="262" t="s">
        <v>975</v>
      </c>
      <c r="G779" s="263"/>
      <c r="H779" s="263"/>
      <c r="I779" s="263"/>
      <c r="J779" s="163"/>
      <c r="K779" s="165">
        <v>22.47</v>
      </c>
      <c r="L779" s="163"/>
      <c r="M779" s="163"/>
      <c r="N779" s="163"/>
      <c r="O779" s="163"/>
      <c r="P779" s="163"/>
      <c r="Q779" s="163"/>
      <c r="R779" s="166"/>
      <c r="T779" s="167"/>
      <c r="U779" s="163"/>
      <c r="V779" s="163"/>
      <c r="W779" s="163"/>
      <c r="X779" s="163"/>
      <c r="Y779" s="163"/>
      <c r="Z779" s="163"/>
      <c r="AA779" s="168"/>
      <c r="AT779" s="169" t="s">
        <v>2027</v>
      </c>
      <c r="AU779" s="169" t="s">
        <v>1960</v>
      </c>
      <c r="AV779" s="10" t="s">
        <v>1960</v>
      </c>
      <c r="AW779" s="10" t="s">
        <v>2028</v>
      </c>
      <c r="AX779" s="10" t="s">
        <v>1936</v>
      </c>
      <c r="AY779" s="169" t="s">
        <v>2019</v>
      </c>
    </row>
    <row r="780" spans="2:65" s="11" customFormat="1" ht="22.5" customHeight="1">
      <c r="B780" s="170"/>
      <c r="C780" s="171"/>
      <c r="D780" s="171"/>
      <c r="E780" s="172" t="s">
        <v>1876</v>
      </c>
      <c r="F780" s="264" t="s">
        <v>2029</v>
      </c>
      <c r="G780" s="265"/>
      <c r="H780" s="265"/>
      <c r="I780" s="265"/>
      <c r="J780" s="171"/>
      <c r="K780" s="173">
        <v>22.47</v>
      </c>
      <c r="L780" s="171"/>
      <c r="M780" s="171"/>
      <c r="N780" s="171"/>
      <c r="O780" s="171"/>
      <c r="P780" s="171"/>
      <c r="Q780" s="171"/>
      <c r="R780" s="174"/>
      <c r="T780" s="175"/>
      <c r="U780" s="171"/>
      <c r="V780" s="171"/>
      <c r="W780" s="171"/>
      <c r="X780" s="171"/>
      <c r="Y780" s="171"/>
      <c r="Z780" s="171"/>
      <c r="AA780" s="176"/>
      <c r="AT780" s="177" t="s">
        <v>2027</v>
      </c>
      <c r="AU780" s="177" t="s">
        <v>1960</v>
      </c>
      <c r="AV780" s="11" t="s">
        <v>2024</v>
      </c>
      <c r="AW780" s="11" t="s">
        <v>2028</v>
      </c>
      <c r="AX780" s="11" t="s">
        <v>1878</v>
      </c>
      <c r="AY780" s="177" t="s">
        <v>2019</v>
      </c>
    </row>
    <row r="781" spans="2:65" s="1" customFormat="1" ht="31.5" customHeight="1">
      <c r="B781" s="33"/>
      <c r="C781" s="155" t="s">
        <v>976</v>
      </c>
      <c r="D781" s="155" t="s">
        <v>2020</v>
      </c>
      <c r="E781" s="156" t="s">
        <v>977</v>
      </c>
      <c r="F781" s="249" t="s">
        <v>978</v>
      </c>
      <c r="G781" s="250"/>
      <c r="H781" s="250"/>
      <c r="I781" s="250"/>
      <c r="J781" s="157" t="s">
        <v>2023</v>
      </c>
      <c r="K781" s="158">
        <v>110.724</v>
      </c>
      <c r="L781" s="251">
        <v>0</v>
      </c>
      <c r="M781" s="250"/>
      <c r="N781" s="252">
        <f>ROUND(L781*K781,2)</f>
        <v>0</v>
      </c>
      <c r="O781" s="250"/>
      <c r="P781" s="250"/>
      <c r="Q781" s="250"/>
      <c r="R781" s="35"/>
      <c r="T781" s="159" t="s">
        <v>1876</v>
      </c>
      <c r="U781" s="42" t="s">
        <v>1901</v>
      </c>
      <c r="V781" s="34"/>
      <c r="W781" s="160">
        <f>V781*K781</f>
        <v>0</v>
      </c>
      <c r="X781" s="160">
        <v>2.3099999999999999E-2</v>
      </c>
      <c r="Y781" s="160">
        <f>X781*K781</f>
        <v>2.5577244000000001</v>
      </c>
      <c r="Z781" s="160">
        <v>0</v>
      </c>
      <c r="AA781" s="161">
        <f>Z781*K781</f>
        <v>0</v>
      </c>
      <c r="AR781" s="16" t="s">
        <v>2024</v>
      </c>
      <c r="AT781" s="16" t="s">
        <v>2020</v>
      </c>
      <c r="AU781" s="16" t="s">
        <v>1960</v>
      </c>
      <c r="AY781" s="16" t="s">
        <v>2019</v>
      </c>
      <c r="BE781" s="102">
        <f>IF(U781="základní",N781,0)</f>
        <v>0</v>
      </c>
      <c r="BF781" s="102">
        <f>IF(U781="snížená",N781,0)</f>
        <v>0</v>
      </c>
      <c r="BG781" s="102">
        <f>IF(U781="zákl. přenesená",N781,0)</f>
        <v>0</v>
      </c>
      <c r="BH781" s="102">
        <f>IF(U781="sníž. přenesená",N781,0)</f>
        <v>0</v>
      </c>
      <c r="BI781" s="102">
        <f>IF(U781="nulová",N781,0)</f>
        <v>0</v>
      </c>
      <c r="BJ781" s="16" t="s">
        <v>1878</v>
      </c>
      <c r="BK781" s="102">
        <f>ROUND(L781*K781,2)</f>
        <v>0</v>
      </c>
      <c r="BL781" s="16" t="s">
        <v>2024</v>
      </c>
      <c r="BM781" s="16" t="s">
        <v>979</v>
      </c>
    </row>
    <row r="782" spans="2:65" s="10" customFormat="1" ht="22.5" customHeight="1">
      <c r="B782" s="162"/>
      <c r="C782" s="163"/>
      <c r="D782" s="163"/>
      <c r="E782" s="164" t="s">
        <v>1876</v>
      </c>
      <c r="F782" s="262" t="s">
        <v>980</v>
      </c>
      <c r="G782" s="263"/>
      <c r="H782" s="263"/>
      <c r="I782" s="263"/>
      <c r="J782" s="163"/>
      <c r="K782" s="165">
        <v>24.45</v>
      </c>
      <c r="L782" s="163"/>
      <c r="M782" s="163"/>
      <c r="N782" s="163"/>
      <c r="O782" s="163"/>
      <c r="P782" s="163"/>
      <c r="Q782" s="163"/>
      <c r="R782" s="166"/>
      <c r="T782" s="167"/>
      <c r="U782" s="163"/>
      <c r="V782" s="163"/>
      <c r="W782" s="163"/>
      <c r="X782" s="163"/>
      <c r="Y782" s="163"/>
      <c r="Z782" s="163"/>
      <c r="AA782" s="168"/>
      <c r="AT782" s="169" t="s">
        <v>2027</v>
      </c>
      <c r="AU782" s="169" t="s">
        <v>1960</v>
      </c>
      <c r="AV782" s="10" t="s">
        <v>1960</v>
      </c>
      <c r="AW782" s="10" t="s">
        <v>2028</v>
      </c>
      <c r="AX782" s="10" t="s">
        <v>1936</v>
      </c>
      <c r="AY782" s="169" t="s">
        <v>2019</v>
      </c>
    </row>
    <row r="783" spans="2:65" s="10" customFormat="1" ht="31.5" customHeight="1">
      <c r="B783" s="162"/>
      <c r="C783" s="163"/>
      <c r="D783" s="163"/>
      <c r="E783" s="164" t="s">
        <v>1876</v>
      </c>
      <c r="F783" s="266" t="s">
        <v>981</v>
      </c>
      <c r="G783" s="263"/>
      <c r="H783" s="263"/>
      <c r="I783" s="263"/>
      <c r="J783" s="163"/>
      <c r="K783" s="165">
        <v>32.31</v>
      </c>
      <c r="L783" s="163"/>
      <c r="M783" s="163"/>
      <c r="N783" s="163"/>
      <c r="O783" s="163"/>
      <c r="P783" s="163"/>
      <c r="Q783" s="163"/>
      <c r="R783" s="166"/>
      <c r="T783" s="167"/>
      <c r="U783" s="163"/>
      <c r="V783" s="163"/>
      <c r="W783" s="163"/>
      <c r="X783" s="163"/>
      <c r="Y783" s="163"/>
      <c r="Z783" s="163"/>
      <c r="AA783" s="168"/>
      <c r="AT783" s="169" t="s">
        <v>2027</v>
      </c>
      <c r="AU783" s="169" t="s">
        <v>1960</v>
      </c>
      <c r="AV783" s="10" t="s">
        <v>1960</v>
      </c>
      <c r="AW783" s="10" t="s">
        <v>2028</v>
      </c>
      <c r="AX783" s="10" t="s">
        <v>1936</v>
      </c>
      <c r="AY783" s="169" t="s">
        <v>2019</v>
      </c>
    </row>
    <row r="784" spans="2:65" s="10" customFormat="1" ht="31.5" customHeight="1">
      <c r="B784" s="162"/>
      <c r="C784" s="163"/>
      <c r="D784" s="163"/>
      <c r="E784" s="164" t="s">
        <v>1876</v>
      </c>
      <c r="F784" s="266" t="s">
        <v>982</v>
      </c>
      <c r="G784" s="263"/>
      <c r="H784" s="263"/>
      <c r="I784" s="263"/>
      <c r="J784" s="163"/>
      <c r="K784" s="165">
        <v>43.7</v>
      </c>
      <c r="L784" s="163"/>
      <c r="M784" s="163"/>
      <c r="N784" s="163"/>
      <c r="O784" s="163"/>
      <c r="P784" s="163"/>
      <c r="Q784" s="163"/>
      <c r="R784" s="166"/>
      <c r="T784" s="167"/>
      <c r="U784" s="163"/>
      <c r="V784" s="163"/>
      <c r="W784" s="163"/>
      <c r="X784" s="163"/>
      <c r="Y784" s="163"/>
      <c r="Z784" s="163"/>
      <c r="AA784" s="168"/>
      <c r="AT784" s="169" t="s">
        <v>2027</v>
      </c>
      <c r="AU784" s="169" t="s">
        <v>1960</v>
      </c>
      <c r="AV784" s="10" t="s">
        <v>1960</v>
      </c>
      <c r="AW784" s="10" t="s">
        <v>2028</v>
      </c>
      <c r="AX784" s="10" t="s">
        <v>1936</v>
      </c>
      <c r="AY784" s="169" t="s">
        <v>2019</v>
      </c>
    </row>
    <row r="785" spans="2:65" s="10" customFormat="1" ht="22.5" customHeight="1">
      <c r="B785" s="162"/>
      <c r="C785" s="163"/>
      <c r="D785" s="163"/>
      <c r="E785" s="164" t="s">
        <v>1876</v>
      </c>
      <c r="F785" s="266" t="s">
        <v>983</v>
      </c>
      <c r="G785" s="263"/>
      <c r="H785" s="263"/>
      <c r="I785" s="263"/>
      <c r="J785" s="163"/>
      <c r="K785" s="165">
        <v>10.263999999999999</v>
      </c>
      <c r="L785" s="163"/>
      <c r="M785" s="163"/>
      <c r="N785" s="163"/>
      <c r="O785" s="163"/>
      <c r="P785" s="163"/>
      <c r="Q785" s="163"/>
      <c r="R785" s="166"/>
      <c r="T785" s="167"/>
      <c r="U785" s="163"/>
      <c r="V785" s="163"/>
      <c r="W785" s="163"/>
      <c r="X785" s="163"/>
      <c r="Y785" s="163"/>
      <c r="Z785" s="163"/>
      <c r="AA785" s="168"/>
      <c r="AT785" s="169" t="s">
        <v>2027</v>
      </c>
      <c r="AU785" s="169" t="s">
        <v>1960</v>
      </c>
      <c r="AV785" s="10" t="s">
        <v>1960</v>
      </c>
      <c r="AW785" s="10" t="s">
        <v>2028</v>
      </c>
      <c r="AX785" s="10" t="s">
        <v>1936</v>
      </c>
      <c r="AY785" s="169" t="s">
        <v>2019</v>
      </c>
    </row>
    <row r="786" spans="2:65" s="11" customFormat="1" ht="22.5" customHeight="1">
      <c r="B786" s="170"/>
      <c r="C786" s="171"/>
      <c r="D786" s="171"/>
      <c r="E786" s="172" t="s">
        <v>1876</v>
      </c>
      <c r="F786" s="264" t="s">
        <v>2029</v>
      </c>
      <c r="G786" s="265"/>
      <c r="H786" s="265"/>
      <c r="I786" s="265"/>
      <c r="J786" s="171"/>
      <c r="K786" s="173">
        <v>110.724</v>
      </c>
      <c r="L786" s="171"/>
      <c r="M786" s="171"/>
      <c r="N786" s="171"/>
      <c r="O786" s="171"/>
      <c r="P786" s="171"/>
      <c r="Q786" s="171"/>
      <c r="R786" s="174"/>
      <c r="T786" s="175"/>
      <c r="U786" s="171"/>
      <c r="V786" s="171"/>
      <c r="W786" s="171"/>
      <c r="X786" s="171"/>
      <c r="Y786" s="171"/>
      <c r="Z786" s="171"/>
      <c r="AA786" s="176"/>
      <c r="AT786" s="177" t="s">
        <v>2027</v>
      </c>
      <c r="AU786" s="177" t="s">
        <v>1960</v>
      </c>
      <c r="AV786" s="11" t="s">
        <v>2024</v>
      </c>
      <c r="AW786" s="11" t="s">
        <v>2028</v>
      </c>
      <c r="AX786" s="11" t="s">
        <v>1878</v>
      </c>
      <c r="AY786" s="177" t="s">
        <v>2019</v>
      </c>
    </row>
    <row r="787" spans="2:65" s="1" customFormat="1" ht="31.5" customHeight="1">
      <c r="B787" s="33"/>
      <c r="C787" s="155" t="s">
        <v>984</v>
      </c>
      <c r="D787" s="155" t="s">
        <v>2020</v>
      </c>
      <c r="E787" s="156" t="s">
        <v>985</v>
      </c>
      <c r="F787" s="249" t="s">
        <v>986</v>
      </c>
      <c r="G787" s="250"/>
      <c r="H787" s="250"/>
      <c r="I787" s="250"/>
      <c r="J787" s="157" t="s">
        <v>2023</v>
      </c>
      <c r="K787" s="158">
        <v>45.1</v>
      </c>
      <c r="L787" s="251">
        <v>0</v>
      </c>
      <c r="M787" s="250"/>
      <c r="N787" s="252">
        <f>ROUND(L787*K787,2)</f>
        <v>0</v>
      </c>
      <c r="O787" s="250"/>
      <c r="P787" s="250"/>
      <c r="Q787" s="250"/>
      <c r="R787" s="35"/>
      <c r="T787" s="159" t="s">
        <v>1876</v>
      </c>
      <c r="U787" s="42" t="s">
        <v>1901</v>
      </c>
      <c r="V787" s="34"/>
      <c r="W787" s="160">
        <f>V787*K787</f>
        <v>0</v>
      </c>
      <c r="X787" s="160">
        <v>4.8999999999999998E-3</v>
      </c>
      <c r="Y787" s="160">
        <f>X787*K787</f>
        <v>0.22098999999999999</v>
      </c>
      <c r="Z787" s="160">
        <v>0</v>
      </c>
      <c r="AA787" s="161">
        <f>Z787*K787</f>
        <v>0</v>
      </c>
      <c r="AR787" s="16" t="s">
        <v>2024</v>
      </c>
      <c r="AT787" s="16" t="s">
        <v>2020</v>
      </c>
      <c r="AU787" s="16" t="s">
        <v>1960</v>
      </c>
      <c r="AY787" s="16" t="s">
        <v>2019</v>
      </c>
      <c r="BE787" s="102">
        <f>IF(U787="základní",N787,0)</f>
        <v>0</v>
      </c>
      <c r="BF787" s="102">
        <f>IF(U787="snížená",N787,0)</f>
        <v>0</v>
      </c>
      <c r="BG787" s="102">
        <f>IF(U787="zákl. přenesená",N787,0)</f>
        <v>0</v>
      </c>
      <c r="BH787" s="102">
        <f>IF(U787="sníž. přenesená",N787,0)</f>
        <v>0</v>
      </c>
      <c r="BI787" s="102">
        <f>IF(U787="nulová",N787,0)</f>
        <v>0</v>
      </c>
      <c r="BJ787" s="16" t="s">
        <v>1878</v>
      </c>
      <c r="BK787" s="102">
        <f>ROUND(L787*K787,2)</f>
        <v>0</v>
      </c>
      <c r="BL787" s="16" t="s">
        <v>2024</v>
      </c>
      <c r="BM787" s="16" t="s">
        <v>987</v>
      </c>
    </row>
    <row r="788" spans="2:65" s="10" customFormat="1" ht="31.5" customHeight="1">
      <c r="B788" s="162"/>
      <c r="C788" s="163"/>
      <c r="D788" s="163"/>
      <c r="E788" s="164" t="s">
        <v>1876</v>
      </c>
      <c r="F788" s="262" t="s">
        <v>2708</v>
      </c>
      <c r="G788" s="263"/>
      <c r="H788" s="263"/>
      <c r="I788" s="263"/>
      <c r="J788" s="163"/>
      <c r="K788" s="165">
        <v>45.1</v>
      </c>
      <c r="L788" s="163"/>
      <c r="M788" s="163"/>
      <c r="N788" s="163"/>
      <c r="O788" s="163"/>
      <c r="P788" s="163"/>
      <c r="Q788" s="163"/>
      <c r="R788" s="166"/>
      <c r="T788" s="167"/>
      <c r="U788" s="163"/>
      <c r="V788" s="163"/>
      <c r="W788" s="163"/>
      <c r="X788" s="163"/>
      <c r="Y788" s="163"/>
      <c r="Z788" s="163"/>
      <c r="AA788" s="168"/>
      <c r="AT788" s="169" t="s">
        <v>2027</v>
      </c>
      <c r="AU788" s="169" t="s">
        <v>1960</v>
      </c>
      <c r="AV788" s="10" t="s">
        <v>1960</v>
      </c>
      <c r="AW788" s="10" t="s">
        <v>2028</v>
      </c>
      <c r="AX788" s="10" t="s">
        <v>1936</v>
      </c>
      <c r="AY788" s="169" t="s">
        <v>2019</v>
      </c>
    </row>
    <row r="789" spans="2:65" s="11" customFormat="1" ht="22.5" customHeight="1">
      <c r="B789" s="170"/>
      <c r="C789" s="171"/>
      <c r="D789" s="171"/>
      <c r="E789" s="172" t="s">
        <v>1876</v>
      </c>
      <c r="F789" s="264" t="s">
        <v>2029</v>
      </c>
      <c r="G789" s="265"/>
      <c r="H789" s="265"/>
      <c r="I789" s="265"/>
      <c r="J789" s="171"/>
      <c r="K789" s="173">
        <v>45.1</v>
      </c>
      <c r="L789" s="171"/>
      <c r="M789" s="171"/>
      <c r="N789" s="171"/>
      <c r="O789" s="171"/>
      <c r="P789" s="171"/>
      <c r="Q789" s="171"/>
      <c r="R789" s="174"/>
      <c r="T789" s="175"/>
      <c r="U789" s="171"/>
      <c r="V789" s="171"/>
      <c r="W789" s="171"/>
      <c r="X789" s="171"/>
      <c r="Y789" s="171"/>
      <c r="Z789" s="171"/>
      <c r="AA789" s="176"/>
      <c r="AT789" s="177" t="s">
        <v>2027</v>
      </c>
      <c r="AU789" s="177" t="s">
        <v>1960</v>
      </c>
      <c r="AV789" s="11" t="s">
        <v>2024</v>
      </c>
      <c r="AW789" s="11" t="s">
        <v>2028</v>
      </c>
      <c r="AX789" s="11" t="s">
        <v>1878</v>
      </c>
      <c r="AY789" s="177" t="s">
        <v>2019</v>
      </c>
    </row>
    <row r="790" spans="2:65" s="1" customFormat="1" ht="44.25" customHeight="1">
      <c r="B790" s="33"/>
      <c r="C790" s="155" t="s">
        <v>988</v>
      </c>
      <c r="D790" s="155" t="s">
        <v>2020</v>
      </c>
      <c r="E790" s="156" t="s">
        <v>989</v>
      </c>
      <c r="F790" s="249" t="s">
        <v>990</v>
      </c>
      <c r="G790" s="250"/>
      <c r="H790" s="250"/>
      <c r="I790" s="250"/>
      <c r="J790" s="157" t="s">
        <v>2023</v>
      </c>
      <c r="K790" s="158">
        <v>13.426</v>
      </c>
      <c r="L790" s="251">
        <v>0</v>
      </c>
      <c r="M790" s="250"/>
      <c r="N790" s="252">
        <f>ROUND(L790*K790,2)</f>
        <v>0</v>
      </c>
      <c r="O790" s="250"/>
      <c r="P790" s="250"/>
      <c r="Q790" s="250"/>
      <c r="R790" s="35"/>
      <c r="T790" s="159" t="s">
        <v>1876</v>
      </c>
      <c r="U790" s="42" t="s">
        <v>1901</v>
      </c>
      <c r="V790" s="34"/>
      <c r="W790" s="160">
        <f>V790*K790</f>
        <v>0</v>
      </c>
      <c r="X790" s="160">
        <v>6.28E-3</v>
      </c>
      <c r="Y790" s="160">
        <f>X790*K790</f>
        <v>8.4315280000000006E-2</v>
      </c>
      <c r="Z790" s="160">
        <v>0</v>
      </c>
      <c r="AA790" s="161">
        <f>Z790*K790</f>
        <v>0</v>
      </c>
      <c r="AR790" s="16" t="s">
        <v>2024</v>
      </c>
      <c r="AT790" s="16" t="s">
        <v>2020</v>
      </c>
      <c r="AU790" s="16" t="s">
        <v>1960</v>
      </c>
      <c r="AY790" s="16" t="s">
        <v>2019</v>
      </c>
      <c r="BE790" s="102">
        <f>IF(U790="základní",N790,0)</f>
        <v>0</v>
      </c>
      <c r="BF790" s="102">
        <f>IF(U790="snížená",N790,0)</f>
        <v>0</v>
      </c>
      <c r="BG790" s="102">
        <f>IF(U790="zákl. přenesená",N790,0)</f>
        <v>0</v>
      </c>
      <c r="BH790" s="102">
        <f>IF(U790="sníž. přenesená",N790,0)</f>
        <v>0</v>
      </c>
      <c r="BI790" s="102">
        <f>IF(U790="nulová",N790,0)</f>
        <v>0</v>
      </c>
      <c r="BJ790" s="16" t="s">
        <v>1878</v>
      </c>
      <c r="BK790" s="102">
        <f>ROUND(L790*K790,2)</f>
        <v>0</v>
      </c>
      <c r="BL790" s="16" t="s">
        <v>2024</v>
      </c>
      <c r="BM790" s="16" t="s">
        <v>991</v>
      </c>
    </row>
    <row r="791" spans="2:65" s="10" customFormat="1" ht="22.5" customHeight="1">
      <c r="B791" s="162"/>
      <c r="C791" s="163"/>
      <c r="D791" s="163"/>
      <c r="E791" s="164" t="s">
        <v>1876</v>
      </c>
      <c r="F791" s="262" t="s">
        <v>992</v>
      </c>
      <c r="G791" s="263"/>
      <c r="H791" s="263"/>
      <c r="I791" s="263"/>
      <c r="J791" s="163"/>
      <c r="K791" s="165">
        <v>6.0910000000000002</v>
      </c>
      <c r="L791" s="163"/>
      <c r="M791" s="163"/>
      <c r="N791" s="163"/>
      <c r="O791" s="163"/>
      <c r="P791" s="163"/>
      <c r="Q791" s="163"/>
      <c r="R791" s="166"/>
      <c r="T791" s="167"/>
      <c r="U791" s="163"/>
      <c r="V791" s="163"/>
      <c r="W791" s="163"/>
      <c r="X791" s="163"/>
      <c r="Y791" s="163"/>
      <c r="Z791" s="163"/>
      <c r="AA791" s="168"/>
      <c r="AT791" s="169" t="s">
        <v>2027</v>
      </c>
      <c r="AU791" s="169" t="s">
        <v>1960</v>
      </c>
      <c r="AV791" s="10" t="s">
        <v>1960</v>
      </c>
      <c r="AW791" s="10" t="s">
        <v>2028</v>
      </c>
      <c r="AX791" s="10" t="s">
        <v>1936</v>
      </c>
      <c r="AY791" s="169" t="s">
        <v>2019</v>
      </c>
    </row>
    <row r="792" spans="2:65" s="10" customFormat="1" ht="22.5" customHeight="1">
      <c r="B792" s="162"/>
      <c r="C792" s="163"/>
      <c r="D792" s="163"/>
      <c r="E792" s="164" t="s">
        <v>1876</v>
      </c>
      <c r="F792" s="266" t="s">
        <v>993</v>
      </c>
      <c r="G792" s="263"/>
      <c r="H792" s="263"/>
      <c r="I792" s="263"/>
      <c r="J792" s="163"/>
      <c r="K792" s="165">
        <v>3.81</v>
      </c>
      <c r="L792" s="163"/>
      <c r="M792" s="163"/>
      <c r="N792" s="163"/>
      <c r="O792" s="163"/>
      <c r="P792" s="163"/>
      <c r="Q792" s="163"/>
      <c r="R792" s="166"/>
      <c r="T792" s="167"/>
      <c r="U792" s="163"/>
      <c r="V792" s="163"/>
      <c r="W792" s="163"/>
      <c r="X792" s="163"/>
      <c r="Y792" s="163"/>
      <c r="Z792" s="163"/>
      <c r="AA792" s="168"/>
      <c r="AT792" s="169" t="s">
        <v>2027</v>
      </c>
      <c r="AU792" s="169" t="s">
        <v>1960</v>
      </c>
      <c r="AV792" s="10" t="s">
        <v>1960</v>
      </c>
      <c r="AW792" s="10" t="s">
        <v>2028</v>
      </c>
      <c r="AX792" s="10" t="s">
        <v>1936</v>
      </c>
      <c r="AY792" s="169" t="s">
        <v>2019</v>
      </c>
    </row>
    <row r="793" spans="2:65" s="10" customFormat="1" ht="22.5" customHeight="1">
      <c r="B793" s="162"/>
      <c r="C793" s="163"/>
      <c r="D793" s="163"/>
      <c r="E793" s="164" t="s">
        <v>1876</v>
      </c>
      <c r="F793" s="266" t="s">
        <v>994</v>
      </c>
      <c r="G793" s="263"/>
      <c r="H793" s="263"/>
      <c r="I793" s="263"/>
      <c r="J793" s="163"/>
      <c r="K793" s="165">
        <v>0.76200000000000001</v>
      </c>
      <c r="L793" s="163"/>
      <c r="M793" s="163"/>
      <c r="N793" s="163"/>
      <c r="O793" s="163"/>
      <c r="P793" s="163"/>
      <c r="Q793" s="163"/>
      <c r="R793" s="166"/>
      <c r="T793" s="167"/>
      <c r="U793" s="163"/>
      <c r="V793" s="163"/>
      <c r="W793" s="163"/>
      <c r="X793" s="163"/>
      <c r="Y793" s="163"/>
      <c r="Z793" s="163"/>
      <c r="AA793" s="168"/>
      <c r="AT793" s="169" t="s">
        <v>2027</v>
      </c>
      <c r="AU793" s="169" t="s">
        <v>1960</v>
      </c>
      <c r="AV793" s="10" t="s">
        <v>1960</v>
      </c>
      <c r="AW793" s="10" t="s">
        <v>2028</v>
      </c>
      <c r="AX793" s="10" t="s">
        <v>1936</v>
      </c>
      <c r="AY793" s="169" t="s">
        <v>2019</v>
      </c>
    </row>
    <row r="794" spans="2:65" s="10" customFormat="1" ht="22.5" customHeight="1">
      <c r="B794" s="162"/>
      <c r="C794" s="163"/>
      <c r="D794" s="163"/>
      <c r="E794" s="164" t="s">
        <v>1876</v>
      </c>
      <c r="F794" s="266" t="s">
        <v>995</v>
      </c>
      <c r="G794" s="263"/>
      <c r="H794" s="263"/>
      <c r="I794" s="263"/>
      <c r="J794" s="163"/>
      <c r="K794" s="165">
        <v>2.7629999999999999</v>
      </c>
      <c r="L794" s="163"/>
      <c r="M794" s="163"/>
      <c r="N794" s="163"/>
      <c r="O794" s="163"/>
      <c r="P794" s="163"/>
      <c r="Q794" s="163"/>
      <c r="R794" s="166"/>
      <c r="T794" s="167"/>
      <c r="U794" s="163"/>
      <c r="V794" s="163"/>
      <c r="W794" s="163"/>
      <c r="X794" s="163"/>
      <c r="Y794" s="163"/>
      <c r="Z794" s="163"/>
      <c r="AA794" s="168"/>
      <c r="AT794" s="169" t="s">
        <v>2027</v>
      </c>
      <c r="AU794" s="169" t="s">
        <v>1960</v>
      </c>
      <c r="AV794" s="10" t="s">
        <v>1960</v>
      </c>
      <c r="AW794" s="10" t="s">
        <v>2028</v>
      </c>
      <c r="AX794" s="10" t="s">
        <v>1936</v>
      </c>
      <c r="AY794" s="169" t="s">
        <v>2019</v>
      </c>
    </row>
    <row r="795" spans="2:65" s="11" customFormat="1" ht="22.5" customHeight="1">
      <c r="B795" s="170"/>
      <c r="C795" s="171"/>
      <c r="D795" s="171"/>
      <c r="E795" s="172" t="s">
        <v>1876</v>
      </c>
      <c r="F795" s="264" t="s">
        <v>2029</v>
      </c>
      <c r="G795" s="265"/>
      <c r="H795" s="265"/>
      <c r="I795" s="265"/>
      <c r="J795" s="171"/>
      <c r="K795" s="173">
        <v>13.426</v>
      </c>
      <c r="L795" s="171"/>
      <c r="M795" s="171"/>
      <c r="N795" s="171"/>
      <c r="O795" s="171"/>
      <c r="P795" s="171"/>
      <c r="Q795" s="171"/>
      <c r="R795" s="174"/>
      <c r="T795" s="175"/>
      <c r="U795" s="171"/>
      <c r="V795" s="171"/>
      <c r="W795" s="171"/>
      <c r="X795" s="171"/>
      <c r="Y795" s="171"/>
      <c r="Z795" s="171"/>
      <c r="AA795" s="176"/>
      <c r="AT795" s="177" t="s">
        <v>2027</v>
      </c>
      <c r="AU795" s="177" t="s">
        <v>1960</v>
      </c>
      <c r="AV795" s="11" t="s">
        <v>2024</v>
      </c>
      <c r="AW795" s="11" t="s">
        <v>2028</v>
      </c>
      <c r="AX795" s="11" t="s">
        <v>1878</v>
      </c>
      <c r="AY795" s="177" t="s">
        <v>2019</v>
      </c>
    </row>
    <row r="796" spans="2:65" s="1" customFormat="1" ht="31.5" customHeight="1">
      <c r="B796" s="33"/>
      <c r="C796" s="155" t="s">
        <v>996</v>
      </c>
      <c r="D796" s="155" t="s">
        <v>2020</v>
      </c>
      <c r="E796" s="156" t="s">
        <v>997</v>
      </c>
      <c r="F796" s="249" t="s">
        <v>998</v>
      </c>
      <c r="G796" s="250"/>
      <c r="H796" s="250"/>
      <c r="I796" s="250"/>
      <c r="J796" s="157" t="s">
        <v>2023</v>
      </c>
      <c r="K796" s="158">
        <v>556.851</v>
      </c>
      <c r="L796" s="251">
        <v>0</v>
      </c>
      <c r="M796" s="250"/>
      <c r="N796" s="252">
        <f>ROUND(L796*K796,2)</f>
        <v>0</v>
      </c>
      <c r="O796" s="250"/>
      <c r="P796" s="250"/>
      <c r="Q796" s="250"/>
      <c r="R796" s="35"/>
      <c r="T796" s="159" t="s">
        <v>1876</v>
      </c>
      <c r="U796" s="42" t="s">
        <v>1901</v>
      </c>
      <c r="V796" s="34"/>
      <c r="W796" s="160">
        <f>V796*K796</f>
        <v>0</v>
      </c>
      <c r="X796" s="160">
        <v>3.48E-3</v>
      </c>
      <c r="Y796" s="160">
        <f>X796*K796</f>
        <v>1.9378414800000001</v>
      </c>
      <c r="Z796" s="160">
        <v>0</v>
      </c>
      <c r="AA796" s="161">
        <f>Z796*K796</f>
        <v>0</v>
      </c>
      <c r="AR796" s="16" t="s">
        <v>2024</v>
      </c>
      <c r="AT796" s="16" t="s">
        <v>2020</v>
      </c>
      <c r="AU796" s="16" t="s">
        <v>1960</v>
      </c>
      <c r="AY796" s="16" t="s">
        <v>2019</v>
      </c>
      <c r="BE796" s="102">
        <f>IF(U796="základní",N796,0)</f>
        <v>0</v>
      </c>
      <c r="BF796" s="102">
        <f>IF(U796="snížená",N796,0)</f>
        <v>0</v>
      </c>
      <c r="BG796" s="102">
        <f>IF(U796="zákl. přenesená",N796,0)</f>
        <v>0</v>
      </c>
      <c r="BH796" s="102">
        <f>IF(U796="sníž. přenesená",N796,0)</f>
        <v>0</v>
      </c>
      <c r="BI796" s="102">
        <f>IF(U796="nulová",N796,0)</f>
        <v>0</v>
      </c>
      <c r="BJ796" s="16" t="s">
        <v>1878</v>
      </c>
      <c r="BK796" s="102">
        <f>ROUND(L796*K796,2)</f>
        <v>0</v>
      </c>
      <c r="BL796" s="16" t="s">
        <v>2024</v>
      </c>
      <c r="BM796" s="16" t="s">
        <v>999</v>
      </c>
    </row>
    <row r="797" spans="2:65" s="10" customFormat="1" ht="31.5" customHeight="1">
      <c r="B797" s="162"/>
      <c r="C797" s="163"/>
      <c r="D797" s="163"/>
      <c r="E797" s="164" t="s">
        <v>1876</v>
      </c>
      <c r="F797" s="262" t="s">
        <v>1000</v>
      </c>
      <c r="G797" s="263"/>
      <c r="H797" s="263"/>
      <c r="I797" s="263"/>
      <c r="J797" s="163"/>
      <c r="K797" s="165">
        <v>256.06099999999998</v>
      </c>
      <c r="L797" s="163"/>
      <c r="M797" s="163"/>
      <c r="N797" s="163"/>
      <c r="O797" s="163"/>
      <c r="P797" s="163"/>
      <c r="Q797" s="163"/>
      <c r="R797" s="166"/>
      <c r="T797" s="167"/>
      <c r="U797" s="163"/>
      <c r="V797" s="163"/>
      <c r="W797" s="163"/>
      <c r="X797" s="163"/>
      <c r="Y797" s="163"/>
      <c r="Z797" s="163"/>
      <c r="AA797" s="168"/>
      <c r="AT797" s="169" t="s">
        <v>2027</v>
      </c>
      <c r="AU797" s="169" t="s">
        <v>1960</v>
      </c>
      <c r="AV797" s="10" t="s">
        <v>1960</v>
      </c>
      <c r="AW797" s="10" t="s">
        <v>2028</v>
      </c>
      <c r="AX797" s="10" t="s">
        <v>1936</v>
      </c>
      <c r="AY797" s="169" t="s">
        <v>2019</v>
      </c>
    </row>
    <row r="798" spans="2:65" s="10" customFormat="1" ht="22.5" customHeight="1">
      <c r="B798" s="162"/>
      <c r="C798" s="163"/>
      <c r="D798" s="163"/>
      <c r="E798" s="164" t="s">
        <v>1876</v>
      </c>
      <c r="F798" s="266" t="s">
        <v>1001</v>
      </c>
      <c r="G798" s="263"/>
      <c r="H798" s="263"/>
      <c r="I798" s="263"/>
      <c r="J798" s="163"/>
      <c r="K798" s="165">
        <v>11.625</v>
      </c>
      <c r="L798" s="163"/>
      <c r="M798" s="163"/>
      <c r="N798" s="163"/>
      <c r="O798" s="163"/>
      <c r="P798" s="163"/>
      <c r="Q798" s="163"/>
      <c r="R798" s="166"/>
      <c r="T798" s="167"/>
      <c r="U798" s="163"/>
      <c r="V798" s="163"/>
      <c r="W798" s="163"/>
      <c r="X798" s="163"/>
      <c r="Y798" s="163"/>
      <c r="Z798" s="163"/>
      <c r="AA798" s="168"/>
      <c r="AT798" s="169" t="s">
        <v>2027</v>
      </c>
      <c r="AU798" s="169" t="s">
        <v>1960</v>
      </c>
      <c r="AV798" s="10" t="s">
        <v>1960</v>
      </c>
      <c r="AW798" s="10" t="s">
        <v>2028</v>
      </c>
      <c r="AX798" s="10" t="s">
        <v>1936</v>
      </c>
      <c r="AY798" s="169" t="s">
        <v>2019</v>
      </c>
    </row>
    <row r="799" spans="2:65" s="10" customFormat="1" ht="22.5" customHeight="1">
      <c r="B799" s="162"/>
      <c r="C799" s="163"/>
      <c r="D799" s="163"/>
      <c r="E799" s="164" t="s">
        <v>1876</v>
      </c>
      <c r="F799" s="266" t="s">
        <v>1002</v>
      </c>
      <c r="G799" s="263"/>
      <c r="H799" s="263"/>
      <c r="I799" s="263"/>
      <c r="J799" s="163"/>
      <c r="K799" s="165">
        <v>129.61000000000001</v>
      </c>
      <c r="L799" s="163"/>
      <c r="M799" s="163"/>
      <c r="N799" s="163"/>
      <c r="O799" s="163"/>
      <c r="P799" s="163"/>
      <c r="Q799" s="163"/>
      <c r="R799" s="166"/>
      <c r="T799" s="167"/>
      <c r="U799" s="163"/>
      <c r="V799" s="163"/>
      <c r="W799" s="163"/>
      <c r="X799" s="163"/>
      <c r="Y799" s="163"/>
      <c r="Z799" s="163"/>
      <c r="AA799" s="168"/>
      <c r="AT799" s="169" t="s">
        <v>2027</v>
      </c>
      <c r="AU799" s="169" t="s">
        <v>1960</v>
      </c>
      <c r="AV799" s="10" t="s">
        <v>1960</v>
      </c>
      <c r="AW799" s="10" t="s">
        <v>2028</v>
      </c>
      <c r="AX799" s="10" t="s">
        <v>1936</v>
      </c>
      <c r="AY799" s="169" t="s">
        <v>2019</v>
      </c>
    </row>
    <row r="800" spans="2:65" s="10" customFormat="1" ht="22.5" customHeight="1">
      <c r="B800" s="162"/>
      <c r="C800" s="163"/>
      <c r="D800" s="163"/>
      <c r="E800" s="164" t="s">
        <v>1876</v>
      </c>
      <c r="F800" s="266" t="s">
        <v>1003</v>
      </c>
      <c r="G800" s="263"/>
      <c r="H800" s="263"/>
      <c r="I800" s="263"/>
      <c r="J800" s="163"/>
      <c r="K800" s="165">
        <v>159.55500000000001</v>
      </c>
      <c r="L800" s="163"/>
      <c r="M800" s="163"/>
      <c r="N800" s="163"/>
      <c r="O800" s="163"/>
      <c r="P800" s="163"/>
      <c r="Q800" s="163"/>
      <c r="R800" s="166"/>
      <c r="T800" s="167"/>
      <c r="U800" s="163"/>
      <c r="V800" s="163"/>
      <c r="W800" s="163"/>
      <c r="X800" s="163"/>
      <c r="Y800" s="163"/>
      <c r="Z800" s="163"/>
      <c r="AA800" s="168"/>
      <c r="AT800" s="169" t="s">
        <v>2027</v>
      </c>
      <c r="AU800" s="169" t="s">
        <v>1960</v>
      </c>
      <c r="AV800" s="10" t="s">
        <v>1960</v>
      </c>
      <c r="AW800" s="10" t="s">
        <v>2028</v>
      </c>
      <c r="AX800" s="10" t="s">
        <v>1936</v>
      </c>
      <c r="AY800" s="169" t="s">
        <v>2019</v>
      </c>
    </row>
    <row r="801" spans="2:65" s="11" customFormat="1" ht="22.5" customHeight="1">
      <c r="B801" s="170"/>
      <c r="C801" s="171"/>
      <c r="D801" s="171"/>
      <c r="E801" s="172" t="s">
        <v>1876</v>
      </c>
      <c r="F801" s="264" t="s">
        <v>2029</v>
      </c>
      <c r="G801" s="265"/>
      <c r="H801" s="265"/>
      <c r="I801" s="265"/>
      <c r="J801" s="171"/>
      <c r="K801" s="173">
        <v>556.851</v>
      </c>
      <c r="L801" s="171"/>
      <c r="M801" s="171"/>
      <c r="N801" s="171"/>
      <c r="O801" s="171"/>
      <c r="P801" s="171"/>
      <c r="Q801" s="171"/>
      <c r="R801" s="174"/>
      <c r="T801" s="175"/>
      <c r="U801" s="171"/>
      <c r="V801" s="171"/>
      <c r="W801" s="171"/>
      <c r="X801" s="171"/>
      <c r="Y801" s="171"/>
      <c r="Z801" s="171"/>
      <c r="AA801" s="176"/>
      <c r="AT801" s="177" t="s">
        <v>2027</v>
      </c>
      <c r="AU801" s="177" t="s">
        <v>1960</v>
      </c>
      <c r="AV801" s="11" t="s">
        <v>2024</v>
      </c>
      <c r="AW801" s="11" t="s">
        <v>2028</v>
      </c>
      <c r="AX801" s="11" t="s">
        <v>1878</v>
      </c>
      <c r="AY801" s="177" t="s">
        <v>2019</v>
      </c>
    </row>
    <row r="802" spans="2:65" s="1" customFormat="1" ht="31.5" customHeight="1">
      <c r="B802" s="33"/>
      <c r="C802" s="155" t="s">
        <v>1004</v>
      </c>
      <c r="D802" s="155" t="s">
        <v>2020</v>
      </c>
      <c r="E802" s="156" t="s">
        <v>1005</v>
      </c>
      <c r="F802" s="249" t="s">
        <v>1006</v>
      </c>
      <c r="G802" s="250"/>
      <c r="H802" s="250"/>
      <c r="I802" s="250"/>
      <c r="J802" s="157" t="s">
        <v>2023</v>
      </c>
      <c r="K802" s="158">
        <v>55.37</v>
      </c>
      <c r="L802" s="251">
        <v>0</v>
      </c>
      <c r="M802" s="250"/>
      <c r="N802" s="252">
        <f>ROUND(L802*K802,2)</f>
        <v>0</v>
      </c>
      <c r="O802" s="250"/>
      <c r="P802" s="250"/>
      <c r="Q802" s="250"/>
      <c r="R802" s="35"/>
      <c r="T802" s="159" t="s">
        <v>1876</v>
      </c>
      <c r="U802" s="42" t="s">
        <v>1901</v>
      </c>
      <c r="V802" s="34"/>
      <c r="W802" s="160">
        <f>V802*K802</f>
        <v>0</v>
      </c>
      <c r="X802" s="160">
        <v>1.2E-4</v>
      </c>
      <c r="Y802" s="160">
        <f>X802*K802</f>
        <v>6.6444E-3</v>
      </c>
      <c r="Z802" s="160">
        <v>0</v>
      </c>
      <c r="AA802" s="161">
        <f>Z802*K802</f>
        <v>0</v>
      </c>
      <c r="AR802" s="16" t="s">
        <v>2024</v>
      </c>
      <c r="AT802" s="16" t="s">
        <v>2020</v>
      </c>
      <c r="AU802" s="16" t="s">
        <v>1960</v>
      </c>
      <c r="AY802" s="16" t="s">
        <v>2019</v>
      </c>
      <c r="BE802" s="102">
        <f>IF(U802="základní",N802,0)</f>
        <v>0</v>
      </c>
      <c r="BF802" s="102">
        <f>IF(U802="snížená",N802,0)</f>
        <v>0</v>
      </c>
      <c r="BG802" s="102">
        <f>IF(U802="zákl. přenesená",N802,0)</f>
        <v>0</v>
      </c>
      <c r="BH802" s="102">
        <f>IF(U802="sníž. přenesená",N802,0)</f>
        <v>0</v>
      </c>
      <c r="BI802" s="102">
        <f>IF(U802="nulová",N802,0)</f>
        <v>0</v>
      </c>
      <c r="BJ802" s="16" t="s">
        <v>1878</v>
      </c>
      <c r="BK802" s="102">
        <f>ROUND(L802*K802,2)</f>
        <v>0</v>
      </c>
      <c r="BL802" s="16" t="s">
        <v>2024</v>
      </c>
      <c r="BM802" s="16" t="s">
        <v>1007</v>
      </c>
    </row>
    <row r="803" spans="2:65" s="10" customFormat="1" ht="44.25" customHeight="1">
      <c r="B803" s="162"/>
      <c r="C803" s="163"/>
      <c r="D803" s="163"/>
      <c r="E803" s="164" t="s">
        <v>1876</v>
      </c>
      <c r="F803" s="262" t="s">
        <v>1008</v>
      </c>
      <c r="G803" s="263"/>
      <c r="H803" s="263"/>
      <c r="I803" s="263"/>
      <c r="J803" s="163"/>
      <c r="K803" s="165">
        <v>37.57</v>
      </c>
      <c r="L803" s="163"/>
      <c r="M803" s="163"/>
      <c r="N803" s="163"/>
      <c r="O803" s="163"/>
      <c r="P803" s="163"/>
      <c r="Q803" s="163"/>
      <c r="R803" s="166"/>
      <c r="T803" s="167"/>
      <c r="U803" s="163"/>
      <c r="V803" s="163"/>
      <c r="W803" s="163"/>
      <c r="X803" s="163"/>
      <c r="Y803" s="163"/>
      <c r="Z803" s="163"/>
      <c r="AA803" s="168"/>
      <c r="AT803" s="169" t="s">
        <v>2027</v>
      </c>
      <c r="AU803" s="169" t="s">
        <v>1960</v>
      </c>
      <c r="AV803" s="10" t="s">
        <v>1960</v>
      </c>
      <c r="AW803" s="10" t="s">
        <v>2028</v>
      </c>
      <c r="AX803" s="10" t="s">
        <v>1936</v>
      </c>
      <c r="AY803" s="169" t="s">
        <v>2019</v>
      </c>
    </row>
    <row r="804" spans="2:65" s="10" customFormat="1" ht="22.5" customHeight="1">
      <c r="B804" s="162"/>
      <c r="C804" s="163"/>
      <c r="D804" s="163"/>
      <c r="E804" s="164" t="s">
        <v>1876</v>
      </c>
      <c r="F804" s="266" t="s">
        <v>1009</v>
      </c>
      <c r="G804" s="263"/>
      <c r="H804" s="263"/>
      <c r="I804" s="263"/>
      <c r="J804" s="163"/>
      <c r="K804" s="165">
        <v>6.3</v>
      </c>
      <c r="L804" s="163"/>
      <c r="M804" s="163"/>
      <c r="N804" s="163"/>
      <c r="O804" s="163"/>
      <c r="P804" s="163"/>
      <c r="Q804" s="163"/>
      <c r="R804" s="166"/>
      <c r="T804" s="167"/>
      <c r="U804" s="163"/>
      <c r="V804" s="163"/>
      <c r="W804" s="163"/>
      <c r="X804" s="163"/>
      <c r="Y804" s="163"/>
      <c r="Z804" s="163"/>
      <c r="AA804" s="168"/>
      <c r="AT804" s="169" t="s">
        <v>2027</v>
      </c>
      <c r="AU804" s="169" t="s">
        <v>1960</v>
      </c>
      <c r="AV804" s="10" t="s">
        <v>1960</v>
      </c>
      <c r="AW804" s="10" t="s">
        <v>2028</v>
      </c>
      <c r="AX804" s="10" t="s">
        <v>1936</v>
      </c>
      <c r="AY804" s="169" t="s">
        <v>2019</v>
      </c>
    </row>
    <row r="805" spans="2:65" s="10" customFormat="1" ht="22.5" customHeight="1">
      <c r="B805" s="162"/>
      <c r="C805" s="163"/>
      <c r="D805" s="163"/>
      <c r="E805" s="164" t="s">
        <v>1876</v>
      </c>
      <c r="F805" s="266" t="s">
        <v>1010</v>
      </c>
      <c r="G805" s="263"/>
      <c r="H805" s="263"/>
      <c r="I805" s="263"/>
      <c r="J805" s="163"/>
      <c r="K805" s="165">
        <v>11.5</v>
      </c>
      <c r="L805" s="163"/>
      <c r="M805" s="163"/>
      <c r="N805" s="163"/>
      <c r="O805" s="163"/>
      <c r="P805" s="163"/>
      <c r="Q805" s="163"/>
      <c r="R805" s="166"/>
      <c r="T805" s="167"/>
      <c r="U805" s="163"/>
      <c r="V805" s="163"/>
      <c r="W805" s="163"/>
      <c r="X805" s="163"/>
      <c r="Y805" s="163"/>
      <c r="Z805" s="163"/>
      <c r="AA805" s="168"/>
      <c r="AT805" s="169" t="s">
        <v>2027</v>
      </c>
      <c r="AU805" s="169" t="s">
        <v>1960</v>
      </c>
      <c r="AV805" s="10" t="s">
        <v>1960</v>
      </c>
      <c r="AW805" s="10" t="s">
        <v>2028</v>
      </c>
      <c r="AX805" s="10" t="s">
        <v>1936</v>
      </c>
      <c r="AY805" s="169" t="s">
        <v>2019</v>
      </c>
    </row>
    <row r="806" spans="2:65" s="11" customFormat="1" ht="22.5" customHeight="1">
      <c r="B806" s="170"/>
      <c r="C806" s="171"/>
      <c r="D806" s="171"/>
      <c r="E806" s="172" t="s">
        <v>1876</v>
      </c>
      <c r="F806" s="264" t="s">
        <v>2029</v>
      </c>
      <c r="G806" s="265"/>
      <c r="H806" s="265"/>
      <c r="I806" s="265"/>
      <c r="J806" s="171"/>
      <c r="K806" s="173">
        <v>55.37</v>
      </c>
      <c r="L806" s="171"/>
      <c r="M806" s="171"/>
      <c r="N806" s="171"/>
      <c r="O806" s="171"/>
      <c r="P806" s="171"/>
      <c r="Q806" s="171"/>
      <c r="R806" s="174"/>
      <c r="T806" s="175"/>
      <c r="U806" s="171"/>
      <c r="V806" s="171"/>
      <c r="W806" s="171"/>
      <c r="X806" s="171"/>
      <c r="Y806" s="171"/>
      <c r="Z806" s="171"/>
      <c r="AA806" s="176"/>
      <c r="AT806" s="177" t="s">
        <v>2027</v>
      </c>
      <c r="AU806" s="177" t="s">
        <v>1960</v>
      </c>
      <c r="AV806" s="11" t="s">
        <v>2024</v>
      </c>
      <c r="AW806" s="11" t="s">
        <v>2028</v>
      </c>
      <c r="AX806" s="11" t="s">
        <v>1878</v>
      </c>
      <c r="AY806" s="177" t="s">
        <v>2019</v>
      </c>
    </row>
    <row r="807" spans="2:65" s="1" customFormat="1" ht="31.5" customHeight="1">
      <c r="B807" s="33"/>
      <c r="C807" s="155" t="s">
        <v>1011</v>
      </c>
      <c r="D807" s="155" t="s">
        <v>2020</v>
      </c>
      <c r="E807" s="156" t="s">
        <v>1012</v>
      </c>
      <c r="F807" s="249" t="s">
        <v>1013</v>
      </c>
      <c r="G807" s="250"/>
      <c r="H807" s="250"/>
      <c r="I807" s="250"/>
      <c r="J807" s="157" t="s">
        <v>2066</v>
      </c>
      <c r="K807" s="158">
        <v>3.762</v>
      </c>
      <c r="L807" s="251">
        <v>0</v>
      </c>
      <c r="M807" s="250"/>
      <c r="N807" s="252">
        <f>ROUND(L807*K807,2)</f>
        <v>0</v>
      </c>
      <c r="O807" s="250"/>
      <c r="P807" s="250"/>
      <c r="Q807" s="250"/>
      <c r="R807" s="35"/>
      <c r="T807" s="159" t="s">
        <v>1876</v>
      </c>
      <c r="U807" s="42" t="s">
        <v>1901</v>
      </c>
      <c r="V807" s="34"/>
      <c r="W807" s="160">
        <f>V807*K807</f>
        <v>0</v>
      </c>
      <c r="X807" s="160">
        <v>2.2563399999999998</v>
      </c>
      <c r="Y807" s="160">
        <f>X807*K807</f>
        <v>8.4883510799999993</v>
      </c>
      <c r="Z807" s="160">
        <v>0</v>
      </c>
      <c r="AA807" s="161">
        <f>Z807*K807</f>
        <v>0</v>
      </c>
      <c r="AR807" s="16" t="s">
        <v>2024</v>
      </c>
      <c r="AT807" s="16" t="s">
        <v>2020</v>
      </c>
      <c r="AU807" s="16" t="s">
        <v>1960</v>
      </c>
      <c r="AY807" s="16" t="s">
        <v>2019</v>
      </c>
      <c r="BE807" s="102">
        <f>IF(U807="základní",N807,0)</f>
        <v>0</v>
      </c>
      <c r="BF807" s="102">
        <f>IF(U807="snížená",N807,0)</f>
        <v>0</v>
      </c>
      <c r="BG807" s="102">
        <f>IF(U807="zákl. přenesená",N807,0)</f>
        <v>0</v>
      </c>
      <c r="BH807" s="102">
        <f>IF(U807="sníž. přenesená",N807,0)</f>
        <v>0</v>
      </c>
      <c r="BI807" s="102">
        <f>IF(U807="nulová",N807,0)</f>
        <v>0</v>
      </c>
      <c r="BJ807" s="16" t="s">
        <v>1878</v>
      </c>
      <c r="BK807" s="102">
        <f>ROUND(L807*K807,2)</f>
        <v>0</v>
      </c>
      <c r="BL807" s="16" t="s">
        <v>2024</v>
      </c>
      <c r="BM807" s="16" t="s">
        <v>1014</v>
      </c>
    </row>
    <row r="808" spans="2:65" s="10" customFormat="1" ht="31.5" customHeight="1">
      <c r="B808" s="162"/>
      <c r="C808" s="163"/>
      <c r="D808" s="163"/>
      <c r="E808" s="164" t="s">
        <v>1876</v>
      </c>
      <c r="F808" s="262" t="s">
        <v>1015</v>
      </c>
      <c r="G808" s="263"/>
      <c r="H808" s="263"/>
      <c r="I808" s="263"/>
      <c r="J808" s="163"/>
      <c r="K808" s="165">
        <v>3.762</v>
      </c>
      <c r="L808" s="163"/>
      <c r="M808" s="163"/>
      <c r="N808" s="163"/>
      <c r="O808" s="163"/>
      <c r="P808" s="163"/>
      <c r="Q808" s="163"/>
      <c r="R808" s="166"/>
      <c r="T808" s="167"/>
      <c r="U808" s="163"/>
      <c r="V808" s="163"/>
      <c r="W808" s="163"/>
      <c r="X808" s="163"/>
      <c r="Y808" s="163"/>
      <c r="Z808" s="163"/>
      <c r="AA808" s="168"/>
      <c r="AT808" s="169" t="s">
        <v>2027</v>
      </c>
      <c r="AU808" s="169" t="s">
        <v>1960</v>
      </c>
      <c r="AV808" s="10" t="s">
        <v>1960</v>
      </c>
      <c r="AW808" s="10" t="s">
        <v>2028</v>
      </c>
      <c r="AX808" s="10" t="s">
        <v>1936</v>
      </c>
      <c r="AY808" s="169" t="s">
        <v>2019</v>
      </c>
    </row>
    <row r="809" spans="2:65" s="11" customFormat="1" ht="22.5" customHeight="1">
      <c r="B809" s="170"/>
      <c r="C809" s="171"/>
      <c r="D809" s="171"/>
      <c r="E809" s="172" t="s">
        <v>1876</v>
      </c>
      <c r="F809" s="264" t="s">
        <v>2029</v>
      </c>
      <c r="G809" s="265"/>
      <c r="H809" s="265"/>
      <c r="I809" s="265"/>
      <c r="J809" s="171"/>
      <c r="K809" s="173">
        <v>3.762</v>
      </c>
      <c r="L809" s="171"/>
      <c r="M809" s="171"/>
      <c r="N809" s="171"/>
      <c r="O809" s="171"/>
      <c r="P809" s="171"/>
      <c r="Q809" s="171"/>
      <c r="R809" s="174"/>
      <c r="T809" s="175"/>
      <c r="U809" s="171"/>
      <c r="V809" s="171"/>
      <c r="W809" s="171"/>
      <c r="X809" s="171"/>
      <c r="Y809" s="171"/>
      <c r="Z809" s="171"/>
      <c r="AA809" s="176"/>
      <c r="AT809" s="177" t="s">
        <v>2027</v>
      </c>
      <c r="AU809" s="177" t="s">
        <v>1960</v>
      </c>
      <c r="AV809" s="11" t="s">
        <v>2024</v>
      </c>
      <c r="AW809" s="11" t="s">
        <v>2028</v>
      </c>
      <c r="AX809" s="11" t="s">
        <v>1878</v>
      </c>
      <c r="AY809" s="177" t="s">
        <v>2019</v>
      </c>
    </row>
    <row r="810" spans="2:65" s="1" customFormat="1" ht="31.5" customHeight="1">
      <c r="B810" s="33"/>
      <c r="C810" s="155" t="s">
        <v>1016</v>
      </c>
      <c r="D810" s="155" t="s">
        <v>2020</v>
      </c>
      <c r="E810" s="156" t="s">
        <v>1017</v>
      </c>
      <c r="F810" s="249" t="s">
        <v>1018</v>
      </c>
      <c r="G810" s="250"/>
      <c r="H810" s="250"/>
      <c r="I810" s="250"/>
      <c r="J810" s="157" t="s">
        <v>2066</v>
      </c>
      <c r="K810" s="158">
        <v>16.303000000000001</v>
      </c>
      <c r="L810" s="251">
        <v>0</v>
      </c>
      <c r="M810" s="250"/>
      <c r="N810" s="252">
        <f>ROUND(L810*K810,2)</f>
        <v>0</v>
      </c>
      <c r="O810" s="250"/>
      <c r="P810" s="250"/>
      <c r="Q810" s="250"/>
      <c r="R810" s="35"/>
      <c r="T810" s="159" t="s">
        <v>1876</v>
      </c>
      <c r="U810" s="42" t="s">
        <v>1901</v>
      </c>
      <c r="V810" s="34"/>
      <c r="W810" s="160">
        <f>V810*K810</f>
        <v>0</v>
      </c>
      <c r="X810" s="160">
        <v>2.45329</v>
      </c>
      <c r="Y810" s="160">
        <f>X810*K810</f>
        <v>39.995986870000003</v>
      </c>
      <c r="Z810" s="160">
        <v>0</v>
      </c>
      <c r="AA810" s="161">
        <f>Z810*K810</f>
        <v>0</v>
      </c>
      <c r="AR810" s="16" t="s">
        <v>2024</v>
      </c>
      <c r="AT810" s="16" t="s">
        <v>2020</v>
      </c>
      <c r="AU810" s="16" t="s">
        <v>1960</v>
      </c>
      <c r="AY810" s="16" t="s">
        <v>2019</v>
      </c>
      <c r="BE810" s="102">
        <f>IF(U810="základní",N810,0)</f>
        <v>0</v>
      </c>
      <c r="BF810" s="102">
        <f>IF(U810="snížená",N810,0)</f>
        <v>0</v>
      </c>
      <c r="BG810" s="102">
        <f>IF(U810="zákl. přenesená",N810,0)</f>
        <v>0</v>
      </c>
      <c r="BH810" s="102">
        <f>IF(U810="sníž. přenesená",N810,0)</f>
        <v>0</v>
      </c>
      <c r="BI810" s="102">
        <f>IF(U810="nulová",N810,0)</f>
        <v>0</v>
      </c>
      <c r="BJ810" s="16" t="s">
        <v>1878</v>
      </c>
      <c r="BK810" s="102">
        <f>ROUND(L810*K810,2)</f>
        <v>0</v>
      </c>
      <c r="BL810" s="16" t="s">
        <v>2024</v>
      </c>
      <c r="BM810" s="16" t="s">
        <v>1019</v>
      </c>
    </row>
    <row r="811" spans="2:65" s="10" customFormat="1" ht="22.5" customHeight="1">
      <c r="B811" s="162"/>
      <c r="C811" s="163"/>
      <c r="D811" s="163"/>
      <c r="E811" s="164" t="s">
        <v>1876</v>
      </c>
      <c r="F811" s="262" t="s">
        <v>1020</v>
      </c>
      <c r="G811" s="263"/>
      <c r="H811" s="263"/>
      <c r="I811" s="263"/>
      <c r="J811" s="163"/>
      <c r="K811" s="165">
        <v>4.3776000000000002</v>
      </c>
      <c r="L811" s="163"/>
      <c r="M811" s="163"/>
      <c r="N811" s="163"/>
      <c r="O811" s="163"/>
      <c r="P811" s="163"/>
      <c r="Q811" s="163"/>
      <c r="R811" s="166"/>
      <c r="T811" s="167"/>
      <c r="U811" s="163"/>
      <c r="V811" s="163"/>
      <c r="W811" s="163"/>
      <c r="X811" s="163"/>
      <c r="Y811" s="163"/>
      <c r="Z811" s="163"/>
      <c r="AA811" s="168"/>
      <c r="AT811" s="169" t="s">
        <v>2027</v>
      </c>
      <c r="AU811" s="169" t="s">
        <v>1960</v>
      </c>
      <c r="AV811" s="10" t="s">
        <v>1960</v>
      </c>
      <c r="AW811" s="10" t="s">
        <v>2028</v>
      </c>
      <c r="AX811" s="10" t="s">
        <v>1936</v>
      </c>
      <c r="AY811" s="169" t="s">
        <v>2019</v>
      </c>
    </row>
    <row r="812" spans="2:65" s="10" customFormat="1" ht="31.5" customHeight="1">
      <c r="B812" s="162"/>
      <c r="C812" s="163"/>
      <c r="D812" s="163"/>
      <c r="E812" s="164" t="s">
        <v>1876</v>
      </c>
      <c r="F812" s="266" t="s">
        <v>1021</v>
      </c>
      <c r="G812" s="263"/>
      <c r="H812" s="263"/>
      <c r="I812" s="263"/>
      <c r="J812" s="163"/>
      <c r="K812" s="165">
        <v>0.98768400000000001</v>
      </c>
      <c r="L812" s="163"/>
      <c r="M812" s="163"/>
      <c r="N812" s="163"/>
      <c r="O812" s="163"/>
      <c r="P812" s="163"/>
      <c r="Q812" s="163"/>
      <c r="R812" s="166"/>
      <c r="T812" s="167"/>
      <c r="U812" s="163"/>
      <c r="V812" s="163"/>
      <c r="W812" s="163"/>
      <c r="X812" s="163"/>
      <c r="Y812" s="163"/>
      <c r="Z812" s="163"/>
      <c r="AA812" s="168"/>
      <c r="AT812" s="169" t="s">
        <v>2027</v>
      </c>
      <c r="AU812" s="169" t="s">
        <v>1960</v>
      </c>
      <c r="AV812" s="10" t="s">
        <v>1960</v>
      </c>
      <c r="AW812" s="10" t="s">
        <v>2028</v>
      </c>
      <c r="AX812" s="10" t="s">
        <v>1936</v>
      </c>
      <c r="AY812" s="169" t="s">
        <v>2019</v>
      </c>
    </row>
    <row r="813" spans="2:65" s="10" customFormat="1" ht="22.5" customHeight="1">
      <c r="B813" s="162"/>
      <c r="C813" s="163"/>
      <c r="D813" s="163"/>
      <c r="E813" s="164" t="s">
        <v>1876</v>
      </c>
      <c r="F813" s="266" t="s">
        <v>1022</v>
      </c>
      <c r="G813" s="263"/>
      <c r="H813" s="263"/>
      <c r="I813" s="263"/>
      <c r="J813" s="163"/>
      <c r="K813" s="165">
        <v>0.378</v>
      </c>
      <c r="L813" s="163"/>
      <c r="M813" s="163"/>
      <c r="N813" s="163"/>
      <c r="O813" s="163"/>
      <c r="P813" s="163"/>
      <c r="Q813" s="163"/>
      <c r="R813" s="166"/>
      <c r="T813" s="167"/>
      <c r="U813" s="163"/>
      <c r="V813" s="163"/>
      <c r="W813" s="163"/>
      <c r="X813" s="163"/>
      <c r="Y813" s="163"/>
      <c r="Z813" s="163"/>
      <c r="AA813" s="168"/>
      <c r="AT813" s="169" t="s">
        <v>2027</v>
      </c>
      <c r="AU813" s="169" t="s">
        <v>1960</v>
      </c>
      <c r="AV813" s="10" t="s">
        <v>1960</v>
      </c>
      <c r="AW813" s="10" t="s">
        <v>2028</v>
      </c>
      <c r="AX813" s="10" t="s">
        <v>1936</v>
      </c>
      <c r="AY813" s="169" t="s">
        <v>2019</v>
      </c>
    </row>
    <row r="814" spans="2:65" s="10" customFormat="1" ht="31.5" customHeight="1">
      <c r="B814" s="162"/>
      <c r="C814" s="163"/>
      <c r="D814" s="163"/>
      <c r="E814" s="164" t="s">
        <v>1876</v>
      </c>
      <c r="F814" s="266" t="s">
        <v>1023</v>
      </c>
      <c r="G814" s="263"/>
      <c r="H814" s="263"/>
      <c r="I814" s="263"/>
      <c r="J814" s="163"/>
      <c r="K814" s="165">
        <v>0.46089599999999997</v>
      </c>
      <c r="L814" s="163"/>
      <c r="M814" s="163"/>
      <c r="N814" s="163"/>
      <c r="O814" s="163"/>
      <c r="P814" s="163"/>
      <c r="Q814" s="163"/>
      <c r="R814" s="166"/>
      <c r="T814" s="167"/>
      <c r="U814" s="163"/>
      <c r="V814" s="163"/>
      <c r="W814" s="163"/>
      <c r="X814" s="163"/>
      <c r="Y814" s="163"/>
      <c r="Z814" s="163"/>
      <c r="AA814" s="168"/>
      <c r="AT814" s="169" t="s">
        <v>2027</v>
      </c>
      <c r="AU814" s="169" t="s">
        <v>1960</v>
      </c>
      <c r="AV814" s="10" t="s">
        <v>1960</v>
      </c>
      <c r="AW814" s="10" t="s">
        <v>2028</v>
      </c>
      <c r="AX814" s="10" t="s">
        <v>1936</v>
      </c>
      <c r="AY814" s="169" t="s">
        <v>2019</v>
      </c>
    </row>
    <row r="815" spans="2:65" s="10" customFormat="1" ht="22.5" customHeight="1">
      <c r="B815" s="162"/>
      <c r="C815" s="163"/>
      <c r="D815" s="163"/>
      <c r="E815" s="164" t="s">
        <v>1876</v>
      </c>
      <c r="F815" s="266" t="s">
        <v>1024</v>
      </c>
      <c r="G815" s="263"/>
      <c r="H815" s="263"/>
      <c r="I815" s="263"/>
      <c r="J815" s="163"/>
      <c r="K815" s="165">
        <v>0.30456</v>
      </c>
      <c r="L815" s="163"/>
      <c r="M815" s="163"/>
      <c r="N815" s="163"/>
      <c r="O815" s="163"/>
      <c r="P815" s="163"/>
      <c r="Q815" s="163"/>
      <c r="R815" s="166"/>
      <c r="T815" s="167"/>
      <c r="U815" s="163"/>
      <c r="V815" s="163"/>
      <c r="W815" s="163"/>
      <c r="X815" s="163"/>
      <c r="Y815" s="163"/>
      <c r="Z815" s="163"/>
      <c r="AA815" s="168"/>
      <c r="AT815" s="169" t="s">
        <v>2027</v>
      </c>
      <c r="AU815" s="169" t="s">
        <v>1960</v>
      </c>
      <c r="AV815" s="10" t="s">
        <v>1960</v>
      </c>
      <c r="AW815" s="10" t="s">
        <v>2028</v>
      </c>
      <c r="AX815" s="10" t="s">
        <v>1936</v>
      </c>
      <c r="AY815" s="169" t="s">
        <v>2019</v>
      </c>
    </row>
    <row r="816" spans="2:65" s="10" customFormat="1" ht="22.5" customHeight="1">
      <c r="B816" s="162"/>
      <c r="C816" s="163"/>
      <c r="D816" s="163"/>
      <c r="E816" s="164" t="s">
        <v>1876</v>
      </c>
      <c r="F816" s="266" t="s">
        <v>1025</v>
      </c>
      <c r="G816" s="263"/>
      <c r="H816" s="263"/>
      <c r="I816" s="263"/>
      <c r="J816" s="163"/>
      <c r="K816" s="165">
        <v>8.8127999999999998E-2</v>
      </c>
      <c r="L816" s="163"/>
      <c r="M816" s="163"/>
      <c r="N816" s="163"/>
      <c r="O816" s="163"/>
      <c r="P816" s="163"/>
      <c r="Q816" s="163"/>
      <c r="R816" s="166"/>
      <c r="T816" s="167"/>
      <c r="U816" s="163"/>
      <c r="V816" s="163"/>
      <c r="W816" s="163"/>
      <c r="X816" s="163"/>
      <c r="Y816" s="163"/>
      <c r="Z816" s="163"/>
      <c r="AA816" s="168"/>
      <c r="AT816" s="169" t="s">
        <v>2027</v>
      </c>
      <c r="AU816" s="169" t="s">
        <v>1960</v>
      </c>
      <c r="AV816" s="10" t="s">
        <v>1960</v>
      </c>
      <c r="AW816" s="10" t="s">
        <v>2028</v>
      </c>
      <c r="AX816" s="10" t="s">
        <v>1936</v>
      </c>
      <c r="AY816" s="169" t="s">
        <v>2019</v>
      </c>
    </row>
    <row r="817" spans="2:65" s="10" customFormat="1" ht="31.5" customHeight="1">
      <c r="B817" s="162"/>
      <c r="C817" s="163"/>
      <c r="D817" s="163"/>
      <c r="E817" s="164" t="s">
        <v>1876</v>
      </c>
      <c r="F817" s="266" t="s">
        <v>1026</v>
      </c>
      <c r="G817" s="263"/>
      <c r="H817" s="263"/>
      <c r="I817" s="263"/>
      <c r="J817" s="163"/>
      <c r="K817" s="165">
        <v>0.20291999999999999</v>
      </c>
      <c r="L817" s="163"/>
      <c r="M817" s="163"/>
      <c r="N817" s="163"/>
      <c r="O817" s="163"/>
      <c r="P817" s="163"/>
      <c r="Q817" s="163"/>
      <c r="R817" s="166"/>
      <c r="T817" s="167"/>
      <c r="U817" s="163"/>
      <c r="V817" s="163"/>
      <c r="W817" s="163"/>
      <c r="X817" s="163"/>
      <c r="Y817" s="163"/>
      <c r="Z817" s="163"/>
      <c r="AA817" s="168"/>
      <c r="AT817" s="169" t="s">
        <v>2027</v>
      </c>
      <c r="AU817" s="169" t="s">
        <v>1960</v>
      </c>
      <c r="AV817" s="10" t="s">
        <v>1960</v>
      </c>
      <c r="AW817" s="10" t="s">
        <v>2028</v>
      </c>
      <c r="AX817" s="10" t="s">
        <v>1936</v>
      </c>
      <c r="AY817" s="169" t="s">
        <v>2019</v>
      </c>
    </row>
    <row r="818" spans="2:65" s="10" customFormat="1" ht="22.5" customHeight="1">
      <c r="B818" s="162"/>
      <c r="C818" s="163"/>
      <c r="D818" s="163"/>
      <c r="E818" s="164" t="s">
        <v>1876</v>
      </c>
      <c r="F818" s="266" t="s">
        <v>1027</v>
      </c>
      <c r="G818" s="263"/>
      <c r="H818" s="263"/>
      <c r="I818" s="263"/>
      <c r="J818" s="163"/>
      <c r="K818" s="165">
        <v>0.1116</v>
      </c>
      <c r="L818" s="163"/>
      <c r="M818" s="163"/>
      <c r="N818" s="163"/>
      <c r="O818" s="163"/>
      <c r="P818" s="163"/>
      <c r="Q818" s="163"/>
      <c r="R818" s="166"/>
      <c r="T818" s="167"/>
      <c r="U818" s="163"/>
      <c r="V818" s="163"/>
      <c r="W818" s="163"/>
      <c r="X818" s="163"/>
      <c r="Y818" s="163"/>
      <c r="Z818" s="163"/>
      <c r="AA818" s="168"/>
      <c r="AT818" s="169" t="s">
        <v>2027</v>
      </c>
      <c r="AU818" s="169" t="s">
        <v>1960</v>
      </c>
      <c r="AV818" s="10" t="s">
        <v>1960</v>
      </c>
      <c r="AW818" s="10" t="s">
        <v>2028</v>
      </c>
      <c r="AX818" s="10" t="s">
        <v>1936</v>
      </c>
      <c r="AY818" s="169" t="s">
        <v>2019</v>
      </c>
    </row>
    <row r="819" spans="2:65" s="10" customFormat="1" ht="31.5" customHeight="1">
      <c r="B819" s="162"/>
      <c r="C819" s="163"/>
      <c r="D819" s="163"/>
      <c r="E819" s="164" t="s">
        <v>1876</v>
      </c>
      <c r="F819" s="266" t="s">
        <v>1028</v>
      </c>
      <c r="G819" s="263"/>
      <c r="H819" s="263"/>
      <c r="I819" s="263"/>
      <c r="J819" s="163"/>
      <c r="K819" s="165">
        <v>0.40229999999999999</v>
      </c>
      <c r="L819" s="163"/>
      <c r="M819" s="163"/>
      <c r="N819" s="163"/>
      <c r="O819" s="163"/>
      <c r="P819" s="163"/>
      <c r="Q819" s="163"/>
      <c r="R819" s="166"/>
      <c r="T819" s="167"/>
      <c r="U819" s="163"/>
      <c r="V819" s="163"/>
      <c r="W819" s="163"/>
      <c r="X819" s="163"/>
      <c r="Y819" s="163"/>
      <c r="Z819" s="163"/>
      <c r="AA819" s="168"/>
      <c r="AT819" s="169" t="s">
        <v>2027</v>
      </c>
      <c r="AU819" s="169" t="s">
        <v>1960</v>
      </c>
      <c r="AV819" s="10" t="s">
        <v>1960</v>
      </c>
      <c r="AW819" s="10" t="s">
        <v>2028</v>
      </c>
      <c r="AX819" s="10" t="s">
        <v>1936</v>
      </c>
      <c r="AY819" s="169" t="s">
        <v>2019</v>
      </c>
    </row>
    <row r="820" spans="2:65" s="10" customFormat="1" ht="22.5" customHeight="1">
      <c r="B820" s="162"/>
      <c r="C820" s="163"/>
      <c r="D820" s="163"/>
      <c r="E820" s="164" t="s">
        <v>1876</v>
      </c>
      <c r="F820" s="266" t="s">
        <v>1029</v>
      </c>
      <c r="G820" s="263"/>
      <c r="H820" s="263"/>
      <c r="I820" s="263"/>
      <c r="J820" s="163"/>
      <c r="K820" s="165">
        <v>0.10440000000000001</v>
      </c>
      <c r="L820" s="163"/>
      <c r="M820" s="163"/>
      <c r="N820" s="163"/>
      <c r="O820" s="163"/>
      <c r="P820" s="163"/>
      <c r="Q820" s="163"/>
      <c r="R820" s="166"/>
      <c r="T820" s="167"/>
      <c r="U820" s="163"/>
      <c r="V820" s="163"/>
      <c r="W820" s="163"/>
      <c r="X820" s="163"/>
      <c r="Y820" s="163"/>
      <c r="Z820" s="163"/>
      <c r="AA820" s="168"/>
      <c r="AT820" s="169" t="s">
        <v>2027</v>
      </c>
      <c r="AU820" s="169" t="s">
        <v>1960</v>
      </c>
      <c r="AV820" s="10" t="s">
        <v>1960</v>
      </c>
      <c r="AW820" s="10" t="s">
        <v>2028</v>
      </c>
      <c r="AX820" s="10" t="s">
        <v>1936</v>
      </c>
      <c r="AY820" s="169" t="s">
        <v>2019</v>
      </c>
    </row>
    <row r="821" spans="2:65" s="10" customFormat="1" ht="31.5" customHeight="1">
      <c r="B821" s="162"/>
      <c r="C821" s="163"/>
      <c r="D821" s="163"/>
      <c r="E821" s="164" t="s">
        <v>1876</v>
      </c>
      <c r="F821" s="266" t="s">
        <v>1030</v>
      </c>
      <c r="G821" s="263"/>
      <c r="H821" s="263"/>
      <c r="I821" s="263"/>
      <c r="J821" s="163"/>
      <c r="K821" s="165">
        <v>0.13496849999999999</v>
      </c>
      <c r="L821" s="163"/>
      <c r="M821" s="163"/>
      <c r="N821" s="163"/>
      <c r="O821" s="163"/>
      <c r="P821" s="163"/>
      <c r="Q821" s="163"/>
      <c r="R821" s="166"/>
      <c r="T821" s="167"/>
      <c r="U821" s="163"/>
      <c r="V821" s="163"/>
      <c r="W821" s="163"/>
      <c r="X821" s="163"/>
      <c r="Y821" s="163"/>
      <c r="Z821" s="163"/>
      <c r="AA821" s="168"/>
      <c r="AT821" s="169" t="s">
        <v>2027</v>
      </c>
      <c r="AU821" s="169" t="s">
        <v>1960</v>
      </c>
      <c r="AV821" s="10" t="s">
        <v>1960</v>
      </c>
      <c r="AW821" s="10" t="s">
        <v>2028</v>
      </c>
      <c r="AX821" s="10" t="s">
        <v>1936</v>
      </c>
      <c r="AY821" s="169" t="s">
        <v>2019</v>
      </c>
    </row>
    <row r="822" spans="2:65" s="10" customFormat="1" ht="44.25" customHeight="1">
      <c r="B822" s="162"/>
      <c r="C822" s="163"/>
      <c r="D822" s="163"/>
      <c r="E822" s="164" t="s">
        <v>1876</v>
      </c>
      <c r="F822" s="266" t="s">
        <v>1031</v>
      </c>
      <c r="G822" s="263"/>
      <c r="H822" s="263"/>
      <c r="I822" s="263"/>
      <c r="J822" s="163"/>
      <c r="K822" s="165">
        <v>1.789536</v>
      </c>
      <c r="L822" s="163"/>
      <c r="M822" s="163"/>
      <c r="N822" s="163"/>
      <c r="O822" s="163"/>
      <c r="P822" s="163"/>
      <c r="Q822" s="163"/>
      <c r="R822" s="166"/>
      <c r="T822" s="167"/>
      <c r="U822" s="163"/>
      <c r="V822" s="163"/>
      <c r="W822" s="163"/>
      <c r="X822" s="163"/>
      <c r="Y822" s="163"/>
      <c r="Z822" s="163"/>
      <c r="AA822" s="168"/>
      <c r="AT822" s="169" t="s">
        <v>2027</v>
      </c>
      <c r="AU822" s="169" t="s">
        <v>1960</v>
      </c>
      <c r="AV822" s="10" t="s">
        <v>1960</v>
      </c>
      <c r="AW822" s="10" t="s">
        <v>2028</v>
      </c>
      <c r="AX822" s="10" t="s">
        <v>1936</v>
      </c>
      <c r="AY822" s="169" t="s">
        <v>2019</v>
      </c>
    </row>
    <row r="823" spans="2:65" s="10" customFormat="1" ht="31.5" customHeight="1">
      <c r="B823" s="162"/>
      <c r="C823" s="163"/>
      <c r="D823" s="163"/>
      <c r="E823" s="164" t="s">
        <v>1876</v>
      </c>
      <c r="F823" s="266" t="s">
        <v>1032</v>
      </c>
      <c r="G823" s="263"/>
      <c r="H823" s="263"/>
      <c r="I823" s="263"/>
      <c r="J823" s="163"/>
      <c r="K823" s="165">
        <v>0.86328000000000005</v>
      </c>
      <c r="L823" s="163"/>
      <c r="M823" s="163"/>
      <c r="N823" s="163"/>
      <c r="O823" s="163"/>
      <c r="P823" s="163"/>
      <c r="Q823" s="163"/>
      <c r="R823" s="166"/>
      <c r="T823" s="167"/>
      <c r="U823" s="163"/>
      <c r="V823" s="163"/>
      <c r="W823" s="163"/>
      <c r="X823" s="163"/>
      <c r="Y823" s="163"/>
      <c r="Z823" s="163"/>
      <c r="AA823" s="168"/>
      <c r="AT823" s="169" t="s">
        <v>2027</v>
      </c>
      <c r="AU823" s="169" t="s">
        <v>1960</v>
      </c>
      <c r="AV823" s="10" t="s">
        <v>1960</v>
      </c>
      <c r="AW823" s="10" t="s">
        <v>2028</v>
      </c>
      <c r="AX823" s="10" t="s">
        <v>1936</v>
      </c>
      <c r="AY823" s="169" t="s">
        <v>2019</v>
      </c>
    </row>
    <row r="824" spans="2:65" s="10" customFormat="1" ht="31.5" customHeight="1">
      <c r="B824" s="162"/>
      <c r="C824" s="163"/>
      <c r="D824" s="163"/>
      <c r="E824" s="164" t="s">
        <v>1876</v>
      </c>
      <c r="F824" s="266" t="s">
        <v>1033</v>
      </c>
      <c r="G824" s="263"/>
      <c r="H824" s="263"/>
      <c r="I824" s="263"/>
      <c r="J824" s="163"/>
      <c r="K824" s="165">
        <v>0.86328000000000005</v>
      </c>
      <c r="L824" s="163"/>
      <c r="M824" s="163"/>
      <c r="N824" s="163"/>
      <c r="O824" s="163"/>
      <c r="P824" s="163"/>
      <c r="Q824" s="163"/>
      <c r="R824" s="166"/>
      <c r="T824" s="167"/>
      <c r="U824" s="163"/>
      <c r="V824" s="163"/>
      <c r="W824" s="163"/>
      <c r="X824" s="163"/>
      <c r="Y824" s="163"/>
      <c r="Z824" s="163"/>
      <c r="AA824" s="168"/>
      <c r="AT824" s="169" t="s">
        <v>2027</v>
      </c>
      <c r="AU824" s="169" t="s">
        <v>1960</v>
      </c>
      <c r="AV824" s="10" t="s">
        <v>1960</v>
      </c>
      <c r="AW824" s="10" t="s">
        <v>2028</v>
      </c>
      <c r="AX824" s="10" t="s">
        <v>1936</v>
      </c>
      <c r="AY824" s="169" t="s">
        <v>2019</v>
      </c>
    </row>
    <row r="825" spans="2:65" s="10" customFormat="1" ht="31.5" customHeight="1">
      <c r="B825" s="162"/>
      <c r="C825" s="163"/>
      <c r="D825" s="163"/>
      <c r="E825" s="164" t="s">
        <v>1876</v>
      </c>
      <c r="F825" s="266" t="s">
        <v>1034</v>
      </c>
      <c r="G825" s="263"/>
      <c r="H825" s="263"/>
      <c r="I825" s="263"/>
      <c r="J825" s="163"/>
      <c r="K825" s="165">
        <v>0.80388000000000004</v>
      </c>
      <c r="L825" s="163"/>
      <c r="M825" s="163"/>
      <c r="N825" s="163"/>
      <c r="O825" s="163"/>
      <c r="P825" s="163"/>
      <c r="Q825" s="163"/>
      <c r="R825" s="166"/>
      <c r="T825" s="167"/>
      <c r="U825" s="163"/>
      <c r="V825" s="163"/>
      <c r="W825" s="163"/>
      <c r="X825" s="163"/>
      <c r="Y825" s="163"/>
      <c r="Z825" s="163"/>
      <c r="AA825" s="168"/>
      <c r="AT825" s="169" t="s">
        <v>2027</v>
      </c>
      <c r="AU825" s="169" t="s">
        <v>1960</v>
      </c>
      <c r="AV825" s="10" t="s">
        <v>1960</v>
      </c>
      <c r="AW825" s="10" t="s">
        <v>2028</v>
      </c>
      <c r="AX825" s="10" t="s">
        <v>1936</v>
      </c>
      <c r="AY825" s="169" t="s">
        <v>2019</v>
      </c>
    </row>
    <row r="826" spans="2:65" s="10" customFormat="1" ht="22.5" customHeight="1">
      <c r="B826" s="162"/>
      <c r="C826" s="163"/>
      <c r="D826" s="163"/>
      <c r="E826" s="164" t="s">
        <v>1876</v>
      </c>
      <c r="F826" s="266" t="s">
        <v>1035</v>
      </c>
      <c r="G826" s="263"/>
      <c r="H826" s="263"/>
      <c r="I826" s="263"/>
      <c r="J826" s="163"/>
      <c r="K826" s="165">
        <v>3.7320479999999998</v>
      </c>
      <c r="L826" s="163"/>
      <c r="M826" s="163"/>
      <c r="N826" s="163"/>
      <c r="O826" s="163"/>
      <c r="P826" s="163"/>
      <c r="Q826" s="163"/>
      <c r="R826" s="166"/>
      <c r="T826" s="167"/>
      <c r="U826" s="163"/>
      <c r="V826" s="163"/>
      <c r="W826" s="163"/>
      <c r="X826" s="163"/>
      <c r="Y826" s="163"/>
      <c r="Z826" s="163"/>
      <c r="AA826" s="168"/>
      <c r="AT826" s="169" t="s">
        <v>2027</v>
      </c>
      <c r="AU826" s="169" t="s">
        <v>1960</v>
      </c>
      <c r="AV826" s="10" t="s">
        <v>1960</v>
      </c>
      <c r="AW826" s="10" t="s">
        <v>2028</v>
      </c>
      <c r="AX826" s="10" t="s">
        <v>1936</v>
      </c>
      <c r="AY826" s="169" t="s">
        <v>2019</v>
      </c>
    </row>
    <row r="827" spans="2:65" s="10" customFormat="1" ht="22.5" customHeight="1">
      <c r="B827" s="162"/>
      <c r="C827" s="163"/>
      <c r="D827" s="163"/>
      <c r="E827" s="164" t="s">
        <v>1876</v>
      </c>
      <c r="F827" s="266" t="s">
        <v>1036</v>
      </c>
      <c r="G827" s="263"/>
      <c r="H827" s="263"/>
      <c r="I827" s="263"/>
      <c r="J827" s="163"/>
      <c r="K827" s="165">
        <v>0.14263500000000001</v>
      </c>
      <c r="L827" s="163"/>
      <c r="M827" s="163"/>
      <c r="N827" s="163"/>
      <c r="O827" s="163"/>
      <c r="P827" s="163"/>
      <c r="Q827" s="163"/>
      <c r="R827" s="166"/>
      <c r="T827" s="167"/>
      <c r="U827" s="163"/>
      <c r="V827" s="163"/>
      <c r="W827" s="163"/>
      <c r="X827" s="163"/>
      <c r="Y827" s="163"/>
      <c r="Z827" s="163"/>
      <c r="AA827" s="168"/>
      <c r="AT827" s="169" t="s">
        <v>2027</v>
      </c>
      <c r="AU827" s="169" t="s">
        <v>1960</v>
      </c>
      <c r="AV827" s="10" t="s">
        <v>1960</v>
      </c>
      <c r="AW827" s="10" t="s">
        <v>2028</v>
      </c>
      <c r="AX827" s="10" t="s">
        <v>1936</v>
      </c>
      <c r="AY827" s="169" t="s">
        <v>2019</v>
      </c>
    </row>
    <row r="828" spans="2:65" s="10" customFormat="1" ht="22.5" customHeight="1">
      <c r="B828" s="162"/>
      <c r="C828" s="163"/>
      <c r="D828" s="163"/>
      <c r="E828" s="164" t="s">
        <v>1876</v>
      </c>
      <c r="F828" s="266" t="s">
        <v>1037</v>
      </c>
      <c r="G828" s="263"/>
      <c r="H828" s="263"/>
      <c r="I828" s="263"/>
      <c r="J828" s="163"/>
      <c r="K828" s="165">
        <v>0.250305</v>
      </c>
      <c r="L828" s="163"/>
      <c r="M828" s="163"/>
      <c r="N828" s="163"/>
      <c r="O828" s="163"/>
      <c r="P828" s="163"/>
      <c r="Q828" s="163"/>
      <c r="R828" s="166"/>
      <c r="T828" s="167"/>
      <c r="U828" s="163"/>
      <c r="V828" s="163"/>
      <c r="W828" s="163"/>
      <c r="X828" s="163"/>
      <c r="Y828" s="163"/>
      <c r="Z828" s="163"/>
      <c r="AA828" s="168"/>
      <c r="AT828" s="169" t="s">
        <v>2027</v>
      </c>
      <c r="AU828" s="169" t="s">
        <v>1960</v>
      </c>
      <c r="AV828" s="10" t="s">
        <v>1960</v>
      </c>
      <c r="AW828" s="10" t="s">
        <v>2028</v>
      </c>
      <c r="AX828" s="10" t="s">
        <v>1936</v>
      </c>
      <c r="AY828" s="169" t="s">
        <v>2019</v>
      </c>
    </row>
    <row r="829" spans="2:65" s="10" customFormat="1" ht="22.5" customHeight="1">
      <c r="B829" s="162"/>
      <c r="C829" s="163"/>
      <c r="D829" s="163"/>
      <c r="E829" s="164" t="s">
        <v>1876</v>
      </c>
      <c r="F829" s="266" t="s">
        <v>1038</v>
      </c>
      <c r="G829" s="263"/>
      <c r="H829" s="263"/>
      <c r="I829" s="263"/>
      <c r="J829" s="163"/>
      <c r="K829" s="165">
        <v>0.30525000000000002</v>
      </c>
      <c r="L829" s="163"/>
      <c r="M829" s="163"/>
      <c r="N829" s="163"/>
      <c r="O829" s="163"/>
      <c r="P829" s="163"/>
      <c r="Q829" s="163"/>
      <c r="R829" s="166"/>
      <c r="T829" s="167"/>
      <c r="U829" s="163"/>
      <c r="V829" s="163"/>
      <c r="W829" s="163"/>
      <c r="X829" s="163"/>
      <c r="Y829" s="163"/>
      <c r="Z829" s="163"/>
      <c r="AA829" s="168"/>
      <c r="AT829" s="169" t="s">
        <v>2027</v>
      </c>
      <c r="AU829" s="169" t="s">
        <v>1960</v>
      </c>
      <c r="AV829" s="10" t="s">
        <v>1960</v>
      </c>
      <c r="AW829" s="10" t="s">
        <v>2028</v>
      </c>
      <c r="AX829" s="10" t="s">
        <v>1936</v>
      </c>
      <c r="AY829" s="169" t="s">
        <v>2019</v>
      </c>
    </row>
    <row r="830" spans="2:65" s="11" customFormat="1" ht="22.5" customHeight="1">
      <c r="B830" s="170"/>
      <c r="C830" s="171"/>
      <c r="D830" s="171"/>
      <c r="E830" s="172" t="s">
        <v>1876</v>
      </c>
      <c r="F830" s="264" t="s">
        <v>2029</v>
      </c>
      <c r="G830" s="265"/>
      <c r="H830" s="265"/>
      <c r="I830" s="265"/>
      <c r="J830" s="171"/>
      <c r="K830" s="173">
        <v>16.3032705</v>
      </c>
      <c r="L830" s="171"/>
      <c r="M830" s="171"/>
      <c r="N830" s="171"/>
      <c r="O830" s="171"/>
      <c r="P830" s="171"/>
      <c r="Q830" s="171"/>
      <c r="R830" s="174"/>
      <c r="T830" s="175"/>
      <c r="U830" s="171"/>
      <c r="V830" s="171"/>
      <c r="W830" s="171"/>
      <c r="X830" s="171"/>
      <c r="Y830" s="171"/>
      <c r="Z830" s="171"/>
      <c r="AA830" s="176"/>
      <c r="AT830" s="177" t="s">
        <v>2027</v>
      </c>
      <c r="AU830" s="177" t="s">
        <v>1960</v>
      </c>
      <c r="AV830" s="11" t="s">
        <v>2024</v>
      </c>
      <c r="AW830" s="11" t="s">
        <v>2028</v>
      </c>
      <c r="AX830" s="11" t="s">
        <v>1878</v>
      </c>
      <c r="AY830" s="177" t="s">
        <v>2019</v>
      </c>
    </row>
    <row r="831" spans="2:65" s="1" customFormat="1" ht="31.5" customHeight="1">
      <c r="B831" s="33"/>
      <c r="C831" s="155" t="s">
        <v>1039</v>
      </c>
      <c r="D831" s="155" t="s">
        <v>2020</v>
      </c>
      <c r="E831" s="156" t="s">
        <v>1040</v>
      </c>
      <c r="F831" s="249" t="s">
        <v>1041</v>
      </c>
      <c r="G831" s="250"/>
      <c r="H831" s="250"/>
      <c r="I831" s="250"/>
      <c r="J831" s="157" t="s">
        <v>2066</v>
      </c>
      <c r="K831" s="158">
        <v>16.303000000000001</v>
      </c>
      <c r="L831" s="251">
        <v>0</v>
      </c>
      <c r="M831" s="250"/>
      <c r="N831" s="252">
        <f>ROUND(L831*K831,2)</f>
        <v>0</v>
      </c>
      <c r="O831" s="250"/>
      <c r="P831" s="250"/>
      <c r="Q831" s="250"/>
      <c r="R831" s="35"/>
      <c r="T831" s="159" t="s">
        <v>1876</v>
      </c>
      <c r="U831" s="42" t="s">
        <v>1901</v>
      </c>
      <c r="V831" s="34"/>
      <c r="W831" s="160">
        <f>V831*K831</f>
        <v>0</v>
      </c>
      <c r="X831" s="160">
        <v>0</v>
      </c>
      <c r="Y831" s="160">
        <f>X831*K831</f>
        <v>0</v>
      </c>
      <c r="Z831" s="160">
        <v>0</v>
      </c>
      <c r="AA831" s="161">
        <f>Z831*K831</f>
        <v>0</v>
      </c>
      <c r="AR831" s="16" t="s">
        <v>2024</v>
      </c>
      <c r="AT831" s="16" t="s">
        <v>2020</v>
      </c>
      <c r="AU831" s="16" t="s">
        <v>1960</v>
      </c>
      <c r="AY831" s="16" t="s">
        <v>2019</v>
      </c>
      <c r="BE831" s="102">
        <f>IF(U831="základní",N831,0)</f>
        <v>0</v>
      </c>
      <c r="BF831" s="102">
        <f>IF(U831="snížená",N831,0)</f>
        <v>0</v>
      </c>
      <c r="BG831" s="102">
        <f>IF(U831="zákl. přenesená",N831,0)</f>
        <v>0</v>
      </c>
      <c r="BH831" s="102">
        <f>IF(U831="sníž. přenesená",N831,0)</f>
        <v>0</v>
      </c>
      <c r="BI831" s="102">
        <f>IF(U831="nulová",N831,0)</f>
        <v>0</v>
      </c>
      <c r="BJ831" s="16" t="s">
        <v>1878</v>
      </c>
      <c r="BK831" s="102">
        <f>ROUND(L831*K831,2)</f>
        <v>0</v>
      </c>
      <c r="BL831" s="16" t="s">
        <v>2024</v>
      </c>
      <c r="BM831" s="16" t="s">
        <v>1042</v>
      </c>
    </row>
    <row r="832" spans="2:65" s="10" customFormat="1" ht="22.5" customHeight="1">
      <c r="B832" s="162"/>
      <c r="C832" s="163"/>
      <c r="D832" s="163"/>
      <c r="E832" s="164" t="s">
        <v>1876</v>
      </c>
      <c r="F832" s="262" t="s">
        <v>1020</v>
      </c>
      <c r="G832" s="263"/>
      <c r="H832" s="263"/>
      <c r="I832" s="263"/>
      <c r="J832" s="163"/>
      <c r="K832" s="165">
        <v>4.3776000000000002</v>
      </c>
      <c r="L832" s="163"/>
      <c r="M832" s="163"/>
      <c r="N832" s="163"/>
      <c r="O832" s="163"/>
      <c r="P832" s="163"/>
      <c r="Q832" s="163"/>
      <c r="R832" s="166"/>
      <c r="T832" s="167"/>
      <c r="U832" s="163"/>
      <c r="V832" s="163"/>
      <c r="W832" s="163"/>
      <c r="X832" s="163"/>
      <c r="Y832" s="163"/>
      <c r="Z832" s="163"/>
      <c r="AA832" s="168"/>
      <c r="AT832" s="169" t="s">
        <v>2027</v>
      </c>
      <c r="AU832" s="169" t="s">
        <v>1960</v>
      </c>
      <c r="AV832" s="10" t="s">
        <v>1960</v>
      </c>
      <c r="AW832" s="10" t="s">
        <v>2028</v>
      </c>
      <c r="AX832" s="10" t="s">
        <v>1936</v>
      </c>
      <c r="AY832" s="169" t="s">
        <v>2019</v>
      </c>
    </row>
    <row r="833" spans="2:51" s="10" customFormat="1" ht="31.5" customHeight="1">
      <c r="B833" s="162"/>
      <c r="C833" s="163"/>
      <c r="D833" s="163"/>
      <c r="E833" s="164" t="s">
        <v>1876</v>
      </c>
      <c r="F833" s="266" t="s">
        <v>1021</v>
      </c>
      <c r="G833" s="263"/>
      <c r="H833" s="263"/>
      <c r="I833" s="263"/>
      <c r="J833" s="163"/>
      <c r="K833" s="165">
        <v>0.98768400000000001</v>
      </c>
      <c r="L833" s="163"/>
      <c r="M833" s="163"/>
      <c r="N833" s="163"/>
      <c r="O833" s="163"/>
      <c r="P833" s="163"/>
      <c r="Q833" s="163"/>
      <c r="R833" s="166"/>
      <c r="T833" s="167"/>
      <c r="U833" s="163"/>
      <c r="V833" s="163"/>
      <c r="W833" s="163"/>
      <c r="X833" s="163"/>
      <c r="Y833" s="163"/>
      <c r="Z833" s="163"/>
      <c r="AA833" s="168"/>
      <c r="AT833" s="169" t="s">
        <v>2027</v>
      </c>
      <c r="AU833" s="169" t="s">
        <v>1960</v>
      </c>
      <c r="AV833" s="10" t="s">
        <v>1960</v>
      </c>
      <c r="AW833" s="10" t="s">
        <v>2028</v>
      </c>
      <c r="AX833" s="10" t="s">
        <v>1936</v>
      </c>
      <c r="AY833" s="169" t="s">
        <v>2019</v>
      </c>
    </row>
    <row r="834" spans="2:51" s="10" customFormat="1" ht="22.5" customHeight="1">
      <c r="B834" s="162"/>
      <c r="C834" s="163"/>
      <c r="D834" s="163"/>
      <c r="E834" s="164" t="s">
        <v>1876</v>
      </c>
      <c r="F834" s="266" t="s">
        <v>1022</v>
      </c>
      <c r="G834" s="263"/>
      <c r="H834" s="263"/>
      <c r="I834" s="263"/>
      <c r="J834" s="163"/>
      <c r="K834" s="165">
        <v>0.378</v>
      </c>
      <c r="L834" s="163"/>
      <c r="M834" s="163"/>
      <c r="N834" s="163"/>
      <c r="O834" s="163"/>
      <c r="P834" s="163"/>
      <c r="Q834" s="163"/>
      <c r="R834" s="166"/>
      <c r="T834" s="167"/>
      <c r="U834" s="163"/>
      <c r="V834" s="163"/>
      <c r="W834" s="163"/>
      <c r="X834" s="163"/>
      <c r="Y834" s="163"/>
      <c r="Z834" s="163"/>
      <c r="AA834" s="168"/>
      <c r="AT834" s="169" t="s">
        <v>2027</v>
      </c>
      <c r="AU834" s="169" t="s">
        <v>1960</v>
      </c>
      <c r="AV834" s="10" t="s">
        <v>1960</v>
      </c>
      <c r="AW834" s="10" t="s">
        <v>2028</v>
      </c>
      <c r="AX834" s="10" t="s">
        <v>1936</v>
      </c>
      <c r="AY834" s="169" t="s">
        <v>2019</v>
      </c>
    </row>
    <row r="835" spans="2:51" s="10" customFormat="1" ht="31.5" customHeight="1">
      <c r="B835" s="162"/>
      <c r="C835" s="163"/>
      <c r="D835" s="163"/>
      <c r="E835" s="164" t="s">
        <v>1876</v>
      </c>
      <c r="F835" s="266" t="s">
        <v>1023</v>
      </c>
      <c r="G835" s="263"/>
      <c r="H835" s="263"/>
      <c r="I835" s="263"/>
      <c r="J835" s="163"/>
      <c r="K835" s="165">
        <v>0.46089599999999997</v>
      </c>
      <c r="L835" s="163"/>
      <c r="M835" s="163"/>
      <c r="N835" s="163"/>
      <c r="O835" s="163"/>
      <c r="P835" s="163"/>
      <c r="Q835" s="163"/>
      <c r="R835" s="166"/>
      <c r="T835" s="167"/>
      <c r="U835" s="163"/>
      <c r="V835" s="163"/>
      <c r="W835" s="163"/>
      <c r="X835" s="163"/>
      <c r="Y835" s="163"/>
      <c r="Z835" s="163"/>
      <c r="AA835" s="168"/>
      <c r="AT835" s="169" t="s">
        <v>2027</v>
      </c>
      <c r="AU835" s="169" t="s">
        <v>1960</v>
      </c>
      <c r="AV835" s="10" t="s">
        <v>1960</v>
      </c>
      <c r="AW835" s="10" t="s">
        <v>2028</v>
      </c>
      <c r="AX835" s="10" t="s">
        <v>1936</v>
      </c>
      <c r="AY835" s="169" t="s">
        <v>2019</v>
      </c>
    </row>
    <row r="836" spans="2:51" s="10" customFormat="1" ht="22.5" customHeight="1">
      <c r="B836" s="162"/>
      <c r="C836" s="163"/>
      <c r="D836" s="163"/>
      <c r="E836" s="164" t="s">
        <v>1876</v>
      </c>
      <c r="F836" s="266" t="s">
        <v>1024</v>
      </c>
      <c r="G836" s="263"/>
      <c r="H836" s="263"/>
      <c r="I836" s="263"/>
      <c r="J836" s="163"/>
      <c r="K836" s="165">
        <v>0.30456</v>
      </c>
      <c r="L836" s="163"/>
      <c r="M836" s="163"/>
      <c r="N836" s="163"/>
      <c r="O836" s="163"/>
      <c r="P836" s="163"/>
      <c r="Q836" s="163"/>
      <c r="R836" s="166"/>
      <c r="T836" s="167"/>
      <c r="U836" s="163"/>
      <c r="V836" s="163"/>
      <c r="W836" s="163"/>
      <c r="X836" s="163"/>
      <c r="Y836" s="163"/>
      <c r="Z836" s="163"/>
      <c r="AA836" s="168"/>
      <c r="AT836" s="169" t="s">
        <v>2027</v>
      </c>
      <c r="AU836" s="169" t="s">
        <v>1960</v>
      </c>
      <c r="AV836" s="10" t="s">
        <v>1960</v>
      </c>
      <c r="AW836" s="10" t="s">
        <v>2028</v>
      </c>
      <c r="AX836" s="10" t="s">
        <v>1936</v>
      </c>
      <c r="AY836" s="169" t="s">
        <v>2019</v>
      </c>
    </row>
    <row r="837" spans="2:51" s="10" customFormat="1" ht="22.5" customHeight="1">
      <c r="B837" s="162"/>
      <c r="C837" s="163"/>
      <c r="D837" s="163"/>
      <c r="E837" s="164" t="s">
        <v>1876</v>
      </c>
      <c r="F837" s="266" t="s">
        <v>1025</v>
      </c>
      <c r="G837" s="263"/>
      <c r="H837" s="263"/>
      <c r="I837" s="263"/>
      <c r="J837" s="163"/>
      <c r="K837" s="165">
        <v>8.8127999999999998E-2</v>
      </c>
      <c r="L837" s="163"/>
      <c r="M837" s="163"/>
      <c r="N837" s="163"/>
      <c r="O837" s="163"/>
      <c r="P837" s="163"/>
      <c r="Q837" s="163"/>
      <c r="R837" s="166"/>
      <c r="T837" s="167"/>
      <c r="U837" s="163"/>
      <c r="V837" s="163"/>
      <c r="W837" s="163"/>
      <c r="X837" s="163"/>
      <c r="Y837" s="163"/>
      <c r="Z837" s="163"/>
      <c r="AA837" s="168"/>
      <c r="AT837" s="169" t="s">
        <v>2027</v>
      </c>
      <c r="AU837" s="169" t="s">
        <v>1960</v>
      </c>
      <c r="AV837" s="10" t="s">
        <v>1960</v>
      </c>
      <c r="AW837" s="10" t="s">
        <v>2028</v>
      </c>
      <c r="AX837" s="10" t="s">
        <v>1936</v>
      </c>
      <c r="AY837" s="169" t="s">
        <v>2019</v>
      </c>
    </row>
    <row r="838" spans="2:51" s="10" customFormat="1" ht="31.5" customHeight="1">
      <c r="B838" s="162"/>
      <c r="C838" s="163"/>
      <c r="D838" s="163"/>
      <c r="E838" s="164" t="s">
        <v>1876</v>
      </c>
      <c r="F838" s="266" t="s">
        <v>1026</v>
      </c>
      <c r="G838" s="263"/>
      <c r="H838" s="263"/>
      <c r="I838" s="263"/>
      <c r="J838" s="163"/>
      <c r="K838" s="165">
        <v>0.20291999999999999</v>
      </c>
      <c r="L838" s="163"/>
      <c r="M838" s="163"/>
      <c r="N838" s="163"/>
      <c r="O838" s="163"/>
      <c r="P838" s="163"/>
      <c r="Q838" s="163"/>
      <c r="R838" s="166"/>
      <c r="T838" s="167"/>
      <c r="U838" s="163"/>
      <c r="V838" s="163"/>
      <c r="W838" s="163"/>
      <c r="X838" s="163"/>
      <c r="Y838" s="163"/>
      <c r="Z838" s="163"/>
      <c r="AA838" s="168"/>
      <c r="AT838" s="169" t="s">
        <v>2027</v>
      </c>
      <c r="AU838" s="169" t="s">
        <v>1960</v>
      </c>
      <c r="AV838" s="10" t="s">
        <v>1960</v>
      </c>
      <c r="AW838" s="10" t="s">
        <v>2028</v>
      </c>
      <c r="AX838" s="10" t="s">
        <v>1936</v>
      </c>
      <c r="AY838" s="169" t="s">
        <v>2019</v>
      </c>
    </row>
    <row r="839" spans="2:51" s="10" customFormat="1" ht="22.5" customHeight="1">
      <c r="B839" s="162"/>
      <c r="C839" s="163"/>
      <c r="D839" s="163"/>
      <c r="E839" s="164" t="s">
        <v>1876</v>
      </c>
      <c r="F839" s="266" t="s">
        <v>1027</v>
      </c>
      <c r="G839" s="263"/>
      <c r="H839" s="263"/>
      <c r="I839" s="263"/>
      <c r="J839" s="163"/>
      <c r="K839" s="165">
        <v>0.1116</v>
      </c>
      <c r="L839" s="163"/>
      <c r="M839" s="163"/>
      <c r="N839" s="163"/>
      <c r="O839" s="163"/>
      <c r="P839" s="163"/>
      <c r="Q839" s="163"/>
      <c r="R839" s="166"/>
      <c r="T839" s="167"/>
      <c r="U839" s="163"/>
      <c r="V839" s="163"/>
      <c r="W839" s="163"/>
      <c r="X839" s="163"/>
      <c r="Y839" s="163"/>
      <c r="Z839" s="163"/>
      <c r="AA839" s="168"/>
      <c r="AT839" s="169" t="s">
        <v>2027</v>
      </c>
      <c r="AU839" s="169" t="s">
        <v>1960</v>
      </c>
      <c r="AV839" s="10" t="s">
        <v>1960</v>
      </c>
      <c r="AW839" s="10" t="s">
        <v>2028</v>
      </c>
      <c r="AX839" s="10" t="s">
        <v>1936</v>
      </c>
      <c r="AY839" s="169" t="s">
        <v>2019</v>
      </c>
    </row>
    <row r="840" spans="2:51" s="10" customFormat="1" ht="31.5" customHeight="1">
      <c r="B840" s="162"/>
      <c r="C840" s="163"/>
      <c r="D840" s="163"/>
      <c r="E840" s="164" t="s">
        <v>1876</v>
      </c>
      <c r="F840" s="266" t="s">
        <v>1028</v>
      </c>
      <c r="G840" s="263"/>
      <c r="H840" s="263"/>
      <c r="I840" s="263"/>
      <c r="J840" s="163"/>
      <c r="K840" s="165">
        <v>0.40229999999999999</v>
      </c>
      <c r="L840" s="163"/>
      <c r="M840" s="163"/>
      <c r="N840" s="163"/>
      <c r="O840" s="163"/>
      <c r="P840" s="163"/>
      <c r="Q840" s="163"/>
      <c r="R840" s="166"/>
      <c r="T840" s="167"/>
      <c r="U840" s="163"/>
      <c r="V840" s="163"/>
      <c r="W840" s="163"/>
      <c r="X840" s="163"/>
      <c r="Y840" s="163"/>
      <c r="Z840" s="163"/>
      <c r="AA840" s="168"/>
      <c r="AT840" s="169" t="s">
        <v>2027</v>
      </c>
      <c r="AU840" s="169" t="s">
        <v>1960</v>
      </c>
      <c r="AV840" s="10" t="s">
        <v>1960</v>
      </c>
      <c r="AW840" s="10" t="s">
        <v>2028</v>
      </c>
      <c r="AX840" s="10" t="s">
        <v>1936</v>
      </c>
      <c r="AY840" s="169" t="s">
        <v>2019</v>
      </c>
    </row>
    <row r="841" spans="2:51" s="10" customFormat="1" ht="22.5" customHeight="1">
      <c r="B841" s="162"/>
      <c r="C841" s="163"/>
      <c r="D841" s="163"/>
      <c r="E841" s="164" t="s">
        <v>1876</v>
      </c>
      <c r="F841" s="266" t="s">
        <v>1029</v>
      </c>
      <c r="G841" s="263"/>
      <c r="H841" s="263"/>
      <c r="I841" s="263"/>
      <c r="J841" s="163"/>
      <c r="K841" s="165">
        <v>0.10440000000000001</v>
      </c>
      <c r="L841" s="163"/>
      <c r="M841" s="163"/>
      <c r="N841" s="163"/>
      <c r="O841" s="163"/>
      <c r="P841" s="163"/>
      <c r="Q841" s="163"/>
      <c r="R841" s="166"/>
      <c r="T841" s="167"/>
      <c r="U841" s="163"/>
      <c r="V841" s="163"/>
      <c r="W841" s="163"/>
      <c r="X841" s="163"/>
      <c r="Y841" s="163"/>
      <c r="Z841" s="163"/>
      <c r="AA841" s="168"/>
      <c r="AT841" s="169" t="s">
        <v>2027</v>
      </c>
      <c r="AU841" s="169" t="s">
        <v>1960</v>
      </c>
      <c r="AV841" s="10" t="s">
        <v>1960</v>
      </c>
      <c r="AW841" s="10" t="s">
        <v>2028</v>
      </c>
      <c r="AX841" s="10" t="s">
        <v>1936</v>
      </c>
      <c r="AY841" s="169" t="s">
        <v>2019</v>
      </c>
    </row>
    <row r="842" spans="2:51" s="10" customFormat="1" ht="31.5" customHeight="1">
      <c r="B842" s="162"/>
      <c r="C842" s="163"/>
      <c r="D842" s="163"/>
      <c r="E842" s="164" t="s">
        <v>1876</v>
      </c>
      <c r="F842" s="266" t="s">
        <v>1030</v>
      </c>
      <c r="G842" s="263"/>
      <c r="H842" s="263"/>
      <c r="I842" s="263"/>
      <c r="J842" s="163"/>
      <c r="K842" s="165">
        <v>0.13496849999999999</v>
      </c>
      <c r="L842" s="163"/>
      <c r="M842" s="163"/>
      <c r="N842" s="163"/>
      <c r="O842" s="163"/>
      <c r="P842" s="163"/>
      <c r="Q842" s="163"/>
      <c r="R842" s="166"/>
      <c r="T842" s="167"/>
      <c r="U842" s="163"/>
      <c r="V842" s="163"/>
      <c r="W842" s="163"/>
      <c r="X842" s="163"/>
      <c r="Y842" s="163"/>
      <c r="Z842" s="163"/>
      <c r="AA842" s="168"/>
      <c r="AT842" s="169" t="s">
        <v>2027</v>
      </c>
      <c r="AU842" s="169" t="s">
        <v>1960</v>
      </c>
      <c r="AV842" s="10" t="s">
        <v>1960</v>
      </c>
      <c r="AW842" s="10" t="s">
        <v>2028</v>
      </c>
      <c r="AX842" s="10" t="s">
        <v>1936</v>
      </c>
      <c r="AY842" s="169" t="s">
        <v>2019</v>
      </c>
    </row>
    <row r="843" spans="2:51" s="10" customFormat="1" ht="44.25" customHeight="1">
      <c r="B843" s="162"/>
      <c r="C843" s="163"/>
      <c r="D843" s="163"/>
      <c r="E843" s="164" t="s">
        <v>1876</v>
      </c>
      <c r="F843" s="266" t="s">
        <v>1031</v>
      </c>
      <c r="G843" s="263"/>
      <c r="H843" s="263"/>
      <c r="I843" s="263"/>
      <c r="J843" s="163"/>
      <c r="K843" s="165">
        <v>1.789536</v>
      </c>
      <c r="L843" s="163"/>
      <c r="M843" s="163"/>
      <c r="N843" s="163"/>
      <c r="O843" s="163"/>
      <c r="P843" s="163"/>
      <c r="Q843" s="163"/>
      <c r="R843" s="166"/>
      <c r="T843" s="167"/>
      <c r="U843" s="163"/>
      <c r="V843" s="163"/>
      <c r="W843" s="163"/>
      <c r="X843" s="163"/>
      <c r="Y843" s="163"/>
      <c r="Z843" s="163"/>
      <c r="AA843" s="168"/>
      <c r="AT843" s="169" t="s">
        <v>2027</v>
      </c>
      <c r="AU843" s="169" t="s">
        <v>1960</v>
      </c>
      <c r="AV843" s="10" t="s">
        <v>1960</v>
      </c>
      <c r="AW843" s="10" t="s">
        <v>2028</v>
      </c>
      <c r="AX843" s="10" t="s">
        <v>1936</v>
      </c>
      <c r="AY843" s="169" t="s">
        <v>2019</v>
      </c>
    </row>
    <row r="844" spans="2:51" s="10" customFormat="1" ht="31.5" customHeight="1">
      <c r="B844" s="162"/>
      <c r="C844" s="163"/>
      <c r="D844" s="163"/>
      <c r="E844" s="164" t="s">
        <v>1876</v>
      </c>
      <c r="F844" s="266" t="s">
        <v>1032</v>
      </c>
      <c r="G844" s="263"/>
      <c r="H844" s="263"/>
      <c r="I844" s="263"/>
      <c r="J844" s="163"/>
      <c r="K844" s="165">
        <v>0.86328000000000005</v>
      </c>
      <c r="L844" s="163"/>
      <c r="M844" s="163"/>
      <c r="N844" s="163"/>
      <c r="O844" s="163"/>
      <c r="P844" s="163"/>
      <c r="Q844" s="163"/>
      <c r="R844" s="166"/>
      <c r="T844" s="167"/>
      <c r="U844" s="163"/>
      <c r="V844" s="163"/>
      <c r="W844" s="163"/>
      <c r="X844" s="163"/>
      <c r="Y844" s="163"/>
      <c r="Z844" s="163"/>
      <c r="AA844" s="168"/>
      <c r="AT844" s="169" t="s">
        <v>2027</v>
      </c>
      <c r="AU844" s="169" t="s">
        <v>1960</v>
      </c>
      <c r="AV844" s="10" t="s">
        <v>1960</v>
      </c>
      <c r="AW844" s="10" t="s">
        <v>2028</v>
      </c>
      <c r="AX844" s="10" t="s">
        <v>1936</v>
      </c>
      <c r="AY844" s="169" t="s">
        <v>2019</v>
      </c>
    </row>
    <row r="845" spans="2:51" s="10" customFormat="1" ht="31.5" customHeight="1">
      <c r="B845" s="162"/>
      <c r="C845" s="163"/>
      <c r="D845" s="163"/>
      <c r="E845" s="164" t="s">
        <v>1876</v>
      </c>
      <c r="F845" s="266" t="s">
        <v>1033</v>
      </c>
      <c r="G845" s="263"/>
      <c r="H845" s="263"/>
      <c r="I845" s="263"/>
      <c r="J845" s="163"/>
      <c r="K845" s="165">
        <v>0.86328000000000005</v>
      </c>
      <c r="L845" s="163"/>
      <c r="M845" s="163"/>
      <c r="N845" s="163"/>
      <c r="O845" s="163"/>
      <c r="P845" s="163"/>
      <c r="Q845" s="163"/>
      <c r="R845" s="166"/>
      <c r="T845" s="167"/>
      <c r="U845" s="163"/>
      <c r="V845" s="163"/>
      <c r="W845" s="163"/>
      <c r="X845" s="163"/>
      <c r="Y845" s="163"/>
      <c r="Z845" s="163"/>
      <c r="AA845" s="168"/>
      <c r="AT845" s="169" t="s">
        <v>2027</v>
      </c>
      <c r="AU845" s="169" t="s">
        <v>1960</v>
      </c>
      <c r="AV845" s="10" t="s">
        <v>1960</v>
      </c>
      <c r="AW845" s="10" t="s">
        <v>2028</v>
      </c>
      <c r="AX845" s="10" t="s">
        <v>1936</v>
      </c>
      <c r="AY845" s="169" t="s">
        <v>2019</v>
      </c>
    </row>
    <row r="846" spans="2:51" s="10" customFormat="1" ht="31.5" customHeight="1">
      <c r="B846" s="162"/>
      <c r="C846" s="163"/>
      <c r="D846" s="163"/>
      <c r="E846" s="164" t="s">
        <v>1876</v>
      </c>
      <c r="F846" s="266" t="s">
        <v>1034</v>
      </c>
      <c r="G846" s="263"/>
      <c r="H846" s="263"/>
      <c r="I846" s="263"/>
      <c r="J846" s="163"/>
      <c r="K846" s="165">
        <v>0.80388000000000004</v>
      </c>
      <c r="L846" s="163"/>
      <c r="M846" s="163"/>
      <c r="N846" s="163"/>
      <c r="O846" s="163"/>
      <c r="P846" s="163"/>
      <c r="Q846" s="163"/>
      <c r="R846" s="166"/>
      <c r="T846" s="167"/>
      <c r="U846" s="163"/>
      <c r="V846" s="163"/>
      <c r="W846" s="163"/>
      <c r="X846" s="163"/>
      <c r="Y846" s="163"/>
      <c r="Z846" s="163"/>
      <c r="AA846" s="168"/>
      <c r="AT846" s="169" t="s">
        <v>2027</v>
      </c>
      <c r="AU846" s="169" t="s">
        <v>1960</v>
      </c>
      <c r="AV846" s="10" t="s">
        <v>1960</v>
      </c>
      <c r="AW846" s="10" t="s">
        <v>2028</v>
      </c>
      <c r="AX846" s="10" t="s">
        <v>1936</v>
      </c>
      <c r="AY846" s="169" t="s">
        <v>2019</v>
      </c>
    </row>
    <row r="847" spans="2:51" s="10" customFormat="1" ht="22.5" customHeight="1">
      <c r="B847" s="162"/>
      <c r="C847" s="163"/>
      <c r="D847" s="163"/>
      <c r="E847" s="164" t="s">
        <v>1876</v>
      </c>
      <c r="F847" s="266" t="s">
        <v>1035</v>
      </c>
      <c r="G847" s="263"/>
      <c r="H847" s="263"/>
      <c r="I847" s="263"/>
      <c r="J847" s="163"/>
      <c r="K847" s="165">
        <v>3.7320479999999998</v>
      </c>
      <c r="L847" s="163"/>
      <c r="M847" s="163"/>
      <c r="N847" s="163"/>
      <c r="O847" s="163"/>
      <c r="P847" s="163"/>
      <c r="Q847" s="163"/>
      <c r="R847" s="166"/>
      <c r="T847" s="167"/>
      <c r="U847" s="163"/>
      <c r="V847" s="163"/>
      <c r="W847" s="163"/>
      <c r="X847" s="163"/>
      <c r="Y847" s="163"/>
      <c r="Z847" s="163"/>
      <c r="AA847" s="168"/>
      <c r="AT847" s="169" t="s">
        <v>2027</v>
      </c>
      <c r="AU847" s="169" t="s">
        <v>1960</v>
      </c>
      <c r="AV847" s="10" t="s">
        <v>1960</v>
      </c>
      <c r="AW847" s="10" t="s">
        <v>2028</v>
      </c>
      <c r="AX847" s="10" t="s">
        <v>1936</v>
      </c>
      <c r="AY847" s="169" t="s">
        <v>2019</v>
      </c>
    </row>
    <row r="848" spans="2:51" s="10" customFormat="1" ht="22.5" customHeight="1">
      <c r="B848" s="162"/>
      <c r="C848" s="163"/>
      <c r="D848" s="163"/>
      <c r="E848" s="164" t="s">
        <v>1876</v>
      </c>
      <c r="F848" s="266" t="s">
        <v>1036</v>
      </c>
      <c r="G848" s="263"/>
      <c r="H848" s="263"/>
      <c r="I848" s="263"/>
      <c r="J848" s="163"/>
      <c r="K848" s="165">
        <v>0.14263500000000001</v>
      </c>
      <c r="L848" s="163"/>
      <c r="M848" s="163"/>
      <c r="N848" s="163"/>
      <c r="O848" s="163"/>
      <c r="P848" s="163"/>
      <c r="Q848" s="163"/>
      <c r="R848" s="166"/>
      <c r="T848" s="167"/>
      <c r="U848" s="163"/>
      <c r="V848" s="163"/>
      <c r="W848" s="163"/>
      <c r="X848" s="163"/>
      <c r="Y848" s="163"/>
      <c r="Z848" s="163"/>
      <c r="AA848" s="168"/>
      <c r="AT848" s="169" t="s">
        <v>2027</v>
      </c>
      <c r="AU848" s="169" t="s">
        <v>1960</v>
      </c>
      <c r="AV848" s="10" t="s">
        <v>1960</v>
      </c>
      <c r="AW848" s="10" t="s">
        <v>2028</v>
      </c>
      <c r="AX848" s="10" t="s">
        <v>1936</v>
      </c>
      <c r="AY848" s="169" t="s">
        <v>2019</v>
      </c>
    </row>
    <row r="849" spans="2:65" s="10" customFormat="1" ht="22.5" customHeight="1">
      <c r="B849" s="162"/>
      <c r="C849" s="163"/>
      <c r="D849" s="163"/>
      <c r="E849" s="164" t="s">
        <v>1876</v>
      </c>
      <c r="F849" s="266" t="s">
        <v>1037</v>
      </c>
      <c r="G849" s="263"/>
      <c r="H849" s="263"/>
      <c r="I849" s="263"/>
      <c r="J849" s="163"/>
      <c r="K849" s="165">
        <v>0.250305</v>
      </c>
      <c r="L849" s="163"/>
      <c r="M849" s="163"/>
      <c r="N849" s="163"/>
      <c r="O849" s="163"/>
      <c r="P849" s="163"/>
      <c r="Q849" s="163"/>
      <c r="R849" s="166"/>
      <c r="T849" s="167"/>
      <c r="U849" s="163"/>
      <c r="V849" s="163"/>
      <c r="W849" s="163"/>
      <c r="X849" s="163"/>
      <c r="Y849" s="163"/>
      <c r="Z849" s="163"/>
      <c r="AA849" s="168"/>
      <c r="AT849" s="169" t="s">
        <v>2027</v>
      </c>
      <c r="AU849" s="169" t="s">
        <v>1960</v>
      </c>
      <c r="AV849" s="10" t="s">
        <v>1960</v>
      </c>
      <c r="AW849" s="10" t="s">
        <v>2028</v>
      </c>
      <c r="AX849" s="10" t="s">
        <v>1936</v>
      </c>
      <c r="AY849" s="169" t="s">
        <v>2019</v>
      </c>
    </row>
    <row r="850" spans="2:65" s="10" customFormat="1" ht="22.5" customHeight="1">
      <c r="B850" s="162"/>
      <c r="C850" s="163"/>
      <c r="D850" s="163"/>
      <c r="E850" s="164" t="s">
        <v>1876</v>
      </c>
      <c r="F850" s="266" t="s">
        <v>1038</v>
      </c>
      <c r="G850" s="263"/>
      <c r="H850" s="263"/>
      <c r="I850" s="263"/>
      <c r="J850" s="163"/>
      <c r="K850" s="165">
        <v>0.30525000000000002</v>
      </c>
      <c r="L850" s="163"/>
      <c r="M850" s="163"/>
      <c r="N850" s="163"/>
      <c r="O850" s="163"/>
      <c r="P850" s="163"/>
      <c r="Q850" s="163"/>
      <c r="R850" s="166"/>
      <c r="T850" s="167"/>
      <c r="U850" s="163"/>
      <c r="V850" s="163"/>
      <c r="W850" s="163"/>
      <c r="X850" s="163"/>
      <c r="Y850" s="163"/>
      <c r="Z850" s="163"/>
      <c r="AA850" s="168"/>
      <c r="AT850" s="169" t="s">
        <v>2027</v>
      </c>
      <c r="AU850" s="169" t="s">
        <v>1960</v>
      </c>
      <c r="AV850" s="10" t="s">
        <v>1960</v>
      </c>
      <c r="AW850" s="10" t="s">
        <v>2028</v>
      </c>
      <c r="AX850" s="10" t="s">
        <v>1936</v>
      </c>
      <c r="AY850" s="169" t="s">
        <v>2019</v>
      </c>
    </row>
    <row r="851" spans="2:65" s="11" customFormat="1" ht="22.5" customHeight="1">
      <c r="B851" s="170"/>
      <c r="C851" s="171"/>
      <c r="D851" s="171"/>
      <c r="E851" s="172" t="s">
        <v>1876</v>
      </c>
      <c r="F851" s="264" t="s">
        <v>2029</v>
      </c>
      <c r="G851" s="265"/>
      <c r="H851" s="265"/>
      <c r="I851" s="265"/>
      <c r="J851" s="171"/>
      <c r="K851" s="173">
        <v>16.3032705</v>
      </c>
      <c r="L851" s="171"/>
      <c r="M851" s="171"/>
      <c r="N851" s="171"/>
      <c r="O851" s="171"/>
      <c r="P851" s="171"/>
      <c r="Q851" s="171"/>
      <c r="R851" s="174"/>
      <c r="T851" s="175"/>
      <c r="U851" s="171"/>
      <c r="V851" s="171"/>
      <c r="W851" s="171"/>
      <c r="X851" s="171"/>
      <c r="Y851" s="171"/>
      <c r="Z851" s="171"/>
      <c r="AA851" s="176"/>
      <c r="AT851" s="177" t="s">
        <v>2027</v>
      </c>
      <c r="AU851" s="177" t="s">
        <v>1960</v>
      </c>
      <c r="AV851" s="11" t="s">
        <v>2024</v>
      </c>
      <c r="AW851" s="11" t="s">
        <v>2028</v>
      </c>
      <c r="AX851" s="11" t="s">
        <v>1878</v>
      </c>
      <c r="AY851" s="177" t="s">
        <v>2019</v>
      </c>
    </row>
    <row r="852" spans="2:65" s="1" customFormat="1" ht="22.5" customHeight="1">
      <c r="B852" s="33"/>
      <c r="C852" s="155" t="s">
        <v>1043</v>
      </c>
      <c r="D852" s="155" t="s">
        <v>2020</v>
      </c>
      <c r="E852" s="156" t="s">
        <v>1044</v>
      </c>
      <c r="F852" s="249" t="s">
        <v>1045</v>
      </c>
      <c r="G852" s="250"/>
      <c r="H852" s="250"/>
      <c r="I852" s="250"/>
      <c r="J852" s="157" t="s">
        <v>2066</v>
      </c>
      <c r="K852" s="158">
        <v>3.7490000000000001</v>
      </c>
      <c r="L852" s="251">
        <v>0</v>
      </c>
      <c r="M852" s="250"/>
      <c r="N852" s="252">
        <f>ROUND(L852*K852,2)</f>
        <v>0</v>
      </c>
      <c r="O852" s="250"/>
      <c r="P852" s="250"/>
      <c r="Q852" s="250"/>
      <c r="R852" s="35"/>
      <c r="T852" s="159" t="s">
        <v>1876</v>
      </c>
      <c r="U852" s="42" t="s">
        <v>1901</v>
      </c>
      <c r="V852" s="34"/>
      <c r="W852" s="160">
        <f>V852*K852</f>
        <v>0</v>
      </c>
      <c r="X852" s="160">
        <v>0</v>
      </c>
      <c r="Y852" s="160">
        <f>X852*K852</f>
        <v>0</v>
      </c>
      <c r="Z852" s="160">
        <v>0</v>
      </c>
      <c r="AA852" s="161">
        <f>Z852*K852</f>
        <v>0</v>
      </c>
      <c r="AR852" s="16" t="s">
        <v>2024</v>
      </c>
      <c r="AT852" s="16" t="s">
        <v>2020</v>
      </c>
      <c r="AU852" s="16" t="s">
        <v>1960</v>
      </c>
      <c r="AY852" s="16" t="s">
        <v>2019</v>
      </c>
      <c r="BE852" s="102">
        <f>IF(U852="základní",N852,0)</f>
        <v>0</v>
      </c>
      <c r="BF852" s="102">
        <f>IF(U852="snížená",N852,0)</f>
        <v>0</v>
      </c>
      <c r="BG852" s="102">
        <f>IF(U852="zákl. přenesená",N852,0)</f>
        <v>0</v>
      </c>
      <c r="BH852" s="102">
        <f>IF(U852="sníž. přenesená",N852,0)</f>
        <v>0</v>
      </c>
      <c r="BI852" s="102">
        <f>IF(U852="nulová",N852,0)</f>
        <v>0</v>
      </c>
      <c r="BJ852" s="16" t="s">
        <v>1878</v>
      </c>
      <c r="BK852" s="102">
        <f>ROUND(L852*K852,2)</f>
        <v>0</v>
      </c>
      <c r="BL852" s="16" t="s">
        <v>2024</v>
      </c>
      <c r="BM852" s="16" t="s">
        <v>1046</v>
      </c>
    </row>
    <row r="853" spans="2:65" s="10" customFormat="1" ht="31.5" customHeight="1">
      <c r="B853" s="162"/>
      <c r="C853" s="163"/>
      <c r="D853" s="163"/>
      <c r="E853" s="164" t="s">
        <v>1876</v>
      </c>
      <c r="F853" s="262" t="s">
        <v>1047</v>
      </c>
      <c r="G853" s="263"/>
      <c r="H853" s="263"/>
      <c r="I853" s="263"/>
      <c r="J853" s="163"/>
      <c r="K853" s="165">
        <v>3.7488000000000001</v>
      </c>
      <c r="L853" s="163"/>
      <c r="M853" s="163"/>
      <c r="N853" s="163"/>
      <c r="O853" s="163"/>
      <c r="P853" s="163"/>
      <c r="Q853" s="163"/>
      <c r="R853" s="166"/>
      <c r="T853" s="167"/>
      <c r="U853" s="163"/>
      <c r="V853" s="163"/>
      <c r="W853" s="163"/>
      <c r="X853" s="163"/>
      <c r="Y853" s="163"/>
      <c r="Z853" s="163"/>
      <c r="AA853" s="168"/>
      <c r="AT853" s="169" t="s">
        <v>2027</v>
      </c>
      <c r="AU853" s="169" t="s">
        <v>1960</v>
      </c>
      <c r="AV853" s="10" t="s">
        <v>1960</v>
      </c>
      <c r="AW853" s="10" t="s">
        <v>2028</v>
      </c>
      <c r="AX853" s="10" t="s">
        <v>1936</v>
      </c>
      <c r="AY853" s="169" t="s">
        <v>2019</v>
      </c>
    </row>
    <row r="854" spans="2:65" s="11" customFormat="1" ht="22.5" customHeight="1">
      <c r="B854" s="170"/>
      <c r="C854" s="171"/>
      <c r="D854" s="171"/>
      <c r="E854" s="172" t="s">
        <v>1876</v>
      </c>
      <c r="F854" s="264" t="s">
        <v>2029</v>
      </c>
      <c r="G854" s="265"/>
      <c r="H854" s="265"/>
      <c r="I854" s="265"/>
      <c r="J854" s="171"/>
      <c r="K854" s="173">
        <v>3.7488000000000001</v>
      </c>
      <c r="L854" s="171"/>
      <c r="M854" s="171"/>
      <c r="N854" s="171"/>
      <c r="O854" s="171"/>
      <c r="P854" s="171"/>
      <c r="Q854" s="171"/>
      <c r="R854" s="174"/>
      <c r="T854" s="175"/>
      <c r="U854" s="171"/>
      <c r="V854" s="171"/>
      <c r="W854" s="171"/>
      <c r="X854" s="171"/>
      <c r="Y854" s="171"/>
      <c r="Z854" s="171"/>
      <c r="AA854" s="176"/>
      <c r="AT854" s="177" t="s">
        <v>2027</v>
      </c>
      <c r="AU854" s="177" t="s">
        <v>1960</v>
      </c>
      <c r="AV854" s="11" t="s">
        <v>2024</v>
      </c>
      <c r="AW854" s="11" t="s">
        <v>2028</v>
      </c>
      <c r="AX854" s="11" t="s">
        <v>1878</v>
      </c>
      <c r="AY854" s="177" t="s">
        <v>2019</v>
      </c>
    </row>
    <row r="855" spans="2:65" s="1" customFormat="1" ht="31.5" customHeight="1">
      <c r="B855" s="33"/>
      <c r="C855" s="155" t="s">
        <v>1048</v>
      </c>
      <c r="D855" s="155" t="s">
        <v>2020</v>
      </c>
      <c r="E855" s="156" t="s">
        <v>1049</v>
      </c>
      <c r="F855" s="249" t="s">
        <v>1050</v>
      </c>
      <c r="G855" s="250"/>
      <c r="H855" s="250"/>
      <c r="I855" s="250"/>
      <c r="J855" s="157" t="s">
        <v>2066</v>
      </c>
      <c r="K855" s="158">
        <v>16.303000000000001</v>
      </c>
      <c r="L855" s="251">
        <v>0</v>
      </c>
      <c r="M855" s="250"/>
      <c r="N855" s="252">
        <f>ROUND(L855*K855,2)</f>
        <v>0</v>
      </c>
      <c r="O855" s="250"/>
      <c r="P855" s="250"/>
      <c r="Q855" s="250"/>
      <c r="R855" s="35"/>
      <c r="T855" s="159" t="s">
        <v>1876</v>
      </c>
      <c r="U855" s="42" t="s">
        <v>1901</v>
      </c>
      <c r="V855" s="34"/>
      <c r="W855" s="160">
        <f>V855*K855</f>
        <v>0</v>
      </c>
      <c r="X855" s="160">
        <v>1.01E-2</v>
      </c>
      <c r="Y855" s="160">
        <f>X855*K855</f>
        <v>0.16466030000000001</v>
      </c>
      <c r="Z855" s="160">
        <v>0</v>
      </c>
      <c r="AA855" s="161">
        <f>Z855*K855</f>
        <v>0</v>
      </c>
      <c r="AR855" s="16" t="s">
        <v>2024</v>
      </c>
      <c r="AT855" s="16" t="s">
        <v>2020</v>
      </c>
      <c r="AU855" s="16" t="s">
        <v>1960</v>
      </c>
      <c r="AY855" s="16" t="s">
        <v>2019</v>
      </c>
      <c r="BE855" s="102">
        <f>IF(U855="základní",N855,0)</f>
        <v>0</v>
      </c>
      <c r="BF855" s="102">
        <f>IF(U855="snížená",N855,0)</f>
        <v>0</v>
      </c>
      <c r="BG855" s="102">
        <f>IF(U855="zákl. přenesená",N855,0)</f>
        <v>0</v>
      </c>
      <c r="BH855" s="102">
        <f>IF(U855="sníž. přenesená",N855,0)</f>
        <v>0</v>
      </c>
      <c r="BI855" s="102">
        <f>IF(U855="nulová",N855,0)</f>
        <v>0</v>
      </c>
      <c r="BJ855" s="16" t="s">
        <v>1878</v>
      </c>
      <c r="BK855" s="102">
        <f>ROUND(L855*K855,2)</f>
        <v>0</v>
      </c>
      <c r="BL855" s="16" t="s">
        <v>2024</v>
      </c>
      <c r="BM855" s="16" t="s">
        <v>1051</v>
      </c>
    </row>
    <row r="856" spans="2:65" s="10" customFormat="1" ht="22.5" customHeight="1">
      <c r="B856" s="162"/>
      <c r="C856" s="163"/>
      <c r="D856" s="163"/>
      <c r="E856" s="164" t="s">
        <v>1876</v>
      </c>
      <c r="F856" s="262" t="s">
        <v>1020</v>
      </c>
      <c r="G856" s="263"/>
      <c r="H856" s="263"/>
      <c r="I856" s="263"/>
      <c r="J856" s="163"/>
      <c r="K856" s="165">
        <v>4.3776000000000002</v>
      </c>
      <c r="L856" s="163"/>
      <c r="M856" s="163"/>
      <c r="N856" s="163"/>
      <c r="O856" s="163"/>
      <c r="P856" s="163"/>
      <c r="Q856" s="163"/>
      <c r="R856" s="166"/>
      <c r="T856" s="167"/>
      <c r="U856" s="163"/>
      <c r="V856" s="163"/>
      <c r="W856" s="163"/>
      <c r="X856" s="163"/>
      <c r="Y856" s="163"/>
      <c r="Z856" s="163"/>
      <c r="AA856" s="168"/>
      <c r="AT856" s="169" t="s">
        <v>2027</v>
      </c>
      <c r="AU856" s="169" t="s">
        <v>1960</v>
      </c>
      <c r="AV856" s="10" t="s">
        <v>1960</v>
      </c>
      <c r="AW856" s="10" t="s">
        <v>2028</v>
      </c>
      <c r="AX856" s="10" t="s">
        <v>1936</v>
      </c>
      <c r="AY856" s="169" t="s">
        <v>2019</v>
      </c>
    </row>
    <row r="857" spans="2:65" s="10" customFormat="1" ht="31.5" customHeight="1">
      <c r="B857" s="162"/>
      <c r="C857" s="163"/>
      <c r="D857" s="163"/>
      <c r="E857" s="164" t="s">
        <v>1876</v>
      </c>
      <c r="F857" s="266" t="s">
        <v>1021</v>
      </c>
      <c r="G857" s="263"/>
      <c r="H857" s="263"/>
      <c r="I857" s="263"/>
      <c r="J857" s="163"/>
      <c r="K857" s="165">
        <v>0.98768400000000001</v>
      </c>
      <c r="L857" s="163"/>
      <c r="M857" s="163"/>
      <c r="N857" s="163"/>
      <c r="O857" s="163"/>
      <c r="P857" s="163"/>
      <c r="Q857" s="163"/>
      <c r="R857" s="166"/>
      <c r="T857" s="167"/>
      <c r="U857" s="163"/>
      <c r="V857" s="163"/>
      <c r="W857" s="163"/>
      <c r="X857" s="163"/>
      <c r="Y857" s="163"/>
      <c r="Z857" s="163"/>
      <c r="AA857" s="168"/>
      <c r="AT857" s="169" t="s">
        <v>2027</v>
      </c>
      <c r="AU857" s="169" t="s">
        <v>1960</v>
      </c>
      <c r="AV857" s="10" t="s">
        <v>1960</v>
      </c>
      <c r="AW857" s="10" t="s">
        <v>2028</v>
      </c>
      <c r="AX857" s="10" t="s">
        <v>1936</v>
      </c>
      <c r="AY857" s="169" t="s">
        <v>2019</v>
      </c>
    </row>
    <row r="858" spans="2:65" s="10" customFormat="1" ht="22.5" customHeight="1">
      <c r="B858" s="162"/>
      <c r="C858" s="163"/>
      <c r="D858" s="163"/>
      <c r="E858" s="164" t="s">
        <v>1876</v>
      </c>
      <c r="F858" s="266" t="s">
        <v>1022</v>
      </c>
      <c r="G858" s="263"/>
      <c r="H858" s="263"/>
      <c r="I858" s="263"/>
      <c r="J858" s="163"/>
      <c r="K858" s="165">
        <v>0.378</v>
      </c>
      <c r="L858" s="163"/>
      <c r="M858" s="163"/>
      <c r="N858" s="163"/>
      <c r="O858" s="163"/>
      <c r="P858" s="163"/>
      <c r="Q858" s="163"/>
      <c r="R858" s="166"/>
      <c r="T858" s="167"/>
      <c r="U858" s="163"/>
      <c r="V858" s="163"/>
      <c r="W858" s="163"/>
      <c r="X858" s="163"/>
      <c r="Y858" s="163"/>
      <c r="Z858" s="163"/>
      <c r="AA858" s="168"/>
      <c r="AT858" s="169" t="s">
        <v>2027</v>
      </c>
      <c r="AU858" s="169" t="s">
        <v>1960</v>
      </c>
      <c r="AV858" s="10" t="s">
        <v>1960</v>
      </c>
      <c r="AW858" s="10" t="s">
        <v>2028</v>
      </c>
      <c r="AX858" s="10" t="s">
        <v>1936</v>
      </c>
      <c r="AY858" s="169" t="s">
        <v>2019</v>
      </c>
    </row>
    <row r="859" spans="2:65" s="10" customFormat="1" ht="31.5" customHeight="1">
      <c r="B859" s="162"/>
      <c r="C859" s="163"/>
      <c r="D859" s="163"/>
      <c r="E859" s="164" t="s">
        <v>1876</v>
      </c>
      <c r="F859" s="266" t="s">
        <v>1023</v>
      </c>
      <c r="G859" s="263"/>
      <c r="H859" s="263"/>
      <c r="I859" s="263"/>
      <c r="J859" s="163"/>
      <c r="K859" s="165">
        <v>0.46089599999999997</v>
      </c>
      <c r="L859" s="163"/>
      <c r="M859" s="163"/>
      <c r="N859" s="163"/>
      <c r="O859" s="163"/>
      <c r="P859" s="163"/>
      <c r="Q859" s="163"/>
      <c r="R859" s="166"/>
      <c r="T859" s="167"/>
      <c r="U859" s="163"/>
      <c r="V859" s="163"/>
      <c r="W859" s="163"/>
      <c r="X859" s="163"/>
      <c r="Y859" s="163"/>
      <c r="Z859" s="163"/>
      <c r="AA859" s="168"/>
      <c r="AT859" s="169" t="s">
        <v>2027</v>
      </c>
      <c r="AU859" s="169" t="s">
        <v>1960</v>
      </c>
      <c r="AV859" s="10" t="s">
        <v>1960</v>
      </c>
      <c r="AW859" s="10" t="s">
        <v>2028</v>
      </c>
      <c r="AX859" s="10" t="s">
        <v>1936</v>
      </c>
      <c r="AY859" s="169" t="s">
        <v>2019</v>
      </c>
    </row>
    <row r="860" spans="2:65" s="10" customFormat="1" ht="22.5" customHeight="1">
      <c r="B860" s="162"/>
      <c r="C860" s="163"/>
      <c r="D860" s="163"/>
      <c r="E860" s="164" t="s">
        <v>1876</v>
      </c>
      <c r="F860" s="266" t="s">
        <v>1024</v>
      </c>
      <c r="G860" s="263"/>
      <c r="H860" s="263"/>
      <c r="I860" s="263"/>
      <c r="J860" s="163"/>
      <c r="K860" s="165">
        <v>0.30456</v>
      </c>
      <c r="L860" s="163"/>
      <c r="M860" s="163"/>
      <c r="N860" s="163"/>
      <c r="O860" s="163"/>
      <c r="P860" s="163"/>
      <c r="Q860" s="163"/>
      <c r="R860" s="166"/>
      <c r="T860" s="167"/>
      <c r="U860" s="163"/>
      <c r="V860" s="163"/>
      <c r="W860" s="163"/>
      <c r="X860" s="163"/>
      <c r="Y860" s="163"/>
      <c r="Z860" s="163"/>
      <c r="AA860" s="168"/>
      <c r="AT860" s="169" t="s">
        <v>2027</v>
      </c>
      <c r="AU860" s="169" t="s">
        <v>1960</v>
      </c>
      <c r="AV860" s="10" t="s">
        <v>1960</v>
      </c>
      <c r="AW860" s="10" t="s">
        <v>2028</v>
      </c>
      <c r="AX860" s="10" t="s">
        <v>1936</v>
      </c>
      <c r="AY860" s="169" t="s">
        <v>2019</v>
      </c>
    </row>
    <row r="861" spans="2:65" s="10" customFormat="1" ht="22.5" customHeight="1">
      <c r="B861" s="162"/>
      <c r="C861" s="163"/>
      <c r="D861" s="163"/>
      <c r="E861" s="164" t="s">
        <v>1876</v>
      </c>
      <c r="F861" s="266" t="s">
        <v>1025</v>
      </c>
      <c r="G861" s="263"/>
      <c r="H861" s="263"/>
      <c r="I861" s="263"/>
      <c r="J861" s="163"/>
      <c r="K861" s="165">
        <v>8.8127999999999998E-2</v>
      </c>
      <c r="L861" s="163"/>
      <c r="M861" s="163"/>
      <c r="N861" s="163"/>
      <c r="O861" s="163"/>
      <c r="P861" s="163"/>
      <c r="Q861" s="163"/>
      <c r="R861" s="166"/>
      <c r="T861" s="167"/>
      <c r="U861" s="163"/>
      <c r="V861" s="163"/>
      <c r="W861" s="163"/>
      <c r="X861" s="163"/>
      <c r="Y861" s="163"/>
      <c r="Z861" s="163"/>
      <c r="AA861" s="168"/>
      <c r="AT861" s="169" t="s">
        <v>2027</v>
      </c>
      <c r="AU861" s="169" t="s">
        <v>1960</v>
      </c>
      <c r="AV861" s="10" t="s">
        <v>1960</v>
      </c>
      <c r="AW861" s="10" t="s">
        <v>2028</v>
      </c>
      <c r="AX861" s="10" t="s">
        <v>1936</v>
      </c>
      <c r="AY861" s="169" t="s">
        <v>2019</v>
      </c>
    </row>
    <row r="862" spans="2:65" s="10" customFormat="1" ht="31.5" customHeight="1">
      <c r="B862" s="162"/>
      <c r="C862" s="163"/>
      <c r="D862" s="163"/>
      <c r="E862" s="164" t="s">
        <v>1876</v>
      </c>
      <c r="F862" s="266" t="s">
        <v>1026</v>
      </c>
      <c r="G862" s="263"/>
      <c r="H862" s="263"/>
      <c r="I862" s="263"/>
      <c r="J862" s="163"/>
      <c r="K862" s="165">
        <v>0.20291999999999999</v>
      </c>
      <c r="L862" s="163"/>
      <c r="M862" s="163"/>
      <c r="N862" s="163"/>
      <c r="O862" s="163"/>
      <c r="P862" s="163"/>
      <c r="Q862" s="163"/>
      <c r="R862" s="166"/>
      <c r="T862" s="167"/>
      <c r="U862" s="163"/>
      <c r="V862" s="163"/>
      <c r="W862" s="163"/>
      <c r="X862" s="163"/>
      <c r="Y862" s="163"/>
      <c r="Z862" s="163"/>
      <c r="AA862" s="168"/>
      <c r="AT862" s="169" t="s">
        <v>2027</v>
      </c>
      <c r="AU862" s="169" t="s">
        <v>1960</v>
      </c>
      <c r="AV862" s="10" t="s">
        <v>1960</v>
      </c>
      <c r="AW862" s="10" t="s">
        <v>2028</v>
      </c>
      <c r="AX862" s="10" t="s">
        <v>1936</v>
      </c>
      <c r="AY862" s="169" t="s">
        <v>2019</v>
      </c>
    </row>
    <row r="863" spans="2:65" s="10" customFormat="1" ht="22.5" customHeight="1">
      <c r="B863" s="162"/>
      <c r="C863" s="163"/>
      <c r="D863" s="163"/>
      <c r="E863" s="164" t="s">
        <v>1876</v>
      </c>
      <c r="F863" s="266" t="s">
        <v>1027</v>
      </c>
      <c r="G863" s="263"/>
      <c r="H863" s="263"/>
      <c r="I863" s="263"/>
      <c r="J863" s="163"/>
      <c r="K863" s="165">
        <v>0.1116</v>
      </c>
      <c r="L863" s="163"/>
      <c r="M863" s="163"/>
      <c r="N863" s="163"/>
      <c r="O863" s="163"/>
      <c r="P863" s="163"/>
      <c r="Q863" s="163"/>
      <c r="R863" s="166"/>
      <c r="T863" s="167"/>
      <c r="U863" s="163"/>
      <c r="V863" s="163"/>
      <c r="W863" s="163"/>
      <c r="X863" s="163"/>
      <c r="Y863" s="163"/>
      <c r="Z863" s="163"/>
      <c r="AA863" s="168"/>
      <c r="AT863" s="169" t="s">
        <v>2027</v>
      </c>
      <c r="AU863" s="169" t="s">
        <v>1960</v>
      </c>
      <c r="AV863" s="10" t="s">
        <v>1960</v>
      </c>
      <c r="AW863" s="10" t="s">
        <v>2028</v>
      </c>
      <c r="AX863" s="10" t="s">
        <v>1936</v>
      </c>
      <c r="AY863" s="169" t="s">
        <v>2019</v>
      </c>
    </row>
    <row r="864" spans="2:65" s="10" customFormat="1" ht="31.5" customHeight="1">
      <c r="B864" s="162"/>
      <c r="C864" s="163"/>
      <c r="D864" s="163"/>
      <c r="E864" s="164" t="s">
        <v>1876</v>
      </c>
      <c r="F864" s="266" t="s">
        <v>1028</v>
      </c>
      <c r="G864" s="263"/>
      <c r="H864" s="263"/>
      <c r="I864" s="263"/>
      <c r="J864" s="163"/>
      <c r="K864" s="165">
        <v>0.40229999999999999</v>
      </c>
      <c r="L864" s="163"/>
      <c r="M864" s="163"/>
      <c r="N864" s="163"/>
      <c r="O864" s="163"/>
      <c r="P864" s="163"/>
      <c r="Q864" s="163"/>
      <c r="R864" s="166"/>
      <c r="T864" s="167"/>
      <c r="U864" s="163"/>
      <c r="V864" s="163"/>
      <c r="W864" s="163"/>
      <c r="X864" s="163"/>
      <c r="Y864" s="163"/>
      <c r="Z864" s="163"/>
      <c r="AA864" s="168"/>
      <c r="AT864" s="169" t="s">
        <v>2027</v>
      </c>
      <c r="AU864" s="169" t="s">
        <v>1960</v>
      </c>
      <c r="AV864" s="10" t="s">
        <v>1960</v>
      </c>
      <c r="AW864" s="10" t="s">
        <v>2028</v>
      </c>
      <c r="AX864" s="10" t="s">
        <v>1936</v>
      </c>
      <c r="AY864" s="169" t="s">
        <v>2019</v>
      </c>
    </row>
    <row r="865" spans="2:65" s="10" customFormat="1" ht="22.5" customHeight="1">
      <c r="B865" s="162"/>
      <c r="C865" s="163"/>
      <c r="D865" s="163"/>
      <c r="E865" s="164" t="s">
        <v>1876</v>
      </c>
      <c r="F865" s="266" t="s">
        <v>1029</v>
      </c>
      <c r="G865" s="263"/>
      <c r="H865" s="263"/>
      <c r="I865" s="263"/>
      <c r="J865" s="163"/>
      <c r="K865" s="165">
        <v>0.10440000000000001</v>
      </c>
      <c r="L865" s="163"/>
      <c r="M865" s="163"/>
      <c r="N865" s="163"/>
      <c r="O865" s="163"/>
      <c r="P865" s="163"/>
      <c r="Q865" s="163"/>
      <c r="R865" s="166"/>
      <c r="T865" s="167"/>
      <c r="U865" s="163"/>
      <c r="V865" s="163"/>
      <c r="W865" s="163"/>
      <c r="X865" s="163"/>
      <c r="Y865" s="163"/>
      <c r="Z865" s="163"/>
      <c r="AA865" s="168"/>
      <c r="AT865" s="169" t="s">
        <v>2027</v>
      </c>
      <c r="AU865" s="169" t="s">
        <v>1960</v>
      </c>
      <c r="AV865" s="10" t="s">
        <v>1960</v>
      </c>
      <c r="AW865" s="10" t="s">
        <v>2028</v>
      </c>
      <c r="AX865" s="10" t="s">
        <v>1936</v>
      </c>
      <c r="AY865" s="169" t="s">
        <v>2019</v>
      </c>
    </row>
    <row r="866" spans="2:65" s="10" customFormat="1" ht="31.5" customHeight="1">
      <c r="B866" s="162"/>
      <c r="C866" s="163"/>
      <c r="D866" s="163"/>
      <c r="E866" s="164" t="s">
        <v>1876</v>
      </c>
      <c r="F866" s="266" t="s">
        <v>1030</v>
      </c>
      <c r="G866" s="263"/>
      <c r="H866" s="263"/>
      <c r="I866" s="263"/>
      <c r="J866" s="163"/>
      <c r="K866" s="165">
        <v>0.13496849999999999</v>
      </c>
      <c r="L866" s="163"/>
      <c r="M866" s="163"/>
      <c r="N866" s="163"/>
      <c r="O866" s="163"/>
      <c r="P866" s="163"/>
      <c r="Q866" s="163"/>
      <c r="R866" s="166"/>
      <c r="T866" s="167"/>
      <c r="U866" s="163"/>
      <c r="V866" s="163"/>
      <c r="W866" s="163"/>
      <c r="X866" s="163"/>
      <c r="Y866" s="163"/>
      <c r="Z866" s="163"/>
      <c r="AA866" s="168"/>
      <c r="AT866" s="169" t="s">
        <v>2027</v>
      </c>
      <c r="AU866" s="169" t="s">
        <v>1960</v>
      </c>
      <c r="AV866" s="10" t="s">
        <v>1960</v>
      </c>
      <c r="AW866" s="10" t="s">
        <v>2028</v>
      </c>
      <c r="AX866" s="10" t="s">
        <v>1936</v>
      </c>
      <c r="AY866" s="169" t="s">
        <v>2019</v>
      </c>
    </row>
    <row r="867" spans="2:65" s="10" customFormat="1" ht="44.25" customHeight="1">
      <c r="B867" s="162"/>
      <c r="C867" s="163"/>
      <c r="D867" s="163"/>
      <c r="E867" s="164" t="s">
        <v>1876</v>
      </c>
      <c r="F867" s="266" t="s">
        <v>1031</v>
      </c>
      <c r="G867" s="263"/>
      <c r="H867" s="263"/>
      <c r="I867" s="263"/>
      <c r="J867" s="163"/>
      <c r="K867" s="165">
        <v>1.789536</v>
      </c>
      <c r="L867" s="163"/>
      <c r="M867" s="163"/>
      <c r="N867" s="163"/>
      <c r="O867" s="163"/>
      <c r="P867" s="163"/>
      <c r="Q867" s="163"/>
      <c r="R867" s="166"/>
      <c r="T867" s="167"/>
      <c r="U867" s="163"/>
      <c r="V867" s="163"/>
      <c r="W867" s="163"/>
      <c r="X867" s="163"/>
      <c r="Y867" s="163"/>
      <c r="Z867" s="163"/>
      <c r="AA867" s="168"/>
      <c r="AT867" s="169" t="s">
        <v>2027</v>
      </c>
      <c r="AU867" s="169" t="s">
        <v>1960</v>
      </c>
      <c r="AV867" s="10" t="s">
        <v>1960</v>
      </c>
      <c r="AW867" s="10" t="s">
        <v>2028</v>
      </c>
      <c r="AX867" s="10" t="s">
        <v>1936</v>
      </c>
      <c r="AY867" s="169" t="s">
        <v>2019</v>
      </c>
    </row>
    <row r="868" spans="2:65" s="10" customFormat="1" ht="31.5" customHeight="1">
      <c r="B868" s="162"/>
      <c r="C868" s="163"/>
      <c r="D868" s="163"/>
      <c r="E868" s="164" t="s">
        <v>1876</v>
      </c>
      <c r="F868" s="266" t="s">
        <v>1032</v>
      </c>
      <c r="G868" s="263"/>
      <c r="H868" s="263"/>
      <c r="I868" s="263"/>
      <c r="J868" s="163"/>
      <c r="K868" s="165">
        <v>0.86328000000000005</v>
      </c>
      <c r="L868" s="163"/>
      <c r="M868" s="163"/>
      <c r="N868" s="163"/>
      <c r="O868" s="163"/>
      <c r="P868" s="163"/>
      <c r="Q868" s="163"/>
      <c r="R868" s="166"/>
      <c r="T868" s="167"/>
      <c r="U868" s="163"/>
      <c r="V868" s="163"/>
      <c r="W868" s="163"/>
      <c r="X868" s="163"/>
      <c r="Y868" s="163"/>
      <c r="Z868" s="163"/>
      <c r="AA868" s="168"/>
      <c r="AT868" s="169" t="s">
        <v>2027</v>
      </c>
      <c r="AU868" s="169" t="s">
        <v>1960</v>
      </c>
      <c r="AV868" s="10" t="s">
        <v>1960</v>
      </c>
      <c r="AW868" s="10" t="s">
        <v>2028</v>
      </c>
      <c r="AX868" s="10" t="s">
        <v>1936</v>
      </c>
      <c r="AY868" s="169" t="s">
        <v>2019</v>
      </c>
    </row>
    <row r="869" spans="2:65" s="10" customFormat="1" ht="31.5" customHeight="1">
      <c r="B869" s="162"/>
      <c r="C869" s="163"/>
      <c r="D869" s="163"/>
      <c r="E869" s="164" t="s">
        <v>1876</v>
      </c>
      <c r="F869" s="266" t="s">
        <v>1033</v>
      </c>
      <c r="G869" s="263"/>
      <c r="H869" s="263"/>
      <c r="I869" s="263"/>
      <c r="J869" s="163"/>
      <c r="K869" s="165">
        <v>0.86328000000000005</v>
      </c>
      <c r="L869" s="163"/>
      <c r="M869" s="163"/>
      <c r="N869" s="163"/>
      <c r="O869" s="163"/>
      <c r="P869" s="163"/>
      <c r="Q869" s="163"/>
      <c r="R869" s="166"/>
      <c r="T869" s="167"/>
      <c r="U869" s="163"/>
      <c r="V869" s="163"/>
      <c r="W869" s="163"/>
      <c r="X869" s="163"/>
      <c r="Y869" s="163"/>
      <c r="Z869" s="163"/>
      <c r="AA869" s="168"/>
      <c r="AT869" s="169" t="s">
        <v>2027</v>
      </c>
      <c r="AU869" s="169" t="s">
        <v>1960</v>
      </c>
      <c r="AV869" s="10" t="s">
        <v>1960</v>
      </c>
      <c r="AW869" s="10" t="s">
        <v>2028</v>
      </c>
      <c r="AX869" s="10" t="s">
        <v>1936</v>
      </c>
      <c r="AY869" s="169" t="s">
        <v>2019</v>
      </c>
    </row>
    <row r="870" spans="2:65" s="10" customFormat="1" ht="31.5" customHeight="1">
      <c r="B870" s="162"/>
      <c r="C870" s="163"/>
      <c r="D870" s="163"/>
      <c r="E870" s="164" t="s">
        <v>1876</v>
      </c>
      <c r="F870" s="266" t="s">
        <v>1034</v>
      </c>
      <c r="G870" s="263"/>
      <c r="H870" s="263"/>
      <c r="I870" s="263"/>
      <c r="J870" s="163"/>
      <c r="K870" s="165">
        <v>0.80388000000000004</v>
      </c>
      <c r="L870" s="163"/>
      <c r="M870" s="163"/>
      <c r="N870" s="163"/>
      <c r="O870" s="163"/>
      <c r="P870" s="163"/>
      <c r="Q870" s="163"/>
      <c r="R870" s="166"/>
      <c r="T870" s="167"/>
      <c r="U870" s="163"/>
      <c r="V870" s="163"/>
      <c r="W870" s="163"/>
      <c r="X870" s="163"/>
      <c r="Y870" s="163"/>
      <c r="Z870" s="163"/>
      <c r="AA870" s="168"/>
      <c r="AT870" s="169" t="s">
        <v>2027</v>
      </c>
      <c r="AU870" s="169" t="s">
        <v>1960</v>
      </c>
      <c r="AV870" s="10" t="s">
        <v>1960</v>
      </c>
      <c r="AW870" s="10" t="s">
        <v>2028</v>
      </c>
      <c r="AX870" s="10" t="s">
        <v>1936</v>
      </c>
      <c r="AY870" s="169" t="s">
        <v>2019</v>
      </c>
    </row>
    <row r="871" spans="2:65" s="10" customFormat="1" ht="22.5" customHeight="1">
      <c r="B871" s="162"/>
      <c r="C871" s="163"/>
      <c r="D871" s="163"/>
      <c r="E871" s="164" t="s">
        <v>1876</v>
      </c>
      <c r="F871" s="266" t="s">
        <v>1035</v>
      </c>
      <c r="G871" s="263"/>
      <c r="H871" s="263"/>
      <c r="I871" s="263"/>
      <c r="J871" s="163"/>
      <c r="K871" s="165">
        <v>3.7320479999999998</v>
      </c>
      <c r="L871" s="163"/>
      <c r="M871" s="163"/>
      <c r="N871" s="163"/>
      <c r="O871" s="163"/>
      <c r="P871" s="163"/>
      <c r="Q871" s="163"/>
      <c r="R871" s="166"/>
      <c r="T871" s="167"/>
      <c r="U871" s="163"/>
      <c r="V871" s="163"/>
      <c r="W871" s="163"/>
      <c r="X871" s="163"/>
      <c r="Y871" s="163"/>
      <c r="Z871" s="163"/>
      <c r="AA871" s="168"/>
      <c r="AT871" s="169" t="s">
        <v>2027</v>
      </c>
      <c r="AU871" s="169" t="s">
        <v>1960</v>
      </c>
      <c r="AV871" s="10" t="s">
        <v>1960</v>
      </c>
      <c r="AW871" s="10" t="s">
        <v>2028</v>
      </c>
      <c r="AX871" s="10" t="s">
        <v>1936</v>
      </c>
      <c r="AY871" s="169" t="s">
        <v>2019</v>
      </c>
    </row>
    <row r="872" spans="2:65" s="10" customFormat="1" ht="22.5" customHeight="1">
      <c r="B872" s="162"/>
      <c r="C872" s="163"/>
      <c r="D872" s="163"/>
      <c r="E872" s="164" t="s">
        <v>1876</v>
      </c>
      <c r="F872" s="266" t="s">
        <v>1036</v>
      </c>
      <c r="G872" s="263"/>
      <c r="H872" s="263"/>
      <c r="I872" s="263"/>
      <c r="J872" s="163"/>
      <c r="K872" s="165">
        <v>0.14263500000000001</v>
      </c>
      <c r="L872" s="163"/>
      <c r="M872" s="163"/>
      <c r="N872" s="163"/>
      <c r="O872" s="163"/>
      <c r="P872" s="163"/>
      <c r="Q872" s="163"/>
      <c r="R872" s="166"/>
      <c r="T872" s="167"/>
      <c r="U872" s="163"/>
      <c r="V872" s="163"/>
      <c r="W872" s="163"/>
      <c r="X872" s="163"/>
      <c r="Y872" s="163"/>
      <c r="Z872" s="163"/>
      <c r="AA872" s="168"/>
      <c r="AT872" s="169" t="s">
        <v>2027</v>
      </c>
      <c r="AU872" s="169" t="s">
        <v>1960</v>
      </c>
      <c r="AV872" s="10" t="s">
        <v>1960</v>
      </c>
      <c r="AW872" s="10" t="s">
        <v>2028</v>
      </c>
      <c r="AX872" s="10" t="s">
        <v>1936</v>
      </c>
      <c r="AY872" s="169" t="s">
        <v>2019</v>
      </c>
    </row>
    <row r="873" spans="2:65" s="10" customFormat="1" ht="22.5" customHeight="1">
      <c r="B873" s="162"/>
      <c r="C873" s="163"/>
      <c r="D873" s="163"/>
      <c r="E873" s="164" t="s">
        <v>1876</v>
      </c>
      <c r="F873" s="266" t="s">
        <v>1037</v>
      </c>
      <c r="G873" s="263"/>
      <c r="H873" s="263"/>
      <c r="I873" s="263"/>
      <c r="J873" s="163"/>
      <c r="K873" s="165">
        <v>0.250305</v>
      </c>
      <c r="L873" s="163"/>
      <c r="M873" s="163"/>
      <c r="N873" s="163"/>
      <c r="O873" s="163"/>
      <c r="P873" s="163"/>
      <c r="Q873" s="163"/>
      <c r="R873" s="166"/>
      <c r="T873" s="167"/>
      <c r="U873" s="163"/>
      <c r="V873" s="163"/>
      <c r="W873" s="163"/>
      <c r="X873" s="163"/>
      <c r="Y873" s="163"/>
      <c r="Z873" s="163"/>
      <c r="AA873" s="168"/>
      <c r="AT873" s="169" t="s">
        <v>2027</v>
      </c>
      <c r="AU873" s="169" t="s">
        <v>1960</v>
      </c>
      <c r="AV873" s="10" t="s">
        <v>1960</v>
      </c>
      <c r="AW873" s="10" t="s">
        <v>2028</v>
      </c>
      <c r="AX873" s="10" t="s">
        <v>1936</v>
      </c>
      <c r="AY873" s="169" t="s">
        <v>2019</v>
      </c>
    </row>
    <row r="874" spans="2:65" s="10" customFormat="1" ht="22.5" customHeight="1">
      <c r="B874" s="162"/>
      <c r="C874" s="163"/>
      <c r="D874" s="163"/>
      <c r="E874" s="164" t="s">
        <v>1876</v>
      </c>
      <c r="F874" s="266" t="s">
        <v>1038</v>
      </c>
      <c r="G874" s="263"/>
      <c r="H874" s="263"/>
      <c r="I874" s="263"/>
      <c r="J874" s="163"/>
      <c r="K874" s="165">
        <v>0.30525000000000002</v>
      </c>
      <c r="L874" s="163"/>
      <c r="M874" s="163"/>
      <c r="N874" s="163"/>
      <c r="O874" s="163"/>
      <c r="P874" s="163"/>
      <c r="Q874" s="163"/>
      <c r="R874" s="166"/>
      <c r="T874" s="167"/>
      <c r="U874" s="163"/>
      <c r="V874" s="163"/>
      <c r="W874" s="163"/>
      <c r="X874" s="163"/>
      <c r="Y874" s="163"/>
      <c r="Z874" s="163"/>
      <c r="AA874" s="168"/>
      <c r="AT874" s="169" t="s">
        <v>2027</v>
      </c>
      <c r="AU874" s="169" t="s">
        <v>1960</v>
      </c>
      <c r="AV874" s="10" t="s">
        <v>1960</v>
      </c>
      <c r="AW874" s="10" t="s">
        <v>2028</v>
      </c>
      <c r="AX874" s="10" t="s">
        <v>1936</v>
      </c>
      <c r="AY874" s="169" t="s">
        <v>2019</v>
      </c>
    </row>
    <row r="875" spans="2:65" s="11" customFormat="1" ht="22.5" customHeight="1">
      <c r="B875" s="170"/>
      <c r="C875" s="171"/>
      <c r="D875" s="171"/>
      <c r="E875" s="172" t="s">
        <v>1876</v>
      </c>
      <c r="F875" s="264" t="s">
        <v>2029</v>
      </c>
      <c r="G875" s="265"/>
      <c r="H875" s="265"/>
      <c r="I875" s="265"/>
      <c r="J875" s="171"/>
      <c r="K875" s="173">
        <v>16.3032705</v>
      </c>
      <c r="L875" s="171"/>
      <c r="M875" s="171"/>
      <c r="N875" s="171"/>
      <c r="O875" s="171"/>
      <c r="P875" s="171"/>
      <c r="Q875" s="171"/>
      <c r="R875" s="174"/>
      <c r="T875" s="175"/>
      <c r="U875" s="171"/>
      <c r="V875" s="171"/>
      <c r="W875" s="171"/>
      <c r="X875" s="171"/>
      <c r="Y875" s="171"/>
      <c r="Z875" s="171"/>
      <c r="AA875" s="176"/>
      <c r="AT875" s="177" t="s">
        <v>2027</v>
      </c>
      <c r="AU875" s="177" t="s">
        <v>1960</v>
      </c>
      <c r="AV875" s="11" t="s">
        <v>2024</v>
      </c>
      <c r="AW875" s="11" t="s">
        <v>2028</v>
      </c>
      <c r="AX875" s="11" t="s">
        <v>1878</v>
      </c>
      <c r="AY875" s="177" t="s">
        <v>2019</v>
      </c>
    </row>
    <row r="876" spans="2:65" s="1" customFormat="1" ht="31.5" customHeight="1">
      <c r="B876" s="33"/>
      <c r="C876" s="155" t="s">
        <v>1052</v>
      </c>
      <c r="D876" s="155" t="s">
        <v>2020</v>
      </c>
      <c r="E876" s="156" t="s">
        <v>1053</v>
      </c>
      <c r="F876" s="249" t="s">
        <v>1054</v>
      </c>
      <c r="G876" s="250"/>
      <c r="H876" s="250"/>
      <c r="I876" s="250"/>
      <c r="J876" s="157" t="s">
        <v>2023</v>
      </c>
      <c r="K876" s="158">
        <v>145.97800000000001</v>
      </c>
      <c r="L876" s="251">
        <v>0</v>
      </c>
      <c r="M876" s="250"/>
      <c r="N876" s="252">
        <f>ROUND(L876*K876,2)</f>
        <v>0</v>
      </c>
      <c r="O876" s="250"/>
      <c r="P876" s="250"/>
      <c r="Q876" s="250"/>
      <c r="R876" s="35"/>
      <c r="T876" s="159" t="s">
        <v>1876</v>
      </c>
      <c r="U876" s="42" t="s">
        <v>1901</v>
      </c>
      <c r="V876" s="34"/>
      <c r="W876" s="160">
        <f>V876*K876</f>
        <v>0</v>
      </c>
      <c r="X876" s="160">
        <v>4.2000000000000003E-2</v>
      </c>
      <c r="Y876" s="160">
        <f>X876*K876</f>
        <v>6.1310760000000011</v>
      </c>
      <c r="Z876" s="160">
        <v>0</v>
      </c>
      <c r="AA876" s="161">
        <f>Z876*K876</f>
        <v>0</v>
      </c>
      <c r="AR876" s="16" t="s">
        <v>2024</v>
      </c>
      <c r="AT876" s="16" t="s">
        <v>2020</v>
      </c>
      <c r="AU876" s="16" t="s">
        <v>1960</v>
      </c>
      <c r="AY876" s="16" t="s">
        <v>2019</v>
      </c>
      <c r="BE876" s="102">
        <f>IF(U876="základní",N876,0)</f>
        <v>0</v>
      </c>
      <c r="BF876" s="102">
        <f>IF(U876="snížená",N876,0)</f>
        <v>0</v>
      </c>
      <c r="BG876" s="102">
        <f>IF(U876="zákl. přenesená",N876,0)</f>
        <v>0</v>
      </c>
      <c r="BH876" s="102">
        <f>IF(U876="sníž. přenesená",N876,0)</f>
        <v>0</v>
      </c>
      <c r="BI876" s="102">
        <f>IF(U876="nulová",N876,0)</f>
        <v>0</v>
      </c>
      <c r="BJ876" s="16" t="s">
        <v>1878</v>
      </c>
      <c r="BK876" s="102">
        <f>ROUND(L876*K876,2)</f>
        <v>0</v>
      </c>
      <c r="BL876" s="16" t="s">
        <v>2024</v>
      </c>
      <c r="BM876" s="16" t="s">
        <v>1055</v>
      </c>
    </row>
    <row r="877" spans="2:65" s="10" customFormat="1" ht="57" customHeight="1">
      <c r="B877" s="162"/>
      <c r="C877" s="163"/>
      <c r="D877" s="163"/>
      <c r="E877" s="164" t="s">
        <v>1876</v>
      </c>
      <c r="F877" s="262" t="s">
        <v>1056</v>
      </c>
      <c r="G877" s="263"/>
      <c r="H877" s="263"/>
      <c r="I877" s="263"/>
      <c r="J877" s="163"/>
      <c r="K877" s="165">
        <v>145.97749999999999</v>
      </c>
      <c r="L877" s="163"/>
      <c r="M877" s="163"/>
      <c r="N877" s="163"/>
      <c r="O877" s="163"/>
      <c r="P877" s="163"/>
      <c r="Q877" s="163"/>
      <c r="R877" s="166"/>
      <c r="T877" s="167"/>
      <c r="U877" s="163"/>
      <c r="V877" s="163"/>
      <c r="W877" s="163"/>
      <c r="X877" s="163"/>
      <c r="Y877" s="163"/>
      <c r="Z877" s="163"/>
      <c r="AA877" s="168"/>
      <c r="AT877" s="169" t="s">
        <v>2027</v>
      </c>
      <c r="AU877" s="169" t="s">
        <v>1960</v>
      </c>
      <c r="AV877" s="10" t="s">
        <v>1960</v>
      </c>
      <c r="AW877" s="10" t="s">
        <v>2028</v>
      </c>
      <c r="AX877" s="10" t="s">
        <v>1936</v>
      </c>
      <c r="AY877" s="169" t="s">
        <v>2019</v>
      </c>
    </row>
    <row r="878" spans="2:65" s="11" customFormat="1" ht="22.5" customHeight="1">
      <c r="B878" s="170"/>
      <c r="C878" s="171"/>
      <c r="D878" s="171"/>
      <c r="E878" s="172" t="s">
        <v>1876</v>
      </c>
      <c r="F878" s="264" t="s">
        <v>2029</v>
      </c>
      <c r="G878" s="265"/>
      <c r="H878" s="265"/>
      <c r="I878" s="265"/>
      <c r="J878" s="171"/>
      <c r="K878" s="173">
        <v>145.97749999999999</v>
      </c>
      <c r="L878" s="171"/>
      <c r="M878" s="171"/>
      <c r="N878" s="171"/>
      <c r="O878" s="171"/>
      <c r="P878" s="171"/>
      <c r="Q878" s="171"/>
      <c r="R878" s="174"/>
      <c r="T878" s="175"/>
      <c r="U878" s="171"/>
      <c r="V878" s="171"/>
      <c r="W878" s="171"/>
      <c r="X878" s="171"/>
      <c r="Y878" s="171"/>
      <c r="Z878" s="171"/>
      <c r="AA878" s="176"/>
      <c r="AT878" s="177" t="s">
        <v>2027</v>
      </c>
      <c r="AU878" s="177" t="s">
        <v>1960</v>
      </c>
      <c r="AV878" s="11" t="s">
        <v>2024</v>
      </c>
      <c r="AW878" s="11" t="s">
        <v>2028</v>
      </c>
      <c r="AX878" s="11" t="s">
        <v>1878</v>
      </c>
      <c r="AY878" s="177" t="s">
        <v>2019</v>
      </c>
    </row>
    <row r="879" spans="2:65" s="1" customFormat="1" ht="22.5" customHeight="1">
      <c r="B879" s="33"/>
      <c r="C879" s="155" t="s">
        <v>1057</v>
      </c>
      <c r="D879" s="155" t="s">
        <v>2020</v>
      </c>
      <c r="E879" s="156" t="s">
        <v>1058</v>
      </c>
      <c r="F879" s="249" t="s">
        <v>1059</v>
      </c>
      <c r="G879" s="250"/>
      <c r="H879" s="250"/>
      <c r="I879" s="250"/>
      <c r="J879" s="157" t="s">
        <v>2023</v>
      </c>
      <c r="K879" s="158">
        <v>271.721</v>
      </c>
      <c r="L879" s="251">
        <v>0</v>
      </c>
      <c r="M879" s="250"/>
      <c r="N879" s="252">
        <f>ROUND(L879*K879,2)</f>
        <v>0</v>
      </c>
      <c r="O879" s="250"/>
      <c r="P879" s="250"/>
      <c r="Q879" s="250"/>
      <c r="R879" s="35"/>
      <c r="T879" s="159" t="s">
        <v>1876</v>
      </c>
      <c r="U879" s="42" t="s">
        <v>1901</v>
      </c>
      <c r="V879" s="34"/>
      <c r="W879" s="160">
        <f>V879*K879</f>
        <v>0</v>
      </c>
      <c r="X879" s="160">
        <v>1.2E-4</v>
      </c>
      <c r="Y879" s="160">
        <f>X879*K879</f>
        <v>3.260652E-2</v>
      </c>
      <c r="Z879" s="160">
        <v>0</v>
      </c>
      <c r="AA879" s="161">
        <f>Z879*K879</f>
        <v>0</v>
      </c>
      <c r="AR879" s="16" t="s">
        <v>2024</v>
      </c>
      <c r="AT879" s="16" t="s">
        <v>2020</v>
      </c>
      <c r="AU879" s="16" t="s">
        <v>1960</v>
      </c>
      <c r="AY879" s="16" t="s">
        <v>2019</v>
      </c>
      <c r="BE879" s="102">
        <f>IF(U879="základní",N879,0)</f>
        <v>0</v>
      </c>
      <c r="BF879" s="102">
        <f>IF(U879="snížená",N879,0)</f>
        <v>0</v>
      </c>
      <c r="BG879" s="102">
        <f>IF(U879="zákl. přenesená",N879,0)</f>
        <v>0</v>
      </c>
      <c r="BH879" s="102">
        <f>IF(U879="sníž. přenesená",N879,0)</f>
        <v>0</v>
      </c>
      <c r="BI879" s="102">
        <f>IF(U879="nulová",N879,0)</f>
        <v>0</v>
      </c>
      <c r="BJ879" s="16" t="s">
        <v>1878</v>
      </c>
      <c r="BK879" s="102">
        <f>ROUND(L879*K879,2)</f>
        <v>0</v>
      </c>
      <c r="BL879" s="16" t="s">
        <v>2024</v>
      </c>
      <c r="BM879" s="16" t="s">
        <v>1060</v>
      </c>
    </row>
    <row r="880" spans="2:65" s="10" customFormat="1" ht="22.5" customHeight="1">
      <c r="B880" s="162"/>
      <c r="C880" s="163"/>
      <c r="D880" s="163"/>
      <c r="E880" s="164" t="s">
        <v>1876</v>
      </c>
      <c r="F880" s="262" t="s">
        <v>1061</v>
      </c>
      <c r="G880" s="263"/>
      <c r="H880" s="263"/>
      <c r="I880" s="263"/>
      <c r="J880" s="163"/>
      <c r="K880" s="165">
        <v>72.959999999999994</v>
      </c>
      <c r="L880" s="163"/>
      <c r="M880" s="163"/>
      <c r="N880" s="163"/>
      <c r="O880" s="163"/>
      <c r="P880" s="163"/>
      <c r="Q880" s="163"/>
      <c r="R880" s="166"/>
      <c r="T880" s="167"/>
      <c r="U880" s="163"/>
      <c r="V880" s="163"/>
      <c r="W880" s="163"/>
      <c r="X880" s="163"/>
      <c r="Y880" s="163"/>
      <c r="Z880" s="163"/>
      <c r="AA880" s="168"/>
      <c r="AT880" s="169" t="s">
        <v>2027</v>
      </c>
      <c r="AU880" s="169" t="s">
        <v>1960</v>
      </c>
      <c r="AV880" s="10" t="s">
        <v>1960</v>
      </c>
      <c r="AW880" s="10" t="s">
        <v>2028</v>
      </c>
      <c r="AX880" s="10" t="s">
        <v>1936</v>
      </c>
      <c r="AY880" s="169" t="s">
        <v>2019</v>
      </c>
    </row>
    <row r="881" spans="2:51" s="10" customFormat="1" ht="31.5" customHeight="1">
      <c r="B881" s="162"/>
      <c r="C881" s="163"/>
      <c r="D881" s="163"/>
      <c r="E881" s="164" t="s">
        <v>1876</v>
      </c>
      <c r="F881" s="266" t="s">
        <v>1062</v>
      </c>
      <c r="G881" s="263"/>
      <c r="H881" s="263"/>
      <c r="I881" s="263"/>
      <c r="J881" s="163"/>
      <c r="K881" s="165">
        <v>16.461400000000001</v>
      </c>
      <c r="L881" s="163"/>
      <c r="M881" s="163"/>
      <c r="N881" s="163"/>
      <c r="O881" s="163"/>
      <c r="P881" s="163"/>
      <c r="Q881" s="163"/>
      <c r="R881" s="166"/>
      <c r="T881" s="167"/>
      <c r="U881" s="163"/>
      <c r="V881" s="163"/>
      <c r="W881" s="163"/>
      <c r="X881" s="163"/>
      <c r="Y881" s="163"/>
      <c r="Z881" s="163"/>
      <c r="AA881" s="168"/>
      <c r="AT881" s="169" t="s">
        <v>2027</v>
      </c>
      <c r="AU881" s="169" t="s">
        <v>1960</v>
      </c>
      <c r="AV881" s="10" t="s">
        <v>1960</v>
      </c>
      <c r="AW881" s="10" t="s">
        <v>2028</v>
      </c>
      <c r="AX881" s="10" t="s">
        <v>1936</v>
      </c>
      <c r="AY881" s="169" t="s">
        <v>2019</v>
      </c>
    </row>
    <row r="882" spans="2:51" s="10" customFormat="1" ht="22.5" customHeight="1">
      <c r="B882" s="162"/>
      <c r="C882" s="163"/>
      <c r="D882" s="163"/>
      <c r="E882" s="164" t="s">
        <v>1876</v>
      </c>
      <c r="F882" s="266" t="s">
        <v>1063</v>
      </c>
      <c r="G882" s="263"/>
      <c r="H882" s="263"/>
      <c r="I882" s="263"/>
      <c r="J882" s="163"/>
      <c r="K882" s="165">
        <v>6.3</v>
      </c>
      <c r="L882" s="163"/>
      <c r="M882" s="163"/>
      <c r="N882" s="163"/>
      <c r="O882" s="163"/>
      <c r="P882" s="163"/>
      <c r="Q882" s="163"/>
      <c r="R882" s="166"/>
      <c r="T882" s="167"/>
      <c r="U882" s="163"/>
      <c r="V882" s="163"/>
      <c r="W882" s="163"/>
      <c r="X882" s="163"/>
      <c r="Y882" s="163"/>
      <c r="Z882" s="163"/>
      <c r="AA882" s="168"/>
      <c r="AT882" s="169" t="s">
        <v>2027</v>
      </c>
      <c r="AU882" s="169" t="s">
        <v>1960</v>
      </c>
      <c r="AV882" s="10" t="s">
        <v>1960</v>
      </c>
      <c r="AW882" s="10" t="s">
        <v>2028</v>
      </c>
      <c r="AX882" s="10" t="s">
        <v>1936</v>
      </c>
      <c r="AY882" s="169" t="s">
        <v>2019</v>
      </c>
    </row>
    <row r="883" spans="2:51" s="10" customFormat="1" ht="31.5" customHeight="1">
      <c r="B883" s="162"/>
      <c r="C883" s="163"/>
      <c r="D883" s="163"/>
      <c r="E883" s="164" t="s">
        <v>1876</v>
      </c>
      <c r="F883" s="266" t="s">
        <v>1064</v>
      </c>
      <c r="G883" s="263"/>
      <c r="H883" s="263"/>
      <c r="I883" s="263"/>
      <c r="J883" s="163"/>
      <c r="K883" s="165">
        <v>7.6816000000000004</v>
      </c>
      <c r="L883" s="163"/>
      <c r="M883" s="163"/>
      <c r="N883" s="163"/>
      <c r="O883" s="163"/>
      <c r="P883" s="163"/>
      <c r="Q883" s="163"/>
      <c r="R883" s="166"/>
      <c r="T883" s="167"/>
      <c r="U883" s="163"/>
      <c r="V883" s="163"/>
      <c r="W883" s="163"/>
      <c r="X883" s="163"/>
      <c r="Y883" s="163"/>
      <c r="Z883" s="163"/>
      <c r="AA883" s="168"/>
      <c r="AT883" s="169" t="s">
        <v>2027</v>
      </c>
      <c r="AU883" s="169" t="s">
        <v>1960</v>
      </c>
      <c r="AV883" s="10" t="s">
        <v>1960</v>
      </c>
      <c r="AW883" s="10" t="s">
        <v>2028</v>
      </c>
      <c r="AX883" s="10" t="s">
        <v>1936</v>
      </c>
      <c r="AY883" s="169" t="s">
        <v>2019</v>
      </c>
    </row>
    <row r="884" spans="2:51" s="10" customFormat="1" ht="22.5" customHeight="1">
      <c r="B884" s="162"/>
      <c r="C884" s="163"/>
      <c r="D884" s="163"/>
      <c r="E884" s="164" t="s">
        <v>1876</v>
      </c>
      <c r="F884" s="266" t="s">
        <v>1065</v>
      </c>
      <c r="G884" s="263"/>
      <c r="H884" s="263"/>
      <c r="I884" s="263"/>
      <c r="J884" s="163"/>
      <c r="K884" s="165">
        <v>5.0759999999999996</v>
      </c>
      <c r="L884" s="163"/>
      <c r="M884" s="163"/>
      <c r="N884" s="163"/>
      <c r="O884" s="163"/>
      <c r="P884" s="163"/>
      <c r="Q884" s="163"/>
      <c r="R884" s="166"/>
      <c r="T884" s="167"/>
      <c r="U884" s="163"/>
      <c r="V884" s="163"/>
      <c r="W884" s="163"/>
      <c r="X884" s="163"/>
      <c r="Y884" s="163"/>
      <c r="Z884" s="163"/>
      <c r="AA884" s="168"/>
      <c r="AT884" s="169" t="s">
        <v>2027</v>
      </c>
      <c r="AU884" s="169" t="s">
        <v>1960</v>
      </c>
      <c r="AV884" s="10" t="s">
        <v>1960</v>
      </c>
      <c r="AW884" s="10" t="s">
        <v>2028</v>
      </c>
      <c r="AX884" s="10" t="s">
        <v>1936</v>
      </c>
      <c r="AY884" s="169" t="s">
        <v>2019</v>
      </c>
    </row>
    <row r="885" spans="2:51" s="10" customFormat="1" ht="22.5" customHeight="1">
      <c r="B885" s="162"/>
      <c r="C885" s="163"/>
      <c r="D885" s="163"/>
      <c r="E885" s="164" t="s">
        <v>1876</v>
      </c>
      <c r="F885" s="266" t="s">
        <v>1066</v>
      </c>
      <c r="G885" s="263"/>
      <c r="H885" s="263"/>
      <c r="I885" s="263"/>
      <c r="J885" s="163"/>
      <c r="K885" s="165">
        <v>1.4688000000000001</v>
      </c>
      <c r="L885" s="163"/>
      <c r="M885" s="163"/>
      <c r="N885" s="163"/>
      <c r="O885" s="163"/>
      <c r="P885" s="163"/>
      <c r="Q885" s="163"/>
      <c r="R885" s="166"/>
      <c r="T885" s="167"/>
      <c r="U885" s="163"/>
      <c r="V885" s="163"/>
      <c r="W885" s="163"/>
      <c r="X885" s="163"/>
      <c r="Y885" s="163"/>
      <c r="Z885" s="163"/>
      <c r="AA885" s="168"/>
      <c r="AT885" s="169" t="s">
        <v>2027</v>
      </c>
      <c r="AU885" s="169" t="s">
        <v>1960</v>
      </c>
      <c r="AV885" s="10" t="s">
        <v>1960</v>
      </c>
      <c r="AW885" s="10" t="s">
        <v>2028</v>
      </c>
      <c r="AX885" s="10" t="s">
        <v>1936</v>
      </c>
      <c r="AY885" s="169" t="s">
        <v>2019</v>
      </c>
    </row>
    <row r="886" spans="2:51" s="10" customFormat="1" ht="31.5" customHeight="1">
      <c r="B886" s="162"/>
      <c r="C886" s="163"/>
      <c r="D886" s="163"/>
      <c r="E886" s="164" t="s">
        <v>1876</v>
      </c>
      <c r="F886" s="266" t="s">
        <v>1067</v>
      </c>
      <c r="G886" s="263"/>
      <c r="H886" s="263"/>
      <c r="I886" s="263"/>
      <c r="J886" s="163"/>
      <c r="K886" s="165">
        <v>3.3820000000000001</v>
      </c>
      <c r="L886" s="163"/>
      <c r="M886" s="163"/>
      <c r="N886" s="163"/>
      <c r="O886" s="163"/>
      <c r="P886" s="163"/>
      <c r="Q886" s="163"/>
      <c r="R886" s="166"/>
      <c r="T886" s="167"/>
      <c r="U886" s="163"/>
      <c r="V886" s="163"/>
      <c r="W886" s="163"/>
      <c r="X886" s="163"/>
      <c r="Y886" s="163"/>
      <c r="Z886" s="163"/>
      <c r="AA886" s="168"/>
      <c r="AT886" s="169" t="s">
        <v>2027</v>
      </c>
      <c r="AU886" s="169" t="s">
        <v>1960</v>
      </c>
      <c r="AV886" s="10" t="s">
        <v>1960</v>
      </c>
      <c r="AW886" s="10" t="s">
        <v>2028</v>
      </c>
      <c r="AX886" s="10" t="s">
        <v>1936</v>
      </c>
      <c r="AY886" s="169" t="s">
        <v>2019</v>
      </c>
    </row>
    <row r="887" spans="2:51" s="10" customFormat="1" ht="22.5" customHeight="1">
      <c r="B887" s="162"/>
      <c r="C887" s="163"/>
      <c r="D887" s="163"/>
      <c r="E887" s="164" t="s">
        <v>1876</v>
      </c>
      <c r="F887" s="266" t="s">
        <v>1068</v>
      </c>
      <c r="G887" s="263"/>
      <c r="H887" s="263"/>
      <c r="I887" s="263"/>
      <c r="J887" s="163"/>
      <c r="K887" s="165">
        <v>1.86</v>
      </c>
      <c r="L887" s="163"/>
      <c r="M887" s="163"/>
      <c r="N887" s="163"/>
      <c r="O887" s="163"/>
      <c r="P887" s="163"/>
      <c r="Q887" s="163"/>
      <c r="R887" s="166"/>
      <c r="T887" s="167"/>
      <c r="U887" s="163"/>
      <c r="V887" s="163"/>
      <c r="W887" s="163"/>
      <c r="X887" s="163"/>
      <c r="Y887" s="163"/>
      <c r="Z887" s="163"/>
      <c r="AA887" s="168"/>
      <c r="AT887" s="169" t="s">
        <v>2027</v>
      </c>
      <c r="AU887" s="169" t="s">
        <v>1960</v>
      </c>
      <c r="AV887" s="10" t="s">
        <v>1960</v>
      </c>
      <c r="AW887" s="10" t="s">
        <v>2028</v>
      </c>
      <c r="AX887" s="10" t="s">
        <v>1936</v>
      </c>
      <c r="AY887" s="169" t="s">
        <v>2019</v>
      </c>
    </row>
    <row r="888" spans="2:51" s="10" customFormat="1" ht="31.5" customHeight="1">
      <c r="B888" s="162"/>
      <c r="C888" s="163"/>
      <c r="D888" s="163"/>
      <c r="E888" s="164" t="s">
        <v>1876</v>
      </c>
      <c r="F888" s="266" t="s">
        <v>1069</v>
      </c>
      <c r="G888" s="263"/>
      <c r="H888" s="263"/>
      <c r="I888" s="263"/>
      <c r="J888" s="163"/>
      <c r="K888" s="165">
        <v>6.7050000000000001</v>
      </c>
      <c r="L888" s="163"/>
      <c r="M888" s="163"/>
      <c r="N888" s="163"/>
      <c r="O888" s="163"/>
      <c r="P888" s="163"/>
      <c r="Q888" s="163"/>
      <c r="R888" s="166"/>
      <c r="T888" s="167"/>
      <c r="U888" s="163"/>
      <c r="V888" s="163"/>
      <c r="W888" s="163"/>
      <c r="X888" s="163"/>
      <c r="Y888" s="163"/>
      <c r="Z888" s="163"/>
      <c r="AA888" s="168"/>
      <c r="AT888" s="169" t="s">
        <v>2027</v>
      </c>
      <c r="AU888" s="169" t="s">
        <v>1960</v>
      </c>
      <c r="AV888" s="10" t="s">
        <v>1960</v>
      </c>
      <c r="AW888" s="10" t="s">
        <v>2028</v>
      </c>
      <c r="AX888" s="10" t="s">
        <v>1936</v>
      </c>
      <c r="AY888" s="169" t="s">
        <v>2019</v>
      </c>
    </row>
    <row r="889" spans="2:51" s="10" customFormat="1" ht="22.5" customHeight="1">
      <c r="B889" s="162"/>
      <c r="C889" s="163"/>
      <c r="D889" s="163"/>
      <c r="E889" s="164" t="s">
        <v>1876</v>
      </c>
      <c r="F889" s="266" t="s">
        <v>1070</v>
      </c>
      <c r="G889" s="263"/>
      <c r="H889" s="263"/>
      <c r="I889" s="263"/>
      <c r="J889" s="163"/>
      <c r="K889" s="165">
        <v>1.74</v>
      </c>
      <c r="L889" s="163"/>
      <c r="M889" s="163"/>
      <c r="N889" s="163"/>
      <c r="O889" s="163"/>
      <c r="P889" s="163"/>
      <c r="Q889" s="163"/>
      <c r="R889" s="166"/>
      <c r="T889" s="167"/>
      <c r="U889" s="163"/>
      <c r="V889" s="163"/>
      <c r="W889" s="163"/>
      <c r="X889" s="163"/>
      <c r="Y889" s="163"/>
      <c r="Z889" s="163"/>
      <c r="AA889" s="168"/>
      <c r="AT889" s="169" t="s">
        <v>2027</v>
      </c>
      <c r="AU889" s="169" t="s">
        <v>1960</v>
      </c>
      <c r="AV889" s="10" t="s">
        <v>1960</v>
      </c>
      <c r="AW889" s="10" t="s">
        <v>2028</v>
      </c>
      <c r="AX889" s="10" t="s">
        <v>1936</v>
      </c>
      <c r="AY889" s="169" t="s">
        <v>2019</v>
      </c>
    </row>
    <row r="890" spans="2:51" s="10" customFormat="1" ht="22.5" customHeight="1">
      <c r="B890" s="162"/>
      <c r="C890" s="163"/>
      <c r="D890" s="163"/>
      <c r="E890" s="164" t="s">
        <v>1876</v>
      </c>
      <c r="F890" s="266" t="s">
        <v>1071</v>
      </c>
      <c r="G890" s="263"/>
      <c r="H890" s="263"/>
      <c r="I890" s="263"/>
      <c r="J890" s="163"/>
      <c r="K890" s="165">
        <v>2.2494749999999999</v>
      </c>
      <c r="L890" s="163"/>
      <c r="M890" s="163"/>
      <c r="N890" s="163"/>
      <c r="O890" s="163"/>
      <c r="P890" s="163"/>
      <c r="Q890" s="163"/>
      <c r="R890" s="166"/>
      <c r="T890" s="167"/>
      <c r="U890" s="163"/>
      <c r="V890" s="163"/>
      <c r="W890" s="163"/>
      <c r="X890" s="163"/>
      <c r="Y890" s="163"/>
      <c r="Z890" s="163"/>
      <c r="AA890" s="168"/>
      <c r="AT890" s="169" t="s">
        <v>2027</v>
      </c>
      <c r="AU890" s="169" t="s">
        <v>1960</v>
      </c>
      <c r="AV890" s="10" t="s">
        <v>1960</v>
      </c>
      <c r="AW890" s="10" t="s">
        <v>2028</v>
      </c>
      <c r="AX890" s="10" t="s">
        <v>1936</v>
      </c>
      <c r="AY890" s="169" t="s">
        <v>2019</v>
      </c>
    </row>
    <row r="891" spans="2:51" s="10" customFormat="1" ht="44.25" customHeight="1">
      <c r="B891" s="162"/>
      <c r="C891" s="163"/>
      <c r="D891" s="163"/>
      <c r="E891" s="164" t="s">
        <v>1876</v>
      </c>
      <c r="F891" s="266" t="s">
        <v>1072</v>
      </c>
      <c r="G891" s="263"/>
      <c r="H891" s="263"/>
      <c r="I891" s="263"/>
      <c r="J891" s="163"/>
      <c r="K891" s="165">
        <v>29.825600000000001</v>
      </c>
      <c r="L891" s="163"/>
      <c r="M891" s="163"/>
      <c r="N891" s="163"/>
      <c r="O891" s="163"/>
      <c r="P891" s="163"/>
      <c r="Q891" s="163"/>
      <c r="R891" s="166"/>
      <c r="T891" s="167"/>
      <c r="U891" s="163"/>
      <c r="V891" s="163"/>
      <c r="W891" s="163"/>
      <c r="X891" s="163"/>
      <c r="Y891" s="163"/>
      <c r="Z891" s="163"/>
      <c r="AA891" s="168"/>
      <c r="AT891" s="169" t="s">
        <v>2027</v>
      </c>
      <c r="AU891" s="169" t="s">
        <v>1960</v>
      </c>
      <c r="AV891" s="10" t="s">
        <v>1960</v>
      </c>
      <c r="AW891" s="10" t="s">
        <v>2028</v>
      </c>
      <c r="AX891" s="10" t="s">
        <v>1936</v>
      </c>
      <c r="AY891" s="169" t="s">
        <v>2019</v>
      </c>
    </row>
    <row r="892" spans="2:51" s="10" customFormat="1" ht="31.5" customHeight="1">
      <c r="B892" s="162"/>
      <c r="C892" s="163"/>
      <c r="D892" s="163"/>
      <c r="E892" s="164" t="s">
        <v>1876</v>
      </c>
      <c r="F892" s="266" t="s">
        <v>1073</v>
      </c>
      <c r="G892" s="263"/>
      <c r="H892" s="263"/>
      <c r="I892" s="263"/>
      <c r="J892" s="163"/>
      <c r="K892" s="165">
        <v>14.388</v>
      </c>
      <c r="L892" s="163"/>
      <c r="M892" s="163"/>
      <c r="N892" s="163"/>
      <c r="O892" s="163"/>
      <c r="P892" s="163"/>
      <c r="Q892" s="163"/>
      <c r="R892" s="166"/>
      <c r="T892" s="167"/>
      <c r="U892" s="163"/>
      <c r="V892" s="163"/>
      <c r="W892" s="163"/>
      <c r="X892" s="163"/>
      <c r="Y892" s="163"/>
      <c r="Z892" s="163"/>
      <c r="AA892" s="168"/>
      <c r="AT892" s="169" t="s">
        <v>2027</v>
      </c>
      <c r="AU892" s="169" t="s">
        <v>1960</v>
      </c>
      <c r="AV892" s="10" t="s">
        <v>1960</v>
      </c>
      <c r="AW892" s="10" t="s">
        <v>2028</v>
      </c>
      <c r="AX892" s="10" t="s">
        <v>1936</v>
      </c>
      <c r="AY892" s="169" t="s">
        <v>2019</v>
      </c>
    </row>
    <row r="893" spans="2:51" s="10" customFormat="1" ht="31.5" customHeight="1">
      <c r="B893" s="162"/>
      <c r="C893" s="163"/>
      <c r="D893" s="163"/>
      <c r="E893" s="164" t="s">
        <v>1876</v>
      </c>
      <c r="F893" s="266" t="s">
        <v>1074</v>
      </c>
      <c r="G893" s="263"/>
      <c r="H893" s="263"/>
      <c r="I893" s="263"/>
      <c r="J893" s="163"/>
      <c r="K893" s="165">
        <v>14.388</v>
      </c>
      <c r="L893" s="163"/>
      <c r="M893" s="163"/>
      <c r="N893" s="163"/>
      <c r="O893" s="163"/>
      <c r="P893" s="163"/>
      <c r="Q893" s="163"/>
      <c r="R893" s="166"/>
      <c r="T893" s="167"/>
      <c r="U893" s="163"/>
      <c r="V893" s="163"/>
      <c r="W893" s="163"/>
      <c r="X893" s="163"/>
      <c r="Y893" s="163"/>
      <c r="Z893" s="163"/>
      <c r="AA893" s="168"/>
      <c r="AT893" s="169" t="s">
        <v>2027</v>
      </c>
      <c r="AU893" s="169" t="s">
        <v>1960</v>
      </c>
      <c r="AV893" s="10" t="s">
        <v>1960</v>
      </c>
      <c r="AW893" s="10" t="s">
        <v>2028</v>
      </c>
      <c r="AX893" s="10" t="s">
        <v>1936</v>
      </c>
      <c r="AY893" s="169" t="s">
        <v>2019</v>
      </c>
    </row>
    <row r="894" spans="2:51" s="10" customFormat="1" ht="31.5" customHeight="1">
      <c r="B894" s="162"/>
      <c r="C894" s="163"/>
      <c r="D894" s="163"/>
      <c r="E894" s="164" t="s">
        <v>1876</v>
      </c>
      <c r="F894" s="266" t="s">
        <v>1075</v>
      </c>
      <c r="G894" s="263"/>
      <c r="H894" s="263"/>
      <c r="I894" s="263"/>
      <c r="J894" s="163"/>
      <c r="K894" s="165">
        <v>13.398</v>
      </c>
      <c r="L894" s="163"/>
      <c r="M894" s="163"/>
      <c r="N894" s="163"/>
      <c r="O894" s="163"/>
      <c r="P894" s="163"/>
      <c r="Q894" s="163"/>
      <c r="R894" s="166"/>
      <c r="T894" s="167"/>
      <c r="U894" s="163"/>
      <c r="V894" s="163"/>
      <c r="W894" s="163"/>
      <c r="X894" s="163"/>
      <c r="Y894" s="163"/>
      <c r="Z894" s="163"/>
      <c r="AA894" s="168"/>
      <c r="AT894" s="169" t="s">
        <v>2027</v>
      </c>
      <c r="AU894" s="169" t="s">
        <v>1960</v>
      </c>
      <c r="AV894" s="10" t="s">
        <v>1960</v>
      </c>
      <c r="AW894" s="10" t="s">
        <v>2028</v>
      </c>
      <c r="AX894" s="10" t="s">
        <v>1936</v>
      </c>
      <c r="AY894" s="169" t="s">
        <v>2019</v>
      </c>
    </row>
    <row r="895" spans="2:51" s="10" customFormat="1" ht="22.5" customHeight="1">
      <c r="B895" s="162"/>
      <c r="C895" s="163"/>
      <c r="D895" s="163"/>
      <c r="E895" s="164" t="s">
        <v>1876</v>
      </c>
      <c r="F895" s="266" t="s">
        <v>1076</v>
      </c>
      <c r="G895" s="263"/>
      <c r="H895" s="263"/>
      <c r="I895" s="263"/>
      <c r="J895" s="163"/>
      <c r="K895" s="165">
        <v>62.200800000000001</v>
      </c>
      <c r="L895" s="163"/>
      <c r="M895" s="163"/>
      <c r="N895" s="163"/>
      <c r="O895" s="163"/>
      <c r="P895" s="163"/>
      <c r="Q895" s="163"/>
      <c r="R895" s="166"/>
      <c r="T895" s="167"/>
      <c r="U895" s="163"/>
      <c r="V895" s="163"/>
      <c r="W895" s="163"/>
      <c r="X895" s="163"/>
      <c r="Y895" s="163"/>
      <c r="Z895" s="163"/>
      <c r="AA895" s="168"/>
      <c r="AT895" s="169" t="s">
        <v>2027</v>
      </c>
      <c r="AU895" s="169" t="s">
        <v>1960</v>
      </c>
      <c r="AV895" s="10" t="s">
        <v>1960</v>
      </c>
      <c r="AW895" s="10" t="s">
        <v>2028</v>
      </c>
      <c r="AX895" s="10" t="s">
        <v>1936</v>
      </c>
      <c r="AY895" s="169" t="s">
        <v>2019</v>
      </c>
    </row>
    <row r="896" spans="2:51" s="10" customFormat="1" ht="22.5" customHeight="1">
      <c r="B896" s="162"/>
      <c r="C896" s="163"/>
      <c r="D896" s="163"/>
      <c r="E896" s="164" t="s">
        <v>1876</v>
      </c>
      <c r="F896" s="266" t="s">
        <v>1077</v>
      </c>
      <c r="G896" s="263"/>
      <c r="H896" s="263"/>
      <c r="I896" s="263"/>
      <c r="J896" s="163"/>
      <c r="K896" s="165">
        <v>2.3772500000000001</v>
      </c>
      <c r="L896" s="163"/>
      <c r="M896" s="163"/>
      <c r="N896" s="163"/>
      <c r="O896" s="163"/>
      <c r="P896" s="163"/>
      <c r="Q896" s="163"/>
      <c r="R896" s="166"/>
      <c r="T896" s="167"/>
      <c r="U896" s="163"/>
      <c r="V896" s="163"/>
      <c r="W896" s="163"/>
      <c r="X896" s="163"/>
      <c r="Y896" s="163"/>
      <c r="Z896" s="163"/>
      <c r="AA896" s="168"/>
      <c r="AT896" s="169" t="s">
        <v>2027</v>
      </c>
      <c r="AU896" s="169" t="s">
        <v>1960</v>
      </c>
      <c r="AV896" s="10" t="s">
        <v>1960</v>
      </c>
      <c r="AW896" s="10" t="s">
        <v>2028</v>
      </c>
      <c r="AX896" s="10" t="s">
        <v>1936</v>
      </c>
      <c r="AY896" s="169" t="s">
        <v>2019</v>
      </c>
    </row>
    <row r="897" spans="2:65" s="10" customFormat="1" ht="22.5" customHeight="1">
      <c r="B897" s="162"/>
      <c r="C897" s="163"/>
      <c r="D897" s="163"/>
      <c r="E897" s="164" t="s">
        <v>1876</v>
      </c>
      <c r="F897" s="266" t="s">
        <v>1078</v>
      </c>
      <c r="G897" s="263"/>
      <c r="H897" s="263"/>
      <c r="I897" s="263"/>
      <c r="J897" s="163"/>
      <c r="K897" s="165">
        <v>4.1717500000000003</v>
      </c>
      <c r="L897" s="163"/>
      <c r="M897" s="163"/>
      <c r="N897" s="163"/>
      <c r="O897" s="163"/>
      <c r="P897" s="163"/>
      <c r="Q897" s="163"/>
      <c r="R897" s="166"/>
      <c r="T897" s="167"/>
      <c r="U897" s="163"/>
      <c r="V897" s="163"/>
      <c r="W897" s="163"/>
      <c r="X897" s="163"/>
      <c r="Y897" s="163"/>
      <c r="Z897" s="163"/>
      <c r="AA897" s="168"/>
      <c r="AT897" s="169" t="s">
        <v>2027</v>
      </c>
      <c r="AU897" s="169" t="s">
        <v>1960</v>
      </c>
      <c r="AV897" s="10" t="s">
        <v>1960</v>
      </c>
      <c r="AW897" s="10" t="s">
        <v>2028</v>
      </c>
      <c r="AX897" s="10" t="s">
        <v>1936</v>
      </c>
      <c r="AY897" s="169" t="s">
        <v>2019</v>
      </c>
    </row>
    <row r="898" spans="2:65" s="10" customFormat="1" ht="22.5" customHeight="1">
      <c r="B898" s="162"/>
      <c r="C898" s="163"/>
      <c r="D898" s="163"/>
      <c r="E898" s="164" t="s">
        <v>1876</v>
      </c>
      <c r="F898" s="266" t="s">
        <v>1079</v>
      </c>
      <c r="G898" s="263"/>
      <c r="H898" s="263"/>
      <c r="I898" s="263"/>
      <c r="J898" s="163"/>
      <c r="K898" s="165">
        <v>5.0875000000000004</v>
      </c>
      <c r="L898" s="163"/>
      <c r="M898" s="163"/>
      <c r="N898" s="163"/>
      <c r="O898" s="163"/>
      <c r="P898" s="163"/>
      <c r="Q898" s="163"/>
      <c r="R898" s="166"/>
      <c r="T898" s="167"/>
      <c r="U898" s="163"/>
      <c r="V898" s="163"/>
      <c r="W898" s="163"/>
      <c r="X898" s="163"/>
      <c r="Y898" s="163"/>
      <c r="Z898" s="163"/>
      <c r="AA898" s="168"/>
      <c r="AT898" s="169" t="s">
        <v>2027</v>
      </c>
      <c r="AU898" s="169" t="s">
        <v>1960</v>
      </c>
      <c r="AV898" s="10" t="s">
        <v>1960</v>
      </c>
      <c r="AW898" s="10" t="s">
        <v>2028</v>
      </c>
      <c r="AX898" s="10" t="s">
        <v>1936</v>
      </c>
      <c r="AY898" s="169" t="s">
        <v>2019</v>
      </c>
    </row>
    <row r="899" spans="2:65" s="11" customFormat="1" ht="22.5" customHeight="1">
      <c r="B899" s="170"/>
      <c r="C899" s="171"/>
      <c r="D899" s="171"/>
      <c r="E899" s="172" t="s">
        <v>1876</v>
      </c>
      <c r="F899" s="264" t="s">
        <v>2029</v>
      </c>
      <c r="G899" s="265"/>
      <c r="H899" s="265"/>
      <c r="I899" s="265"/>
      <c r="J899" s="171"/>
      <c r="K899" s="173">
        <v>271.72117500000002</v>
      </c>
      <c r="L899" s="171"/>
      <c r="M899" s="171"/>
      <c r="N899" s="171"/>
      <c r="O899" s="171"/>
      <c r="P899" s="171"/>
      <c r="Q899" s="171"/>
      <c r="R899" s="174"/>
      <c r="T899" s="175"/>
      <c r="U899" s="171"/>
      <c r="V899" s="171"/>
      <c r="W899" s="171"/>
      <c r="X899" s="171"/>
      <c r="Y899" s="171"/>
      <c r="Z899" s="171"/>
      <c r="AA899" s="176"/>
      <c r="AT899" s="177" t="s">
        <v>2027</v>
      </c>
      <c r="AU899" s="177" t="s">
        <v>1960</v>
      </c>
      <c r="AV899" s="11" t="s">
        <v>2024</v>
      </c>
      <c r="AW899" s="11" t="s">
        <v>2028</v>
      </c>
      <c r="AX899" s="11" t="s">
        <v>1878</v>
      </c>
      <c r="AY899" s="177" t="s">
        <v>2019</v>
      </c>
    </row>
    <row r="900" spans="2:65" s="1" customFormat="1" ht="31.5" customHeight="1">
      <c r="B900" s="33"/>
      <c r="C900" s="155" t="s">
        <v>1080</v>
      </c>
      <c r="D900" s="155" t="s">
        <v>2020</v>
      </c>
      <c r="E900" s="156" t="s">
        <v>1081</v>
      </c>
      <c r="F900" s="249" t="s">
        <v>1082</v>
      </c>
      <c r="G900" s="250"/>
      <c r="H900" s="250"/>
      <c r="I900" s="250"/>
      <c r="J900" s="157" t="s">
        <v>2049</v>
      </c>
      <c r="K900" s="158">
        <v>245.08500000000001</v>
      </c>
      <c r="L900" s="251">
        <v>0</v>
      </c>
      <c r="M900" s="250"/>
      <c r="N900" s="252">
        <f>ROUND(L900*K900,2)</f>
        <v>0</v>
      </c>
      <c r="O900" s="250"/>
      <c r="P900" s="250"/>
      <c r="Q900" s="250"/>
      <c r="R900" s="35"/>
      <c r="T900" s="159" t="s">
        <v>1876</v>
      </c>
      <c r="U900" s="42" t="s">
        <v>1901</v>
      </c>
      <c r="V900" s="34"/>
      <c r="W900" s="160">
        <f>V900*K900</f>
        <v>0</v>
      </c>
      <c r="X900" s="160">
        <v>6.0000000000000002E-5</v>
      </c>
      <c r="Y900" s="160">
        <f>X900*K900</f>
        <v>1.47051E-2</v>
      </c>
      <c r="Z900" s="160">
        <v>0</v>
      </c>
      <c r="AA900" s="161">
        <f>Z900*K900</f>
        <v>0</v>
      </c>
      <c r="AR900" s="16" t="s">
        <v>2024</v>
      </c>
      <c r="AT900" s="16" t="s">
        <v>2020</v>
      </c>
      <c r="AU900" s="16" t="s">
        <v>1960</v>
      </c>
      <c r="AY900" s="16" t="s">
        <v>2019</v>
      </c>
      <c r="BE900" s="102">
        <f>IF(U900="základní",N900,0)</f>
        <v>0</v>
      </c>
      <c r="BF900" s="102">
        <f>IF(U900="snížená",N900,0)</f>
        <v>0</v>
      </c>
      <c r="BG900" s="102">
        <f>IF(U900="zákl. přenesená",N900,0)</f>
        <v>0</v>
      </c>
      <c r="BH900" s="102">
        <f>IF(U900="sníž. přenesená",N900,0)</f>
        <v>0</v>
      </c>
      <c r="BI900" s="102">
        <f>IF(U900="nulová",N900,0)</f>
        <v>0</v>
      </c>
      <c r="BJ900" s="16" t="s">
        <v>1878</v>
      </c>
      <c r="BK900" s="102">
        <f>ROUND(L900*K900,2)</f>
        <v>0</v>
      </c>
      <c r="BL900" s="16" t="s">
        <v>2024</v>
      </c>
      <c r="BM900" s="16" t="s">
        <v>1083</v>
      </c>
    </row>
    <row r="901" spans="2:65" s="10" customFormat="1" ht="31.5" customHeight="1">
      <c r="B901" s="162"/>
      <c r="C901" s="163"/>
      <c r="D901" s="163"/>
      <c r="E901" s="164" t="s">
        <v>1876</v>
      </c>
      <c r="F901" s="262" t="s">
        <v>1084</v>
      </c>
      <c r="G901" s="263"/>
      <c r="H901" s="263"/>
      <c r="I901" s="263"/>
      <c r="J901" s="163"/>
      <c r="K901" s="165">
        <v>35.86</v>
      </c>
      <c r="L901" s="163"/>
      <c r="M901" s="163"/>
      <c r="N901" s="163"/>
      <c r="O901" s="163"/>
      <c r="P901" s="163"/>
      <c r="Q901" s="163"/>
      <c r="R901" s="166"/>
      <c r="T901" s="167"/>
      <c r="U901" s="163"/>
      <c r="V901" s="163"/>
      <c r="W901" s="163"/>
      <c r="X901" s="163"/>
      <c r="Y901" s="163"/>
      <c r="Z901" s="163"/>
      <c r="AA901" s="168"/>
      <c r="AT901" s="169" t="s">
        <v>2027</v>
      </c>
      <c r="AU901" s="169" t="s">
        <v>1960</v>
      </c>
      <c r="AV901" s="10" t="s">
        <v>1960</v>
      </c>
      <c r="AW901" s="10" t="s">
        <v>2028</v>
      </c>
      <c r="AX901" s="10" t="s">
        <v>1936</v>
      </c>
      <c r="AY901" s="169" t="s">
        <v>2019</v>
      </c>
    </row>
    <row r="902" spans="2:65" s="10" customFormat="1" ht="57" customHeight="1">
      <c r="B902" s="162"/>
      <c r="C902" s="163"/>
      <c r="D902" s="163"/>
      <c r="E902" s="164" t="s">
        <v>1876</v>
      </c>
      <c r="F902" s="266" t="s">
        <v>1085</v>
      </c>
      <c r="G902" s="263"/>
      <c r="H902" s="263"/>
      <c r="I902" s="263"/>
      <c r="J902" s="163"/>
      <c r="K902" s="165">
        <v>37.770000000000003</v>
      </c>
      <c r="L902" s="163"/>
      <c r="M902" s="163"/>
      <c r="N902" s="163"/>
      <c r="O902" s="163"/>
      <c r="P902" s="163"/>
      <c r="Q902" s="163"/>
      <c r="R902" s="166"/>
      <c r="T902" s="167"/>
      <c r="U902" s="163"/>
      <c r="V902" s="163"/>
      <c r="W902" s="163"/>
      <c r="X902" s="163"/>
      <c r="Y902" s="163"/>
      <c r="Z902" s="163"/>
      <c r="AA902" s="168"/>
      <c r="AT902" s="169" t="s">
        <v>2027</v>
      </c>
      <c r="AU902" s="169" t="s">
        <v>1960</v>
      </c>
      <c r="AV902" s="10" t="s">
        <v>1960</v>
      </c>
      <c r="AW902" s="10" t="s">
        <v>2028</v>
      </c>
      <c r="AX902" s="10" t="s">
        <v>1936</v>
      </c>
      <c r="AY902" s="169" t="s">
        <v>2019</v>
      </c>
    </row>
    <row r="903" spans="2:65" s="10" customFormat="1" ht="44.25" customHeight="1">
      <c r="B903" s="162"/>
      <c r="C903" s="163"/>
      <c r="D903" s="163"/>
      <c r="E903" s="164" t="s">
        <v>1876</v>
      </c>
      <c r="F903" s="266" t="s">
        <v>1086</v>
      </c>
      <c r="G903" s="263"/>
      <c r="H903" s="263"/>
      <c r="I903" s="263"/>
      <c r="J903" s="163"/>
      <c r="K903" s="165">
        <v>70.02</v>
      </c>
      <c r="L903" s="163"/>
      <c r="M903" s="163"/>
      <c r="N903" s="163"/>
      <c r="O903" s="163"/>
      <c r="P903" s="163"/>
      <c r="Q903" s="163"/>
      <c r="R903" s="166"/>
      <c r="T903" s="167"/>
      <c r="U903" s="163"/>
      <c r="V903" s="163"/>
      <c r="W903" s="163"/>
      <c r="X903" s="163"/>
      <c r="Y903" s="163"/>
      <c r="Z903" s="163"/>
      <c r="AA903" s="168"/>
      <c r="AT903" s="169" t="s">
        <v>2027</v>
      </c>
      <c r="AU903" s="169" t="s">
        <v>1960</v>
      </c>
      <c r="AV903" s="10" t="s">
        <v>1960</v>
      </c>
      <c r="AW903" s="10" t="s">
        <v>2028</v>
      </c>
      <c r="AX903" s="10" t="s">
        <v>1936</v>
      </c>
      <c r="AY903" s="169" t="s">
        <v>2019</v>
      </c>
    </row>
    <row r="904" spans="2:65" s="10" customFormat="1" ht="44.25" customHeight="1">
      <c r="B904" s="162"/>
      <c r="C904" s="163"/>
      <c r="D904" s="163"/>
      <c r="E904" s="164" t="s">
        <v>1876</v>
      </c>
      <c r="F904" s="266" t="s">
        <v>1087</v>
      </c>
      <c r="G904" s="263"/>
      <c r="H904" s="263"/>
      <c r="I904" s="263"/>
      <c r="J904" s="163"/>
      <c r="K904" s="165">
        <v>39.185000000000002</v>
      </c>
      <c r="L904" s="163"/>
      <c r="M904" s="163"/>
      <c r="N904" s="163"/>
      <c r="O904" s="163"/>
      <c r="P904" s="163"/>
      <c r="Q904" s="163"/>
      <c r="R904" s="166"/>
      <c r="T904" s="167"/>
      <c r="U904" s="163"/>
      <c r="V904" s="163"/>
      <c r="W904" s="163"/>
      <c r="X904" s="163"/>
      <c r="Y904" s="163"/>
      <c r="Z904" s="163"/>
      <c r="AA904" s="168"/>
      <c r="AT904" s="169" t="s">
        <v>2027</v>
      </c>
      <c r="AU904" s="169" t="s">
        <v>1960</v>
      </c>
      <c r="AV904" s="10" t="s">
        <v>1960</v>
      </c>
      <c r="AW904" s="10" t="s">
        <v>2028</v>
      </c>
      <c r="AX904" s="10" t="s">
        <v>1936</v>
      </c>
      <c r="AY904" s="169" t="s">
        <v>2019</v>
      </c>
    </row>
    <row r="905" spans="2:65" s="10" customFormat="1" ht="44.25" customHeight="1">
      <c r="B905" s="162"/>
      <c r="C905" s="163"/>
      <c r="D905" s="163"/>
      <c r="E905" s="164" t="s">
        <v>1876</v>
      </c>
      <c r="F905" s="266" t="s">
        <v>1088</v>
      </c>
      <c r="G905" s="263"/>
      <c r="H905" s="263"/>
      <c r="I905" s="263"/>
      <c r="J905" s="163"/>
      <c r="K905" s="165">
        <v>62.25</v>
      </c>
      <c r="L905" s="163"/>
      <c r="M905" s="163"/>
      <c r="N905" s="163"/>
      <c r="O905" s="163"/>
      <c r="P905" s="163"/>
      <c r="Q905" s="163"/>
      <c r="R905" s="166"/>
      <c r="T905" s="167"/>
      <c r="U905" s="163"/>
      <c r="V905" s="163"/>
      <c r="W905" s="163"/>
      <c r="X905" s="163"/>
      <c r="Y905" s="163"/>
      <c r="Z905" s="163"/>
      <c r="AA905" s="168"/>
      <c r="AT905" s="169" t="s">
        <v>2027</v>
      </c>
      <c r="AU905" s="169" t="s">
        <v>1960</v>
      </c>
      <c r="AV905" s="10" t="s">
        <v>1960</v>
      </c>
      <c r="AW905" s="10" t="s">
        <v>2028</v>
      </c>
      <c r="AX905" s="10" t="s">
        <v>1936</v>
      </c>
      <c r="AY905" s="169" t="s">
        <v>2019</v>
      </c>
    </row>
    <row r="906" spans="2:65" s="11" customFormat="1" ht="22.5" customHeight="1">
      <c r="B906" s="170"/>
      <c r="C906" s="171"/>
      <c r="D906" s="171"/>
      <c r="E906" s="172" t="s">
        <v>1876</v>
      </c>
      <c r="F906" s="264" t="s">
        <v>2029</v>
      </c>
      <c r="G906" s="265"/>
      <c r="H906" s="265"/>
      <c r="I906" s="265"/>
      <c r="J906" s="171"/>
      <c r="K906" s="173">
        <v>245.08500000000001</v>
      </c>
      <c r="L906" s="171"/>
      <c r="M906" s="171"/>
      <c r="N906" s="171"/>
      <c r="O906" s="171"/>
      <c r="P906" s="171"/>
      <c r="Q906" s="171"/>
      <c r="R906" s="174"/>
      <c r="T906" s="175"/>
      <c r="U906" s="171"/>
      <c r="V906" s="171"/>
      <c r="W906" s="171"/>
      <c r="X906" s="171"/>
      <c r="Y906" s="171"/>
      <c r="Z906" s="171"/>
      <c r="AA906" s="176"/>
      <c r="AT906" s="177" t="s">
        <v>2027</v>
      </c>
      <c r="AU906" s="177" t="s">
        <v>1960</v>
      </c>
      <c r="AV906" s="11" t="s">
        <v>2024</v>
      </c>
      <c r="AW906" s="11" t="s">
        <v>2028</v>
      </c>
      <c r="AX906" s="11" t="s">
        <v>1878</v>
      </c>
      <c r="AY906" s="177" t="s">
        <v>2019</v>
      </c>
    </row>
    <row r="907" spans="2:65" s="1" customFormat="1" ht="31.5" customHeight="1">
      <c r="B907" s="33"/>
      <c r="C907" s="155" t="s">
        <v>1089</v>
      </c>
      <c r="D907" s="155" t="s">
        <v>2020</v>
      </c>
      <c r="E907" s="156" t="s">
        <v>1090</v>
      </c>
      <c r="F907" s="249" t="s">
        <v>1091</v>
      </c>
      <c r="G907" s="250"/>
      <c r="H907" s="250"/>
      <c r="I907" s="250"/>
      <c r="J907" s="157" t="s">
        <v>2049</v>
      </c>
      <c r="K907" s="158">
        <v>4.8</v>
      </c>
      <c r="L907" s="251">
        <v>0</v>
      </c>
      <c r="M907" s="250"/>
      <c r="N907" s="252">
        <f>ROUND(L907*K907,2)</f>
        <v>0</v>
      </c>
      <c r="O907" s="250"/>
      <c r="P907" s="250"/>
      <c r="Q907" s="250"/>
      <c r="R907" s="35"/>
      <c r="T907" s="159" t="s">
        <v>1876</v>
      </c>
      <c r="U907" s="42" t="s">
        <v>1901</v>
      </c>
      <c r="V907" s="34"/>
      <c r="W907" s="160">
        <f>V907*K907</f>
        <v>0</v>
      </c>
      <c r="X907" s="160">
        <v>5.0000000000000002E-5</v>
      </c>
      <c r="Y907" s="160">
        <f>X907*K907</f>
        <v>2.4000000000000001E-4</v>
      </c>
      <c r="Z907" s="160">
        <v>0</v>
      </c>
      <c r="AA907" s="161">
        <f>Z907*K907</f>
        <v>0</v>
      </c>
      <c r="AR907" s="16" t="s">
        <v>2024</v>
      </c>
      <c r="AT907" s="16" t="s">
        <v>2020</v>
      </c>
      <c r="AU907" s="16" t="s">
        <v>1960</v>
      </c>
      <c r="AY907" s="16" t="s">
        <v>2019</v>
      </c>
      <c r="BE907" s="102">
        <f>IF(U907="základní",N907,0)</f>
        <v>0</v>
      </c>
      <c r="BF907" s="102">
        <f>IF(U907="snížená",N907,0)</f>
        <v>0</v>
      </c>
      <c r="BG907" s="102">
        <f>IF(U907="zákl. přenesená",N907,0)</f>
        <v>0</v>
      </c>
      <c r="BH907" s="102">
        <f>IF(U907="sníž. přenesená",N907,0)</f>
        <v>0</v>
      </c>
      <c r="BI907" s="102">
        <f>IF(U907="nulová",N907,0)</f>
        <v>0</v>
      </c>
      <c r="BJ907" s="16" t="s">
        <v>1878</v>
      </c>
      <c r="BK907" s="102">
        <f>ROUND(L907*K907,2)</f>
        <v>0</v>
      </c>
      <c r="BL907" s="16" t="s">
        <v>2024</v>
      </c>
      <c r="BM907" s="16" t="s">
        <v>1092</v>
      </c>
    </row>
    <row r="908" spans="2:65" s="10" customFormat="1" ht="22.5" customHeight="1">
      <c r="B908" s="162"/>
      <c r="C908" s="163"/>
      <c r="D908" s="163"/>
      <c r="E908" s="164" t="s">
        <v>1876</v>
      </c>
      <c r="F908" s="262" t="s">
        <v>1093</v>
      </c>
      <c r="G908" s="263"/>
      <c r="H908" s="263"/>
      <c r="I908" s="263"/>
      <c r="J908" s="163"/>
      <c r="K908" s="165">
        <v>1.1000000000000001</v>
      </c>
      <c r="L908" s="163"/>
      <c r="M908" s="163"/>
      <c r="N908" s="163"/>
      <c r="O908" s="163"/>
      <c r="P908" s="163"/>
      <c r="Q908" s="163"/>
      <c r="R908" s="166"/>
      <c r="T908" s="167"/>
      <c r="U908" s="163"/>
      <c r="V908" s="163"/>
      <c r="W908" s="163"/>
      <c r="X908" s="163"/>
      <c r="Y908" s="163"/>
      <c r="Z908" s="163"/>
      <c r="AA908" s="168"/>
      <c r="AT908" s="169" t="s">
        <v>2027</v>
      </c>
      <c r="AU908" s="169" t="s">
        <v>1960</v>
      </c>
      <c r="AV908" s="10" t="s">
        <v>1960</v>
      </c>
      <c r="AW908" s="10" t="s">
        <v>2028</v>
      </c>
      <c r="AX908" s="10" t="s">
        <v>1936</v>
      </c>
      <c r="AY908" s="169" t="s">
        <v>2019</v>
      </c>
    </row>
    <row r="909" spans="2:65" s="10" customFormat="1" ht="22.5" customHeight="1">
      <c r="B909" s="162"/>
      <c r="C909" s="163"/>
      <c r="D909" s="163"/>
      <c r="E909" s="164" t="s">
        <v>1876</v>
      </c>
      <c r="F909" s="266" t="s">
        <v>1094</v>
      </c>
      <c r="G909" s="263"/>
      <c r="H909" s="263"/>
      <c r="I909" s="263"/>
      <c r="J909" s="163"/>
      <c r="K909" s="165">
        <v>3.7</v>
      </c>
      <c r="L909" s="163"/>
      <c r="M909" s="163"/>
      <c r="N909" s="163"/>
      <c r="O909" s="163"/>
      <c r="P909" s="163"/>
      <c r="Q909" s="163"/>
      <c r="R909" s="166"/>
      <c r="T909" s="167"/>
      <c r="U909" s="163"/>
      <c r="V909" s="163"/>
      <c r="W909" s="163"/>
      <c r="X909" s="163"/>
      <c r="Y909" s="163"/>
      <c r="Z909" s="163"/>
      <c r="AA909" s="168"/>
      <c r="AT909" s="169" t="s">
        <v>2027</v>
      </c>
      <c r="AU909" s="169" t="s">
        <v>1960</v>
      </c>
      <c r="AV909" s="10" t="s">
        <v>1960</v>
      </c>
      <c r="AW909" s="10" t="s">
        <v>2028</v>
      </c>
      <c r="AX909" s="10" t="s">
        <v>1936</v>
      </c>
      <c r="AY909" s="169" t="s">
        <v>2019</v>
      </c>
    </row>
    <row r="910" spans="2:65" s="11" customFormat="1" ht="22.5" customHeight="1">
      <c r="B910" s="170"/>
      <c r="C910" s="171"/>
      <c r="D910" s="171"/>
      <c r="E910" s="172" t="s">
        <v>1876</v>
      </c>
      <c r="F910" s="264" t="s">
        <v>2029</v>
      </c>
      <c r="G910" s="265"/>
      <c r="H910" s="265"/>
      <c r="I910" s="265"/>
      <c r="J910" s="171"/>
      <c r="K910" s="173">
        <v>4.8</v>
      </c>
      <c r="L910" s="171"/>
      <c r="M910" s="171"/>
      <c r="N910" s="171"/>
      <c r="O910" s="171"/>
      <c r="P910" s="171"/>
      <c r="Q910" s="171"/>
      <c r="R910" s="174"/>
      <c r="T910" s="175"/>
      <c r="U910" s="171"/>
      <c r="V910" s="171"/>
      <c r="W910" s="171"/>
      <c r="X910" s="171"/>
      <c r="Y910" s="171"/>
      <c r="Z910" s="171"/>
      <c r="AA910" s="176"/>
      <c r="AT910" s="177" t="s">
        <v>2027</v>
      </c>
      <c r="AU910" s="177" t="s">
        <v>1960</v>
      </c>
      <c r="AV910" s="11" t="s">
        <v>2024</v>
      </c>
      <c r="AW910" s="11" t="s">
        <v>2028</v>
      </c>
      <c r="AX910" s="11" t="s">
        <v>1878</v>
      </c>
      <c r="AY910" s="177" t="s">
        <v>2019</v>
      </c>
    </row>
    <row r="911" spans="2:65" s="1" customFormat="1" ht="22.5" customHeight="1">
      <c r="B911" s="33"/>
      <c r="C911" s="155" t="s">
        <v>1095</v>
      </c>
      <c r="D911" s="155" t="s">
        <v>2020</v>
      </c>
      <c r="E911" s="156" t="s">
        <v>1096</v>
      </c>
      <c r="F911" s="249" t="s">
        <v>1097</v>
      </c>
      <c r="G911" s="250"/>
      <c r="H911" s="250"/>
      <c r="I911" s="250"/>
      <c r="J911" s="157" t="s">
        <v>2066</v>
      </c>
      <c r="K911" s="158">
        <v>1.869</v>
      </c>
      <c r="L911" s="251">
        <v>0</v>
      </c>
      <c r="M911" s="250"/>
      <c r="N911" s="252">
        <f>ROUND(L911*K911,2)</f>
        <v>0</v>
      </c>
      <c r="O911" s="250"/>
      <c r="P911" s="250"/>
      <c r="Q911" s="250"/>
      <c r="R911" s="35"/>
      <c r="T911" s="159" t="s">
        <v>1876</v>
      </c>
      <c r="U911" s="42" t="s">
        <v>1901</v>
      </c>
      <c r="V911" s="34"/>
      <c r="W911" s="160">
        <f>V911*K911</f>
        <v>0</v>
      </c>
      <c r="X911" s="160">
        <v>0.42</v>
      </c>
      <c r="Y911" s="160">
        <f>X911*K911</f>
        <v>0.78498000000000001</v>
      </c>
      <c r="Z911" s="160">
        <v>0</v>
      </c>
      <c r="AA911" s="161">
        <f>Z911*K911</f>
        <v>0</v>
      </c>
      <c r="AR911" s="16" t="s">
        <v>2024</v>
      </c>
      <c r="AT911" s="16" t="s">
        <v>2020</v>
      </c>
      <c r="AU911" s="16" t="s">
        <v>1960</v>
      </c>
      <c r="AY911" s="16" t="s">
        <v>2019</v>
      </c>
      <c r="BE911" s="102">
        <f>IF(U911="základní",N911,0)</f>
        <v>0</v>
      </c>
      <c r="BF911" s="102">
        <f>IF(U911="snížená",N911,0)</f>
        <v>0</v>
      </c>
      <c r="BG911" s="102">
        <f>IF(U911="zákl. přenesená",N911,0)</f>
        <v>0</v>
      </c>
      <c r="BH911" s="102">
        <f>IF(U911="sníž. přenesená",N911,0)</f>
        <v>0</v>
      </c>
      <c r="BI911" s="102">
        <f>IF(U911="nulová",N911,0)</f>
        <v>0</v>
      </c>
      <c r="BJ911" s="16" t="s">
        <v>1878</v>
      </c>
      <c r="BK911" s="102">
        <f>ROUND(L911*K911,2)</f>
        <v>0</v>
      </c>
      <c r="BL911" s="16" t="s">
        <v>2024</v>
      </c>
      <c r="BM911" s="16" t="s">
        <v>1098</v>
      </c>
    </row>
    <row r="912" spans="2:65" s="10" customFormat="1" ht="31.5" customHeight="1">
      <c r="B912" s="162"/>
      <c r="C912" s="163"/>
      <c r="D912" s="163"/>
      <c r="E912" s="164" t="s">
        <v>1876</v>
      </c>
      <c r="F912" s="262" t="s">
        <v>1099</v>
      </c>
      <c r="G912" s="263"/>
      <c r="H912" s="263"/>
      <c r="I912" s="263"/>
      <c r="J912" s="163"/>
      <c r="K912" s="165">
        <v>1.8687499999999999</v>
      </c>
      <c r="L912" s="163"/>
      <c r="M912" s="163"/>
      <c r="N912" s="163"/>
      <c r="O912" s="163"/>
      <c r="P912" s="163"/>
      <c r="Q912" s="163"/>
      <c r="R912" s="166"/>
      <c r="T912" s="167"/>
      <c r="U912" s="163"/>
      <c r="V912" s="163"/>
      <c r="W912" s="163"/>
      <c r="X912" s="163"/>
      <c r="Y912" s="163"/>
      <c r="Z912" s="163"/>
      <c r="AA912" s="168"/>
      <c r="AT912" s="169" t="s">
        <v>2027</v>
      </c>
      <c r="AU912" s="169" t="s">
        <v>1960</v>
      </c>
      <c r="AV912" s="10" t="s">
        <v>1960</v>
      </c>
      <c r="AW912" s="10" t="s">
        <v>2028</v>
      </c>
      <c r="AX912" s="10" t="s">
        <v>1936</v>
      </c>
      <c r="AY912" s="169" t="s">
        <v>2019</v>
      </c>
    </row>
    <row r="913" spans="2:65" s="11" customFormat="1" ht="22.5" customHeight="1">
      <c r="B913" s="170"/>
      <c r="C913" s="171"/>
      <c r="D913" s="171"/>
      <c r="E913" s="172" t="s">
        <v>1876</v>
      </c>
      <c r="F913" s="264" t="s">
        <v>2029</v>
      </c>
      <c r="G913" s="265"/>
      <c r="H913" s="265"/>
      <c r="I913" s="265"/>
      <c r="J913" s="171"/>
      <c r="K913" s="173">
        <v>1.8687499999999999</v>
      </c>
      <c r="L913" s="171"/>
      <c r="M913" s="171"/>
      <c r="N913" s="171"/>
      <c r="O913" s="171"/>
      <c r="P913" s="171"/>
      <c r="Q913" s="171"/>
      <c r="R913" s="174"/>
      <c r="T913" s="175"/>
      <c r="U913" s="171"/>
      <c r="V913" s="171"/>
      <c r="W913" s="171"/>
      <c r="X913" s="171"/>
      <c r="Y913" s="171"/>
      <c r="Z913" s="171"/>
      <c r="AA913" s="176"/>
      <c r="AT913" s="177" t="s">
        <v>2027</v>
      </c>
      <c r="AU913" s="177" t="s">
        <v>1960</v>
      </c>
      <c r="AV913" s="11" t="s">
        <v>2024</v>
      </c>
      <c r="AW913" s="11" t="s">
        <v>2028</v>
      </c>
      <c r="AX913" s="11" t="s">
        <v>1878</v>
      </c>
      <c r="AY913" s="177" t="s">
        <v>2019</v>
      </c>
    </row>
    <row r="914" spans="2:65" s="1" customFormat="1" ht="31.5" customHeight="1">
      <c r="B914" s="33"/>
      <c r="C914" s="155" t="s">
        <v>1100</v>
      </c>
      <c r="D914" s="155" t="s">
        <v>2020</v>
      </c>
      <c r="E914" s="156" t="s">
        <v>1101</v>
      </c>
      <c r="F914" s="249" t="s">
        <v>1102</v>
      </c>
      <c r="G914" s="250"/>
      <c r="H914" s="250"/>
      <c r="I914" s="250"/>
      <c r="J914" s="157" t="s">
        <v>2023</v>
      </c>
      <c r="K914" s="158">
        <v>12.45</v>
      </c>
      <c r="L914" s="251">
        <v>0</v>
      </c>
      <c r="M914" s="250"/>
      <c r="N914" s="252">
        <f>ROUND(L914*K914,2)</f>
        <v>0</v>
      </c>
      <c r="O914" s="250"/>
      <c r="P914" s="250"/>
      <c r="Q914" s="250"/>
      <c r="R914" s="35"/>
      <c r="T914" s="159" t="s">
        <v>1876</v>
      </c>
      <c r="U914" s="42" t="s">
        <v>1901</v>
      </c>
      <c r="V914" s="34"/>
      <c r="W914" s="160">
        <f>V914*K914</f>
        <v>0</v>
      </c>
      <c r="X914" s="160">
        <v>0.28361999999999998</v>
      </c>
      <c r="Y914" s="160">
        <f>X914*K914</f>
        <v>3.5310689999999996</v>
      </c>
      <c r="Z914" s="160">
        <v>0</v>
      </c>
      <c r="AA914" s="161">
        <f>Z914*K914</f>
        <v>0</v>
      </c>
      <c r="AR914" s="16" t="s">
        <v>2024</v>
      </c>
      <c r="AT914" s="16" t="s">
        <v>2020</v>
      </c>
      <c r="AU914" s="16" t="s">
        <v>1960</v>
      </c>
      <c r="AY914" s="16" t="s">
        <v>2019</v>
      </c>
      <c r="BE914" s="102">
        <f>IF(U914="základní",N914,0)</f>
        <v>0</v>
      </c>
      <c r="BF914" s="102">
        <f>IF(U914="snížená",N914,0)</f>
        <v>0</v>
      </c>
      <c r="BG914" s="102">
        <f>IF(U914="zákl. přenesená",N914,0)</f>
        <v>0</v>
      </c>
      <c r="BH914" s="102">
        <f>IF(U914="sníž. přenesená",N914,0)</f>
        <v>0</v>
      </c>
      <c r="BI914" s="102">
        <f>IF(U914="nulová",N914,0)</f>
        <v>0</v>
      </c>
      <c r="BJ914" s="16" t="s">
        <v>1878</v>
      </c>
      <c r="BK914" s="102">
        <f>ROUND(L914*K914,2)</f>
        <v>0</v>
      </c>
      <c r="BL914" s="16" t="s">
        <v>2024</v>
      </c>
      <c r="BM914" s="16" t="s">
        <v>1103</v>
      </c>
    </row>
    <row r="915" spans="2:65" s="10" customFormat="1" ht="31.5" customHeight="1">
      <c r="B915" s="162"/>
      <c r="C915" s="163"/>
      <c r="D915" s="163"/>
      <c r="E915" s="164" t="s">
        <v>1876</v>
      </c>
      <c r="F915" s="262" t="s">
        <v>1104</v>
      </c>
      <c r="G915" s="263"/>
      <c r="H915" s="263"/>
      <c r="I915" s="263"/>
      <c r="J915" s="163"/>
      <c r="K915" s="165">
        <v>12.45</v>
      </c>
      <c r="L915" s="163"/>
      <c r="M915" s="163"/>
      <c r="N915" s="163"/>
      <c r="O915" s="163"/>
      <c r="P915" s="163"/>
      <c r="Q915" s="163"/>
      <c r="R915" s="166"/>
      <c r="T915" s="167"/>
      <c r="U915" s="163"/>
      <c r="V915" s="163"/>
      <c r="W915" s="163"/>
      <c r="X915" s="163"/>
      <c r="Y915" s="163"/>
      <c r="Z915" s="163"/>
      <c r="AA915" s="168"/>
      <c r="AT915" s="169" t="s">
        <v>2027</v>
      </c>
      <c r="AU915" s="169" t="s">
        <v>1960</v>
      </c>
      <c r="AV915" s="10" t="s">
        <v>1960</v>
      </c>
      <c r="AW915" s="10" t="s">
        <v>2028</v>
      </c>
      <c r="AX915" s="10" t="s">
        <v>1936</v>
      </c>
      <c r="AY915" s="169" t="s">
        <v>2019</v>
      </c>
    </row>
    <row r="916" spans="2:65" s="11" customFormat="1" ht="22.5" customHeight="1">
      <c r="B916" s="170"/>
      <c r="C916" s="171"/>
      <c r="D916" s="171"/>
      <c r="E916" s="172" t="s">
        <v>1876</v>
      </c>
      <c r="F916" s="264" t="s">
        <v>2029</v>
      </c>
      <c r="G916" s="265"/>
      <c r="H916" s="265"/>
      <c r="I916" s="265"/>
      <c r="J916" s="171"/>
      <c r="K916" s="173">
        <v>12.45</v>
      </c>
      <c r="L916" s="171"/>
      <c r="M916" s="171"/>
      <c r="N916" s="171"/>
      <c r="O916" s="171"/>
      <c r="P916" s="171"/>
      <c r="Q916" s="171"/>
      <c r="R916" s="174"/>
      <c r="T916" s="175"/>
      <c r="U916" s="171"/>
      <c r="V916" s="171"/>
      <c r="W916" s="171"/>
      <c r="X916" s="171"/>
      <c r="Y916" s="171"/>
      <c r="Z916" s="171"/>
      <c r="AA916" s="176"/>
      <c r="AT916" s="177" t="s">
        <v>2027</v>
      </c>
      <c r="AU916" s="177" t="s">
        <v>1960</v>
      </c>
      <c r="AV916" s="11" t="s">
        <v>2024</v>
      </c>
      <c r="AW916" s="11" t="s">
        <v>2028</v>
      </c>
      <c r="AX916" s="11" t="s">
        <v>1878</v>
      </c>
      <c r="AY916" s="177" t="s">
        <v>2019</v>
      </c>
    </row>
    <row r="917" spans="2:65" s="1" customFormat="1" ht="31.5" customHeight="1">
      <c r="B917" s="33"/>
      <c r="C917" s="155" t="s">
        <v>1105</v>
      </c>
      <c r="D917" s="155" t="s">
        <v>2020</v>
      </c>
      <c r="E917" s="156" t="s">
        <v>1106</v>
      </c>
      <c r="F917" s="249" t="s">
        <v>1107</v>
      </c>
      <c r="G917" s="250"/>
      <c r="H917" s="250"/>
      <c r="I917" s="250"/>
      <c r="J917" s="157" t="s">
        <v>2049</v>
      </c>
      <c r="K917" s="158">
        <v>25.9</v>
      </c>
      <c r="L917" s="251">
        <v>0</v>
      </c>
      <c r="M917" s="250"/>
      <c r="N917" s="252">
        <f>ROUND(L917*K917,2)</f>
        <v>0</v>
      </c>
      <c r="O917" s="250"/>
      <c r="P917" s="250"/>
      <c r="Q917" s="250"/>
      <c r="R917" s="35"/>
      <c r="T917" s="159" t="s">
        <v>1876</v>
      </c>
      <c r="U917" s="42" t="s">
        <v>1901</v>
      </c>
      <c r="V917" s="34"/>
      <c r="W917" s="160">
        <f>V917*K917</f>
        <v>0</v>
      </c>
      <c r="X917" s="160">
        <v>0.19747999999999999</v>
      </c>
      <c r="Y917" s="160">
        <f>X917*K917</f>
        <v>5.1147319999999992</v>
      </c>
      <c r="Z917" s="160">
        <v>0</v>
      </c>
      <c r="AA917" s="161">
        <f>Z917*K917</f>
        <v>0</v>
      </c>
      <c r="AR917" s="16" t="s">
        <v>2024</v>
      </c>
      <c r="AT917" s="16" t="s">
        <v>2020</v>
      </c>
      <c r="AU917" s="16" t="s">
        <v>1960</v>
      </c>
      <c r="AY917" s="16" t="s">
        <v>2019</v>
      </c>
      <c r="BE917" s="102">
        <f>IF(U917="základní",N917,0)</f>
        <v>0</v>
      </c>
      <c r="BF917" s="102">
        <f>IF(U917="snížená",N917,0)</f>
        <v>0</v>
      </c>
      <c r="BG917" s="102">
        <f>IF(U917="zákl. přenesená",N917,0)</f>
        <v>0</v>
      </c>
      <c r="BH917" s="102">
        <f>IF(U917="sníž. přenesená",N917,0)</f>
        <v>0</v>
      </c>
      <c r="BI917" s="102">
        <f>IF(U917="nulová",N917,0)</f>
        <v>0</v>
      </c>
      <c r="BJ917" s="16" t="s">
        <v>1878</v>
      </c>
      <c r="BK917" s="102">
        <f>ROUND(L917*K917,2)</f>
        <v>0</v>
      </c>
      <c r="BL917" s="16" t="s">
        <v>2024</v>
      </c>
      <c r="BM917" s="16" t="s">
        <v>1108</v>
      </c>
    </row>
    <row r="918" spans="2:65" s="10" customFormat="1" ht="31.5" customHeight="1">
      <c r="B918" s="162"/>
      <c r="C918" s="163"/>
      <c r="D918" s="163"/>
      <c r="E918" s="164" t="s">
        <v>1876</v>
      </c>
      <c r="F918" s="262" t="s">
        <v>1109</v>
      </c>
      <c r="G918" s="263"/>
      <c r="H918" s="263"/>
      <c r="I918" s="263"/>
      <c r="J918" s="163"/>
      <c r="K918" s="165">
        <v>25.9</v>
      </c>
      <c r="L918" s="163"/>
      <c r="M918" s="163"/>
      <c r="N918" s="163"/>
      <c r="O918" s="163"/>
      <c r="P918" s="163"/>
      <c r="Q918" s="163"/>
      <c r="R918" s="166"/>
      <c r="T918" s="167"/>
      <c r="U918" s="163"/>
      <c r="V918" s="163"/>
      <c r="W918" s="163"/>
      <c r="X918" s="163"/>
      <c r="Y918" s="163"/>
      <c r="Z918" s="163"/>
      <c r="AA918" s="168"/>
      <c r="AT918" s="169" t="s">
        <v>2027</v>
      </c>
      <c r="AU918" s="169" t="s">
        <v>1960</v>
      </c>
      <c r="AV918" s="10" t="s">
        <v>1960</v>
      </c>
      <c r="AW918" s="10" t="s">
        <v>2028</v>
      </c>
      <c r="AX918" s="10" t="s">
        <v>1936</v>
      </c>
      <c r="AY918" s="169" t="s">
        <v>2019</v>
      </c>
    </row>
    <row r="919" spans="2:65" s="11" customFormat="1" ht="22.5" customHeight="1">
      <c r="B919" s="170"/>
      <c r="C919" s="171"/>
      <c r="D919" s="171"/>
      <c r="E919" s="172" t="s">
        <v>1876</v>
      </c>
      <c r="F919" s="264" t="s">
        <v>2029</v>
      </c>
      <c r="G919" s="265"/>
      <c r="H919" s="265"/>
      <c r="I919" s="265"/>
      <c r="J919" s="171"/>
      <c r="K919" s="173">
        <v>25.9</v>
      </c>
      <c r="L919" s="171"/>
      <c r="M919" s="171"/>
      <c r="N919" s="171"/>
      <c r="O919" s="171"/>
      <c r="P919" s="171"/>
      <c r="Q919" s="171"/>
      <c r="R919" s="174"/>
      <c r="T919" s="175"/>
      <c r="U919" s="171"/>
      <c r="V919" s="171"/>
      <c r="W919" s="171"/>
      <c r="X919" s="171"/>
      <c r="Y919" s="171"/>
      <c r="Z919" s="171"/>
      <c r="AA919" s="176"/>
      <c r="AT919" s="177" t="s">
        <v>2027</v>
      </c>
      <c r="AU919" s="177" t="s">
        <v>1960</v>
      </c>
      <c r="AV919" s="11" t="s">
        <v>2024</v>
      </c>
      <c r="AW919" s="11" t="s">
        <v>2028</v>
      </c>
      <c r="AX919" s="11" t="s">
        <v>1878</v>
      </c>
      <c r="AY919" s="177" t="s">
        <v>2019</v>
      </c>
    </row>
    <row r="920" spans="2:65" s="1" customFormat="1" ht="22.5" customHeight="1">
      <c r="B920" s="33"/>
      <c r="C920" s="155" t="s">
        <v>1110</v>
      </c>
      <c r="D920" s="155" t="s">
        <v>2020</v>
      </c>
      <c r="E920" s="156" t="s">
        <v>1111</v>
      </c>
      <c r="F920" s="249" t="s">
        <v>1112</v>
      </c>
      <c r="G920" s="250"/>
      <c r="H920" s="250"/>
      <c r="I920" s="250"/>
      <c r="J920" s="157" t="s">
        <v>2049</v>
      </c>
      <c r="K920" s="158">
        <v>18.5</v>
      </c>
      <c r="L920" s="251">
        <v>0</v>
      </c>
      <c r="M920" s="250"/>
      <c r="N920" s="252">
        <f>ROUND(L920*K920,2)</f>
        <v>0</v>
      </c>
      <c r="O920" s="250"/>
      <c r="P920" s="250"/>
      <c r="Q920" s="250"/>
      <c r="R920" s="35"/>
      <c r="T920" s="159" t="s">
        <v>1876</v>
      </c>
      <c r="U920" s="42" t="s">
        <v>1901</v>
      </c>
      <c r="V920" s="34"/>
      <c r="W920" s="160">
        <f>V920*K920</f>
        <v>0</v>
      </c>
      <c r="X920" s="160">
        <v>0</v>
      </c>
      <c r="Y920" s="160">
        <f>X920*K920</f>
        <v>0</v>
      </c>
      <c r="Z920" s="160">
        <v>0</v>
      </c>
      <c r="AA920" s="161">
        <f>Z920*K920</f>
        <v>0</v>
      </c>
      <c r="AR920" s="16" t="s">
        <v>2024</v>
      </c>
      <c r="AT920" s="16" t="s">
        <v>2020</v>
      </c>
      <c r="AU920" s="16" t="s">
        <v>1960</v>
      </c>
      <c r="AY920" s="16" t="s">
        <v>2019</v>
      </c>
      <c r="BE920" s="102">
        <f>IF(U920="základní",N920,0)</f>
        <v>0</v>
      </c>
      <c r="BF920" s="102">
        <f>IF(U920="snížená",N920,0)</f>
        <v>0</v>
      </c>
      <c r="BG920" s="102">
        <f>IF(U920="zákl. přenesená",N920,0)</f>
        <v>0</v>
      </c>
      <c r="BH920" s="102">
        <f>IF(U920="sníž. přenesená",N920,0)</f>
        <v>0</v>
      </c>
      <c r="BI920" s="102">
        <f>IF(U920="nulová",N920,0)</f>
        <v>0</v>
      </c>
      <c r="BJ920" s="16" t="s">
        <v>1878</v>
      </c>
      <c r="BK920" s="102">
        <f>ROUND(L920*K920,2)</f>
        <v>0</v>
      </c>
      <c r="BL920" s="16" t="s">
        <v>2024</v>
      </c>
      <c r="BM920" s="16" t="s">
        <v>1113</v>
      </c>
    </row>
    <row r="921" spans="2:65" s="10" customFormat="1" ht="22.5" customHeight="1">
      <c r="B921" s="162"/>
      <c r="C921" s="163"/>
      <c r="D921" s="163"/>
      <c r="E921" s="164" t="s">
        <v>1876</v>
      </c>
      <c r="F921" s="262" t="s">
        <v>1114</v>
      </c>
      <c r="G921" s="263"/>
      <c r="H921" s="263"/>
      <c r="I921" s="263"/>
      <c r="J921" s="163"/>
      <c r="K921" s="165">
        <v>1.8</v>
      </c>
      <c r="L921" s="163"/>
      <c r="M921" s="163"/>
      <c r="N921" s="163"/>
      <c r="O921" s="163"/>
      <c r="P921" s="163"/>
      <c r="Q921" s="163"/>
      <c r="R921" s="166"/>
      <c r="T921" s="167"/>
      <c r="U921" s="163"/>
      <c r="V921" s="163"/>
      <c r="W921" s="163"/>
      <c r="X921" s="163"/>
      <c r="Y921" s="163"/>
      <c r="Z921" s="163"/>
      <c r="AA921" s="168"/>
      <c r="AT921" s="169" t="s">
        <v>2027</v>
      </c>
      <c r="AU921" s="169" t="s">
        <v>1960</v>
      </c>
      <c r="AV921" s="10" t="s">
        <v>1960</v>
      </c>
      <c r="AW921" s="10" t="s">
        <v>2028</v>
      </c>
      <c r="AX921" s="10" t="s">
        <v>1936</v>
      </c>
      <c r="AY921" s="169" t="s">
        <v>2019</v>
      </c>
    </row>
    <row r="922" spans="2:65" s="10" customFormat="1" ht="22.5" customHeight="1">
      <c r="B922" s="162"/>
      <c r="C922" s="163"/>
      <c r="D922" s="163"/>
      <c r="E922" s="164" t="s">
        <v>1876</v>
      </c>
      <c r="F922" s="266" t="s">
        <v>1115</v>
      </c>
      <c r="G922" s="263"/>
      <c r="H922" s="263"/>
      <c r="I922" s="263"/>
      <c r="J922" s="163"/>
      <c r="K922" s="165">
        <v>3</v>
      </c>
      <c r="L922" s="163"/>
      <c r="M922" s="163"/>
      <c r="N922" s="163"/>
      <c r="O922" s="163"/>
      <c r="P922" s="163"/>
      <c r="Q922" s="163"/>
      <c r="R922" s="166"/>
      <c r="T922" s="167"/>
      <c r="U922" s="163"/>
      <c r="V922" s="163"/>
      <c r="W922" s="163"/>
      <c r="X922" s="163"/>
      <c r="Y922" s="163"/>
      <c r="Z922" s="163"/>
      <c r="AA922" s="168"/>
      <c r="AT922" s="169" t="s">
        <v>2027</v>
      </c>
      <c r="AU922" s="169" t="s">
        <v>1960</v>
      </c>
      <c r="AV922" s="10" t="s">
        <v>1960</v>
      </c>
      <c r="AW922" s="10" t="s">
        <v>2028</v>
      </c>
      <c r="AX922" s="10" t="s">
        <v>1936</v>
      </c>
      <c r="AY922" s="169" t="s">
        <v>2019</v>
      </c>
    </row>
    <row r="923" spans="2:65" s="10" customFormat="1" ht="22.5" customHeight="1">
      <c r="B923" s="162"/>
      <c r="C923" s="163"/>
      <c r="D923" s="163"/>
      <c r="E923" s="164" t="s">
        <v>1876</v>
      </c>
      <c r="F923" s="266" t="s">
        <v>1116</v>
      </c>
      <c r="G923" s="263"/>
      <c r="H923" s="263"/>
      <c r="I923" s="263"/>
      <c r="J923" s="163"/>
      <c r="K923" s="165">
        <v>5</v>
      </c>
      <c r="L923" s="163"/>
      <c r="M923" s="163"/>
      <c r="N923" s="163"/>
      <c r="O923" s="163"/>
      <c r="P923" s="163"/>
      <c r="Q923" s="163"/>
      <c r="R923" s="166"/>
      <c r="T923" s="167"/>
      <c r="U923" s="163"/>
      <c r="V923" s="163"/>
      <c r="W923" s="163"/>
      <c r="X923" s="163"/>
      <c r="Y923" s="163"/>
      <c r="Z923" s="163"/>
      <c r="AA923" s="168"/>
      <c r="AT923" s="169" t="s">
        <v>2027</v>
      </c>
      <c r="AU923" s="169" t="s">
        <v>1960</v>
      </c>
      <c r="AV923" s="10" t="s">
        <v>1960</v>
      </c>
      <c r="AW923" s="10" t="s">
        <v>2028</v>
      </c>
      <c r="AX923" s="10" t="s">
        <v>1936</v>
      </c>
      <c r="AY923" s="169" t="s">
        <v>2019</v>
      </c>
    </row>
    <row r="924" spans="2:65" s="10" customFormat="1" ht="22.5" customHeight="1">
      <c r="B924" s="162"/>
      <c r="C924" s="163"/>
      <c r="D924" s="163"/>
      <c r="E924" s="164" t="s">
        <v>1876</v>
      </c>
      <c r="F924" s="266" t="s">
        <v>1117</v>
      </c>
      <c r="G924" s="263"/>
      <c r="H924" s="263"/>
      <c r="I924" s="263"/>
      <c r="J924" s="163"/>
      <c r="K924" s="165">
        <v>3</v>
      </c>
      <c r="L924" s="163"/>
      <c r="M924" s="163"/>
      <c r="N924" s="163"/>
      <c r="O924" s="163"/>
      <c r="P924" s="163"/>
      <c r="Q924" s="163"/>
      <c r="R924" s="166"/>
      <c r="T924" s="167"/>
      <c r="U924" s="163"/>
      <c r="V924" s="163"/>
      <c r="W924" s="163"/>
      <c r="X924" s="163"/>
      <c r="Y924" s="163"/>
      <c r="Z924" s="163"/>
      <c r="AA924" s="168"/>
      <c r="AT924" s="169" t="s">
        <v>2027</v>
      </c>
      <c r="AU924" s="169" t="s">
        <v>1960</v>
      </c>
      <c r="AV924" s="10" t="s">
        <v>1960</v>
      </c>
      <c r="AW924" s="10" t="s">
        <v>2028</v>
      </c>
      <c r="AX924" s="10" t="s">
        <v>1936</v>
      </c>
      <c r="AY924" s="169" t="s">
        <v>2019</v>
      </c>
    </row>
    <row r="925" spans="2:65" s="10" customFormat="1" ht="22.5" customHeight="1">
      <c r="B925" s="162"/>
      <c r="C925" s="163"/>
      <c r="D925" s="163"/>
      <c r="E925" s="164" t="s">
        <v>1876</v>
      </c>
      <c r="F925" s="266" t="s">
        <v>1118</v>
      </c>
      <c r="G925" s="263"/>
      <c r="H925" s="263"/>
      <c r="I925" s="263"/>
      <c r="J925" s="163"/>
      <c r="K925" s="165">
        <v>1.1000000000000001</v>
      </c>
      <c r="L925" s="163"/>
      <c r="M925" s="163"/>
      <c r="N925" s="163"/>
      <c r="O925" s="163"/>
      <c r="P925" s="163"/>
      <c r="Q925" s="163"/>
      <c r="R925" s="166"/>
      <c r="T925" s="167"/>
      <c r="U925" s="163"/>
      <c r="V925" s="163"/>
      <c r="W925" s="163"/>
      <c r="X925" s="163"/>
      <c r="Y925" s="163"/>
      <c r="Z925" s="163"/>
      <c r="AA925" s="168"/>
      <c r="AT925" s="169" t="s">
        <v>2027</v>
      </c>
      <c r="AU925" s="169" t="s">
        <v>1960</v>
      </c>
      <c r="AV925" s="10" t="s">
        <v>1960</v>
      </c>
      <c r="AW925" s="10" t="s">
        <v>2028</v>
      </c>
      <c r="AX925" s="10" t="s">
        <v>1936</v>
      </c>
      <c r="AY925" s="169" t="s">
        <v>2019</v>
      </c>
    </row>
    <row r="926" spans="2:65" s="10" customFormat="1" ht="22.5" customHeight="1">
      <c r="B926" s="162"/>
      <c r="C926" s="163"/>
      <c r="D926" s="163"/>
      <c r="E926" s="164" t="s">
        <v>1876</v>
      </c>
      <c r="F926" s="266" t="s">
        <v>1119</v>
      </c>
      <c r="G926" s="263"/>
      <c r="H926" s="263"/>
      <c r="I926" s="263"/>
      <c r="J926" s="163"/>
      <c r="K926" s="165">
        <v>1.5</v>
      </c>
      <c r="L926" s="163"/>
      <c r="M926" s="163"/>
      <c r="N926" s="163"/>
      <c r="O926" s="163"/>
      <c r="P926" s="163"/>
      <c r="Q926" s="163"/>
      <c r="R926" s="166"/>
      <c r="T926" s="167"/>
      <c r="U926" s="163"/>
      <c r="V926" s="163"/>
      <c r="W926" s="163"/>
      <c r="X926" s="163"/>
      <c r="Y926" s="163"/>
      <c r="Z926" s="163"/>
      <c r="AA926" s="168"/>
      <c r="AT926" s="169" t="s">
        <v>2027</v>
      </c>
      <c r="AU926" s="169" t="s">
        <v>1960</v>
      </c>
      <c r="AV926" s="10" t="s">
        <v>1960</v>
      </c>
      <c r="AW926" s="10" t="s">
        <v>2028</v>
      </c>
      <c r="AX926" s="10" t="s">
        <v>1936</v>
      </c>
      <c r="AY926" s="169" t="s">
        <v>2019</v>
      </c>
    </row>
    <row r="927" spans="2:65" s="10" customFormat="1" ht="22.5" customHeight="1">
      <c r="B927" s="162"/>
      <c r="C927" s="163"/>
      <c r="D927" s="163"/>
      <c r="E927" s="164" t="s">
        <v>1876</v>
      </c>
      <c r="F927" s="266" t="s">
        <v>1120</v>
      </c>
      <c r="G927" s="263"/>
      <c r="H927" s="263"/>
      <c r="I927" s="263"/>
      <c r="J927" s="163"/>
      <c r="K927" s="165">
        <v>1</v>
      </c>
      <c r="L927" s="163"/>
      <c r="M927" s="163"/>
      <c r="N927" s="163"/>
      <c r="O927" s="163"/>
      <c r="P927" s="163"/>
      <c r="Q927" s="163"/>
      <c r="R927" s="166"/>
      <c r="T927" s="167"/>
      <c r="U927" s="163"/>
      <c r="V927" s="163"/>
      <c r="W927" s="163"/>
      <c r="X927" s="163"/>
      <c r="Y927" s="163"/>
      <c r="Z927" s="163"/>
      <c r="AA927" s="168"/>
      <c r="AT927" s="169" t="s">
        <v>2027</v>
      </c>
      <c r="AU927" s="169" t="s">
        <v>1960</v>
      </c>
      <c r="AV927" s="10" t="s">
        <v>1960</v>
      </c>
      <c r="AW927" s="10" t="s">
        <v>2028</v>
      </c>
      <c r="AX927" s="10" t="s">
        <v>1936</v>
      </c>
      <c r="AY927" s="169" t="s">
        <v>2019</v>
      </c>
    </row>
    <row r="928" spans="2:65" s="10" customFormat="1" ht="22.5" customHeight="1">
      <c r="B928" s="162"/>
      <c r="C928" s="163"/>
      <c r="D928" s="163"/>
      <c r="E928" s="164" t="s">
        <v>1876</v>
      </c>
      <c r="F928" s="266" t="s">
        <v>1121</v>
      </c>
      <c r="G928" s="263"/>
      <c r="H928" s="263"/>
      <c r="I928" s="263"/>
      <c r="J928" s="163"/>
      <c r="K928" s="165">
        <v>1.5</v>
      </c>
      <c r="L928" s="163"/>
      <c r="M928" s="163"/>
      <c r="N928" s="163"/>
      <c r="O928" s="163"/>
      <c r="P928" s="163"/>
      <c r="Q928" s="163"/>
      <c r="R928" s="166"/>
      <c r="T928" s="167"/>
      <c r="U928" s="163"/>
      <c r="V928" s="163"/>
      <c r="W928" s="163"/>
      <c r="X928" s="163"/>
      <c r="Y928" s="163"/>
      <c r="Z928" s="163"/>
      <c r="AA928" s="168"/>
      <c r="AT928" s="169" t="s">
        <v>2027</v>
      </c>
      <c r="AU928" s="169" t="s">
        <v>1960</v>
      </c>
      <c r="AV928" s="10" t="s">
        <v>1960</v>
      </c>
      <c r="AW928" s="10" t="s">
        <v>2028</v>
      </c>
      <c r="AX928" s="10" t="s">
        <v>1936</v>
      </c>
      <c r="AY928" s="169" t="s">
        <v>2019</v>
      </c>
    </row>
    <row r="929" spans="2:65" s="10" customFormat="1" ht="22.5" customHeight="1">
      <c r="B929" s="162"/>
      <c r="C929" s="163"/>
      <c r="D929" s="163"/>
      <c r="E929" s="164" t="s">
        <v>1876</v>
      </c>
      <c r="F929" s="266" t="s">
        <v>1122</v>
      </c>
      <c r="G929" s="263"/>
      <c r="H929" s="263"/>
      <c r="I929" s="263"/>
      <c r="J929" s="163"/>
      <c r="K929" s="165">
        <v>0.6</v>
      </c>
      <c r="L929" s="163"/>
      <c r="M929" s="163"/>
      <c r="N929" s="163"/>
      <c r="O929" s="163"/>
      <c r="P929" s="163"/>
      <c r="Q929" s="163"/>
      <c r="R929" s="166"/>
      <c r="T929" s="167"/>
      <c r="U929" s="163"/>
      <c r="V929" s="163"/>
      <c r="W929" s="163"/>
      <c r="X929" s="163"/>
      <c r="Y929" s="163"/>
      <c r="Z929" s="163"/>
      <c r="AA929" s="168"/>
      <c r="AT929" s="169" t="s">
        <v>2027</v>
      </c>
      <c r="AU929" s="169" t="s">
        <v>1960</v>
      </c>
      <c r="AV929" s="10" t="s">
        <v>1960</v>
      </c>
      <c r="AW929" s="10" t="s">
        <v>2028</v>
      </c>
      <c r="AX929" s="10" t="s">
        <v>1936</v>
      </c>
      <c r="AY929" s="169" t="s">
        <v>2019</v>
      </c>
    </row>
    <row r="930" spans="2:65" s="11" customFormat="1" ht="22.5" customHeight="1">
      <c r="B930" s="170"/>
      <c r="C930" s="171"/>
      <c r="D930" s="171"/>
      <c r="E930" s="172" t="s">
        <v>1876</v>
      </c>
      <c r="F930" s="264" t="s">
        <v>2029</v>
      </c>
      <c r="G930" s="265"/>
      <c r="H930" s="265"/>
      <c r="I930" s="265"/>
      <c r="J930" s="171"/>
      <c r="K930" s="173">
        <v>18.5</v>
      </c>
      <c r="L930" s="171"/>
      <c r="M930" s="171"/>
      <c r="N930" s="171"/>
      <c r="O930" s="171"/>
      <c r="P930" s="171"/>
      <c r="Q930" s="171"/>
      <c r="R930" s="174"/>
      <c r="T930" s="175"/>
      <c r="U930" s="171"/>
      <c r="V930" s="171"/>
      <c r="W930" s="171"/>
      <c r="X930" s="171"/>
      <c r="Y930" s="171"/>
      <c r="Z930" s="171"/>
      <c r="AA930" s="176"/>
      <c r="AT930" s="177" t="s">
        <v>2027</v>
      </c>
      <c r="AU930" s="177" t="s">
        <v>1960</v>
      </c>
      <c r="AV930" s="11" t="s">
        <v>2024</v>
      </c>
      <c r="AW930" s="11" t="s">
        <v>2028</v>
      </c>
      <c r="AX930" s="11" t="s">
        <v>1878</v>
      </c>
      <c r="AY930" s="177" t="s">
        <v>2019</v>
      </c>
    </row>
    <row r="931" spans="2:65" s="1" customFormat="1" ht="31.5" customHeight="1">
      <c r="B931" s="33"/>
      <c r="C931" s="155" t="s">
        <v>1123</v>
      </c>
      <c r="D931" s="155" t="s">
        <v>2020</v>
      </c>
      <c r="E931" s="156" t="s">
        <v>1124</v>
      </c>
      <c r="F931" s="249" t="s">
        <v>1125</v>
      </c>
      <c r="G931" s="250"/>
      <c r="H931" s="250"/>
      <c r="I931" s="250"/>
      <c r="J931" s="157" t="s">
        <v>2197</v>
      </c>
      <c r="K931" s="158">
        <v>8</v>
      </c>
      <c r="L931" s="251">
        <v>0</v>
      </c>
      <c r="M931" s="250"/>
      <c r="N931" s="252">
        <f>ROUND(L931*K931,2)</f>
        <v>0</v>
      </c>
      <c r="O931" s="250"/>
      <c r="P931" s="250"/>
      <c r="Q931" s="250"/>
      <c r="R931" s="35"/>
      <c r="T931" s="159" t="s">
        <v>1876</v>
      </c>
      <c r="U931" s="42" t="s">
        <v>1901</v>
      </c>
      <c r="V931" s="34"/>
      <c r="W931" s="160">
        <f>V931*K931</f>
        <v>0</v>
      </c>
      <c r="X931" s="160">
        <v>1.6979999999999999E-2</v>
      </c>
      <c r="Y931" s="160">
        <f>X931*K931</f>
        <v>0.13583999999999999</v>
      </c>
      <c r="Z931" s="160">
        <v>0</v>
      </c>
      <c r="AA931" s="161">
        <f>Z931*K931</f>
        <v>0</v>
      </c>
      <c r="AR931" s="16" t="s">
        <v>2024</v>
      </c>
      <c r="AT931" s="16" t="s">
        <v>2020</v>
      </c>
      <c r="AU931" s="16" t="s">
        <v>1960</v>
      </c>
      <c r="AY931" s="16" t="s">
        <v>2019</v>
      </c>
      <c r="BE931" s="102">
        <f>IF(U931="základní",N931,0)</f>
        <v>0</v>
      </c>
      <c r="BF931" s="102">
        <f>IF(U931="snížená",N931,0)</f>
        <v>0</v>
      </c>
      <c r="BG931" s="102">
        <f>IF(U931="zákl. přenesená",N931,0)</f>
        <v>0</v>
      </c>
      <c r="BH931" s="102">
        <f>IF(U931="sníž. přenesená",N931,0)</f>
        <v>0</v>
      </c>
      <c r="BI931" s="102">
        <f>IF(U931="nulová",N931,0)</f>
        <v>0</v>
      </c>
      <c r="BJ931" s="16" t="s">
        <v>1878</v>
      </c>
      <c r="BK931" s="102">
        <f>ROUND(L931*K931,2)</f>
        <v>0</v>
      </c>
      <c r="BL931" s="16" t="s">
        <v>2024</v>
      </c>
      <c r="BM931" s="16" t="s">
        <v>1126</v>
      </c>
    </row>
    <row r="932" spans="2:65" s="10" customFormat="1" ht="22.5" customHeight="1">
      <c r="B932" s="162"/>
      <c r="C932" s="163"/>
      <c r="D932" s="163"/>
      <c r="E932" s="164" t="s">
        <v>1876</v>
      </c>
      <c r="F932" s="262" t="s">
        <v>2057</v>
      </c>
      <c r="G932" s="263"/>
      <c r="H932" s="263"/>
      <c r="I932" s="263"/>
      <c r="J932" s="163"/>
      <c r="K932" s="165">
        <v>8</v>
      </c>
      <c r="L932" s="163"/>
      <c r="M932" s="163"/>
      <c r="N932" s="163"/>
      <c r="O932" s="163"/>
      <c r="P932" s="163"/>
      <c r="Q932" s="163"/>
      <c r="R932" s="166"/>
      <c r="T932" s="167"/>
      <c r="U932" s="163"/>
      <c r="V932" s="163"/>
      <c r="W932" s="163"/>
      <c r="X932" s="163"/>
      <c r="Y932" s="163"/>
      <c r="Z932" s="163"/>
      <c r="AA932" s="168"/>
      <c r="AT932" s="169" t="s">
        <v>2027</v>
      </c>
      <c r="AU932" s="169" t="s">
        <v>1960</v>
      </c>
      <c r="AV932" s="10" t="s">
        <v>1960</v>
      </c>
      <c r="AW932" s="10" t="s">
        <v>2028</v>
      </c>
      <c r="AX932" s="10" t="s">
        <v>1878</v>
      </c>
      <c r="AY932" s="169" t="s">
        <v>2019</v>
      </c>
    </row>
    <row r="933" spans="2:65" s="1" customFormat="1" ht="22.5" customHeight="1">
      <c r="B933" s="33"/>
      <c r="C933" s="178" t="s">
        <v>1127</v>
      </c>
      <c r="D933" s="178" t="s">
        <v>2128</v>
      </c>
      <c r="E933" s="179" t="s">
        <v>1128</v>
      </c>
      <c r="F933" s="267" t="s">
        <v>1129</v>
      </c>
      <c r="G933" s="268"/>
      <c r="H933" s="268"/>
      <c r="I933" s="268"/>
      <c r="J933" s="180" t="s">
        <v>2197</v>
      </c>
      <c r="K933" s="181">
        <v>2</v>
      </c>
      <c r="L933" s="269">
        <v>0</v>
      </c>
      <c r="M933" s="268"/>
      <c r="N933" s="270">
        <f>ROUND(L933*K933,2)</f>
        <v>0</v>
      </c>
      <c r="O933" s="250"/>
      <c r="P933" s="250"/>
      <c r="Q933" s="250"/>
      <c r="R933" s="35"/>
      <c r="T933" s="159" t="s">
        <v>1876</v>
      </c>
      <c r="U933" s="42" t="s">
        <v>1901</v>
      </c>
      <c r="V933" s="34"/>
      <c r="W933" s="160">
        <f>V933*K933</f>
        <v>0</v>
      </c>
      <c r="X933" s="160">
        <v>1.29E-2</v>
      </c>
      <c r="Y933" s="160">
        <f>X933*K933</f>
        <v>2.58E-2</v>
      </c>
      <c r="Z933" s="160">
        <v>0</v>
      </c>
      <c r="AA933" s="161">
        <f>Z933*K933</f>
        <v>0</v>
      </c>
      <c r="AR933" s="16" t="s">
        <v>2057</v>
      </c>
      <c r="AT933" s="16" t="s">
        <v>2128</v>
      </c>
      <c r="AU933" s="16" t="s">
        <v>1960</v>
      </c>
      <c r="AY933" s="16" t="s">
        <v>2019</v>
      </c>
      <c r="BE933" s="102">
        <f>IF(U933="základní",N933,0)</f>
        <v>0</v>
      </c>
      <c r="BF933" s="102">
        <f>IF(U933="snížená",N933,0)</f>
        <v>0</v>
      </c>
      <c r="BG933" s="102">
        <f>IF(U933="zákl. přenesená",N933,0)</f>
        <v>0</v>
      </c>
      <c r="BH933" s="102">
        <f>IF(U933="sníž. přenesená",N933,0)</f>
        <v>0</v>
      </c>
      <c r="BI933" s="102">
        <f>IF(U933="nulová",N933,0)</f>
        <v>0</v>
      </c>
      <c r="BJ933" s="16" t="s">
        <v>1878</v>
      </c>
      <c r="BK933" s="102">
        <f>ROUND(L933*K933,2)</f>
        <v>0</v>
      </c>
      <c r="BL933" s="16" t="s">
        <v>2024</v>
      </c>
      <c r="BM933" s="16" t="s">
        <v>1130</v>
      </c>
    </row>
    <row r="934" spans="2:65" s="1" customFormat="1" ht="22.5" customHeight="1">
      <c r="B934" s="33"/>
      <c r="C934" s="178" t="s">
        <v>1131</v>
      </c>
      <c r="D934" s="178" t="s">
        <v>2128</v>
      </c>
      <c r="E934" s="179" t="s">
        <v>1132</v>
      </c>
      <c r="F934" s="267" t="s">
        <v>1133</v>
      </c>
      <c r="G934" s="268"/>
      <c r="H934" s="268"/>
      <c r="I934" s="268"/>
      <c r="J934" s="180" t="s">
        <v>2197</v>
      </c>
      <c r="K934" s="181">
        <v>2</v>
      </c>
      <c r="L934" s="269">
        <v>0</v>
      </c>
      <c r="M934" s="268"/>
      <c r="N934" s="270">
        <f>ROUND(L934*K934,2)</f>
        <v>0</v>
      </c>
      <c r="O934" s="250"/>
      <c r="P934" s="250"/>
      <c r="Q934" s="250"/>
      <c r="R934" s="35"/>
      <c r="T934" s="159" t="s">
        <v>1876</v>
      </c>
      <c r="U934" s="42" t="s">
        <v>1901</v>
      </c>
      <c r="V934" s="34"/>
      <c r="W934" s="160">
        <f>V934*K934</f>
        <v>0</v>
      </c>
      <c r="X934" s="160">
        <v>1.32E-2</v>
      </c>
      <c r="Y934" s="160">
        <f>X934*K934</f>
        <v>2.64E-2</v>
      </c>
      <c r="Z934" s="160">
        <v>0</v>
      </c>
      <c r="AA934" s="161">
        <f>Z934*K934</f>
        <v>0</v>
      </c>
      <c r="AR934" s="16" t="s">
        <v>2057</v>
      </c>
      <c r="AT934" s="16" t="s">
        <v>2128</v>
      </c>
      <c r="AU934" s="16" t="s">
        <v>1960</v>
      </c>
      <c r="AY934" s="16" t="s">
        <v>2019</v>
      </c>
      <c r="BE934" s="102">
        <f>IF(U934="základní",N934,0)</f>
        <v>0</v>
      </c>
      <c r="BF934" s="102">
        <f>IF(U934="snížená",N934,0)</f>
        <v>0</v>
      </c>
      <c r="BG934" s="102">
        <f>IF(U934="zákl. přenesená",N934,0)</f>
        <v>0</v>
      </c>
      <c r="BH934" s="102">
        <f>IF(U934="sníž. přenesená",N934,0)</f>
        <v>0</v>
      </c>
      <c r="BI934" s="102">
        <f>IF(U934="nulová",N934,0)</f>
        <v>0</v>
      </c>
      <c r="BJ934" s="16" t="s">
        <v>1878</v>
      </c>
      <c r="BK934" s="102">
        <f>ROUND(L934*K934,2)</f>
        <v>0</v>
      </c>
      <c r="BL934" s="16" t="s">
        <v>2024</v>
      </c>
      <c r="BM934" s="16" t="s">
        <v>1134</v>
      </c>
    </row>
    <row r="935" spans="2:65" s="1" customFormat="1" ht="22.5" customHeight="1">
      <c r="B935" s="33"/>
      <c r="C935" s="178" t="s">
        <v>1135</v>
      </c>
      <c r="D935" s="178" t="s">
        <v>2128</v>
      </c>
      <c r="E935" s="179" t="s">
        <v>1136</v>
      </c>
      <c r="F935" s="267" t="s">
        <v>1137</v>
      </c>
      <c r="G935" s="268"/>
      <c r="H935" s="268"/>
      <c r="I935" s="268"/>
      <c r="J935" s="180" t="s">
        <v>2197</v>
      </c>
      <c r="K935" s="181">
        <v>4</v>
      </c>
      <c r="L935" s="269">
        <v>0</v>
      </c>
      <c r="M935" s="268"/>
      <c r="N935" s="270">
        <f>ROUND(L935*K935,2)</f>
        <v>0</v>
      </c>
      <c r="O935" s="250"/>
      <c r="P935" s="250"/>
      <c r="Q935" s="250"/>
      <c r="R935" s="35"/>
      <c r="T935" s="159" t="s">
        <v>1876</v>
      </c>
      <c r="U935" s="42" t="s">
        <v>1901</v>
      </c>
      <c r="V935" s="34"/>
      <c r="W935" s="160">
        <f>V935*K935</f>
        <v>0</v>
      </c>
      <c r="X935" s="160">
        <v>1.35E-2</v>
      </c>
      <c r="Y935" s="160">
        <f>X935*K935</f>
        <v>5.3999999999999999E-2</v>
      </c>
      <c r="Z935" s="160">
        <v>0</v>
      </c>
      <c r="AA935" s="161">
        <f>Z935*K935</f>
        <v>0</v>
      </c>
      <c r="AR935" s="16" t="s">
        <v>2057</v>
      </c>
      <c r="AT935" s="16" t="s">
        <v>2128</v>
      </c>
      <c r="AU935" s="16" t="s">
        <v>1960</v>
      </c>
      <c r="AY935" s="16" t="s">
        <v>2019</v>
      </c>
      <c r="BE935" s="102">
        <f>IF(U935="základní",N935,0)</f>
        <v>0</v>
      </c>
      <c r="BF935" s="102">
        <f>IF(U935="snížená",N935,0)</f>
        <v>0</v>
      </c>
      <c r="BG935" s="102">
        <f>IF(U935="zákl. přenesená",N935,0)</f>
        <v>0</v>
      </c>
      <c r="BH935" s="102">
        <f>IF(U935="sníž. přenesená",N935,0)</f>
        <v>0</v>
      </c>
      <c r="BI935" s="102">
        <f>IF(U935="nulová",N935,0)</f>
        <v>0</v>
      </c>
      <c r="BJ935" s="16" t="s">
        <v>1878</v>
      </c>
      <c r="BK935" s="102">
        <f>ROUND(L935*K935,2)</f>
        <v>0</v>
      </c>
      <c r="BL935" s="16" t="s">
        <v>2024</v>
      </c>
      <c r="BM935" s="16" t="s">
        <v>1138</v>
      </c>
    </row>
    <row r="936" spans="2:65" s="1" customFormat="1" ht="31.5" customHeight="1">
      <c r="B936" s="33"/>
      <c r="C936" s="155" t="s">
        <v>1139</v>
      </c>
      <c r="D936" s="155" t="s">
        <v>2020</v>
      </c>
      <c r="E936" s="156" t="s">
        <v>1140</v>
      </c>
      <c r="F936" s="249" t="s">
        <v>1141</v>
      </c>
      <c r="G936" s="250"/>
      <c r="H936" s="250"/>
      <c r="I936" s="250"/>
      <c r="J936" s="157" t="s">
        <v>2197</v>
      </c>
      <c r="K936" s="158">
        <v>9</v>
      </c>
      <c r="L936" s="251">
        <v>0</v>
      </c>
      <c r="M936" s="250"/>
      <c r="N936" s="252">
        <f>ROUND(L936*K936,2)</f>
        <v>0</v>
      </c>
      <c r="O936" s="250"/>
      <c r="P936" s="250"/>
      <c r="Q936" s="250"/>
      <c r="R936" s="35"/>
      <c r="T936" s="159" t="s">
        <v>1876</v>
      </c>
      <c r="U936" s="42" t="s">
        <v>1901</v>
      </c>
      <c r="V936" s="34"/>
      <c r="W936" s="160">
        <f>V936*K936</f>
        <v>0</v>
      </c>
      <c r="X936" s="160">
        <v>0.44169999999999998</v>
      </c>
      <c r="Y936" s="160">
        <f>X936*K936</f>
        <v>3.9752999999999998</v>
      </c>
      <c r="Z936" s="160">
        <v>0</v>
      </c>
      <c r="AA936" s="161">
        <f>Z936*K936</f>
        <v>0</v>
      </c>
      <c r="AR936" s="16" t="s">
        <v>2024</v>
      </c>
      <c r="AT936" s="16" t="s">
        <v>2020</v>
      </c>
      <c r="AU936" s="16" t="s">
        <v>1960</v>
      </c>
      <c r="AY936" s="16" t="s">
        <v>2019</v>
      </c>
      <c r="BE936" s="102">
        <f>IF(U936="základní",N936,0)</f>
        <v>0</v>
      </c>
      <c r="BF936" s="102">
        <f>IF(U936="snížená",N936,0)</f>
        <v>0</v>
      </c>
      <c r="BG936" s="102">
        <f>IF(U936="zákl. přenesená",N936,0)</f>
        <v>0</v>
      </c>
      <c r="BH936" s="102">
        <f>IF(U936="sníž. přenesená",N936,0)</f>
        <v>0</v>
      </c>
      <c r="BI936" s="102">
        <f>IF(U936="nulová",N936,0)</f>
        <v>0</v>
      </c>
      <c r="BJ936" s="16" t="s">
        <v>1878</v>
      </c>
      <c r="BK936" s="102">
        <f>ROUND(L936*K936,2)</f>
        <v>0</v>
      </c>
      <c r="BL936" s="16" t="s">
        <v>2024</v>
      </c>
      <c r="BM936" s="16" t="s">
        <v>1142</v>
      </c>
    </row>
    <row r="937" spans="2:65" s="10" customFormat="1" ht="22.5" customHeight="1">
      <c r="B937" s="162"/>
      <c r="C937" s="163"/>
      <c r="D937" s="163"/>
      <c r="E937" s="164" t="s">
        <v>1876</v>
      </c>
      <c r="F937" s="262" t="s">
        <v>2063</v>
      </c>
      <c r="G937" s="263"/>
      <c r="H937" s="263"/>
      <c r="I937" s="263"/>
      <c r="J937" s="163"/>
      <c r="K937" s="165">
        <v>9</v>
      </c>
      <c r="L937" s="163"/>
      <c r="M937" s="163"/>
      <c r="N937" s="163"/>
      <c r="O937" s="163"/>
      <c r="P937" s="163"/>
      <c r="Q937" s="163"/>
      <c r="R937" s="166"/>
      <c r="T937" s="167"/>
      <c r="U937" s="163"/>
      <c r="V937" s="163"/>
      <c r="W937" s="163"/>
      <c r="X937" s="163"/>
      <c r="Y937" s="163"/>
      <c r="Z937" s="163"/>
      <c r="AA937" s="168"/>
      <c r="AT937" s="169" t="s">
        <v>2027</v>
      </c>
      <c r="AU937" s="169" t="s">
        <v>1960</v>
      </c>
      <c r="AV937" s="10" t="s">
        <v>1960</v>
      </c>
      <c r="AW937" s="10" t="s">
        <v>2028</v>
      </c>
      <c r="AX937" s="10" t="s">
        <v>1936</v>
      </c>
      <c r="AY937" s="169" t="s">
        <v>2019</v>
      </c>
    </row>
    <row r="938" spans="2:65" s="11" customFormat="1" ht="22.5" customHeight="1">
      <c r="B938" s="170"/>
      <c r="C938" s="171"/>
      <c r="D938" s="171"/>
      <c r="E938" s="172" t="s">
        <v>1876</v>
      </c>
      <c r="F938" s="264" t="s">
        <v>2029</v>
      </c>
      <c r="G938" s="265"/>
      <c r="H938" s="265"/>
      <c r="I938" s="265"/>
      <c r="J938" s="171"/>
      <c r="K938" s="173">
        <v>9</v>
      </c>
      <c r="L938" s="171"/>
      <c r="M938" s="171"/>
      <c r="N938" s="171"/>
      <c r="O938" s="171"/>
      <c r="P938" s="171"/>
      <c r="Q938" s="171"/>
      <c r="R938" s="174"/>
      <c r="T938" s="175"/>
      <c r="U938" s="171"/>
      <c r="V938" s="171"/>
      <c r="W938" s="171"/>
      <c r="X938" s="171"/>
      <c r="Y938" s="171"/>
      <c r="Z938" s="171"/>
      <c r="AA938" s="176"/>
      <c r="AT938" s="177" t="s">
        <v>2027</v>
      </c>
      <c r="AU938" s="177" t="s">
        <v>1960</v>
      </c>
      <c r="AV938" s="11" t="s">
        <v>2024</v>
      </c>
      <c r="AW938" s="11" t="s">
        <v>2028</v>
      </c>
      <c r="AX938" s="11" t="s">
        <v>1878</v>
      </c>
      <c r="AY938" s="177" t="s">
        <v>2019</v>
      </c>
    </row>
    <row r="939" spans="2:65" s="1" customFormat="1" ht="44.25" customHeight="1">
      <c r="B939" s="33"/>
      <c r="C939" s="178" t="s">
        <v>1143</v>
      </c>
      <c r="D939" s="178" t="s">
        <v>2128</v>
      </c>
      <c r="E939" s="179" t="s">
        <v>1144</v>
      </c>
      <c r="F939" s="267" t="s">
        <v>1145</v>
      </c>
      <c r="G939" s="268"/>
      <c r="H939" s="268"/>
      <c r="I939" s="268"/>
      <c r="J939" s="180" t="s">
        <v>2197</v>
      </c>
      <c r="K939" s="181">
        <v>1</v>
      </c>
      <c r="L939" s="269">
        <v>0</v>
      </c>
      <c r="M939" s="268"/>
      <c r="N939" s="270">
        <f>ROUND(L939*K939,2)</f>
        <v>0</v>
      </c>
      <c r="O939" s="250"/>
      <c r="P939" s="250"/>
      <c r="Q939" s="250"/>
      <c r="R939" s="35"/>
      <c r="T939" s="159" t="s">
        <v>1876</v>
      </c>
      <c r="U939" s="42" t="s">
        <v>1901</v>
      </c>
      <c r="V939" s="34"/>
      <c r="W939" s="160">
        <f>V939*K939</f>
        <v>0</v>
      </c>
      <c r="X939" s="160">
        <v>8.4000000000000005E-2</v>
      </c>
      <c r="Y939" s="160">
        <f>X939*K939</f>
        <v>8.4000000000000005E-2</v>
      </c>
      <c r="Z939" s="160">
        <v>0</v>
      </c>
      <c r="AA939" s="161">
        <f>Z939*K939</f>
        <v>0</v>
      </c>
      <c r="AR939" s="16" t="s">
        <v>2057</v>
      </c>
      <c r="AT939" s="16" t="s">
        <v>2128</v>
      </c>
      <c r="AU939" s="16" t="s">
        <v>1960</v>
      </c>
      <c r="AY939" s="16" t="s">
        <v>2019</v>
      </c>
      <c r="BE939" s="102">
        <f>IF(U939="základní",N939,0)</f>
        <v>0</v>
      </c>
      <c r="BF939" s="102">
        <f>IF(U939="snížená",N939,0)</f>
        <v>0</v>
      </c>
      <c r="BG939" s="102">
        <f>IF(U939="zákl. přenesená",N939,0)</f>
        <v>0</v>
      </c>
      <c r="BH939" s="102">
        <f>IF(U939="sníž. přenesená",N939,0)</f>
        <v>0</v>
      </c>
      <c r="BI939" s="102">
        <f>IF(U939="nulová",N939,0)</f>
        <v>0</v>
      </c>
      <c r="BJ939" s="16" t="s">
        <v>1878</v>
      </c>
      <c r="BK939" s="102">
        <f>ROUND(L939*K939,2)</f>
        <v>0</v>
      </c>
      <c r="BL939" s="16" t="s">
        <v>2024</v>
      </c>
      <c r="BM939" s="16" t="s">
        <v>1146</v>
      </c>
    </row>
    <row r="940" spans="2:65" s="10" customFormat="1" ht="22.5" customHeight="1">
      <c r="B940" s="162"/>
      <c r="C940" s="163"/>
      <c r="D940" s="163"/>
      <c r="E940" s="164" t="s">
        <v>1876</v>
      </c>
      <c r="F940" s="262" t="s">
        <v>1147</v>
      </c>
      <c r="G940" s="263"/>
      <c r="H940" s="263"/>
      <c r="I940" s="263"/>
      <c r="J940" s="163"/>
      <c r="K940" s="165">
        <v>1</v>
      </c>
      <c r="L940" s="163"/>
      <c r="M940" s="163"/>
      <c r="N940" s="163"/>
      <c r="O940" s="163"/>
      <c r="P940" s="163"/>
      <c r="Q940" s="163"/>
      <c r="R940" s="166"/>
      <c r="T940" s="167"/>
      <c r="U940" s="163"/>
      <c r="V940" s="163"/>
      <c r="W940" s="163"/>
      <c r="X940" s="163"/>
      <c r="Y940" s="163"/>
      <c r="Z940" s="163"/>
      <c r="AA940" s="168"/>
      <c r="AT940" s="169" t="s">
        <v>2027</v>
      </c>
      <c r="AU940" s="169" t="s">
        <v>1960</v>
      </c>
      <c r="AV940" s="10" t="s">
        <v>1960</v>
      </c>
      <c r="AW940" s="10" t="s">
        <v>2028</v>
      </c>
      <c r="AX940" s="10" t="s">
        <v>1936</v>
      </c>
      <c r="AY940" s="169" t="s">
        <v>2019</v>
      </c>
    </row>
    <row r="941" spans="2:65" s="11" customFormat="1" ht="22.5" customHeight="1">
      <c r="B941" s="170"/>
      <c r="C941" s="171"/>
      <c r="D941" s="171"/>
      <c r="E941" s="172" t="s">
        <v>1876</v>
      </c>
      <c r="F941" s="264" t="s">
        <v>2029</v>
      </c>
      <c r="G941" s="265"/>
      <c r="H941" s="265"/>
      <c r="I941" s="265"/>
      <c r="J941" s="171"/>
      <c r="K941" s="173">
        <v>1</v>
      </c>
      <c r="L941" s="171"/>
      <c r="M941" s="171"/>
      <c r="N941" s="171"/>
      <c r="O941" s="171"/>
      <c r="P941" s="171"/>
      <c r="Q941" s="171"/>
      <c r="R941" s="174"/>
      <c r="T941" s="175"/>
      <c r="U941" s="171"/>
      <c r="V941" s="171"/>
      <c r="W941" s="171"/>
      <c r="X941" s="171"/>
      <c r="Y941" s="171"/>
      <c r="Z941" s="171"/>
      <c r="AA941" s="176"/>
      <c r="AT941" s="177" t="s">
        <v>2027</v>
      </c>
      <c r="AU941" s="177" t="s">
        <v>1960</v>
      </c>
      <c r="AV941" s="11" t="s">
        <v>2024</v>
      </c>
      <c r="AW941" s="11" t="s">
        <v>2028</v>
      </c>
      <c r="AX941" s="11" t="s">
        <v>1878</v>
      </c>
      <c r="AY941" s="177" t="s">
        <v>2019</v>
      </c>
    </row>
    <row r="942" spans="2:65" s="1" customFormat="1" ht="31.5" customHeight="1">
      <c r="B942" s="33"/>
      <c r="C942" s="155" t="s">
        <v>1148</v>
      </c>
      <c r="D942" s="155" t="s">
        <v>2020</v>
      </c>
      <c r="E942" s="156" t="s">
        <v>1149</v>
      </c>
      <c r="F942" s="249" t="s">
        <v>1150</v>
      </c>
      <c r="G942" s="250"/>
      <c r="H942" s="250"/>
      <c r="I942" s="250"/>
      <c r="J942" s="157" t="s">
        <v>2197</v>
      </c>
      <c r="K942" s="158">
        <v>6</v>
      </c>
      <c r="L942" s="251">
        <v>0</v>
      </c>
      <c r="M942" s="250"/>
      <c r="N942" s="252">
        <f>ROUND(L942*K942,2)</f>
        <v>0</v>
      </c>
      <c r="O942" s="250"/>
      <c r="P942" s="250"/>
      <c r="Q942" s="250"/>
      <c r="R942" s="35"/>
      <c r="T942" s="159" t="s">
        <v>1876</v>
      </c>
      <c r="U942" s="42" t="s">
        <v>1901</v>
      </c>
      <c r="V942" s="34"/>
      <c r="W942" s="160">
        <f>V942*K942</f>
        <v>0</v>
      </c>
      <c r="X942" s="160">
        <v>0</v>
      </c>
      <c r="Y942" s="160">
        <f>X942*K942</f>
        <v>0</v>
      </c>
      <c r="Z942" s="160">
        <v>0</v>
      </c>
      <c r="AA942" s="161">
        <f>Z942*K942</f>
        <v>0</v>
      </c>
      <c r="AR942" s="16" t="s">
        <v>2024</v>
      </c>
      <c r="AT942" s="16" t="s">
        <v>2020</v>
      </c>
      <c r="AU942" s="16" t="s">
        <v>1960</v>
      </c>
      <c r="AY942" s="16" t="s">
        <v>2019</v>
      </c>
      <c r="BE942" s="102">
        <f>IF(U942="základní",N942,0)</f>
        <v>0</v>
      </c>
      <c r="BF942" s="102">
        <f>IF(U942="snížená",N942,0)</f>
        <v>0</v>
      </c>
      <c r="BG942" s="102">
        <f>IF(U942="zákl. přenesená",N942,0)</f>
        <v>0</v>
      </c>
      <c r="BH942" s="102">
        <f>IF(U942="sníž. přenesená",N942,0)</f>
        <v>0</v>
      </c>
      <c r="BI942" s="102">
        <f>IF(U942="nulová",N942,0)</f>
        <v>0</v>
      </c>
      <c r="BJ942" s="16" t="s">
        <v>1878</v>
      </c>
      <c r="BK942" s="102">
        <f>ROUND(L942*K942,2)</f>
        <v>0</v>
      </c>
      <c r="BL942" s="16" t="s">
        <v>2024</v>
      </c>
      <c r="BM942" s="16" t="s">
        <v>1151</v>
      </c>
    </row>
    <row r="943" spans="2:65" s="10" customFormat="1" ht="22.5" customHeight="1">
      <c r="B943" s="162"/>
      <c r="C943" s="163"/>
      <c r="D943" s="163"/>
      <c r="E943" s="164" t="s">
        <v>1876</v>
      </c>
      <c r="F943" s="262" t="s">
        <v>1152</v>
      </c>
      <c r="G943" s="263"/>
      <c r="H943" s="263"/>
      <c r="I943" s="263"/>
      <c r="J943" s="163"/>
      <c r="K943" s="165">
        <v>6</v>
      </c>
      <c r="L943" s="163"/>
      <c r="M943" s="163"/>
      <c r="N943" s="163"/>
      <c r="O943" s="163"/>
      <c r="P943" s="163"/>
      <c r="Q943" s="163"/>
      <c r="R943" s="166"/>
      <c r="T943" s="167"/>
      <c r="U943" s="163"/>
      <c r="V943" s="163"/>
      <c r="W943" s="163"/>
      <c r="X943" s="163"/>
      <c r="Y943" s="163"/>
      <c r="Z943" s="163"/>
      <c r="AA943" s="168"/>
      <c r="AT943" s="169" t="s">
        <v>2027</v>
      </c>
      <c r="AU943" s="169" t="s">
        <v>1960</v>
      </c>
      <c r="AV943" s="10" t="s">
        <v>1960</v>
      </c>
      <c r="AW943" s="10" t="s">
        <v>2028</v>
      </c>
      <c r="AX943" s="10" t="s">
        <v>1936</v>
      </c>
      <c r="AY943" s="169" t="s">
        <v>2019</v>
      </c>
    </row>
    <row r="944" spans="2:65" s="11" customFormat="1" ht="22.5" customHeight="1">
      <c r="B944" s="170"/>
      <c r="C944" s="171"/>
      <c r="D944" s="171"/>
      <c r="E944" s="172" t="s">
        <v>1876</v>
      </c>
      <c r="F944" s="264" t="s">
        <v>2029</v>
      </c>
      <c r="G944" s="265"/>
      <c r="H944" s="265"/>
      <c r="I944" s="265"/>
      <c r="J944" s="171"/>
      <c r="K944" s="173">
        <v>6</v>
      </c>
      <c r="L944" s="171"/>
      <c r="M944" s="171"/>
      <c r="N944" s="171"/>
      <c r="O944" s="171"/>
      <c r="P944" s="171"/>
      <c r="Q944" s="171"/>
      <c r="R944" s="174"/>
      <c r="T944" s="175"/>
      <c r="U944" s="171"/>
      <c r="V944" s="171"/>
      <c r="W944" s="171"/>
      <c r="X944" s="171"/>
      <c r="Y944" s="171"/>
      <c r="Z944" s="171"/>
      <c r="AA944" s="176"/>
      <c r="AT944" s="177" t="s">
        <v>2027</v>
      </c>
      <c r="AU944" s="177" t="s">
        <v>1960</v>
      </c>
      <c r="AV944" s="11" t="s">
        <v>2024</v>
      </c>
      <c r="AW944" s="11" t="s">
        <v>2028</v>
      </c>
      <c r="AX944" s="11" t="s">
        <v>1878</v>
      </c>
      <c r="AY944" s="177" t="s">
        <v>2019</v>
      </c>
    </row>
    <row r="945" spans="2:65" s="1" customFormat="1" ht="22.5" customHeight="1">
      <c r="B945" s="33"/>
      <c r="C945" s="178" t="s">
        <v>1153</v>
      </c>
      <c r="D945" s="178" t="s">
        <v>2128</v>
      </c>
      <c r="E945" s="179" t="s">
        <v>1154</v>
      </c>
      <c r="F945" s="267" t="s">
        <v>1155</v>
      </c>
      <c r="G945" s="268"/>
      <c r="H945" s="268"/>
      <c r="I945" s="268"/>
      <c r="J945" s="180" t="s">
        <v>2197</v>
      </c>
      <c r="K945" s="181">
        <v>6</v>
      </c>
      <c r="L945" s="269">
        <v>0</v>
      </c>
      <c r="M945" s="268"/>
      <c r="N945" s="270">
        <f>ROUND(L945*K945,2)</f>
        <v>0</v>
      </c>
      <c r="O945" s="250"/>
      <c r="P945" s="250"/>
      <c r="Q945" s="250"/>
      <c r="R945" s="35"/>
      <c r="T945" s="159" t="s">
        <v>1876</v>
      </c>
      <c r="U945" s="42" t="s">
        <v>1901</v>
      </c>
      <c r="V945" s="34"/>
      <c r="W945" s="160">
        <f>V945*K945</f>
        <v>0</v>
      </c>
      <c r="X945" s="160">
        <v>1.2999999999999999E-3</v>
      </c>
      <c r="Y945" s="160">
        <f>X945*K945</f>
        <v>7.7999999999999996E-3</v>
      </c>
      <c r="Z945" s="160">
        <v>0</v>
      </c>
      <c r="AA945" s="161">
        <f>Z945*K945</f>
        <v>0</v>
      </c>
      <c r="AR945" s="16" t="s">
        <v>2057</v>
      </c>
      <c r="AT945" s="16" t="s">
        <v>2128</v>
      </c>
      <c r="AU945" s="16" t="s">
        <v>1960</v>
      </c>
      <c r="AY945" s="16" t="s">
        <v>2019</v>
      </c>
      <c r="BE945" s="102">
        <f>IF(U945="základní",N945,0)</f>
        <v>0</v>
      </c>
      <c r="BF945" s="102">
        <f>IF(U945="snížená",N945,0)</f>
        <v>0</v>
      </c>
      <c r="BG945" s="102">
        <f>IF(U945="zákl. přenesená",N945,0)</f>
        <v>0</v>
      </c>
      <c r="BH945" s="102">
        <f>IF(U945="sníž. přenesená",N945,0)</f>
        <v>0</v>
      </c>
      <c r="BI945" s="102">
        <f>IF(U945="nulová",N945,0)</f>
        <v>0</v>
      </c>
      <c r="BJ945" s="16" t="s">
        <v>1878</v>
      </c>
      <c r="BK945" s="102">
        <f>ROUND(L945*K945,2)</f>
        <v>0</v>
      </c>
      <c r="BL945" s="16" t="s">
        <v>2024</v>
      </c>
      <c r="BM945" s="16" t="s">
        <v>1156</v>
      </c>
    </row>
    <row r="946" spans="2:65" s="10" customFormat="1" ht="22.5" customHeight="1">
      <c r="B946" s="162"/>
      <c r="C946" s="163"/>
      <c r="D946" s="163"/>
      <c r="E946" s="164" t="s">
        <v>1876</v>
      </c>
      <c r="F946" s="262" t="s">
        <v>1152</v>
      </c>
      <c r="G946" s="263"/>
      <c r="H946" s="263"/>
      <c r="I946" s="263"/>
      <c r="J946" s="163"/>
      <c r="K946" s="165">
        <v>6</v>
      </c>
      <c r="L946" s="163"/>
      <c r="M946" s="163"/>
      <c r="N946" s="163"/>
      <c r="O946" s="163"/>
      <c r="P946" s="163"/>
      <c r="Q946" s="163"/>
      <c r="R946" s="166"/>
      <c r="T946" s="167"/>
      <c r="U946" s="163"/>
      <c r="V946" s="163"/>
      <c r="W946" s="163"/>
      <c r="X946" s="163"/>
      <c r="Y946" s="163"/>
      <c r="Z946" s="163"/>
      <c r="AA946" s="168"/>
      <c r="AT946" s="169" t="s">
        <v>2027</v>
      </c>
      <c r="AU946" s="169" t="s">
        <v>1960</v>
      </c>
      <c r="AV946" s="10" t="s">
        <v>1960</v>
      </c>
      <c r="AW946" s="10" t="s">
        <v>2028</v>
      </c>
      <c r="AX946" s="10" t="s">
        <v>1936</v>
      </c>
      <c r="AY946" s="169" t="s">
        <v>2019</v>
      </c>
    </row>
    <row r="947" spans="2:65" s="11" customFormat="1" ht="22.5" customHeight="1">
      <c r="B947" s="170"/>
      <c r="C947" s="171"/>
      <c r="D947" s="171"/>
      <c r="E947" s="172" t="s">
        <v>1876</v>
      </c>
      <c r="F947" s="264" t="s">
        <v>2029</v>
      </c>
      <c r="G947" s="265"/>
      <c r="H947" s="265"/>
      <c r="I947" s="265"/>
      <c r="J947" s="171"/>
      <c r="K947" s="173">
        <v>6</v>
      </c>
      <c r="L947" s="171"/>
      <c r="M947" s="171"/>
      <c r="N947" s="171"/>
      <c r="O947" s="171"/>
      <c r="P947" s="171"/>
      <c r="Q947" s="171"/>
      <c r="R947" s="174"/>
      <c r="T947" s="175"/>
      <c r="U947" s="171"/>
      <c r="V947" s="171"/>
      <c r="W947" s="171"/>
      <c r="X947" s="171"/>
      <c r="Y947" s="171"/>
      <c r="Z947" s="171"/>
      <c r="AA947" s="176"/>
      <c r="AT947" s="177" t="s">
        <v>2027</v>
      </c>
      <c r="AU947" s="177" t="s">
        <v>1960</v>
      </c>
      <c r="AV947" s="11" t="s">
        <v>2024</v>
      </c>
      <c r="AW947" s="11" t="s">
        <v>2028</v>
      </c>
      <c r="AX947" s="11" t="s">
        <v>1878</v>
      </c>
      <c r="AY947" s="177" t="s">
        <v>2019</v>
      </c>
    </row>
    <row r="948" spans="2:65" s="1" customFormat="1" ht="31.5" customHeight="1">
      <c r="B948" s="33"/>
      <c r="C948" s="155" t="s">
        <v>1157</v>
      </c>
      <c r="D948" s="155" t="s">
        <v>2020</v>
      </c>
      <c r="E948" s="156" t="s">
        <v>1158</v>
      </c>
      <c r="F948" s="249" t="s">
        <v>1159</v>
      </c>
      <c r="G948" s="250"/>
      <c r="H948" s="250"/>
      <c r="I948" s="250"/>
      <c r="J948" s="157" t="s">
        <v>2066</v>
      </c>
      <c r="K948" s="158">
        <v>0.5</v>
      </c>
      <c r="L948" s="251">
        <v>0</v>
      </c>
      <c r="M948" s="250"/>
      <c r="N948" s="252">
        <f>ROUND(L948*K948,2)</f>
        <v>0</v>
      </c>
      <c r="O948" s="250"/>
      <c r="P948" s="250"/>
      <c r="Q948" s="250"/>
      <c r="R948" s="35"/>
      <c r="T948" s="159" t="s">
        <v>1876</v>
      </c>
      <c r="U948" s="42" t="s">
        <v>1901</v>
      </c>
      <c r="V948" s="34"/>
      <c r="W948" s="160">
        <f>V948*K948</f>
        <v>0</v>
      </c>
      <c r="X948" s="160">
        <v>2.234</v>
      </c>
      <c r="Y948" s="160">
        <f>X948*K948</f>
        <v>1.117</v>
      </c>
      <c r="Z948" s="160">
        <v>0</v>
      </c>
      <c r="AA948" s="161">
        <f>Z948*K948</f>
        <v>0</v>
      </c>
      <c r="AR948" s="16" t="s">
        <v>2024</v>
      </c>
      <c r="AT948" s="16" t="s">
        <v>2020</v>
      </c>
      <c r="AU948" s="16" t="s">
        <v>1960</v>
      </c>
      <c r="AY948" s="16" t="s">
        <v>2019</v>
      </c>
      <c r="BE948" s="102">
        <f>IF(U948="základní",N948,0)</f>
        <v>0</v>
      </c>
      <c r="BF948" s="102">
        <f>IF(U948="snížená",N948,0)</f>
        <v>0</v>
      </c>
      <c r="BG948" s="102">
        <f>IF(U948="zákl. přenesená",N948,0)</f>
        <v>0</v>
      </c>
      <c r="BH948" s="102">
        <f>IF(U948="sníž. přenesená",N948,0)</f>
        <v>0</v>
      </c>
      <c r="BI948" s="102">
        <f>IF(U948="nulová",N948,0)</f>
        <v>0</v>
      </c>
      <c r="BJ948" s="16" t="s">
        <v>1878</v>
      </c>
      <c r="BK948" s="102">
        <f>ROUND(L948*K948,2)</f>
        <v>0</v>
      </c>
      <c r="BL948" s="16" t="s">
        <v>2024</v>
      </c>
      <c r="BM948" s="16" t="s">
        <v>1160</v>
      </c>
    </row>
    <row r="949" spans="2:65" s="10" customFormat="1" ht="22.5" customHeight="1">
      <c r="B949" s="162"/>
      <c r="C949" s="163"/>
      <c r="D949" s="163"/>
      <c r="E949" s="164" t="s">
        <v>1876</v>
      </c>
      <c r="F949" s="262" t="s">
        <v>2324</v>
      </c>
      <c r="G949" s="263"/>
      <c r="H949" s="263"/>
      <c r="I949" s="263"/>
      <c r="J949" s="163"/>
      <c r="K949" s="165">
        <v>0.5</v>
      </c>
      <c r="L949" s="163"/>
      <c r="M949" s="163"/>
      <c r="N949" s="163"/>
      <c r="O949" s="163"/>
      <c r="P949" s="163"/>
      <c r="Q949" s="163"/>
      <c r="R949" s="166"/>
      <c r="T949" s="167"/>
      <c r="U949" s="163"/>
      <c r="V949" s="163"/>
      <c r="W949" s="163"/>
      <c r="X949" s="163"/>
      <c r="Y949" s="163"/>
      <c r="Z949" s="163"/>
      <c r="AA949" s="168"/>
      <c r="AT949" s="169" t="s">
        <v>2027</v>
      </c>
      <c r="AU949" s="169" t="s">
        <v>1960</v>
      </c>
      <c r="AV949" s="10" t="s">
        <v>1960</v>
      </c>
      <c r="AW949" s="10" t="s">
        <v>2028</v>
      </c>
      <c r="AX949" s="10" t="s">
        <v>1936</v>
      </c>
      <c r="AY949" s="169" t="s">
        <v>2019</v>
      </c>
    </row>
    <row r="950" spans="2:65" s="11" customFormat="1" ht="22.5" customHeight="1">
      <c r="B950" s="170"/>
      <c r="C950" s="171"/>
      <c r="D950" s="171"/>
      <c r="E950" s="172" t="s">
        <v>1876</v>
      </c>
      <c r="F950" s="264" t="s">
        <v>2029</v>
      </c>
      <c r="G950" s="265"/>
      <c r="H950" s="265"/>
      <c r="I950" s="265"/>
      <c r="J950" s="171"/>
      <c r="K950" s="173">
        <v>0.5</v>
      </c>
      <c r="L950" s="171"/>
      <c r="M950" s="171"/>
      <c r="N950" s="171"/>
      <c r="O950" s="171"/>
      <c r="P950" s="171"/>
      <c r="Q950" s="171"/>
      <c r="R950" s="174"/>
      <c r="T950" s="175"/>
      <c r="U950" s="171"/>
      <c r="V950" s="171"/>
      <c r="W950" s="171"/>
      <c r="X950" s="171"/>
      <c r="Y950" s="171"/>
      <c r="Z950" s="171"/>
      <c r="AA950" s="176"/>
      <c r="AT950" s="177" t="s">
        <v>2027</v>
      </c>
      <c r="AU950" s="177" t="s">
        <v>1960</v>
      </c>
      <c r="AV950" s="11" t="s">
        <v>2024</v>
      </c>
      <c r="AW950" s="11" t="s">
        <v>2028</v>
      </c>
      <c r="AX950" s="11" t="s">
        <v>1878</v>
      </c>
      <c r="AY950" s="177" t="s">
        <v>2019</v>
      </c>
    </row>
    <row r="951" spans="2:65" s="9" customFormat="1" ht="29.85" customHeight="1">
      <c r="B951" s="144"/>
      <c r="C951" s="145"/>
      <c r="D951" s="154" t="s">
        <v>1975</v>
      </c>
      <c r="E951" s="154"/>
      <c r="F951" s="154"/>
      <c r="G951" s="154"/>
      <c r="H951" s="154"/>
      <c r="I951" s="154"/>
      <c r="J951" s="154"/>
      <c r="K951" s="154"/>
      <c r="L951" s="154"/>
      <c r="M951" s="154"/>
      <c r="N951" s="256">
        <f>BK951</f>
        <v>0</v>
      </c>
      <c r="O951" s="257"/>
      <c r="P951" s="257"/>
      <c r="Q951" s="257"/>
      <c r="R951" s="147"/>
      <c r="T951" s="148"/>
      <c r="U951" s="145"/>
      <c r="V951" s="145"/>
      <c r="W951" s="149">
        <f>SUM(W952:W1164)</f>
        <v>0</v>
      </c>
      <c r="X951" s="145"/>
      <c r="Y951" s="149">
        <f>SUM(Y952:Y1164)</f>
        <v>21.103079850000007</v>
      </c>
      <c r="Z951" s="145"/>
      <c r="AA951" s="150">
        <f>SUM(AA952:AA1164)</f>
        <v>147.47061399999998</v>
      </c>
      <c r="AR951" s="151" t="s">
        <v>1878</v>
      </c>
      <c r="AT951" s="152" t="s">
        <v>1935</v>
      </c>
      <c r="AU951" s="152" t="s">
        <v>1878</v>
      </c>
      <c r="AY951" s="151" t="s">
        <v>2019</v>
      </c>
      <c r="BK951" s="153">
        <f>SUM(BK952:BK1164)</f>
        <v>0</v>
      </c>
    </row>
    <row r="952" spans="2:65" s="1" customFormat="1" ht="22.5" customHeight="1">
      <c r="B952" s="33"/>
      <c r="C952" s="155" t="s">
        <v>1161</v>
      </c>
      <c r="D952" s="155" t="s">
        <v>2020</v>
      </c>
      <c r="E952" s="156" t="s">
        <v>1162</v>
      </c>
      <c r="F952" s="249" t="s">
        <v>1163</v>
      </c>
      <c r="G952" s="250"/>
      <c r="H952" s="250"/>
      <c r="I952" s="250"/>
      <c r="J952" s="157" t="s">
        <v>2197</v>
      </c>
      <c r="K952" s="158">
        <v>4</v>
      </c>
      <c r="L952" s="251">
        <v>0</v>
      </c>
      <c r="M952" s="250"/>
      <c r="N952" s="252">
        <f>ROUND(L952*K952,2)</f>
        <v>0</v>
      </c>
      <c r="O952" s="250"/>
      <c r="P952" s="250"/>
      <c r="Q952" s="250"/>
      <c r="R952" s="35"/>
      <c r="T952" s="159" t="s">
        <v>1876</v>
      </c>
      <c r="U952" s="42" t="s">
        <v>1901</v>
      </c>
      <c r="V952" s="34"/>
      <c r="W952" s="160">
        <f>V952*K952</f>
        <v>0</v>
      </c>
      <c r="X952" s="160">
        <v>0</v>
      </c>
      <c r="Y952" s="160">
        <f>X952*K952</f>
        <v>0</v>
      </c>
      <c r="Z952" s="160">
        <v>0</v>
      </c>
      <c r="AA952" s="161">
        <f>Z952*K952</f>
        <v>0</v>
      </c>
      <c r="AR952" s="16" t="s">
        <v>2024</v>
      </c>
      <c r="AT952" s="16" t="s">
        <v>2020</v>
      </c>
      <c r="AU952" s="16" t="s">
        <v>1960</v>
      </c>
      <c r="AY952" s="16" t="s">
        <v>2019</v>
      </c>
      <c r="BE952" s="102">
        <f>IF(U952="základní",N952,0)</f>
        <v>0</v>
      </c>
      <c r="BF952" s="102">
        <f>IF(U952="snížená",N952,0)</f>
        <v>0</v>
      </c>
      <c r="BG952" s="102">
        <f>IF(U952="zákl. přenesená",N952,0)</f>
        <v>0</v>
      </c>
      <c r="BH952" s="102">
        <f>IF(U952="sníž. přenesená",N952,0)</f>
        <v>0</v>
      </c>
      <c r="BI952" s="102">
        <f>IF(U952="nulová",N952,0)</f>
        <v>0</v>
      </c>
      <c r="BJ952" s="16" t="s">
        <v>1878</v>
      </c>
      <c r="BK952" s="102">
        <f>ROUND(L952*K952,2)</f>
        <v>0</v>
      </c>
      <c r="BL952" s="16" t="s">
        <v>2024</v>
      </c>
      <c r="BM952" s="16" t="s">
        <v>1164</v>
      </c>
    </row>
    <row r="953" spans="2:65" s="10" customFormat="1" ht="22.5" customHeight="1">
      <c r="B953" s="162"/>
      <c r="C953" s="163"/>
      <c r="D953" s="163"/>
      <c r="E953" s="164" t="s">
        <v>1876</v>
      </c>
      <c r="F953" s="262" t="s">
        <v>2024</v>
      </c>
      <c r="G953" s="263"/>
      <c r="H953" s="263"/>
      <c r="I953" s="263"/>
      <c r="J953" s="163"/>
      <c r="K953" s="165">
        <v>4</v>
      </c>
      <c r="L953" s="163"/>
      <c r="M953" s="163"/>
      <c r="N953" s="163"/>
      <c r="O953" s="163"/>
      <c r="P953" s="163"/>
      <c r="Q953" s="163"/>
      <c r="R953" s="166"/>
      <c r="T953" s="167"/>
      <c r="U953" s="163"/>
      <c r="V953" s="163"/>
      <c r="W953" s="163"/>
      <c r="X953" s="163"/>
      <c r="Y953" s="163"/>
      <c r="Z953" s="163"/>
      <c r="AA953" s="168"/>
      <c r="AT953" s="169" t="s">
        <v>2027</v>
      </c>
      <c r="AU953" s="169" t="s">
        <v>1960</v>
      </c>
      <c r="AV953" s="10" t="s">
        <v>1960</v>
      </c>
      <c r="AW953" s="10" t="s">
        <v>2028</v>
      </c>
      <c r="AX953" s="10" t="s">
        <v>1936</v>
      </c>
      <c r="AY953" s="169" t="s">
        <v>2019</v>
      </c>
    </row>
    <row r="954" spans="2:65" s="11" customFormat="1" ht="22.5" customHeight="1">
      <c r="B954" s="170"/>
      <c r="C954" s="171"/>
      <c r="D954" s="171"/>
      <c r="E954" s="172" t="s">
        <v>1876</v>
      </c>
      <c r="F954" s="264" t="s">
        <v>2029</v>
      </c>
      <c r="G954" s="265"/>
      <c r="H954" s="265"/>
      <c r="I954" s="265"/>
      <c r="J954" s="171"/>
      <c r="K954" s="173">
        <v>4</v>
      </c>
      <c r="L954" s="171"/>
      <c r="M954" s="171"/>
      <c r="N954" s="171"/>
      <c r="O954" s="171"/>
      <c r="P954" s="171"/>
      <c r="Q954" s="171"/>
      <c r="R954" s="174"/>
      <c r="T954" s="175"/>
      <c r="U954" s="171"/>
      <c r="V954" s="171"/>
      <c r="W954" s="171"/>
      <c r="X954" s="171"/>
      <c r="Y954" s="171"/>
      <c r="Z954" s="171"/>
      <c r="AA954" s="176"/>
      <c r="AT954" s="177" t="s">
        <v>2027</v>
      </c>
      <c r="AU954" s="177" t="s">
        <v>1960</v>
      </c>
      <c r="AV954" s="11" t="s">
        <v>2024</v>
      </c>
      <c r="AW954" s="11" t="s">
        <v>2028</v>
      </c>
      <c r="AX954" s="11" t="s">
        <v>1878</v>
      </c>
      <c r="AY954" s="177" t="s">
        <v>2019</v>
      </c>
    </row>
    <row r="955" spans="2:65" s="1" customFormat="1" ht="31.5" customHeight="1">
      <c r="B955" s="33"/>
      <c r="C955" s="155" t="s">
        <v>1165</v>
      </c>
      <c r="D955" s="155" t="s">
        <v>2020</v>
      </c>
      <c r="E955" s="156" t="s">
        <v>1166</v>
      </c>
      <c r="F955" s="249" t="s">
        <v>1167</v>
      </c>
      <c r="G955" s="250"/>
      <c r="H955" s="250"/>
      <c r="I955" s="250"/>
      <c r="J955" s="157" t="s">
        <v>1168</v>
      </c>
      <c r="K955" s="158">
        <v>1</v>
      </c>
      <c r="L955" s="251">
        <v>0</v>
      </c>
      <c r="M955" s="250"/>
      <c r="N955" s="252">
        <f>ROUND(L955*K955,2)</f>
        <v>0</v>
      </c>
      <c r="O955" s="250"/>
      <c r="P955" s="250"/>
      <c r="Q955" s="250"/>
      <c r="R955" s="35"/>
      <c r="T955" s="159" t="s">
        <v>1876</v>
      </c>
      <c r="U955" s="42" t="s">
        <v>1901</v>
      </c>
      <c r="V955" s="34"/>
      <c r="W955" s="160">
        <f>V955*K955</f>
        <v>0</v>
      </c>
      <c r="X955" s="160">
        <v>0</v>
      </c>
      <c r="Y955" s="160">
        <f>X955*K955</f>
        <v>0</v>
      </c>
      <c r="Z955" s="160">
        <v>0</v>
      </c>
      <c r="AA955" s="161">
        <f>Z955*K955</f>
        <v>0</v>
      </c>
      <c r="AR955" s="16" t="s">
        <v>2024</v>
      </c>
      <c r="AT955" s="16" t="s">
        <v>2020</v>
      </c>
      <c r="AU955" s="16" t="s">
        <v>1960</v>
      </c>
      <c r="AY955" s="16" t="s">
        <v>2019</v>
      </c>
      <c r="BE955" s="102">
        <f>IF(U955="základní",N955,0)</f>
        <v>0</v>
      </c>
      <c r="BF955" s="102">
        <f>IF(U955="snížená",N955,0)</f>
        <v>0</v>
      </c>
      <c r="BG955" s="102">
        <f>IF(U955="zákl. přenesená",N955,0)</f>
        <v>0</v>
      </c>
      <c r="BH955" s="102">
        <f>IF(U955="sníž. přenesená",N955,0)</f>
        <v>0</v>
      </c>
      <c r="BI955" s="102">
        <f>IF(U955="nulová",N955,0)</f>
        <v>0</v>
      </c>
      <c r="BJ955" s="16" t="s">
        <v>1878</v>
      </c>
      <c r="BK955" s="102">
        <f>ROUND(L955*K955,2)</f>
        <v>0</v>
      </c>
      <c r="BL955" s="16" t="s">
        <v>2024</v>
      </c>
      <c r="BM955" s="16" t="s">
        <v>1169</v>
      </c>
    </row>
    <row r="956" spans="2:65" s="10" customFormat="1" ht="22.5" customHeight="1">
      <c r="B956" s="162"/>
      <c r="C956" s="163"/>
      <c r="D956" s="163"/>
      <c r="E956" s="164" t="s">
        <v>1876</v>
      </c>
      <c r="F956" s="262" t="s">
        <v>1878</v>
      </c>
      <c r="G956" s="263"/>
      <c r="H956" s="263"/>
      <c r="I956" s="263"/>
      <c r="J956" s="163"/>
      <c r="K956" s="165">
        <v>1</v>
      </c>
      <c r="L956" s="163"/>
      <c r="M956" s="163"/>
      <c r="N956" s="163"/>
      <c r="O956" s="163"/>
      <c r="P956" s="163"/>
      <c r="Q956" s="163"/>
      <c r="R956" s="166"/>
      <c r="T956" s="167"/>
      <c r="U956" s="163"/>
      <c r="V956" s="163"/>
      <c r="W956" s="163"/>
      <c r="X956" s="163"/>
      <c r="Y956" s="163"/>
      <c r="Z956" s="163"/>
      <c r="AA956" s="168"/>
      <c r="AT956" s="169" t="s">
        <v>2027</v>
      </c>
      <c r="AU956" s="169" t="s">
        <v>1960</v>
      </c>
      <c r="AV956" s="10" t="s">
        <v>1960</v>
      </c>
      <c r="AW956" s="10" t="s">
        <v>2028</v>
      </c>
      <c r="AX956" s="10" t="s">
        <v>1936</v>
      </c>
      <c r="AY956" s="169" t="s">
        <v>2019</v>
      </c>
    </row>
    <row r="957" spans="2:65" s="11" customFormat="1" ht="22.5" customHeight="1">
      <c r="B957" s="170"/>
      <c r="C957" s="171"/>
      <c r="D957" s="171"/>
      <c r="E957" s="172" t="s">
        <v>1876</v>
      </c>
      <c r="F957" s="264" t="s">
        <v>2029</v>
      </c>
      <c r="G957" s="265"/>
      <c r="H957" s="265"/>
      <c r="I957" s="265"/>
      <c r="J957" s="171"/>
      <c r="K957" s="173">
        <v>1</v>
      </c>
      <c r="L957" s="171"/>
      <c r="M957" s="171"/>
      <c r="N957" s="171"/>
      <c r="O957" s="171"/>
      <c r="P957" s="171"/>
      <c r="Q957" s="171"/>
      <c r="R957" s="174"/>
      <c r="T957" s="175"/>
      <c r="U957" s="171"/>
      <c r="V957" s="171"/>
      <c r="W957" s="171"/>
      <c r="X957" s="171"/>
      <c r="Y957" s="171"/>
      <c r="Z957" s="171"/>
      <c r="AA957" s="176"/>
      <c r="AT957" s="177" t="s">
        <v>2027</v>
      </c>
      <c r="AU957" s="177" t="s">
        <v>1960</v>
      </c>
      <c r="AV957" s="11" t="s">
        <v>2024</v>
      </c>
      <c r="AW957" s="11" t="s">
        <v>2028</v>
      </c>
      <c r="AX957" s="11" t="s">
        <v>1878</v>
      </c>
      <c r="AY957" s="177" t="s">
        <v>2019</v>
      </c>
    </row>
    <row r="958" spans="2:65" s="1" customFormat="1" ht="44.25" customHeight="1">
      <c r="B958" s="33"/>
      <c r="C958" s="155" t="s">
        <v>1170</v>
      </c>
      <c r="D958" s="155" t="s">
        <v>2020</v>
      </c>
      <c r="E958" s="156" t="s">
        <v>1171</v>
      </c>
      <c r="F958" s="249" t="s">
        <v>1172</v>
      </c>
      <c r="G958" s="250"/>
      <c r="H958" s="250"/>
      <c r="I958" s="250"/>
      <c r="J958" s="157" t="s">
        <v>2049</v>
      </c>
      <c r="K958" s="158">
        <v>10</v>
      </c>
      <c r="L958" s="251">
        <v>0</v>
      </c>
      <c r="M958" s="250"/>
      <c r="N958" s="252">
        <f>ROUND(L958*K958,2)</f>
        <v>0</v>
      </c>
      <c r="O958" s="250"/>
      <c r="P958" s="250"/>
      <c r="Q958" s="250"/>
      <c r="R958" s="35"/>
      <c r="T958" s="159" t="s">
        <v>1876</v>
      </c>
      <c r="U958" s="42" t="s">
        <v>1901</v>
      </c>
      <c r="V958" s="34"/>
      <c r="W958" s="160">
        <f>V958*K958</f>
        <v>0</v>
      </c>
      <c r="X958" s="160">
        <v>0.15540000000000001</v>
      </c>
      <c r="Y958" s="160">
        <f>X958*K958</f>
        <v>1.554</v>
      </c>
      <c r="Z958" s="160">
        <v>0</v>
      </c>
      <c r="AA958" s="161">
        <f>Z958*K958</f>
        <v>0</v>
      </c>
      <c r="AR958" s="16" t="s">
        <v>2024</v>
      </c>
      <c r="AT958" s="16" t="s">
        <v>2020</v>
      </c>
      <c r="AU958" s="16" t="s">
        <v>1960</v>
      </c>
      <c r="AY958" s="16" t="s">
        <v>2019</v>
      </c>
      <c r="BE958" s="102">
        <f>IF(U958="základní",N958,0)</f>
        <v>0</v>
      </c>
      <c r="BF958" s="102">
        <f>IF(U958="snížená",N958,0)</f>
        <v>0</v>
      </c>
      <c r="BG958" s="102">
        <f>IF(U958="zákl. přenesená",N958,0)</f>
        <v>0</v>
      </c>
      <c r="BH958" s="102">
        <f>IF(U958="sníž. přenesená",N958,0)</f>
        <v>0</v>
      </c>
      <c r="BI958" s="102">
        <f>IF(U958="nulová",N958,0)</f>
        <v>0</v>
      </c>
      <c r="BJ958" s="16" t="s">
        <v>1878</v>
      </c>
      <c r="BK958" s="102">
        <f>ROUND(L958*K958,2)</f>
        <v>0</v>
      </c>
      <c r="BL958" s="16" t="s">
        <v>2024</v>
      </c>
      <c r="BM958" s="16" t="s">
        <v>1173</v>
      </c>
    </row>
    <row r="959" spans="2:65" s="10" customFormat="1" ht="22.5" customHeight="1">
      <c r="B959" s="162"/>
      <c r="C959" s="163"/>
      <c r="D959" s="163"/>
      <c r="E959" s="164" t="s">
        <v>1876</v>
      </c>
      <c r="F959" s="262" t="s">
        <v>1883</v>
      </c>
      <c r="G959" s="263"/>
      <c r="H959" s="263"/>
      <c r="I959" s="263"/>
      <c r="J959" s="163"/>
      <c r="K959" s="165">
        <v>10</v>
      </c>
      <c r="L959" s="163"/>
      <c r="M959" s="163"/>
      <c r="N959" s="163"/>
      <c r="O959" s="163"/>
      <c r="P959" s="163"/>
      <c r="Q959" s="163"/>
      <c r="R959" s="166"/>
      <c r="T959" s="167"/>
      <c r="U959" s="163"/>
      <c r="V959" s="163"/>
      <c r="W959" s="163"/>
      <c r="X959" s="163"/>
      <c r="Y959" s="163"/>
      <c r="Z959" s="163"/>
      <c r="AA959" s="168"/>
      <c r="AT959" s="169" t="s">
        <v>2027</v>
      </c>
      <c r="AU959" s="169" t="s">
        <v>1960</v>
      </c>
      <c r="AV959" s="10" t="s">
        <v>1960</v>
      </c>
      <c r="AW959" s="10" t="s">
        <v>2028</v>
      </c>
      <c r="AX959" s="10" t="s">
        <v>1936</v>
      </c>
      <c r="AY959" s="169" t="s">
        <v>2019</v>
      </c>
    </row>
    <row r="960" spans="2:65" s="11" customFormat="1" ht="22.5" customHeight="1">
      <c r="B960" s="170"/>
      <c r="C960" s="171"/>
      <c r="D960" s="171"/>
      <c r="E960" s="172" t="s">
        <v>1876</v>
      </c>
      <c r="F960" s="264" t="s">
        <v>2029</v>
      </c>
      <c r="G960" s="265"/>
      <c r="H960" s="265"/>
      <c r="I960" s="265"/>
      <c r="J960" s="171"/>
      <c r="K960" s="173">
        <v>10</v>
      </c>
      <c r="L960" s="171"/>
      <c r="M960" s="171"/>
      <c r="N960" s="171"/>
      <c r="O960" s="171"/>
      <c r="P960" s="171"/>
      <c r="Q960" s="171"/>
      <c r="R960" s="174"/>
      <c r="T960" s="175"/>
      <c r="U960" s="171"/>
      <c r="V960" s="171"/>
      <c r="W960" s="171"/>
      <c r="X960" s="171"/>
      <c r="Y960" s="171"/>
      <c r="Z960" s="171"/>
      <c r="AA960" s="176"/>
      <c r="AT960" s="177" t="s">
        <v>2027</v>
      </c>
      <c r="AU960" s="177" t="s">
        <v>1960</v>
      </c>
      <c r="AV960" s="11" t="s">
        <v>2024</v>
      </c>
      <c r="AW960" s="11" t="s">
        <v>2028</v>
      </c>
      <c r="AX960" s="11" t="s">
        <v>1878</v>
      </c>
      <c r="AY960" s="177" t="s">
        <v>2019</v>
      </c>
    </row>
    <row r="961" spans="2:65" s="1" customFormat="1" ht="31.5" customHeight="1">
      <c r="B961" s="33"/>
      <c r="C961" s="178" t="s">
        <v>1174</v>
      </c>
      <c r="D961" s="178" t="s">
        <v>2128</v>
      </c>
      <c r="E961" s="179" t="s">
        <v>1175</v>
      </c>
      <c r="F961" s="267" t="s">
        <v>1176</v>
      </c>
      <c r="G961" s="268"/>
      <c r="H961" s="268"/>
      <c r="I961" s="268"/>
      <c r="J961" s="180" t="s">
        <v>2197</v>
      </c>
      <c r="K961" s="181">
        <v>10</v>
      </c>
      <c r="L961" s="269">
        <v>0</v>
      </c>
      <c r="M961" s="268"/>
      <c r="N961" s="270">
        <f>ROUND(L961*K961,2)</f>
        <v>0</v>
      </c>
      <c r="O961" s="250"/>
      <c r="P961" s="250"/>
      <c r="Q961" s="250"/>
      <c r="R961" s="35"/>
      <c r="T961" s="159" t="s">
        <v>1876</v>
      </c>
      <c r="U961" s="42" t="s">
        <v>1901</v>
      </c>
      <c r="V961" s="34"/>
      <c r="W961" s="160">
        <f>V961*K961</f>
        <v>0</v>
      </c>
      <c r="X961" s="160">
        <v>7.1999999999999995E-2</v>
      </c>
      <c r="Y961" s="160">
        <f>X961*K961</f>
        <v>0.72</v>
      </c>
      <c r="Z961" s="160">
        <v>0</v>
      </c>
      <c r="AA961" s="161">
        <f>Z961*K961</f>
        <v>0</v>
      </c>
      <c r="AR961" s="16" t="s">
        <v>2057</v>
      </c>
      <c r="AT961" s="16" t="s">
        <v>2128</v>
      </c>
      <c r="AU961" s="16" t="s">
        <v>1960</v>
      </c>
      <c r="AY961" s="16" t="s">
        <v>2019</v>
      </c>
      <c r="BE961" s="102">
        <f>IF(U961="základní",N961,0)</f>
        <v>0</v>
      </c>
      <c r="BF961" s="102">
        <f>IF(U961="snížená",N961,0)</f>
        <v>0</v>
      </c>
      <c r="BG961" s="102">
        <f>IF(U961="zákl. přenesená",N961,0)</f>
        <v>0</v>
      </c>
      <c r="BH961" s="102">
        <f>IF(U961="sníž. přenesená",N961,0)</f>
        <v>0</v>
      </c>
      <c r="BI961" s="102">
        <f>IF(U961="nulová",N961,0)</f>
        <v>0</v>
      </c>
      <c r="BJ961" s="16" t="s">
        <v>1878</v>
      </c>
      <c r="BK961" s="102">
        <f>ROUND(L961*K961,2)</f>
        <v>0</v>
      </c>
      <c r="BL961" s="16" t="s">
        <v>2024</v>
      </c>
      <c r="BM961" s="16" t="s">
        <v>1177</v>
      </c>
    </row>
    <row r="962" spans="2:65" s="10" customFormat="1" ht="22.5" customHeight="1">
      <c r="B962" s="162"/>
      <c r="C962" s="163"/>
      <c r="D962" s="163"/>
      <c r="E962" s="164" t="s">
        <v>1876</v>
      </c>
      <c r="F962" s="262" t="s">
        <v>1883</v>
      </c>
      <c r="G962" s="263"/>
      <c r="H962" s="263"/>
      <c r="I962" s="263"/>
      <c r="J962" s="163"/>
      <c r="K962" s="165">
        <v>10</v>
      </c>
      <c r="L962" s="163"/>
      <c r="M962" s="163"/>
      <c r="N962" s="163"/>
      <c r="O962" s="163"/>
      <c r="P962" s="163"/>
      <c r="Q962" s="163"/>
      <c r="R962" s="166"/>
      <c r="T962" s="167"/>
      <c r="U962" s="163"/>
      <c r="V962" s="163"/>
      <c r="W962" s="163"/>
      <c r="X962" s="163"/>
      <c r="Y962" s="163"/>
      <c r="Z962" s="163"/>
      <c r="AA962" s="168"/>
      <c r="AT962" s="169" t="s">
        <v>2027</v>
      </c>
      <c r="AU962" s="169" t="s">
        <v>1960</v>
      </c>
      <c r="AV962" s="10" t="s">
        <v>1960</v>
      </c>
      <c r="AW962" s="10" t="s">
        <v>2028</v>
      </c>
      <c r="AX962" s="10" t="s">
        <v>1936</v>
      </c>
      <c r="AY962" s="169" t="s">
        <v>2019</v>
      </c>
    </row>
    <row r="963" spans="2:65" s="11" customFormat="1" ht="22.5" customHeight="1">
      <c r="B963" s="170"/>
      <c r="C963" s="171"/>
      <c r="D963" s="171"/>
      <c r="E963" s="172" t="s">
        <v>1876</v>
      </c>
      <c r="F963" s="264" t="s">
        <v>2029</v>
      </c>
      <c r="G963" s="265"/>
      <c r="H963" s="265"/>
      <c r="I963" s="265"/>
      <c r="J963" s="171"/>
      <c r="K963" s="173">
        <v>10</v>
      </c>
      <c r="L963" s="171"/>
      <c r="M963" s="171"/>
      <c r="N963" s="171"/>
      <c r="O963" s="171"/>
      <c r="P963" s="171"/>
      <c r="Q963" s="171"/>
      <c r="R963" s="174"/>
      <c r="T963" s="175"/>
      <c r="U963" s="171"/>
      <c r="V963" s="171"/>
      <c r="W963" s="171"/>
      <c r="X963" s="171"/>
      <c r="Y963" s="171"/>
      <c r="Z963" s="171"/>
      <c r="AA963" s="176"/>
      <c r="AT963" s="177" t="s">
        <v>2027</v>
      </c>
      <c r="AU963" s="177" t="s">
        <v>1960</v>
      </c>
      <c r="AV963" s="11" t="s">
        <v>2024</v>
      </c>
      <c r="AW963" s="11" t="s">
        <v>2028</v>
      </c>
      <c r="AX963" s="11" t="s">
        <v>1878</v>
      </c>
      <c r="AY963" s="177" t="s">
        <v>2019</v>
      </c>
    </row>
    <row r="964" spans="2:65" s="1" customFormat="1" ht="44.25" customHeight="1">
      <c r="B964" s="33"/>
      <c r="C964" s="155" t="s">
        <v>1178</v>
      </c>
      <c r="D964" s="155" t="s">
        <v>2020</v>
      </c>
      <c r="E964" s="156" t="s">
        <v>1179</v>
      </c>
      <c r="F964" s="249" t="s">
        <v>1180</v>
      </c>
      <c r="G964" s="250"/>
      <c r="H964" s="250"/>
      <c r="I964" s="250"/>
      <c r="J964" s="157" t="s">
        <v>2049</v>
      </c>
      <c r="K964" s="158">
        <v>97.79</v>
      </c>
      <c r="L964" s="251">
        <v>0</v>
      </c>
      <c r="M964" s="250"/>
      <c r="N964" s="252">
        <f>ROUND(L964*K964,2)</f>
        <v>0</v>
      </c>
      <c r="O964" s="250"/>
      <c r="P964" s="250"/>
      <c r="Q964" s="250"/>
      <c r="R964" s="35"/>
      <c r="T964" s="159" t="s">
        <v>1876</v>
      </c>
      <c r="U964" s="42" t="s">
        <v>1901</v>
      </c>
      <c r="V964" s="34"/>
      <c r="W964" s="160">
        <f>V964*K964</f>
        <v>0</v>
      </c>
      <c r="X964" s="160">
        <v>0.1295</v>
      </c>
      <c r="Y964" s="160">
        <f>X964*K964</f>
        <v>12.663805000000002</v>
      </c>
      <c r="Z964" s="160">
        <v>0</v>
      </c>
      <c r="AA964" s="161">
        <f>Z964*K964</f>
        <v>0</v>
      </c>
      <c r="AR964" s="16" t="s">
        <v>2024</v>
      </c>
      <c r="AT964" s="16" t="s">
        <v>2020</v>
      </c>
      <c r="AU964" s="16" t="s">
        <v>1960</v>
      </c>
      <c r="AY964" s="16" t="s">
        <v>2019</v>
      </c>
      <c r="BE964" s="102">
        <f>IF(U964="základní",N964,0)</f>
        <v>0</v>
      </c>
      <c r="BF964" s="102">
        <f>IF(U964="snížená",N964,0)</f>
        <v>0</v>
      </c>
      <c r="BG964" s="102">
        <f>IF(U964="zákl. přenesená",N964,0)</f>
        <v>0</v>
      </c>
      <c r="BH964" s="102">
        <f>IF(U964="sníž. přenesená",N964,0)</f>
        <v>0</v>
      </c>
      <c r="BI964" s="102">
        <f>IF(U964="nulová",N964,0)</f>
        <v>0</v>
      </c>
      <c r="BJ964" s="16" t="s">
        <v>1878</v>
      </c>
      <c r="BK964" s="102">
        <f>ROUND(L964*K964,2)</f>
        <v>0</v>
      </c>
      <c r="BL964" s="16" t="s">
        <v>2024</v>
      </c>
      <c r="BM964" s="16" t="s">
        <v>1181</v>
      </c>
    </row>
    <row r="965" spans="2:65" s="10" customFormat="1" ht="31.5" customHeight="1">
      <c r="B965" s="162"/>
      <c r="C965" s="163"/>
      <c r="D965" s="163"/>
      <c r="E965" s="164" t="s">
        <v>1876</v>
      </c>
      <c r="F965" s="262" t="s">
        <v>1182</v>
      </c>
      <c r="G965" s="263"/>
      <c r="H965" s="263"/>
      <c r="I965" s="263"/>
      <c r="J965" s="163"/>
      <c r="K965" s="165">
        <v>64.97</v>
      </c>
      <c r="L965" s="163"/>
      <c r="M965" s="163"/>
      <c r="N965" s="163"/>
      <c r="O965" s="163"/>
      <c r="P965" s="163"/>
      <c r="Q965" s="163"/>
      <c r="R965" s="166"/>
      <c r="T965" s="167"/>
      <c r="U965" s="163"/>
      <c r="V965" s="163"/>
      <c r="W965" s="163"/>
      <c r="X965" s="163"/>
      <c r="Y965" s="163"/>
      <c r="Z965" s="163"/>
      <c r="AA965" s="168"/>
      <c r="AT965" s="169" t="s">
        <v>2027</v>
      </c>
      <c r="AU965" s="169" t="s">
        <v>1960</v>
      </c>
      <c r="AV965" s="10" t="s">
        <v>1960</v>
      </c>
      <c r="AW965" s="10" t="s">
        <v>2028</v>
      </c>
      <c r="AX965" s="10" t="s">
        <v>1936</v>
      </c>
      <c r="AY965" s="169" t="s">
        <v>2019</v>
      </c>
    </row>
    <row r="966" spans="2:65" s="10" customFormat="1" ht="22.5" customHeight="1">
      <c r="B966" s="162"/>
      <c r="C966" s="163"/>
      <c r="D966" s="163"/>
      <c r="E966" s="164" t="s">
        <v>1876</v>
      </c>
      <c r="F966" s="266" t="s">
        <v>1183</v>
      </c>
      <c r="G966" s="263"/>
      <c r="H966" s="263"/>
      <c r="I966" s="263"/>
      <c r="J966" s="163"/>
      <c r="K966" s="165">
        <v>32.82</v>
      </c>
      <c r="L966" s="163"/>
      <c r="M966" s="163"/>
      <c r="N966" s="163"/>
      <c r="O966" s="163"/>
      <c r="P966" s="163"/>
      <c r="Q966" s="163"/>
      <c r="R966" s="166"/>
      <c r="T966" s="167"/>
      <c r="U966" s="163"/>
      <c r="V966" s="163"/>
      <c r="W966" s="163"/>
      <c r="X966" s="163"/>
      <c r="Y966" s="163"/>
      <c r="Z966" s="163"/>
      <c r="AA966" s="168"/>
      <c r="AT966" s="169" t="s">
        <v>2027</v>
      </c>
      <c r="AU966" s="169" t="s">
        <v>1960</v>
      </c>
      <c r="AV966" s="10" t="s">
        <v>1960</v>
      </c>
      <c r="AW966" s="10" t="s">
        <v>2028</v>
      </c>
      <c r="AX966" s="10" t="s">
        <v>1936</v>
      </c>
      <c r="AY966" s="169" t="s">
        <v>2019</v>
      </c>
    </row>
    <row r="967" spans="2:65" s="11" customFormat="1" ht="22.5" customHeight="1">
      <c r="B967" s="170"/>
      <c r="C967" s="171"/>
      <c r="D967" s="171"/>
      <c r="E967" s="172" t="s">
        <v>1876</v>
      </c>
      <c r="F967" s="264" t="s">
        <v>2029</v>
      </c>
      <c r="G967" s="265"/>
      <c r="H967" s="265"/>
      <c r="I967" s="265"/>
      <c r="J967" s="171"/>
      <c r="K967" s="173">
        <v>97.79</v>
      </c>
      <c r="L967" s="171"/>
      <c r="M967" s="171"/>
      <c r="N967" s="171"/>
      <c r="O967" s="171"/>
      <c r="P967" s="171"/>
      <c r="Q967" s="171"/>
      <c r="R967" s="174"/>
      <c r="T967" s="175"/>
      <c r="U967" s="171"/>
      <c r="V967" s="171"/>
      <c r="W967" s="171"/>
      <c r="X967" s="171"/>
      <c r="Y967" s="171"/>
      <c r="Z967" s="171"/>
      <c r="AA967" s="176"/>
      <c r="AT967" s="177" t="s">
        <v>2027</v>
      </c>
      <c r="AU967" s="177" t="s">
        <v>1960</v>
      </c>
      <c r="AV967" s="11" t="s">
        <v>2024</v>
      </c>
      <c r="AW967" s="11" t="s">
        <v>2028</v>
      </c>
      <c r="AX967" s="11" t="s">
        <v>1878</v>
      </c>
      <c r="AY967" s="177" t="s">
        <v>2019</v>
      </c>
    </row>
    <row r="968" spans="2:65" s="1" customFormat="1" ht="31.5" customHeight="1">
      <c r="B968" s="33"/>
      <c r="C968" s="178" t="s">
        <v>1184</v>
      </c>
      <c r="D968" s="178" t="s">
        <v>2128</v>
      </c>
      <c r="E968" s="179" t="s">
        <v>1185</v>
      </c>
      <c r="F968" s="267" t="s">
        <v>1186</v>
      </c>
      <c r="G968" s="268"/>
      <c r="H968" s="268"/>
      <c r="I968" s="268"/>
      <c r="J968" s="180" t="s">
        <v>2197</v>
      </c>
      <c r="K968" s="181">
        <v>102.68</v>
      </c>
      <c r="L968" s="269">
        <v>0</v>
      </c>
      <c r="M968" s="268"/>
      <c r="N968" s="270">
        <f>ROUND(L968*K968,2)</f>
        <v>0</v>
      </c>
      <c r="O968" s="250"/>
      <c r="P968" s="250"/>
      <c r="Q968" s="250"/>
      <c r="R968" s="35"/>
      <c r="T968" s="159" t="s">
        <v>1876</v>
      </c>
      <c r="U968" s="42" t="s">
        <v>1901</v>
      </c>
      <c r="V968" s="34"/>
      <c r="W968" s="160">
        <f>V968*K968</f>
        <v>0</v>
      </c>
      <c r="X968" s="160">
        <v>5.5E-2</v>
      </c>
      <c r="Y968" s="160">
        <f>X968*K968</f>
        <v>5.6474000000000002</v>
      </c>
      <c r="Z968" s="160">
        <v>0</v>
      </c>
      <c r="AA968" s="161">
        <f>Z968*K968</f>
        <v>0</v>
      </c>
      <c r="AR968" s="16" t="s">
        <v>2057</v>
      </c>
      <c r="AT968" s="16" t="s">
        <v>2128</v>
      </c>
      <c r="AU968" s="16" t="s">
        <v>1960</v>
      </c>
      <c r="AY968" s="16" t="s">
        <v>2019</v>
      </c>
      <c r="BE968" s="102">
        <f>IF(U968="základní",N968,0)</f>
        <v>0</v>
      </c>
      <c r="BF968" s="102">
        <f>IF(U968="snížená",N968,0)</f>
        <v>0</v>
      </c>
      <c r="BG968" s="102">
        <f>IF(U968="zákl. přenesená",N968,0)</f>
        <v>0</v>
      </c>
      <c r="BH968" s="102">
        <f>IF(U968="sníž. přenesená",N968,0)</f>
        <v>0</v>
      </c>
      <c r="BI968" s="102">
        <f>IF(U968="nulová",N968,0)</f>
        <v>0</v>
      </c>
      <c r="BJ968" s="16" t="s">
        <v>1878</v>
      </c>
      <c r="BK968" s="102">
        <f>ROUND(L968*K968,2)</f>
        <v>0</v>
      </c>
      <c r="BL968" s="16" t="s">
        <v>2024</v>
      </c>
      <c r="BM968" s="16" t="s">
        <v>1187</v>
      </c>
    </row>
    <row r="969" spans="2:65" s="10" customFormat="1" ht="31.5" customHeight="1">
      <c r="B969" s="162"/>
      <c r="C969" s="163"/>
      <c r="D969" s="163"/>
      <c r="E969" s="164" t="s">
        <v>1876</v>
      </c>
      <c r="F969" s="262" t="s">
        <v>1182</v>
      </c>
      <c r="G969" s="263"/>
      <c r="H969" s="263"/>
      <c r="I969" s="263"/>
      <c r="J969" s="163"/>
      <c r="K969" s="165">
        <v>64.97</v>
      </c>
      <c r="L969" s="163"/>
      <c r="M969" s="163"/>
      <c r="N969" s="163"/>
      <c r="O969" s="163"/>
      <c r="P969" s="163"/>
      <c r="Q969" s="163"/>
      <c r="R969" s="166"/>
      <c r="T969" s="167"/>
      <c r="U969" s="163"/>
      <c r="V969" s="163"/>
      <c r="W969" s="163"/>
      <c r="X969" s="163"/>
      <c r="Y969" s="163"/>
      <c r="Z969" s="163"/>
      <c r="AA969" s="168"/>
      <c r="AT969" s="169" t="s">
        <v>2027</v>
      </c>
      <c r="AU969" s="169" t="s">
        <v>1960</v>
      </c>
      <c r="AV969" s="10" t="s">
        <v>1960</v>
      </c>
      <c r="AW969" s="10" t="s">
        <v>2028</v>
      </c>
      <c r="AX969" s="10" t="s">
        <v>1936</v>
      </c>
      <c r="AY969" s="169" t="s">
        <v>2019</v>
      </c>
    </row>
    <row r="970" spans="2:65" s="10" customFormat="1" ht="22.5" customHeight="1">
      <c r="B970" s="162"/>
      <c r="C970" s="163"/>
      <c r="D970" s="163"/>
      <c r="E970" s="164" t="s">
        <v>1876</v>
      </c>
      <c r="F970" s="266" t="s">
        <v>1183</v>
      </c>
      <c r="G970" s="263"/>
      <c r="H970" s="263"/>
      <c r="I970" s="263"/>
      <c r="J970" s="163"/>
      <c r="K970" s="165">
        <v>32.82</v>
      </c>
      <c r="L970" s="163"/>
      <c r="M970" s="163"/>
      <c r="N970" s="163"/>
      <c r="O970" s="163"/>
      <c r="P970" s="163"/>
      <c r="Q970" s="163"/>
      <c r="R970" s="166"/>
      <c r="T970" s="167"/>
      <c r="U970" s="163"/>
      <c r="V970" s="163"/>
      <c r="W970" s="163"/>
      <c r="X970" s="163"/>
      <c r="Y970" s="163"/>
      <c r="Z970" s="163"/>
      <c r="AA970" s="168"/>
      <c r="AT970" s="169" t="s">
        <v>2027</v>
      </c>
      <c r="AU970" s="169" t="s">
        <v>1960</v>
      </c>
      <c r="AV970" s="10" t="s">
        <v>1960</v>
      </c>
      <c r="AW970" s="10" t="s">
        <v>2028</v>
      </c>
      <c r="AX970" s="10" t="s">
        <v>1936</v>
      </c>
      <c r="AY970" s="169" t="s">
        <v>2019</v>
      </c>
    </row>
    <row r="971" spans="2:65" s="11" customFormat="1" ht="22.5" customHeight="1">
      <c r="B971" s="170"/>
      <c r="C971" s="171"/>
      <c r="D971" s="171"/>
      <c r="E971" s="172" t="s">
        <v>1876</v>
      </c>
      <c r="F971" s="264" t="s">
        <v>2029</v>
      </c>
      <c r="G971" s="265"/>
      <c r="H971" s="265"/>
      <c r="I971" s="265"/>
      <c r="J971" s="171"/>
      <c r="K971" s="173">
        <v>97.79</v>
      </c>
      <c r="L971" s="171"/>
      <c r="M971" s="171"/>
      <c r="N971" s="171"/>
      <c r="O971" s="171"/>
      <c r="P971" s="171"/>
      <c r="Q971" s="171"/>
      <c r="R971" s="174"/>
      <c r="T971" s="175"/>
      <c r="U971" s="171"/>
      <c r="V971" s="171"/>
      <c r="W971" s="171"/>
      <c r="X971" s="171"/>
      <c r="Y971" s="171"/>
      <c r="Z971" s="171"/>
      <c r="AA971" s="176"/>
      <c r="AT971" s="177" t="s">
        <v>2027</v>
      </c>
      <c r="AU971" s="177" t="s">
        <v>1960</v>
      </c>
      <c r="AV971" s="11" t="s">
        <v>2024</v>
      </c>
      <c r="AW971" s="11" t="s">
        <v>2028</v>
      </c>
      <c r="AX971" s="11" t="s">
        <v>1878</v>
      </c>
      <c r="AY971" s="177" t="s">
        <v>2019</v>
      </c>
    </row>
    <row r="972" spans="2:65" s="1" customFormat="1" ht="22.5" customHeight="1">
      <c r="B972" s="33"/>
      <c r="C972" s="155" t="s">
        <v>1188</v>
      </c>
      <c r="D972" s="155" t="s">
        <v>2020</v>
      </c>
      <c r="E972" s="156" t="s">
        <v>1189</v>
      </c>
      <c r="F972" s="249" t="s">
        <v>1190</v>
      </c>
      <c r="G972" s="250"/>
      <c r="H972" s="250"/>
      <c r="I972" s="250"/>
      <c r="J972" s="157" t="s">
        <v>2049</v>
      </c>
      <c r="K972" s="158">
        <v>21.71</v>
      </c>
      <c r="L972" s="251">
        <v>0</v>
      </c>
      <c r="M972" s="250"/>
      <c r="N972" s="252">
        <f>ROUND(L972*K972,2)</f>
        <v>0</v>
      </c>
      <c r="O972" s="250"/>
      <c r="P972" s="250"/>
      <c r="Q972" s="250"/>
      <c r="R972" s="35"/>
      <c r="T972" s="159" t="s">
        <v>1876</v>
      </c>
      <c r="U972" s="42" t="s">
        <v>1901</v>
      </c>
      <c r="V972" s="34"/>
      <c r="W972" s="160">
        <f>V972*K972</f>
        <v>0</v>
      </c>
      <c r="X972" s="160">
        <v>0</v>
      </c>
      <c r="Y972" s="160">
        <f>X972*K972</f>
        <v>0</v>
      </c>
      <c r="Z972" s="160">
        <v>0</v>
      </c>
      <c r="AA972" s="161">
        <f>Z972*K972</f>
        <v>0</v>
      </c>
      <c r="AR972" s="16" t="s">
        <v>2024</v>
      </c>
      <c r="AT972" s="16" t="s">
        <v>2020</v>
      </c>
      <c r="AU972" s="16" t="s">
        <v>1960</v>
      </c>
      <c r="AY972" s="16" t="s">
        <v>2019</v>
      </c>
      <c r="BE972" s="102">
        <f>IF(U972="základní",N972,0)</f>
        <v>0</v>
      </c>
      <c r="BF972" s="102">
        <f>IF(U972="snížená",N972,0)</f>
        <v>0</v>
      </c>
      <c r="BG972" s="102">
        <f>IF(U972="zákl. přenesená",N972,0)</f>
        <v>0</v>
      </c>
      <c r="BH972" s="102">
        <f>IF(U972="sníž. přenesená",N972,0)</f>
        <v>0</v>
      </c>
      <c r="BI972" s="102">
        <f>IF(U972="nulová",N972,0)</f>
        <v>0</v>
      </c>
      <c r="BJ972" s="16" t="s">
        <v>1878</v>
      </c>
      <c r="BK972" s="102">
        <f>ROUND(L972*K972,2)</f>
        <v>0</v>
      </c>
      <c r="BL972" s="16" t="s">
        <v>2024</v>
      </c>
      <c r="BM972" s="16" t="s">
        <v>1191</v>
      </c>
    </row>
    <row r="973" spans="2:65" s="10" customFormat="1" ht="22.5" customHeight="1">
      <c r="B973" s="162"/>
      <c r="C973" s="163"/>
      <c r="D973" s="163"/>
      <c r="E973" s="164" t="s">
        <v>1876</v>
      </c>
      <c r="F973" s="262" t="s">
        <v>1192</v>
      </c>
      <c r="G973" s="263"/>
      <c r="H973" s="263"/>
      <c r="I973" s="263"/>
      <c r="J973" s="163"/>
      <c r="K973" s="165">
        <v>21.71</v>
      </c>
      <c r="L973" s="163"/>
      <c r="M973" s="163"/>
      <c r="N973" s="163"/>
      <c r="O973" s="163"/>
      <c r="P973" s="163"/>
      <c r="Q973" s="163"/>
      <c r="R973" s="166"/>
      <c r="T973" s="167"/>
      <c r="U973" s="163"/>
      <c r="V973" s="163"/>
      <c r="W973" s="163"/>
      <c r="X973" s="163"/>
      <c r="Y973" s="163"/>
      <c r="Z973" s="163"/>
      <c r="AA973" s="168"/>
      <c r="AT973" s="169" t="s">
        <v>2027</v>
      </c>
      <c r="AU973" s="169" t="s">
        <v>1960</v>
      </c>
      <c r="AV973" s="10" t="s">
        <v>1960</v>
      </c>
      <c r="AW973" s="10" t="s">
        <v>2028</v>
      </c>
      <c r="AX973" s="10" t="s">
        <v>1936</v>
      </c>
      <c r="AY973" s="169" t="s">
        <v>2019</v>
      </c>
    </row>
    <row r="974" spans="2:65" s="11" customFormat="1" ht="22.5" customHeight="1">
      <c r="B974" s="170"/>
      <c r="C974" s="171"/>
      <c r="D974" s="171"/>
      <c r="E974" s="172" t="s">
        <v>1876</v>
      </c>
      <c r="F974" s="264" t="s">
        <v>2029</v>
      </c>
      <c r="G974" s="265"/>
      <c r="H974" s="265"/>
      <c r="I974" s="265"/>
      <c r="J974" s="171"/>
      <c r="K974" s="173">
        <v>21.71</v>
      </c>
      <c r="L974" s="171"/>
      <c r="M974" s="171"/>
      <c r="N974" s="171"/>
      <c r="O974" s="171"/>
      <c r="P974" s="171"/>
      <c r="Q974" s="171"/>
      <c r="R974" s="174"/>
      <c r="T974" s="175"/>
      <c r="U974" s="171"/>
      <c r="V974" s="171"/>
      <c r="W974" s="171"/>
      <c r="X974" s="171"/>
      <c r="Y974" s="171"/>
      <c r="Z974" s="171"/>
      <c r="AA974" s="176"/>
      <c r="AT974" s="177" t="s">
        <v>2027</v>
      </c>
      <c r="AU974" s="177" t="s">
        <v>1960</v>
      </c>
      <c r="AV974" s="11" t="s">
        <v>2024</v>
      </c>
      <c r="AW974" s="11" t="s">
        <v>2028</v>
      </c>
      <c r="AX974" s="11" t="s">
        <v>1878</v>
      </c>
      <c r="AY974" s="177" t="s">
        <v>2019</v>
      </c>
    </row>
    <row r="975" spans="2:65" s="1" customFormat="1" ht="22.5" customHeight="1">
      <c r="B975" s="33"/>
      <c r="C975" s="155" t="s">
        <v>1193</v>
      </c>
      <c r="D975" s="155" t="s">
        <v>2020</v>
      </c>
      <c r="E975" s="156" t="s">
        <v>1194</v>
      </c>
      <c r="F975" s="249" t="s">
        <v>1195</v>
      </c>
      <c r="G975" s="250"/>
      <c r="H975" s="250"/>
      <c r="I975" s="250"/>
      <c r="J975" s="157" t="s">
        <v>2049</v>
      </c>
      <c r="K975" s="158">
        <v>46.61</v>
      </c>
      <c r="L975" s="251">
        <v>0</v>
      </c>
      <c r="M975" s="250"/>
      <c r="N975" s="252">
        <f>ROUND(L975*K975,2)</f>
        <v>0</v>
      </c>
      <c r="O975" s="250"/>
      <c r="P975" s="250"/>
      <c r="Q975" s="250"/>
      <c r="R975" s="35"/>
      <c r="T975" s="159" t="s">
        <v>1876</v>
      </c>
      <c r="U975" s="42" t="s">
        <v>1901</v>
      </c>
      <c r="V975" s="34"/>
      <c r="W975" s="160">
        <f>V975*K975</f>
        <v>0</v>
      </c>
      <c r="X975" s="160">
        <v>2.0000000000000002E-5</v>
      </c>
      <c r="Y975" s="160">
        <f>X975*K975</f>
        <v>9.3220000000000011E-4</v>
      </c>
      <c r="Z975" s="160">
        <v>0</v>
      </c>
      <c r="AA975" s="161">
        <f>Z975*K975</f>
        <v>0</v>
      </c>
      <c r="AR975" s="16" t="s">
        <v>2024</v>
      </c>
      <c r="AT975" s="16" t="s">
        <v>2020</v>
      </c>
      <c r="AU975" s="16" t="s">
        <v>1960</v>
      </c>
      <c r="AY975" s="16" t="s">
        <v>2019</v>
      </c>
      <c r="BE975" s="102">
        <f>IF(U975="základní",N975,0)</f>
        <v>0</v>
      </c>
      <c r="BF975" s="102">
        <f>IF(U975="snížená",N975,0)</f>
        <v>0</v>
      </c>
      <c r="BG975" s="102">
        <f>IF(U975="zákl. přenesená",N975,0)</f>
        <v>0</v>
      </c>
      <c r="BH975" s="102">
        <f>IF(U975="sníž. přenesená",N975,0)</f>
        <v>0</v>
      </c>
      <c r="BI975" s="102">
        <f>IF(U975="nulová",N975,0)</f>
        <v>0</v>
      </c>
      <c r="BJ975" s="16" t="s">
        <v>1878</v>
      </c>
      <c r="BK975" s="102">
        <f>ROUND(L975*K975,2)</f>
        <v>0</v>
      </c>
      <c r="BL975" s="16" t="s">
        <v>2024</v>
      </c>
      <c r="BM975" s="16" t="s">
        <v>1196</v>
      </c>
    </row>
    <row r="976" spans="2:65" s="10" customFormat="1" ht="44.25" customHeight="1">
      <c r="B976" s="162"/>
      <c r="C976" s="163"/>
      <c r="D976" s="163"/>
      <c r="E976" s="164" t="s">
        <v>1876</v>
      </c>
      <c r="F976" s="262" t="s">
        <v>1197</v>
      </c>
      <c r="G976" s="263"/>
      <c r="H976" s="263"/>
      <c r="I976" s="263"/>
      <c r="J976" s="163"/>
      <c r="K976" s="165">
        <v>16</v>
      </c>
      <c r="L976" s="163"/>
      <c r="M976" s="163"/>
      <c r="N976" s="163"/>
      <c r="O976" s="163"/>
      <c r="P976" s="163"/>
      <c r="Q976" s="163"/>
      <c r="R976" s="166"/>
      <c r="T976" s="167"/>
      <c r="U976" s="163"/>
      <c r="V976" s="163"/>
      <c r="W976" s="163"/>
      <c r="X976" s="163"/>
      <c r="Y976" s="163"/>
      <c r="Z976" s="163"/>
      <c r="AA976" s="168"/>
      <c r="AT976" s="169" t="s">
        <v>2027</v>
      </c>
      <c r="AU976" s="169" t="s">
        <v>1960</v>
      </c>
      <c r="AV976" s="10" t="s">
        <v>1960</v>
      </c>
      <c r="AW976" s="10" t="s">
        <v>2028</v>
      </c>
      <c r="AX976" s="10" t="s">
        <v>1936</v>
      </c>
      <c r="AY976" s="169" t="s">
        <v>2019</v>
      </c>
    </row>
    <row r="977" spans="2:65" s="10" customFormat="1" ht="22.5" customHeight="1">
      <c r="B977" s="162"/>
      <c r="C977" s="163"/>
      <c r="D977" s="163"/>
      <c r="E977" s="164" t="s">
        <v>1876</v>
      </c>
      <c r="F977" s="266" t="s">
        <v>1198</v>
      </c>
      <c r="G977" s="263"/>
      <c r="H977" s="263"/>
      <c r="I977" s="263"/>
      <c r="J977" s="163"/>
      <c r="K977" s="165">
        <v>1.1100000000000001</v>
      </c>
      <c r="L977" s="163"/>
      <c r="M977" s="163"/>
      <c r="N977" s="163"/>
      <c r="O977" s="163"/>
      <c r="P977" s="163"/>
      <c r="Q977" s="163"/>
      <c r="R977" s="166"/>
      <c r="T977" s="167"/>
      <c r="U977" s="163"/>
      <c r="V977" s="163"/>
      <c r="W977" s="163"/>
      <c r="X977" s="163"/>
      <c r="Y977" s="163"/>
      <c r="Z977" s="163"/>
      <c r="AA977" s="168"/>
      <c r="AT977" s="169" t="s">
        <v>2027</v>
      </c>
      <c r="AU977" s="169" t="s">
        <v>1960</v>
      </c>
      <c r="AV977" s="10" t="s">
        <v>1960</v>
      </c>
      <c r="AW977" s="10" t="s">
        <v>2028</v>
      </c>
      <c r="AX977" s="10" t="s">
        <v>1936</v>
      </c>
      <c r="AY977" s="169" t="s">
        <v>2019</v>
      </c>
    </row>
    <row r="978" spans="2:65" s="10" customFormat="1" ht="22.5" customHeight="1">
      <c r="B978" s="162"/>
      <c r="C978" s="163"/>
      <c r="D978" s="163"/>
      <c r="E978" s="164" t="s">
        <v>1876</v>
      </c>
      <c r="F978" s="266" t="s">
        <v>1199</v>
      </c>
      <c r="G978" s="263"/>
      <c r="H978" s="263"/>
      <c r="I978" s="263"/>
      <c r="J978" s="163"/>
      <c r="K978" s="165">
        <v>29.5</v>
      </c>
      <c r="L978" s="163"/>
      <c r="M978" s="163"/>
      <c r="N978" s="163"/>
      <c r="O978" s="163"/>
      <c r="P978" s="163"/>
      <c r="Q978" s="163"/>
      <c r="R978" s="166"/>
      <c r="T978" s="167"/>
      <c r="U978" s="163"/>
      <c r="V978" s="163"/>
      <c r="W978" s="163"/>
      <c r="X978" s="163"/>
      <c r="Y978" s="163"/>
      <c r="Z978" s="163"/>
      <c r="AA978" s="168"/>
      <c r="AT978" s="169" t="s">
        <v>2027</v>
      </c>
      <c r="AU978" s="169" t="s">
        <v>1960</v>
      </c>
      <c r="AV978" s="10" t="s">
        <v>1960</v>
      </c>
      <c r="AW978" s="10" t="s">
        <v>2028</v>
      </c>
      <c r="AX978" s="10" t="s">
        <v>1936</v>
      </c>
      <c r="AY978" s="169" t="s">
        <v>2019</v>
      </c>
    </row>
    <row r="979" spans="2:65" s="11" customFormat="1" ht="22.5" customHeight="1">
      <c r="B979" s="170"/>
      <c r="C979" s="171"/>
      <c r="D979" s="171"/>
      <c r="E979" s="172" t="s">
        <v>1876</v>
      </c>
      <c r="F979" s="264" t="s">
        <v>2029</v>
      </c>
      <c r="G979" s="265"/>
      <c r="H979" s="265"/>
      <c r="I979" s="265"/>
      <c r="J979" s="171"/>
      <c r="K979" s="173">
        <v>46.61</v>
      </c>
      <c r="L979" s="171"/>
      <c r="M979" s="171"/>
      <c r="N979" s="171"/>
      <c r="O979" s="171"/>
      <c r="P979" s="171"/>
      <c r="Q979" s="171"/>
      <c r="R979" s="174"/>
      <c r="T979" s="175"/>
      <c r="U979" s="171"/>
      <c r="V979" s="171"/>
      <c r="W979" s="171"/>
      <c r="X979" s="171"/>
      <c r="Y979" s="171"/>
      <c r="Z979" s="171"/>
      <c r="AA979" s="176"/>
      <c r="AT979" s="177" t="s">
        <v>2027</v>
      </c>
      <c r="AU979" s="177" t="s">
        <v>1960</v>
      </c>
      <c r="AV979" s="11" t="s">
        <v>2024</v>
      </c>
      <c r="AW979" s="11" t="s">
        <v>2028</v>
      </c>
      <c r="AX979" s="11" t="s">
        <v>1878</v>
      </c>
      <c r="AY979" s="177" t="s">
        <v>2019</v>
      </c>
    </row>
    <row r="980" spans="2:65" s="1" customFormat="1" ht="31.5" customHeight="1">
      <c r="B980" s="33"/>
      <c r="C980" s="155" t="s">
        <v>1200</v>
      </c>
      <c r="D980" s="155" t="s">
        <v>2020</v>
      </c>
      <c r="E980" s="156" t="s">
        <v>1201</v>
      </c>
      <c r="F980" s="249" t="s">
        <v>1202</v>
      </c>
      <c r="G980" s="250"/>
      <c r="H980" s="250"/>
      <c r="I980" s="250"/>
      <c r="J980" s="157" t="s">
        <v>2049</v>
      </c>
      <c r="K980" s="158">
        <v>6.68</v>
      </c>
      <c r="L980" s="251">
        <v>0</v>
      </c>
      <c r="M980" s="250"/>
      <c r="N980" s="252">
        <f>ROUND(L980*K980,2)</f>
        <v>0</v>
      </c>
      <c r="O980" s="250"/>
      <c r="P980" s="250"/>
      <c r="Q980" s="250"/>
      <c r="R980" s="35"/>
      <c r="T980" s="159" t="s">
        <v>1876</v>
      </c>
      <c r="U980" s="42" t="s">
        <v>1901</v>
      </c>
      <c r="V980" s="34"/>
      <c r="W980" s="160">
        <f>V980*K980</f>
        <v>0</v>
      </c>
      <c r="X980" s="160">
        <v>3.0000000000000001E-5</v>
      </c>
      <c r="Y980" s="160">
        <f>X980*K980</f>
        <v>2.0039999999999999E-4</v>
      </c>
      <c r="Z980" s="160">
        <v>0</v>
      </c>
      <c r="AA980" s="161">
        <f>Z980*K980</f>
        <v>0</v>
      </c>
      <c r="AR980" s="16" t="s">
        <v>2024</v>
      </c>
      <c r="AT980" s="16" t="s">
        <v>2020</v>
      </c>
      <c r="AU980" s="16" t="s">
        <v>1960</v>
      </c>
      <c r="AY980" s="16" t="s">
        <v>2019</v>
      </c>
      <c r="BE980" s="102">
        <f>IF(U980="základní",N980,0)</f>
        <v>0</v>
      </c>
      <c r="BF980" s="102">
        <f>IF(U980="snížená",N980,0)</f>
        <v>0</v>
      </c>
      <c r="BG980" s="102">
        <f>IF(U980="zákl. přenesená",N980,0)</f>
        <v>0</v>
      </c>
      <c r="BH980" s="102">
        <f>IF(U980="sníž. přenesená",N980,0)</f>
        <v>0</v>
      </c>
      <c r="BI980" s="102">
        <f>IF(U980="nulová",N980,0)</f>
        <v>0</v>
      </c>
      <c r="BJ980" s="16" t="s">
        <v>1878</v>
      </c>
      <c r="BK980" s="102">
        <f>ROUND(L980*K980,2)</f>
        <v>0</v>
      </c>
      <c r="BL980" s="16" t="s">
        <v>2024</v>
      </c>
      <c r="BM980" s="16" t="s">
        <v>1203</v>
      </c>
    </row>
    <row r="981" spans="2:65" s="10" customFormat="1" ht="22.5" customHeight="1">
      <c r="B981" s="162"/>
      <c r="C981" s="163"/>
      <c r="D981" s="163"/>
      <c r="E981" s="164" t="s">
        <v>1876</v>
      </c>
      <c r="F981" s="262" t="s">
        <v>1204</v>
      </c>
      <c r="G981" s="263"/>
      <c r="H981" s="263"/>
      <c r="I981" s="263"/>
      <c r="J981" s="163"/>
      <c r="K981" s="165">
        <v>6.68</v>
      </c>
      <c r="L981" s="163"/>
      <c r="M981" s="163"/>
      <c r="N981" s="163"/>
      <c r="O981" s="163"/>
      <c r="P981" s="163"/>
      <c r="Q981" s="163"/>
      <c r="R981" s="166"/>
      <c r="T981" s="167"/>
      <c r="U981" s="163"/>
      <c r="V981" s="163"/>
      <c r="W981" s="163"/>
      <c r="X981" s="163"/>
      <c r="Y981" s="163"/>
      <c r="Z981" s="163"/>
      <c r="AA981" s="168"/>
      <c r="AT981" s="169" t="s">
        <v>2027</v>
      </c>
      <c r="AU981" s="169" t="s">
        <v>1960</v>
      </c>
      <c r="AV981" s="10" t="s">
        <v>1960</v>
      </c>
      <c r="AW981" s="10" t="s">
        <v>2028</v>
      </c>
      <c r="AX981" s="10" t="s">
        <v>1936</v>
      </c>
      <c r="AY981" s="169" t="s">
        <v>2019</v>
      </c>
    </row>
    <row r="982" spans="2:65" s="11" customFormat="1" ht="22.5" customHeight="1">
      <c r="B982" s="170"/>
      <c r="C982" s="171"/>
      <c r="D982" s="171"/>
      <c r="E982" s="172" t="s">
        <v>1876</v>
      </c>
      <c r="F982" s="264" t="s">
        <v>2029</v>
      </c>
      <c r="G982" s="265"/>
      <c r="H982" s="265"/>
      <c r="I982" s="265"/>
      <c r="J982" s="171"/>
      <c r="K982" s="173">
        <v>6.68</v>
      </c>
      <c r="L982" s="171"/>
      <c r="M982" s="171"/>
      <c r="N982" s="171"/>
      <c r="O982" s="171"/>
      <c r="P982" s="171"/>
      <c r="Q982" s="171"/>
      <c r="R982" s="174"/>
      <c r="T982" s="175"/>
      <c r="U982" s="171"/>
      <c r="V982" s="171"/>
      <c r="W982" s="171"/>
      <c r="X982" s="171"/>
      <c r="Y982" s="171"/>
      <c r="Z982" s="171"/>
      <c r="AA982" s="176"/>
      <c r="AT982" s="177" t="s">
        <v>2027</v>
      </c>
      <c r="AU982" s="177" t="s">
        <v>1960</v>
      </c>
      <c r="AV982" s="11" t="s">
        <v>2024</v>
      </c>
      <c r="AW982" s="11" t="s">
        <v>2028</v>
      </c>
      <c r="AX982" s="11" t="s">
        <v>1878</v>
      </c>
      <c r="AY982" s="177" t="s">
        <v>2019</v>
      </c>
    </row>
    <row r="983" spans="2:65" s="1" customFormat="1" ht="31.5" customHeight="1">
      <c r="B983" s="33"/>
      <c r="C983" s="155" t="s">
        <v>1205</v>
      </c>
      <c r="D983" s="155" t="s">
        <v>2020</v>
      </c>
      <c r="E983" s="156" t="s">
        <v>1206</v>
      </c>
      <c r="F983" s="249" t="s">
        <v>1207</v>
      </c>
      <c r="G983" s="250"/>
      <c r="H983" s="250"/>
      <c r="I983" s="250"/>
      <c r="J983" s="157" t="s">
        <v>2023</v>
      </c>
      <c r="K983" s="158">
        <v>40.74</v>
      </c>
      <c r="L983" s="251">
        <v>0</v>
      </c>
      <c r="M983" s="250"/>
      <c r="N983" s="252">
        <f>ROUND(L983*K983,2)</f>
        <v>0</v>
      </c>
      <c r="O983" s="250"/>
      <c r="P983" s="250"/>
      <c r="Q983" s="250"/>
      <c r="R983" s="35"/>
      <c r="T983" s="159" t="s">
        <v>1876</v>
      </c>
      <c r="U983" s="42" t="s">
        <v>1901</v>
      </c>
      <c r="V983" s="34"/>
      <c r="W983" s="160">
        <f>V983*K983</f>
        <v>0</v>
      </c>
      <c r="X983" s="160">
        <v>1.58E-3</v>
      </c>
      <c r="Y983" s="160">
        <f>X983*K983</f>
        <v>6.4369200000000001E-2</v>
      </c>
      <c r="Z983" s="160">
        <v>0</v>
      </c>
      <c r="AA983" s="161">
        <f>Z983*K983</f>
        <v>0</v>
      </c>
      <c r="AR983" s="16" t="s">
        <v>2024</v>
      </c>
      <c r="AT983" s="16" t="s">
        <v>2020</v>
      </c>
      <c r="AU983" s="16" t="s">
        <v>1960</v>
      </c>
      <c r="AY983" s="16" t="s">
        <v>2019</v>
      </c>
      <c r="BE983" s="102">
        <f>IF(U983="základní",N983,0)</f>
        <v>0</v>
      </c>
      <c r="BF983" s="102">
        <f>IF(U983="snížená",N983,0)</f>
        <v>0</v>
      </c>
      <c r="BG983" s="102">
        <f>IF(U983="zákl. přenesená",N983,0)</f>
        <v>0</v>
      </c>
      <c r="BH983" s="102">
        <f>IF(U983="sníž. přenesená",N983,0)</f>
        <v>0</v>
      </c>
      <c r="BI983" s="102">
        <f>IF(U983="nulová",N983,0)</f>
        <v>0</v>
      </c>
      <c r="BJ983" s="16" t="s">
        <v>1878</v>
      </c>
      <c r="BK983" s="102">
        <f>ROUND(L983*K983,2)</f>
        <v>0</v>
      </c>
      <c r="BL983" s="16" t="s">
        <v>2024</v>
      </c>
      <c r="BM983" s="16" t="s">
        <v>1208</v>
      </c>
    </row>
    <row r="984" spans="2:65" s="10" customFormat="1" ht="31.5" customHeight="1">
      <c r="B984" s="162"/>
      <c r="C984" s="163"/>
      <c r="D984" s="163"/>
      <c r="E984" s="164" t="s">
        <v>1876</v>
      </c>
      <c r="F984" s="262" t="s">
        <v>1209</v>
      </c>
      <c r="G984" s="263"/>
      <c r="H984" s="263"/>
      <c r="I984" s="263"/>
      <c r="J984" s="163"/>
      <c r="K984" s="165">
        <v>40.74</v>
      </c>
      <c r="L984" s="163"/>
      <c r="M984" s="163"/>
      <c r="N984" s="163"/>
      <c r="O984" s="163"/>
      <c r="P984" s="163"/>
      <c r="Q984" s="163"/>
      <c r="R984" s="166"/>
      <c r="T984" s="167"/>
      <c r="U984" s="163"/>
      <c r="V984" s="163"/>
      <c r="W984" s="163"/>
      <c r="X984" s="163"/>
      <c r="Y984" s="163"/>
      <c r="Z984" s="163"/>
      <c r="AA984" s="168"/>
      <c r="AT984" s="169" t="s">
        <v>2027</v>
      </c>
      <c r="AU984" s="169" t="s">
        <v>1960</v>
      </c>
      <c r="AV984" s="10" t="s">
        <v>1960</v>
      </c>
      <c r="AW984" s="10" t="s">
        <v>2028</v>
      </c>
      <c r="AX984" s="10" t="s">
        <v>1936</v>
      </c>
      <c r="AY984" s="169" t="s">
        <v>2019</v>
      </c>
    </row>
    <row r="985" spans="2:65" s="11" customFormat="1" ht="22.5" customHeight="1">
      <c r="B985" s="170"/>
      <c r="C985" s="171"/>
      <c r="D985" s="171"/>
      <c r="E985" s="172" t="s">
        <v>1876</v>
      </c>
      <c r="F985" s="264" t="s">
        <v>2029</v>
      </c>
      <c r="G985" s="265"/>
      <c r="H985" s="265"/>
      <c r="I985" s="265"/>
      <c r="J985" s="171"/>
      <c r="K985" s="173">
        <v>40.74</v>
      </c>
      <c r="L985" s="171"/>
      <c r="M985" s="171"/>
      <c r="N985" s="171"/>
      <c r="O985" s="171"/>
      <c r="P985" s="171"/>
      <c r="Q985" s="171"/>
      <c r="R985" s="174"/>
      <c r="T985" s="175"/>
      <c r="U985" s="171"/>
      <c r="V985" s="171"/>
      <c r="W985" s="171"/>
      <c r="X985" s="171"/>
      <c r="Y985" s="171"/>
      <c r="Z985" s="171"/>
      <c r="AA985" s="176"/>
      <c r="AT985" s="177" t="s">
        <v>2027</v>
      </c>
      <c r="AU985" s="177" t="s">
        <v>1960</v>
      </c>
      <c r="AV985" s="11" t="s">
        <v>2024</v>
      </c>
      <c r="AW985" s="11" t="s">
        <v>2028</v>
      </c>
      <c r="AX985" s="11" t="s">
        <v>1878</v>
      </c>
      <c r="AY985" s="177" t="s">
        <v>2019</v>
      </c>
    </row>
    <row r="986" spans="2:65" s="1" customFormat="1" ht="31.5" customHeight="1">
      <c r="B986" s="33"/>
      <c r="C986" s="155" t="s">
        <v>1210</v>
      </c>
      <c r="D986" s="155" t="s">
        <v>2020</v>
      </c>
      <c r="E986" s="156" t="s">
        <v>1211</v>
      </c>
      <c r="F986" s="249" t="s">
        <v>1212</v>
      </c>
      <c r="G986" s="250"/>
      <c r="H986" s="250"/>
      <c r="I986" s="250"/>
      <c r="J986" s="157" t="s">
        <v>2023</v>
      </c>
      <c r="K986" s="158">
        <v>132.93100000000001</v>
      </c>
      <c r="L986" s="251">
        <v>0</v>
      </c>
      <c r="M986" s="250"/>
      <c r="N986" s="252">
        <f>ROUND(L986*K986,2)</f>
        <v>0</v>
      </c>
      <c r="O986" s="250"/>
      <c r="P986" s="250"/>
      <c r="Q986" s="250"/>
      <c r="R986" s="35"/>
      <c r="T986" s="159" t="s">
        <v>1876</v>
      </c>
      <c r="U986" s="42" t="s">
        <v>1901</v>
      </c>
      <c r="V986" s="34"/>
      <c r="W986" s="160">
        <f>V986*K986</f>
        <v>0</v>
      </c>
      <c r="X986" s="160">
        <v>9.5E-4</v>
      </c>
      <c r="Y986" s="160">
        <f>X986*K986</f>
        <v>0.12628445000000002</v>
      </c>
      <c r="Z986" s="160">
        <v>0</v>
      </c>
      <c r="AA986" s="161">
        <f>Z986*K986</f>
        <v>0</v>
      </c>
      <c r="AR986" s="16" t="s">
        <v>2024</v>
      </c>
      <c r="AT986" s="16" t="s">
        <v>2020</v>
      </c>
      <c r="AU986" s="16" t="s">
        <v>1960</v>
      </c>
      <c r="AY986" s="16" t="s">
        <v>2019</v>
      </c>
      <c r="BE986" s="102">
        <f>IF(U986="základní",N986,0)</f>
        <v>0</v>
      </c>
      <c r="BF986" s="102">
        <f>IF(U986="snížená",N986,0)</f>
        <v>0</v>
      </c>
      <c r="BG986" s="102">
        <f>IF(U986="zákl. přenesená",N986,0)</f>
        <v>0</v>
      </c>
      <c r="BH986" s="102">
        <f>IF(U986="sníž. přenesená",N986,0)</f>
        <v>0</v>
      </c>
      <c r="BI986" s="102">
        <f>IF(U986="nulová",N986,0)</f>
        <v>0</v>
      </c>
      <c r="BJ986" s="16" t="s">
        <v>1878</v>
      </c>
      <c r="BK986" s="102">
        <f>ROUND(L986*K986,2)</f>
        <v>0</v>
      </c>
      <c r="BL986" s="16" t="s">
        <v>2024</v>
      </c>
      <c r="BM986" s="16" t="s">
        <v>1213</v>
      </c>
    </row>
    <row r="987" spans="2:65" s="10" customFormat="1" ht="31.5" customHeight="1">
      <c r="B987" s="162"/>
      <c r="C987" s="163"/>
      <c r="D987" s="163"/>
      <c r="E987" s="164" t="s">
        <v>1876</v>
      </c>
      <c r="F987" s="262" t="s">
        <v>1214</v>
      </c>
      <c r="G987" s="263"/>
      <c r="H987" s="263"/>
      <c r="I987" s="263"/>
      <c r="J987" s="163"/>
      <c r="K987" s="165">
        <v>87.88</v>
      </c>
      <c r="L987" s="163"/>
      <c r="M987" s="163"/>
      <c r="N987" s="163"/>
      <c r="O987" s="163"/>
      <c r="P987" s="163"/>
      <c r="Q987" s="163"/>
      <c r="R987" s="166"/>
      <c r="T987" s="167"/>
      <c r="U987" s="163"/>
      <c r="V987" s="163"/>
      <c r="W987" s="163"/>
      <c r="X987" s="163"/>
      <c r="Y987" s="163"/>
      <c r="Z987" s="163"/>
      <c r="AA987" s="168"/>
      <c r="AT987" s="169" t="s">
        <v>2027</v>
      </c>
      <c r="AU987" s="169" t="s">
        <v>1960</v>
      </c>
      <c r="AV987" s="10" t="s">
        <v>1960</v>
      </c>
      <c r="AW987" s="10" t="s">
        <v>2028</v>
      </c>
      <c r="AX987" s="10" t="s">
        <v>1936</v>
      </c>
      <c r="AY987" s="169" t="s">
        <v>2019</v>
      </c>
    </row>
    <row r="988" spans="2:65" s="10" customFormat="1" ht="31.5" customHeight="1">
      <c r="B988" s="162"/>
      <c r="C988" s="163"/>
      <c r="D988" s="163"/>
      <c r="E988" s="164" t="s">
        <v>1876</v>
      </c>
      <c r="F988" s="266" t="s">
        <v>1215</v>
      </c>
      <c r="G988" s="263"/>
      <c r="H988" s="263"/>
      <c r="I988" s="263"/>
      <c r="J988" s="163"/>
      <c r="K988" s="165">
        <v>45.051000000000002</v>
      </c>
      <c r="L988" s="163"/>
      <c r="M988" s="163"/>
      <c r="N988" s="163"/>
      <c r="O988" s="163"/>
      <c r="P988" s="163"/>
      <c r="Q988" s="163"/>
      <c r="R988" s="166"/>
      <c r="T988" s="167"/>
      <c r="U988" s="163"/>
      <c r="V988" s="163"/>
      <c r="W988" s="163"/>
      <c r="X988" s="163"/>
      <c r="Y988" s="163"/>
      <c r="Z988" s="163"/>
      <c r="AA988" s="168"/>
      <c r="AT988" s="169" t="s">
        <v>2027</v>
      </c>
      <c r="AU988" s="169" t="s">
        <v>1960</v>
      </c>
      <c r="AV988" s="10" t="s">
        <v>1960</v>
      </c>
      <c r="AW988" s="10" t="s">
        <v>2028</v>
      </c>
      <c r="AX988" s="10" t="s">
        <v>1936</v>
      </c>
      <c r="AY988" s="169" t="s">
        <v>2019</v>
      </c>
    </row>
    <row r="989" spans="2:65" s="11" customFormat="1" ht="22.5" customHeight="1">
      <c r="B989" s="170"/>
      <c r="C989" s="171"/>
      <c r="D989" s="171"/>
      <c r="E989" s="172" t="s">
        <v>1876</v>
      </c>
      <c r="F989" s="264" t="s">
        <v>2029</v>
      </c>
      <c r="G989" s="265"/>
      <c r="H989" s="265"/>
      <c r="I989" s="265"/>
      <c r="J989" s="171"/>
      <c r="K989" s="173">
        <v>132.93100000000001</v>
      </c>
      <c r="L989" s="171"/>
      <c r="M989" s="171"/>
      <c r="N989" s="171"/>
      <c r="O989" s="171"/>
      <c r="P989" s="171"/>
      <c r="Q989" s="171"/>
      <c r="R989" s="174"/>
      <c r="T989" s="175"/>
      <c r="U989" s="171"/>
      <c r="V989" s="171"/>
      <c r="W989" s="171"/>
      <c r="X989" s="171"/>
      <c r="Y989" s="171"/>
      <c r="Z989" s="171"/>
      <c r="AA989" s="176"/>
      <c r="AT989" s="177" t="s">
        <v>2027</v>
      </c>
      <c r="AU989" s="177" t="s">
        <v>1960</v>
      </c>
      <c r="AV989" s="11" t="s">
        <v>2024</v>
      </c>
      <c r="AW989" s="11" t="s">
        <v>2028</v>
      </c>
      <c r="AX989" s="11" t="s">
        <v>1878</v>
      </c>
      <c r="AY989" s="177" t="s">
        <v>2019</v>
      </c>
    </row>
    <row r="990" spans="2:65" s="1" customFormat="1" ht="31.5" customHeight="1">
      <c r="B990" s="33"/>
      <c r="C990" s="155" t="s">
        <v>1216</v>
      </c>
      <c r="D990" s="155" t="s">
        <v>2020</v>
      </c>
      <c r="E990" s="156" t="s">
        <v>1217</v>
      </c>
      <c r="F990" s="249" t="s">
        <v>1218</v>
      </c>
      <c r="G990" s="250"/>
      <c r="H990" s="250"/>
      <c r="I990" s="250"/>
      <c r="J990" s="157" t="s">
        <v>2049</v>
      </c>
      <c r="K990" s="158">
        <v>67.95</v>
      </c>
      <c r="L990" s="251">
        <v>0</v>
      </c>
      <c r="M990" s="250"/>
      <c r="N990" s="252">
        <f>ROUND(L990*K990,2)</f>
        <v>0</v>
      </c>
      <c r="O990" s="250"/>
      <c r="P990" s="250"/>
      <c r="Q990" s="250"/>
      <c r="R990" s="35"/>
      <c r="T990" s="159" t="s">
        <v>1876</v>
      </c>
      <c r="U990" s="42" t="s">
        <v>1901</v>
      </c>
      <c r="V990" s="34"/>
      <c r="W990" s="160">
        <f>V990*K990</f>
        <v>0</v>
      </c>
      <c r="X990" s="160">
        <v>1.7000000000000001E-4</v>
      </c>
      <c r="Y990" s="160">
        <f>X990*K990</f>
        <v>1.1551500000000001E-2</v>
      </c>
      <c r="Z990" s="160">
        <v>0</v>
      </c>
      <c r="AA990" s="161">
        <f>Z990*K990</f>
        <v>0</v>
      </c>
      <c r="AR990" s="16" t="s">
        <v>2024</v>
      </c>
      <c r="AT990" s="16" t="s">
        <v>2020</v>
      </c>
      <c r="AU990" s="16" t="s">
        <v>1960</v>
      </c>
      <c r="AY990" s="16" t="s">
        <v>2019</v>
      </c>
      <c r="BE990" s="102">
        <f>IF(U990="základní",N990,0)</f>
        <v>0</v>
      </c>
      <c r="BF990" s="102">
        <f>IF(U990="snížená",N990,0)</f>
        <v>0</v>
      </c>
      <c r="BG990" s="102">
        <f>IF(U990="zákl. přenesená",N990,0)</f>
        <v>0</v>
      </c>
      <c r="BH990" s="102">
        <f>IF(U990="sníž. přenesená",N990,0)</f>
        <v>0</v>
      </c>
      <c r="BI990" s="102">
        <f>IF(U990="nulová",N990,0)</f>
        <v>0</v>
      </c>
      <c r="BJ990" s="16" t="s">
        <v>1878</v>
      </c>
      <c r="BK990" s="102">
        <f>ROUND(L990*K990,2)</f>
        <v>0</v>
      </c>
      <c r="BL990" s="16" t="s">
        <v>2024</v>
      </c>
      <c r="BM990" s="16" t="s">
        <v>1219</v>
      </c>
    </row>
    <row r="991" spans="2:65" s="10" customFormat="1" ht="22.5" customHeight="1">
      <c r="B991" s="162"/>
      <c r="C991" s="163"/>
      <c r="D991" s="163"/>
      <c r="E991" s="164" t="s">
        <v>1876</v>
      </c>
      <c r="F991" s="262" t="s">
        <v>1220</v>
      </c>
      <c r="G991" s="263"/>
      <c r="H991" s="263"/>
      <c r="I991" s="263"/>
      <c r="J991" s="163"/>
      <c r="K991" s="165">
        <v>14.5</v>
      </c>
      <c r="L991" s="163"/>
      <c r="M991" s="163"/>
      <c r="N991" s="163"/>
      <c r="O991" s="163"/>
      <c r="P991" s="163"/>
      <c r="Q991" s="163"/>
      <c r="R991" s="166"/>
      <c r="T991" s="167"/>
      <c r="U991" s="163"/>
      <c r="V991" s="163"/>
      <c r="W991" s="163"/>
      <c r="X991" s="163"/>
      <c r="Y991" s="163"/>
      <c r="Z991" s="163"/>
      <c r="AA991" s="168"/>
      <c r="AT991" s="169" t="s">
        <v>2027</v>
      </c>
      <c r="AU991" s="169" t="s">
        <v>1960</v>
      </c>
      <c r="AV991" s="10" t="s">
        <v>1960</v>
      </c>
      <c r="AW991" s="10" t="s">
        <v>2028</v>
      </c>
      <c r="AX991" s="10" t="s">
        <v>1936</v>
      </c>
      <c r="AY991" s="169" t="s">
        <v>2019</v>
      </c>
    </row>
    <row r="992" spans="2:65" s="10" customFormat="1" ht="22.5" customHeight="1">
      <c r="B992" s="162"/>
      <c r="C992" s="163"/>
      <c r="D992" s="163"/>
      <c r="E992" s="164" t="s">
        <v>1876</v>
      </c>
      <c r="F992" s="266" t="s">
        <v>1221</v>
      </c>
      <c r="G992" s="263"/>
      <c r="H992" s="263"/>
      <c r="I992" s="263"/>
      <c r="J992" s="163"/>
      <c r="K992" s="165">
        <v>17.5</v>
      </c>
      <c r="L992" s="163"/>
      <c r="M992" s="163"/>
      <c r="N992" s="163"/>
      <c r="O992" s="163"/>
      <c r="P992" s="163"/>
      <c r="Q992" s="163"/>
      <c r="R992" s="166"/>
      <c r="T992" s="167"/>
      <c r="U992" s="163"/>
      <c r="V992" s="163"/>
      <c r="W992" s="163"/>
      <c r="X992" s="163"/>
      <c r="Y992" s="163"/>
      <c r="Z992" s="163"/>
      <c r="AA992" s="168"/>
      <c r="AT992" s="169" t="s">
        <v>2027</v>
      </c>
      <c r="AU992" s="169" t="s">
        <v>1960</v>
      </c>
      <c r="AV992" s="10" t="s">
        <v>1960</v>
      </c>
      <c r="AW992" s="10" t="s">
        <v>2028</v>
      </c>
      <c r="AX992" s="10" t="s">
        <v>1936</v>
      </c>
      <c r="AY992" s="169" t="s">
        <v>2019</v>
      </c>
    </row>
    <row r="993" spans="2:65" s="10" customFormat="1" ht="22.5" customHeight="1">
      <c r="B993" s="162"/>
      <c r="C993" s="163"/>
      <c r="D993" s="163"/>
      <c r="E993" s="164" t="s">
        <v>1876</v>
      </c>
      <c r="F993" s="266" t="s">
        <v>1222</v>
      </c>
      <c r="G993" s="263"/>
      <c r="H993" s="263"/>
      <c r="I993" s="263"/>
      <c r="J993" s="163"/>
      <c r="K993" s="165">
        <v>6.4</v>
      </c>
      <c r="L993" s="163"/>
      <c r="M993" s="163"/>
      <c r="N993" s="163"/>
      <c r="O993" s="163"/>
      <c r="P993" s="163"/>
      <c r="Q993" s="163"/>
      <c r="R993" s="166"/>
      <c r="T993" s="167"/>
      <c r="U993" s="163"/>
      <c r="V993" s="163"/>
      <c r="W993" s="163"/>
      <c r="X993" s="163"/>
      <c r="Y993" s="163"/>
      <c r="Z993" s="163"/>
      <c r="AA993" s="168"/>
      <c r="AT993" s="169" t="s">
        <v>2027</v>
      </c>
      <c r="AU993" s="169" t="s">
        <v>1960</v>
      </c>
      <c r="AV993" s="10" t="s">
        <v>1960</v>
      </c>
      <c r="AW993" s="10" t="s">
        <v>2028</v>
      </c>
      <c r="AX993" s="10" t="s">
        <v>1936</v>
      </c>
      <c r="AY993" s="169" t="s">
        <v>2019</v>
      </c>
    </row>
    <row r="994" spans="2:65" s="10" customFormat="1" ht="22.5" customHeight="1">
      <c r="B994" s="162"/>
      <c r="C994" s="163"/>
      <c r="D994" s="163"/>
      <c r="E994" s="164" t="s">
        <v>1876</v>
      </c>
      <c r="F994" s="266" t="s">
        <v>1223</v>
      </c>
      <c r="G994" s="263"/>
      <c r="H994" s="263"/>
      <c r="I994" s="263"/>
      <c r="J994" s="163"/>
      <c r="K994" s="165">
        <v>19.8</v>
      </c>
      <c r="L994" s="163"/>
      <c r="M994" s="163"/>
      <c r="N994" s="163"/>
      <c r="O994" s="163"/>
      <c r="P994" s="163"/>
      <c r="Q994" s="163"/>
      <c r="R994" s="166"/>
      <c r="T994" s="167"/>
      <c r="U994" s="163"/>
      <c r="V994" s="163"/>
      <c r="W994" s="163"/>
      <c r="X994" s="163"/>
      <c r="Y994" s="163"/>
      <c r="Z994" s="163"/>
      <c r="AA994" s="168"/>
      <c r="AT994" s="169" t="s">
        <v>2027</v>
      </c>
      <c r="AU994" s="169" t="s">
        <v>1960</v>
      </c>
      <c r="AV994" s="10" t="s">
        <v>1960</v>
      </c>
      <c r="AW994" s="10" t="s">
        <v>2028</v>
      </c>
      <c r="AX994" s="10" t="s">
        <v>1936</v>
      </c>
      <c r="AY994" s="169" t="s">
        <v>2019</v>
      </c>
    </row>
    <row r="995" spans="2:65" s="10" customFormat="1" ht="22.5" customHeight="1">
      <c r="B995" s="162"/>
      <c r="C995" s="163"/>
      <c r="D995" s="163"/>
      <c r="E995" s="164" t="s">
        <v>1876</v>
      </c>
      <c r="F995" s="266" t="s">
        <v>1224</v>
      </c>
      <c r="G995" s="263"/>
      <c r="H995" s="263"/>
      <c r="I995" s="263"/>
      <c r="J995" s="163"/>
      <c r="K995" s="165">
        <v>9.75</v>
      </c>
      <c r="L995" s="163"/>
      <c r="M995" s="163"/>
      <c r="N995" s="163"/>
      <c r="O995" s="163"/>
      <c r="P995" s="163"/>
      <c r="Q995" s="163"/>
      <c r="R995" s="166"/>
      <c r="T995" s="167"/>
      <c r="U995" s="163"/>
      <c r="V995" s="163"/>
      <c r="W995" s="163"/>
      <c r="X995" s="163"/>
      <c r="Y995" s="163"/>
      <c r="Z995" s="163"/>
      <c r="AA995" s="168"/>
      <c r="AT995" s="169" t="s">
        <v>2027</v>
      </c>
      <c r="AU995" s="169" t="s">
        <v>1960</v>
      </c>
      <c r="AV995" s="10" t="s">
        <v>1960</v>
      </c>
      <c r="AW995" s="10" t="s">
        <v>2028</v>
      </c>
      <c r="AX995" s="10" t="s">
        <v>1936</v>
      </c>
      <c r="AY995" s="169" t="s">
        <v>2019</v>
      </c>
    </row>
    <row r="996" spans="2:65" s="11" customFormat="1" ht="22.5" customHeight="1">
      <c r="B996" s="170"/>
      <c r="C996" s="171"/>
      <c r="D996" s="171"/>
      <c r="E996" s="172" t="s">
        <v>1876</v>
      </c>
      <c r="F996" s="264" t="s">
        <v>2029</v>
      </c>
      <c r="G996" s="265"/>
      <c r="H996" s="265"/>
      <c r="I996" s="265"/>
      <c r="J996" s="171"/>
      <c r="K996" s="173">
        <v>67.95</v>
      </c>
      <c r="L996" s="171"/>
      <c r="M996" s="171"/>
      <c r="N996" s="171"/>
      <c r="O996" s="171"/>
      <c r="P996" s="171"/>
      <c r="Q996" s="171"/>
      <c r="R996" s="174"/>
      <c r="T996" s="175"/>
      <c r="U996" s="171"/>
      <c r="V996" s="171"/>
      <c r="W996" s="171"/>
      <c r="X996" s="171"/>
      <c r="Y996" s="171"/>
      <c r="Z996" s="171"/>
      <c r="AA996" s="176"/>
      <c r="AT996" s="177" t="s">
        <v>2027</v>
      </c>
      <c r="AU996" s="177" t="s">
        <v>1960</v>
      </c>
      <c r="AV996" s="11" t="s">
        <v>2024</v>
      </c>
      <c r="AW996" s="11" t="s">
        <v>2028</v>
      </c>
      <c r="AX996" s="11" t="s">
        <v>1878</v>
      </c>
      <c r="AY996" s="177" t="s">
        <v>2019</v>
      </c>
    </row>
    <row r="997" spans="2:65" s="1" customFormat="1" ht="31.5" customHeight="1">
      <c r="B997" s="33"/>
      <c r="C997" s="155" t="s">
        <v>1225</v>
      </c>
      <c r="D997" s="155" t="s">
        <v>2020</v>
      </c>
      <c r="E997" s="156" t="s">
        <v>1226</v>
      </c>
      <c r="F997" s="249" t="s">
        <v>1227</v>
      </c>
      <c r="G997" s="250"/>
      <c r="H997" s="250"/>
      <c r="I997" s="250"/>
      <c r="J997" s="157" t="s">
        <v>2197</v>
      </c>
      <c r="K997" s="158">
        <v>1</v>
      </c>
      <c r="L997" s="251">
        <v>0</v>
      </c>
      <c r="M997" s="250"/>
      <c r="N997" s="252">
        <f>ROUND(L997*K997,2)</f>
        <v>0</v>
      </c>
      <c r="O997" s="250"/>
      <c r="P997" s="250"/>
      <c r="Q997" s="250"/>
      <c r="R997" s="35"/>
      <c r="T997" s="159" t="s">
        <v>1876</v>
      </c>
      <c r="U997" s="42" t="s">
        <v>1901</v>
      </c>
      <c r="V997" s="34"/>
      <c r="W997" s="160">
        <f>V997*K997</f>
        <v>0</v>
      </c>
      <c r="X997" s="160">
        <v>1.1999999999999999E-3</v>
      </c>
      <c r="Y997" s="160">
        <f>X997*K997</f>
        <v>1.1999999999999999E-3</v>
      </c>
      <c r="Z997" s="160">
        <v>0</v>
      </c>
      <c r="AA997" s="161">
        <f>Z997*K997</f>
        <v>0</v>
      </c>
      <c r="AR997" s="16" t="s">
        <v>2024</v>
      </c>
      <c r="AT997" s="16" t="s">
        <v>2020</v>
      </c>
      <c r="AU997" s="16" t="s">
        <v>1960</v>
      </c>
      <c r="AY997" s="16" t="s">
        <v>2019</v>
      </c>
      <c r="BE997" s="102">
        <f>IF(U997="základní",N997,0)</f>
        <v>0</v>
      </c>
      <c r="BF997" s="102">
        <f>IF(U997="snížená",N997,0)</f>
        <v>0</v>
      </c>
      <c r="BG997" s="102">
        <f>IF(U997="zákl. přenesená",N997,0)</f>
        <v>0</v>
      </c>
      <c r="BH997" s="102">
        <f>IF(U997="sníž. přenesená",N997,0)</f>
        <v>0</v>
      </c>
      <c r="BI997" s="102">
        <f>IF(U997="nulová",N997,0)</f>
        <v>0</v>
      </c>
      <c r="BJ997" s="16" t="s">
        <v>1878</v>
      </c>
      <c r="BK997" s="102">
        <f>ROUND(L997*K997,2)</f>
        <v>0</v>
      </c>
      <c r="BL997" s="16" t="s">
        <v>2024</v>
      </c>
      <c r="BM997" s="16" t="s">
        <v>1228</v>
      </c>
    </row>
    <row r="998" spans="2:65" s="10" customFormat="1" ht="22.5" customHeight="1">
      <c r="B998" s="162"/>
      <c r="C998" s="163"/>
      <c r="D998" s="163"/>
      <c r="E998" s="164" t="s">
        <v>1876</v>
      </c>
      <c r="F998" s="262" t="s">
        <v>1878</v>
      </c>
      <c r="G998" s="263"/>
      <c r="H998" s="263"/>
      <c r="I998" s="263"/>
      <c r="J998" s="163"/>
      <c r="K998" s="165">
        <v>1</v>
      </c>
      <c r="L998" s="163"/>
      <c r="M998" s="163"/>
      <c r="N998" s="163"/>
      <c r="O998" s="163"/>
      <c r="P998" s="163"/>
      <c r="Q998" s="163"/>
      <c r="R998" s="166"/>
      <c r="T998" s="167"/>
      <c r="U998" s="163"/>
      <c r="V998" s="163"/>
      <c r="W998" s="163"/>
      <c r="X998" s="163"/>
      <c r="Y998" s="163"/>
      <c r="Z998" s="163"/>
      <c r="AA998" s="168"/>
      <c r="AT998" s="169" t="s">
        <v>2027</v>
      </c>
      <c r="AU998" s="169" t="s">
        <v>1960</v>
      </c>
      <c r="AV998" s="10" t="s">
        <v>1960</v>
      </c>
      <c r="AW998" s="10" t="s">
        <v>2028</v>
      </c>
      <c r="AX998" s="10" t="s">
        <v>1936</v>
      </c>
      <c r="AY998" s="169" t="s">
        <v>2019</v>
      </c>
    </row>
    <row r="999" spans="2:65" s="11" customFormat="1" ht="22.5" customHeight="1">
      <c r="B999" s="170"/>
      <c r="C999" s="171"/>
      <c r="D999" s="171"/>
      <c r="E999" s="172" t="s">
        <v>1876</v>
      </c>
      <c r="F999" s="264" t="s">
        <v>2029</v>
      </c>
      <c r="G999" s="265"/>
      <c r="H999" s="265"/>
      <c r="I999" s="265"/>
      <c r="J999" s="171"/>
      <c r="K999" s="173">
        <v>1</v>
      </c>
      <c r="L999" s="171"/>
      <c r="M999" s="171"/>
      <c r="N999" s="171"/>
      <c r="O999" s="171"/>
      <c r="P999" s="171"/>
      <c r="Q999" s="171"/>
      <c r="R999" s="174"/>
      <c r="T999" s="175"/>
      <c r="U999" s="171"/>
      <c r="V999" s="171"/>
      <c r="W999" s="171"/>
      <c r="X999" s="171"/>
      <c r="Y999" s="171"/>
      <c r="Z999" s="171"/>
      <c r="AA999" s="176"/>
      <c r="AT999" s="177" t="s">
        <v>2027</v>
      </c>
      <c r="AU999" s="177" t="s">
        <v>1960</v>
      </c>
      <c r="AV999" s="11" t="s">
        <v>2024</v>
      </c>
      <c r="AW999" s="11" t="s">
        <v>2028</v>
      </c>
      <c r="AX999" s="11" t="s">
        <v>1878</v>
      </c>
      <c r="AY999" s="177" t="s">
        <v>2019</v>
      </c>
    </row>
    <row r="1000" spans="2:65" s="1" customFormat="1" ht="31.5" customHeight="1">
      <c r="B1000" s="33"/>
      <c r="C1000" s="178" t="s">
        <v>1229</v>
      </c>
      <c r="D1000" s="178" t="s">
        <v>2128</v>
      </c>
      <c r="E1000" s="179" t="s">
        <v>1230</v>
      </c>
      <c r="F1000" s="267" t="s">
        <v>1231</v>
      </c>
      <c r="G1000" s="268"/>
      <c r="H1000" s="268"/>
      <c r="I1000" s="268"/>
      <c r="J1000" s="180" t="s">
        <v>2197</v>
      </c>
      <c r="K1000" s="181">
        <v>1</v>
      </c>
      <c r="L1000" s="269">
        <v>0</v>
      </c>
      <c r="M1000" s="268"/>
      <c r="N1000" s="270">
        <f>ROUND(L1000*K1000,2)</f>
        <v>0</v>
      </c>
      <c r="O1000" s="250"/>
      <c r="P1000" s="250"/>
      <c r="Q1000" s="250"/>
      <c r="R1000" s="35"/>
      <c r="T1000" s="159" t="s">
        <v>1876</v>
      </c>
      <c r="U1000" s="42" t="s">
        <v>1901</v>
      </c>
      <c r="V1000" s="34"/>
      <c r="W1000" s="160">
        <f>V1000*K1000</f>
        <v>0</v>
      </c>
      <c r="X1000" s="160">
        <v>0.02</v>
      </c>
      <c r="Y1000" s="160">
        <f>X1000*K1000</f>
        <v>0.02</v>
      </c>
      <c r="Z1000" s="160">
        <v>0</v>
      </c>
      <c r="AA1000" s="161">
        <f>Z1000*K1000</f>
        <v>0</v>
      </c>
      <c r="AR1000" s="16" t="s">
        <v>2057</v>
      </c>
      <c r="AT1000" s="16" t="s">
        <v>2128</v>
      </c>
      <c r="AU1000" s="16" t="s">
        <v>1960</v>
      </c>
      <c r="AY1000" s="16" t="s">
        <v>2019</v>
      </c>
      <c r="BE1000" s="102">
        <f>IF(U1000="základní",N1000,0)</f>
        <v>0</v>
      </c>
      <c r="BF1000" s="102">
        <f>IF(U1000="snížená",N1000,0)</f>
        <v>0</v>
      </c>
      <c r="BG1000" s="102">
        <f>IF(U1000="zákl. přenesená",N1000,0)</f>
        <v>0</v>
      </c>
      <c r="BH1000" s="102">
        <f>IF(U1000="sníž. přenesená",N1000,0)</f>
        <v>0</v>
      </c>
      <c r="BI1000" s="102">
        <f>IF(U1000="nulová",N1000,0)</f>
        <v>0</v>
      </c>
      <c r="BJ1000" s="16" t="s">
        <v>1878</v>
      </c>
      <c r="BK1000" s="102">
        <f>ROUND(L1000*K1000,2)</f>
        <v>0</v>
      </c>
      <c r="BL1000" s="16" t="s">
        <v>2024</v>
      </c>
      <c r="BM1000" s="16" t="s">
        <v>1232</v>
      </c>
    </row>
    <row r="1001" spans="2:65" s="1" customFormat="1" ht="44.25" customHeight="1">
      <c r="B1001" s="33"/>
      <c r="C1001" s="155" t="s">
        <v>1233</v>
      </c>
      <c r="D1001" s="155" t="s">
        <v>2020</v>
      </c>
      <c r="E1001" s="156" t="s">
        <v>1234</v>
      </c>
      <c r="F1001" s="249" t="s">
        <v>1235</v>
      </c>
      <c r="G1001" s="250"/>
      <c r="H1001" s="250"/>
      <c r="I1001" s="250"/>
      <c r="J1001" s="157" t="s">
        <v>2023</v>
      </c>
      <c r="K1001" s="158">
        <v>586.65</v>
      </c>
      <c r="L1001" s="251">
        <v>0</v>
      </c>
      <c r="M1001" s="250"/>
      <c r="N1001" s="252">
        <f>ROUND(L1001*K1001,2)</f>
        <v>0</v>
      </c>
      <c r="O1001" s="250"/>
      <c r="P1001" s="250"/>
      <c r="Q1001" s="250"/>
      <c r="R1001" s="35"/>
      <c r="T1001" s="159" t="s">
        <v>1876</v>
      </c>
      <c r="U1001" s="42" t="s">
        <v>1901</v>
      </c>
      <c r="V1001" s="34"/>
      <c r="W1001" s="160">
        <f>V1001*K1001</f>
        <v>0</v>
      </c>
      <c r="X1001" s="160">
        <v>0</v>
      </c>
      <c r="Y1001" s="160">
        <f>X1001*K1001</f>
        <v>0</v>
      </c>
      <c r="Z1001" s="160">
        <v>0</v>
      </c>
      <c r="AA1001" s="161">
        <f>Z1001*K1001</f>
        <v>0</v>
      </c>
      <c r="AR1001" s="16" t="s">
        <v>2024</v>
      </c>
      <c r="AT1001" s="16" t="s">
        <v>2020</v>
      </c>
      <c r="AU1001" s="16" t="s">
        <v>1960</v>
      </c>
      <c r="AY1001" s="16" t="s">
        <v>2019</v>
      </c>
      <c r="BE1001" s="102">
        <f>IF(U1001="základní",N1001,0)</f>
        <v>0</v>
      </c>
      <c r="BF1001" s="102">
        <f>IF(U1001="snížená",N1001,0)</f>
        <v>0</v>
      </c>
      <c r="BG1001" s="102">
        <f>IF(U1001="zákl. přenesená",N1001,0)</f>
        <v>0</v>
      </c>
      <c r="BH1001" s="102">
        <f>IF(U1001="sníž. přenesená",N1001,0)</f>
        <v>0</v>
      </c>
      <c r="BI1001" s="102">
        <f>IF(U1001="nulová",N1001,0)</f>
        <v>0</v>
      </c>
      <c r="BJ1001" s="16" t="s">
        <v>1878</v>
      </c>
      <c r="BK1001" s="102">
        <f>ROUND(L1001*K1001,2)</f>
        <v>0</v>
      </c>
      <c r="BL1001" s="16" t="s">
        <v>2024</v>
      </c>
      <c r="BM1001" s="16" t="s">
        <v>1236</v>
      </c>
    </row>
    <row r="1002" spans="2:65" s="10" customFormat="1" ht="22.5" customHeight="1">
      <c r="B1002" s="162"/>
      <c r="C1002" s="163"/>
      <c r="D1002" s="163"/>
      <c r="E1002" s="164" t="s">
        <v>1876</v>
      </c>
      <c r="F1002" s="262" t="s">
        <v>1237</v>
      </c>
      <c r="G1002" s="263"/>
      <c r="H1002" s="263"/>
      <c r="I1002" s="263"/>
      <c r="J1002" s="163"/>
      <c r="K1002" s="165">
        <v>145.75</v>
      </c>
      <c r="L1002" s="163"/>
      <c r="M1002" s="163"/>
      <c r="N1002" s="163"/>
      <c r="O1002" s="163"/>
      <c r="P1002" s="163"/>
      <c r="Q1002" s="163"/>
      <c r="R1002" s="166"/>
      <c r="T1002" s="167"/>
      <c r="U1002" s="163"/>
      <c r="V1002" s="163"/>
      <c r="W1002" s="163"/>
      <c r="X1002" s="163"/>
      <c r="Y1002" s="163"/>
      <c r="Z1002" s="163"/>
      <c r="AA1002" s="168"/>
      <c r="AT1002" s="169" t="s">
        <v>2027</v>
      </c>
      <c r="AU1002" s="169" t="s">
        <v>1960</v>
      </c>
      <c r="AV1002" s="10" t="s">
        <v>1960</v>
      </c>
      <c r="AW1002" s="10" t="s">
        <v>2028</v>
      </c>
      <c r="AX1002" s="10" t="s">
        <v>1936</v>
      </c>
      <c r="AY1002" s="169" t="s">
        <v>2019</v>
      </c>
    </row>
    <row r="1003" spans="2:65" s="10" customFormat="1" ht="22.5" customHeight="1">
      <c r="B1003" s="162"/>
      <c r="C1003" s="163"/>
      <c r="D1003" s="163"/>
      <c r="E1003" s="164" t="s">
        <v>1876</v>
      </c>
      <c r="F1003" s="266" t="s">
        <v>1238</v>
      </c>
      <c r="G1003" s="263"/>
      <c r="H1003" s="263"/>
      <c r="I1003" s="263"/>
      <c r="J1003" s="163"/>
      <c r="K1003" s="165">
        <v>91</v>
      </c>
      <c r="L1003" s="163"/>
      <c r="M1003" s="163"/>
      <c r="N1003" s="163"/>
      <c r="O1003" s="163"/>
      <c r="P1003" s="163"/>
      <c r="Q1003" s="163"/>
      <c r="R1003" s="166"/>
      <c r="T1003" s="167"/>
      <c r="U1003" s="163"/>
      <c r="V1003" s="163"/>
      <c r="W1003" s="163"/>
      <c r="X1003" s="163"/>
      <c r="Y1003" s="163"/>
      <c r="Z1003" s="163"/>
      <c r="AA1003" s="168"/>
      <c r="AT1003" s="169" t="s">
        <v>2027</v>
      </c>
      <c r="AU1003" s="169" t="s">
        <v>1960</v>
      </c>
      <c r="AV1003" s="10" t="s">
        <v>1960</v>
      </c>
      <c r="AW1003" s="10" t="s">
        <v>2028</v>
      </c>
      <c r="AX1003" s="10" t="s">
        <v>1936</v>
      </c>
      <c r="AY1003" s="169" t="s">
        <v>2019</v>
      </c>
    </row>
    <row r="1004" spans="2:65" s="10" customFormat="1" ht="44.25" customHeight="1">
      <c r="B1004" s="162"/>
      <c r="C1004" s="163"/>
      <c r="D1004" s="163"/>
      <c r="E1004" s="164" t="s">
        <v>1876</v>
      </c>
      <c r="F1004" s="266" t="s">
        <v>1239</v>
      </c>
      <c r="G1004" s="263"/>
      <c r="H1004" s="263"/>
      <c r="I1004" s="263"/>
      <c r="J1004" s="163"/>
      <c r="K1004" s="165">
        <v>349.9</v>
      </c>
      <c r="L1004" s="163"/>
      <c r="M1004" s="163"/>
      <c r="N1004" s="163"/>
      <c r="O1004" s="163"/>
      <c r="P1004" s="163"/>
      <c r="Q1004" s="163"/>
      <c r="R1004" s="166"/>
      <c r="T1004" s="167"/>
      <c r="U1004" s="163"/>
      <c r="V1004" s="163"/>
      <c r="W1004" s="163"/>
      <c r="X1004" s="163"/>
      <c r="Y1004" s="163"/>
      <c r="Z1004" s="163"/>
      <c r="AA1004" s="168"/>
      <c r="AT1004" s="169" t="s">
        <v>2027</v>
      </c>
      <c r="AU1004" s="169" t="s">
        <v>1960</v>
      </c>
      <c r="AV1004" s="10" t="s">
        <v>1960</v>
      </c>
      <c r="AW1004" s="10" t="s">
        <v>2028</v>
      </c>
      <c r="AX1004" s="10" t="s">
        <v>1936</v>
      </c>
      <c r="AY1004" s="169" t="s">
        <v>2019</v>
      </c>
    </row>
    <row r="1005" spans="2:65" s="11" customFormat="1" ht="22.5" customHeight="1">
      <c r="B1005" s="170"/>
      <c r="C1005" s="171"/>
      <c r="D1005" s="171"/>
      <c r="E1005" s="172" t="s">
        <v>1876</v>
      </c>
      <c r="F1005" s="264" t="s">
        <v>2029</v>
      </c>
      <c r="G1005" s="265"/>
      <c r="H1005" s="265"/>
      <c r="I1005" s="265"/>
      <c r="J1005" s="171"/>
      <c r="K1005" s="173">
        <v>586.65</v>
      </c>
      <c r="L1005" s="171"/>
      <c r="M1005" s="171"/>
      <c r="N1005" s="171"/>
      <c r="O1005" s="171"/>
      <c r="P1005" s="171"/>
      <c r="Q1005" s="171"/>
      <c r="R1005" s="174"/>
      <c r="T1005" s="175"/>
      <c r="U1005" s="171"/>
      <c r="V1005" s="171"/>
      <c r="W1005" s="171"/>
      <c r="X1005" s="171"/>
      <c r="Y1005" s="171"/>
      <c r="Z1005" s="171"/>
      <c r="AA1005" s="176"/>
      <c r="AT1005" s="177" t="s">
        <v>2027</v>
      </c>
      <c r="AU1005" s="177" t="s">
        <v>1960</v>
      </c>
      <c r="AV1005" s="11" t="s">
        <v>2024</v>
      </c>
      <c r="AW1005" s="11" t="s">
        <v>2028</v>
      </c>
      <c r="AX1005" s="11" t="s">
        <v>1878</v>
      </c>
      <c r="AY1005" s="177" t="s">
        <v>2019</v>
      </c>
    </row>
    <row r="1006" spans="2:65" s="1" customFormat="1" ht="44.25" customHeight="1">
      <c r="B1006" s="33"/>
      <c r="C1006" s="155" t="s">
        <v>1240</v>
      </c>
      <c r="D1006" s="155" t="s">
        <v>2020</v>
      </c>
      <c r="E1006" s="156" t="s">
        <v>1241</v>
      </c>
      <c r="F1006" s="249" t="s">
        <v>1242</v>
      </c>
      <c r="G1006" s="250"/>
      <c r="H1006" s="250"/>
      <c r="I1006" s="250"/>
      <c r="J1006" s="157" t="s">
        <v>2023</v>
      </c>
      <c r="K1006" s="158">
        <v>3519.9</v>
      </c>
      <c r="L1006" s="251">
        <v>0</v>
      </c>
      <c r="M1006" s="250"/>
      <c r="N1006" s="252">
        <f>ROUND(L1006*K1006,2)</f>
        <v>0</v>
      </c>
      <c r="O1006" s="250"/>
      <c r="P1006" s="250"/>
      <c r="Q1006" s="250"/>
      <c r="R1006" s="35"/>
      <c r="T1006" s="159" t="s">
        <v>1876</v>
      </c>
      <c r="U1006" s="42" t="s">
        <v>1901</v>
      </c>
      <c r="V1006" s="34"/>
      <c r="W1006" s="160">
        <f>V1006*K1006</f>
        <v>0</v>
      </c>
      <c r="X1006" s="160">
        <v>0</v>
      </c>
      <c r="Y1006" s="160">
        <f>X1006*K1006</f>
        <v>0</v>
      </c>
      <c r="Z1006" s="160">
        <v>0</v>
      </c>
      <c r="AA1006" s="161">
        <f>Z1006*K1006</f>
        <v>0</v>
      </c>
      <c r="AR1006" s="16" t="s">
        <v>2024</v>
      </c>
      <c r="AT1006" s="16" t="s">
        <v>2020</v>
      </c>
      <c r="AU1006" s="16" t="s">
        <v>1960</v>
      </c>
      <c r="AY1006" s="16" t="s">
        <v>2019</v>
      </c>
      <c r="BE1006" s="102">
        <f>IF(U1006="základní",N1006,0)</f>
        <v>0</v>
      </c>
      <c r="BF1006" s="102">
        <f>IF(U1006="snížená",N1006,0)</f>
        <v>0</v>
      </c>
      <c r="BG1006" s="102">
        <f>IF(U1006="zákl. přenesená",N1006,0)</f>
        <v>0</v>
      </c>
      <c r="BH1006" s="102">
        <f>IF(U1006="sníž. přenesená",N1006,0)</f>
        <v>0</v>
      </c>
      <c r="BI1006" s="102">
        <f>IF(U1006="nulová",N1006,0)</f>
        <v>0</v>
      </c>
      <c r="BJ1006" s="16" t="s">
        <v>1878</v>
      </c>
      <c r="BK1006" s="102">
        <f>ROUND(L1006*K1006,2)</f>
        <v>0</v>
      </c>
      <c r="BL1006" s="16" t="s">
        <v>2024</v>
      </c>
      <c r="BM1006" s="16" t="s">
        <v>1243</v>
      </c>
    </row>
    <row r="1007" spans="2:65" s="10" customFormat="1" ht="22.5" customHeight="1">
      <c r="B1007" s="162"/>
      <c r="C1007" s="163"/>
      <c r="D1007" s="163"/>
      <c r="E1007" s="164" t="s">
        <v>1876</v>
      </c>
      <c r="F1007" s="262" t="s">
        <v>1244</v>
      </c>
      <c r="G1007" s="263"/>
      <c r="H1007" s="263"/>
      <c r="I1007" s="263"/>
      <c r="J1007" s="163"/>
      <c r="K1007" s="165">
        <v>874.5</v>
      </c>
      <c r="L1007" s="163"/>
      <c r="M1007" s="163"/>
      <c r="N1007" s="163"/>
      <c r="O1007" s="163"/>
      <c r="P1007" s="163"/>
      <c r="Q1007" s="163"/>
      <c r="R1007" s="166"/>
      <c r="T1007" s="167"/>
      <c r="U1007" s="163"/>
      <c r="V1007" s="163"/>
      <c r="W1007" s="163"/>
      <c r="X1007" s="163"/>
      <c r="Y1007" s="163"/>
      <c r="Z1007" s="163"/>
      <c r="AA1007" s="168"/>
      <c r="AT1007" s="169" t="s">
        <v>2027</v>
      </c>
      <c r="AU1007" s="169" t="s">
        <v>1960</v>
      </c>
      <c r="AV1007" s="10" t="s">
        <v>1960</v>
      </c>
      <c r="AW1007" s="10" t="s">
        <v>2028</v>
      </c>
      <c r="AX1007" s="10" t="s">
        <v>1936</v>
      </c>
      <c r="AY1007" s="169" t="s">
        <v>2019</v>
      </c>
    </row>
    <row r="1008" spans="2:65" s="10" customFormat="1" ht="22.5" customHeight="1">
      <c r="B1008" s="162"/>
      <c r="C1008" s="163"/>
      <c r="D1008" s="163"/>
      <c r="E1008" s="164" t="s">
        <v>1876</v>
      </c>
      <c r="F1008" s="266" t="s">
        <v>1245</v>
      </c>
      <c r="G1008" s="263"/>
      <c r="H1008" s="263"/>
      <c r="I1008" s="263"/>
      <c r="J1008" s="163"/>
      <c r="K1008" s="165">
        <v>546</v>
      </c>
      <c r="L1008" s="163"/>
      <c r="M1008" s="163"/>
      <c r="N1008" s="163"/>
      <c r="O1008" s="163"/>
      <c r="P1008" s="163"/>
      <c r="Q1008" s="163"/>
      <c r="R1008" s="166"/>
      <c r="T1008" s="167"/>
      <c r="U1008" s="163"/>
      <c r="V1008" s="163"/>
      <c r="W1008" s="163"/>
      <c r="X1008" s="163"/>
      <c r="Y1008" s="163"/>
      <c r="Z1008" s="163"/>
      <c r="AA1008" s="168"/>
      <c r="AT1008" s="169" t="s">
        <v>2027</v>
      </c>
      <c r="AU1008" s="169" t="s">
        <v>1960</v>
      </c>
      <c r="AV1008" s="10" t="s">
        <v>1960</v>
      </c>
      <c r="AW1008" s="10" t="s">
        <v>2028</v>
      </c>
      <c r="AX1008" s="10" t="s">
        <v>1936</v>
      </c>
      <c r="AY1008" s="169" t="s">
        <v>2019</v>
      </c>
    </row>
    <row r="1009" spans="2:65" s="10" customFormat="1" ht="44.25" customHeight="1">
      <c r="B1009" s="162"/>
      <c r="C1009" s="163"/>
      <c r="D1009" s="163"/>
      <c r="E1009" s="164" t="s">
        <v>1876</v>
      </c>
      <c r="F1009" s="266" t="s">
        <v>1246</v>
      </c>
      <c r="G1009" s="263"/>
      <c r="H1009" s="263"/>
      <c r="I1009" s="263"/>
      <c r="J1009" s="163"/>
      <c r="K1009" s="165">
        <v>2099.4</v>
      </c>
      <c r="L1009" s="163"/>
      <c r="M1009" s="163"/>
      <c r="N1009" s="163"/>
      <c r="O1009" s="163"/>
      <c r="P1009" s="163"/>
      <c r="Q1009" s="163"/>
      <c r="R1009" s="166"/>
      <c r="T1009" s="167"/>
      <c r="U1009" s="163"/>
      <c r="V1009" s="163"/>
      <c r="W1009" s="163"/>
      <c r="X1009" s="163"/>
      <c r="Y1009" s="163"/>
      <c r="Z1009" s="163"/>
      <c r="AA1009" s="168"/>
      <c r="AT1009" s="169" t="s">
        <v>2027</v>
      </c>
      <c r="AU1009" s="169" t="s">
        <v>1960</v>
      </c>
      <c r="AV1009" s="10" t="s">
        <v>1960</v>
      </c>
      <c r="AW1009" s="10" t="s">
        <v>2028</v>
      </c>
      <c r="AX1009" s="10" t="s">
        <v>1936</v>
      </c>
      <c r="AY1009" s="169" t="s">
        <v>2019</v>
      </c>
    </row>
    <row r="1010" spans="2:65" s="11" customFormat="1" ht="22.5" customHeight="1">
      <c r="B1010" s="170"/>
      <c r="C1010" s="171"/>
      <c r="D1010" s="171"/>
      <c r="E1010" s="172" t="s">
        <v>1876</v>
      </c>
      <c r="F1010" s="264" t="s">
        <v>2029</v>
      </c>
      <c r="G1010" s="265"/>
      <c r="H1010" s="265"/>
      <c r="I1010" s="265"/>
      <c r="J1010" s="171"/>
      <c r="K1010" s="173">
        <v>3519.9</v>
      </c>
      <c r="L1010" s="171"/>
      <c r="M1010" s="171"/>
      <c r="N1010" s="171"/>
      <c r="O1010" s="171"/>
      <c r="P1010" s="171"/>
      <c r="Q1010" s="171"/>
      <c r="R1010" s="174"/>
      <c r="T1010" s="175"/>
      <c r="U1010" s="171"/>
      <c r="V1010" s="171"/>
      <c r="W1010" s="171"/>
      <c r="X1010" s="171"/>
      <c r="Y1010" s="171"/>
      <c r="Z1010" s="171"/>
      <c r="AA1010" s="176"/>
      <c r="AT1010" s="177" t="s">
        <v>2027</v>
      </c>
      <c r="AU1010" s="177" t="s">
        <v>1960</v>
      </c>
      <c r="AV1010" s="11" t="s">
        <v>2024</v>
      </c>
      <c r="AW1010" s="11" t="s">
        <v>2028</v>
      </c>
      <c r="AX1010" s="11" t="s">
        <v>1878</v>
      </c>
      <c r="AY1010" s="177" t="s">
        <v>2019</v>
      </c>
    </row>
    <row r="1011" spans="2:65" s="1" customFormat="1" ht="44.25" customHeight="1">
      <c r="B1011" s="33"/>
      <c r="C1011" s="155" t="s">
        <v>1247</v>
      </c>
      <c r="D1011" s="155" t="s">
        <v>2020</v>
      </c>
      <c r="E1011" s="156" t="s">
        <v>1248</v>
      </c>
      <c r="F1011" s="249" t="s">
        <v>1249</v>
      </c>
      <c r="G1011" s="250"/>
      <c r="H1011" s="250"/>
      <c r="I1011" s="250"/>
      <c r="J1011" s="157" t="s">
        <v>2023</v>
      </c>
      <c r="K1011" s="158">
        <v>586.65</v>
      </c>
      <c r="L1011" s="251">
        <v>0</v>
      </c>
      <c r="M1011" s="250"/>
      <c r="N1011" s="252">
        <f>ROUND(L1011*K1011,2)</f>
        <v>0</v>
      </c>
      <c r="O1011" s="250"/>
      <c r="P1011" s="250"/>
      <c r="Q1011" s="250"/>
      <c r="R1011" s="35"/>
      <c r="T1011" s="159" t="s">
        <v>1876</v>
      </c>
      <c r="U1011" s="42" t="s">
        <v>1901</v>
      </c>
      <c r="V1011" s="34"/>
      <c r="W1011" s="160">
        <f>V1011*K1011</f>
        <v>0</v>
      </c>
      <c r="X1011" s="160">
        <v>0</v>
      </c>
      <c r="Y1011" s="160">
        <f>X1011*K1011</f>
        <v>0</v>
      </c>
      <c r="Z1011" s="160">
        <v>0</v>
      </c>
      <c r="AA1011" s="161">
        <f>Z1011*K1011</f>
        <v>0</v>
      </c>
      <c r="AR1011" s="16" t="s">
        <v>2024</v>
      </c>
      <c r="AT1011" s="16" t="s">
        <v>2020</v>
      </c>
      <c r="AU1011" s="16" t="s">
        <v>1960</v>
      </c>
      <c r="AY1011" s="16" t="s">
        <v>2019</v>
      </c>
      <c r="BE1011" s="102">
        <f>IF(U1011="základní",N1011,0)</f>
        <v>0</v>
      </c>
      <c r="BF1011" s="102">
        <f>IF(U1011="snížená",N1011,0)</f>
        <v>0</v>
      </c>
      <c r="BG1011" s="102">
        <f>IF(U1011="zákl. přenesená",N1011,0)</f>
        <v>0</v>
      </c>
      <c r="BH1011" s="102">
        <f>IF(U1011="sníž. přenesená",N1011,0)</f>
        <v>0</v>
      </c>
      <c r="BI1011" s="102">
        <f>IF(U1011="nulová",N1011,0)</f>
        <v>0</v>
      </c>
      <c r="BJ1011" s="16" t="s">
        <v>1878</v>
      </c>
      <c r="BK1011" s="102">
        <f>ROUND(L1011*K1011,2)</f>
        <v>0</v>
      </c>
      <c r="BL1011" s="16" t="s">
        <v>2024</v>
      </c>
      <c r="BM1011" s="16" t="s">
        <v>1250</v>
      </c>
    </row>
    <row r="1012" spans="2:65" s="10" customFormat="1" ht="22.5" customHeight="1">
      <c r="B1012" s="162"/>
      <c r="C1012" s="163"/>
      <c r="D1012" s="163"/>
      <c r="E1012" s="164" t="s">
        <v>1876</v>
      </c>
      <c r="F1012" s="262" t="s">
        <v>1237</v>
      </c>
      <c r="G1012" s="263"/>
      <c r="H1012" s="263"/>
      <c r="I1012" s="263"/>
      <c r="J1012" s="163"/>
      <c r="K1012" s="165">
        <v>145.75</v>
      </c>
      <c r="L1012" s="163"/>
      <c r="M1012" s="163"/>
      <c r="N1012" s="163"/>
      <c r="O1012" s="163"/>
      <c r="P1012" s="163"/>
      <c r="Q1012" s="163"/>
      <c r="R1012" s="166"/>
      <c r="T1012" s="167"/>
      <c r="U1012" s="163"/>
      <c r="V1012" s="163"/>
      <c r="W1012" s="163"/>
      <c r="X1012" s="163"/>
      <c r="Y1012" s="163"/>
      <c r="Z1012" s="163"/>
      <c r="AA1012" s="168"/>
      <c r="AT1012" s="169" t="s">
        <v>2027</v>
      </c>
      <c r="AU1012" s="169" t="s">
        <v>1960</v>
      </c>
      <c r="AV1012" s="10" t="s">
        <v>1960</v>
      </c>
      <c r="AW1012" s="10" t="s">
        <v>2028</v>
      </c>
      <c r="AX1012" s="10" t="s">
        <v>1936</v>
      </c>
      <c r="AY1012" s="169" t="s">
        <v>2019</v>
      </c>
    </row>
    <row r="1013" spans="2:65" s="10" customFormat="1" ht="22.5" customHeight="1">
      <c r="B1013" s="162"/>
      <c r="C1013" s="163"/>
      <c r="D1013" s="163"/>
      <c r="E1013" s="164" t="s">
        <v>1876</v>
      </c>
      <c r="F1013" s="266" t="s">
        <v>1238</v>
      </c>
      <c r="G1013" s="263"/>
      <c r="H1013" s="263"/>
      <c r="I1013" s="263"/>
      <c r="J1013" s="163"/>
      <c r="K1013" s="165">
        <v>91</v>
      </c>
      <c r="L1013" s="163"/>
      <c r="M1013" s="163"/>
      <c r="N1013" s="163"/>
      <c r="O1013" s="163"/>
      <c r="P1013" s="163"/>
      <c r="Q1013" s="163"/>
      <c r="R1013" s="166"/>
      <c r="T1013" s="167"/>
      <c r="U1013" s="163"/>
      <c r="V1013" s="163"/>
      <c r="W1013" s="163"/>
      <c r="X1013" s="163"/>
      <c r="Y1013" s="163"/>
      <c r="Z1013" s="163"/>
      <c r="AA1013" s="168"/>
      <c r="AT1013" s="169" t="s">
        <v>2027</v>
      </c>
      <c r="AU1013" s="169" t="s">
        <v>1960</v>
      </c>
      <c r="AV1013" s="10" t="s">
        <v>1960</v>
      </c>
      <c r="AW1013" s="10" t="s">
        <v>2028</v>
      </c>
      <c r="AX1013" s="10" t="s">
        <v>1936</v>
      </c>
      <c r="AY1013" s="169" t="s">
        <v>2019</v>
      </c>
    </row>
    <row r="1014" spans="2:65" s="10" customFormat="1" ht="44.25" customHeight="1">
      <c r="B1014" s="162"/>
      <c r="C1014" s="163"/>
      <c r="D1014" s="163"/>
      <c r="E1014" s="164" t="s">
        <v>1876</v>
      </c>
      <c r="F1014" s="266" t="s">
        <v>1239</v>
      </c>
      <c r="G1014" s="263"/>
      <c r="H1014" s="263"/>
      <c r="I1014" s="263"/>
      <c r="J1014" s="163"/>
      <c r="K1014" s="165">
        <v>349.9</v>
      </c>
      <c r="L1014" s="163"/>
      <c r="M1014" s="163"/>
      <c r="N1014" s="163"/>
      <c r="O1014" s="163"/>
      <c r="P1014" s="163"/>
      <c r="Q1014" s="163"/>
      <c r="R1014" s="166"/>
      <c r="T1014" s="167"/>
      <c r="U1014" s="163"/>
      <c r="V1014" s="163"/>
      <c r="W1014" s="163"/>
      <c r="X1014" s="163"/>
      <c r="Y1014" s="163"/>
      <c r="Z1014" s="163"/>
      <c r="AA1014" s="168"/>
      <c r="AT1014" s="169" t="s">
        <v>2027</v>
      </c>
      <c r="AU1014" s="169" t="s">
        <v>1960</v>
      </c>
      <c r="AV1014" s="10" t="s">
        <v>1960</v>
      </c>
      <c r="AW1014" s="10" t="s">
        <v>2028</v>
      </c>
      <c r="AX1014" s="10" t="s">
        <v>1936</v>
      </c>
      <c r="AY1014" s="169" t="s">
        <v>2019</v>
      </c>
    </row>
    <row r="1015" spans="2:65" s="11" customFormat="1" ht="22.5" customHeight="1">
      <c r="B1015" s="170"/>
      <c r="C1015" s="171"/>
      <c r="D1015" s="171"/>
      <c r="E1015" s="172" t="s">
        <v>1876</v>
      </c>
      <c r="F1015" s="264" t="s">
        <v>2029</v>
      </c>
      <c r="G1015" s="265"/>
      <c r="H1015" s="265"/>
      <c r="I1015" s="265"/>
      <c r="J1015" s="171"/>
      <c r="K1015" s="173">
        <v>586.65</v>
      </c>
      <c r="L1015" s="171"/>
      <c r="M1015" s="171"/>
      <c r="N1015" s="171"/>
      <c r="O1015" s="171"/>
      <c r="P1015" s="171"/>
      <c r="Q1015" s="171"/>
      <c r="R1015" s="174"/>
      <c r="T1015" s="175"/>
      <c r="U1015" s="171"/>
      <c r="V1015" s="171"/>
      <c r="W1015" s="171"/>
      <c r="X1015" s="171"/>
      <c r="Y1015" s="171"/>
      <c r="Z1015" s="171"/>
      <c r="AA1015" s="176"/>
      <c r="AT1015" s="177" t="s">
        <v>2027</v>
      </c>
      <c r="AU1015" s="177" t="s">
        <v>1960</v>
      </c>
      <c r="AV1015" s="11" t="s">
        <v>2024</v>
      </c>
      <c r="AW1015" s="11" t="s">
        <v>2028</v>
      </c>
      <c r="AX1015" s="11" t="s">
        <v>1878</v>
      </c>
      <c r="AY1015" s="177" t="s">
        <v>2019</v>
      </c>
    </row>
    <row r="1016" spans="2:65" s="1" customFormat="1" ht="31.5" customHeight="1">
      <c r="B1016" s="33"/>
      <c r="C1016" s="155" t="s">
        <v>1251</v>
      </c>
      <c r="D1016" s="155" t="s">
        <v>2020</v>
      </c>
      <c r="E1016" s="156" t="s">
        <v>1252</v>
      </c>
      <c r="F1016" s="249" t="s">
        <v>1253</v>
      </c>
      <c r="G1016" s="250"/>
      <c r="H1016" s="250"/>
      <c r="I1016" s="250"/>
      <c r="J1016" s="157" t="s">
        <v>2023</v>
      </c>
      <c r="K1016" s="158">
        <v>371.4</v>
      </c>
      <c r="L1016" s="251">
        <v>0</v>
      </c>
      <c r="M1016" s="250"/>
      <c r="N1016" s="252">
        <f>ROUND(L1016*K1016,2)</f>
        <v>0</v>
      </c>
      <c r="O1016" s="250"/>
      <c r="P1016" s="250"/>
      <c r="Q1016" s="250"/>
      <c r="R1016" s="35"/>
      <c r="T1016" s="159" t="s">
        <v>1876</v>
      </c>
      <c r="U1016" s="42" t="s">
        <v>1901</v>
      </c>
      <c r="V1016" s="34"/>
      <c r="W1016" s="160">
        <f>V1016*K1016</f>
        <v>0</v>
      </c>
      <c r="X1016" s="160">
        <v>4.0000000000000003E-5</v>
      </c>
      <c r="Y1016" s="160">
        <f>X1016*K1016</f>
        <v>1.4856000000000001E-2</v>
      </c>
      <c r="Z1016" s="160">
        <v>0</v>
      </c>
      <c r="AA1016" s="161">
        <f>Z1016*K1016</f>
        <v>0</v>
      </c>
      <c r="AR1016" s="16" t="s">
        <v>2024</v>
      </c>
      <c r="AT1016" s="16" t="s">
        <v>2020</v>
      </c>
      <c r="AU1016" s="16" t="s">
        <v>1960</v>
      </c>
      <c r="AY1016" s="16" t="s">
        <v>2019</v>
      </c>
      <c r="BE1016" s="102">
        <f>IF(U1016="základní",N1016,0)</f>
        <v>0</v>
      </c>
      <c r="BF1016" s="102">
        <f>IF(U1016="snížená",N1016,0)</f>
        <v>0</v>
      </c>
      <c r="BG1016" s="102">
        <f>IF(U1016="zákl. přenesená",N1016,0)</f>
        <v>0</v>
      </c>
      <c r="BH1016" s="102">
        <f>IF(U1016="sníž. přenesená",N1016,0)</f>
        <v>0</v>
      </c>
      <c r="BI1016" s="102">
        <f>IF(U1016="nulová",N1016,0)</f>
        <v>0</v>
      </c>
      <c r="BJ1016" s="16" t="s">
        <v>1878</v>
      </c>
      <c r="BK1016" s="102">
        <f>ROUND(L1016*K1016,2)</f>
        <v>0</v>
      </c>
      <c r="BL1016" s="16" t="s">
        <v>2024</v>
      </c>
      <c r="BM1016" s="16" t="s">
        <v>1254</v>
      </c>
    </row>
    <row r="1017" spans="2:65" s="10" customFormat="1" ht="22.5" customHeight="1">
      <c r="B1017" s="162"/>
      <c r="C1017" s="163"/>
      <c r="D1017" s="163"/>
      <c r="E1017" s="164" t="s">
        <v>1876</v>
      </c>
      <c r="F1017" s="262" t="s">
        <v>1255</v>
      </c>
      <c r="G1017" s="263"/>
      <c r="H1017" s="263"/>
      <c r="I1017" s="263"/>
      <c r="J1017" s="163"/>
      <c r="K1017" s="165">
        <v>42.7</v>
      </c>
      <c r="L1017" s="163"/>
      <c r="M1017" s="163"/>
      <c r="N1017" s="163"/>
      <c r="O1017" s="163"/>
      <c r="P1017" s="163"/>
      <c r="Q1017" s="163"/>
      <c r="R1017" s="166"/>
      <c r="T1017" s="167"/>
      <c r="U1017" s="163"/>
      <c r="V1017" s="163"/>
      <c r="W1017" s="163"/>
      <c r="X1017" s="163"/>
      <c r="Y1017" s="163"/>
      <c r="Z1017" s="163"/>
      <c r="AA1017" s="168"/>
      <c r="AT1017" s="169" t="s">
        <v>2027</v>
      </c>
      <c r="AU1017" s="169" t="s">
        <v>1960</v>
      </c>
      <c r="AV1017" s="10" t="s">
        <v>1960</v>
      </c>
      <c r="AW1017" s="10" t="s">
        <v>2028</v>
      </c>
      <c r="AX1017" s="10" t="s">
        <v>1936</v>
      </c>
      <c r="AY1017" s="169" t="s">
        <v>2019</v>
      </c>
    </row>
    <row r="1018" spans="2:65" s="10" customFormat="1" ht="22.5" customHeight="1">
      <c r="B1018" s="162"/>
      <c r="C1018" s="163"/>
      <c r="D1018" s="163"/>
      <c r="E1018" s="164" t="s">
        <v>1876</v>
      </c>
      <c r="F1018" s="266" t="s">
        <v>1256</v>
      </c>
      <c r="G1018" s="263"/>
      <c r="H1018" s="263"/>
      <c r="I1018" s="263"/>
      <c r="J1018" s="163"/>
      <c r="K1018" s="165">
        <v>73.8</v>
      </c>
      <c r="L1018" s="163"/>
      <c r="M1018" s="163"/>
      <c r="N1018" s="163"/>
      <c r="O1018" s="163"/>
      <c r="P1018" s="163"/>
      <c r="Q1018" s="163"/>
      <c r="R1018" s="166"/>
      <c r="T1018" s="167"/>
      <c r="U1018" s="163"/>
      <c r="V1018" s="163"/>
      <c r="W1018" s="163"/>
      <c r="X1018" s="163"/>
      <c r="Y1018" s="163"/>
      <c r="Z1018" s="163"/>
      <c r="AA1018" s="168"/>
      <c r="AT1018" s="169" t="s">
        <v>2027</v>
      </c>
      <c r="AU1018" s="169" t="s">
        <v>1960</v>
      </c>
      <c r="AV1018" s="10" t="s">
        <v>1960</v>
      </c>
      <c r="AW1018" s="10" t="s">
        <v>2028</v>
      </c>
      <c r="AX1018" s="10" t="s">
        <v>1936</v>
      </c>
      <c r="AY1018" s="169" t="s">
        <v>2019</v>
      </c>
    </row>
    <row r="1019" spans="2:65" s="10" customFormat="1" ht="44.25" customHeight="1">
      <c r="B1019" s="162"/>
      <c r="C1019" s="163"/>
      <c r="D1019" s="163"/>
      <c r="E1019" s="164" t="s">
        <v>1876</v>
      </c>
      <c r="F1019" s="266" t="s">
        <v>1257</v>
      </c>
      <c r="G1019" s="263"/>
      <c r="H1019" s="263"/>
      <c r="I1019" s="263"/>
      <c r="J1019" s="163"/>
      <c r="K1019" s="165">
        <v>136.4</v>
      </c>
      <c r="L1019" s="163"/>
      <c r="M1019" s="163"/>
      <c r="N1019" s="163"/>
      <c r="O1019" s="163"/>
      <c r="P1019" s="163"/>
      <c r="Q1019" s="163"/>
      <c r="R1019" s="166"/>
      <c r="T1019" s="167"/>
      <c r="U1019" s="163"/>
      <c r="V1019" s="163"/>
      <c r="W1019" s="163"/>
      <c r="X1019" s="163"/>
      <c r="Y1019" s="163"/>
      <c r="Z1019" s="163"/>
      <c r="AA1019" s="168"/>
      <c r="AT1019" s="169" t="s">
        <v>2027</v>
      </c>
      <c r="AU1019" s="169" t="s">
        <v>1960</v>
      </c>
      <c r="AV1019" s="10" t="s">
        <v>1960</v>
      </c>
      <c r="AW1019" s="10" t="s">
        <v>2028</v>
      </c>
      <c r="AX1019" s="10" t="s">
        <v>1936</v>
      </c>
      <c r="AY1019" s="169" t="s">
        <v>2019</v>
      </c>
    </row>
    <row r="1020" spans="2:65" s="10" customFormat="1" ht="22.5" customHeight="1">
      <c r="B1020" s="162"/>
      <c r="C1020" s="163"/>
      <c r="D1020" s="163"/>
      <c r="E1020" s="164" t="s">
        <v>1876</v>
      </c>
      <c r="F1020" s="266" t="s">
        <v>1258</v>
      </c>
      <c r="G1020" s="263"/>
      <c r="H1020" s="263"/>
      <c r="I1020" s="263"/>
      <c r="J1020" s="163"/>
      <c r="K1020" s="165">
        <v>73.5</v>
      </c>
      <c r="L1020" s="163"/>
      <c r="M1020" s="163"/>
      <c r="N1020" s="163"/>
      <c r="O1020" s="163"/>
      <c r="P1020" s="163"/>
      <c r="Q1020" s="163"/>
      <c r="R1020" s="166"/>
      <c r="T1020" s="167"/>
      <c r="U1020" s="163"/>
      <c r="V1020" s="163"/>
      <c r="W1020" s="163"/>
      <c r="X1020" s="163"/>
      <c r="Y1020" s="163"/>
      <c r="Z1020" s="163"/>
      <c r="AA1020" s="168"/>
      <c r="AT1020" s="169" t="s">
        <v>2027</v>
      </c>
      <c r="AU1020" s="169" t="s">
        <v>1960</v>
      </c>
      <c r="AV1020" s="10" t="s">
        <v>1960</v>
      </c>
      <c r="AW1020" s="10" t="s">
        <v>2028</v>
      </c>
      <c r="AX1020" s="10" t="s">
        <v>1936</v>
      </c>
      <c r="AY1020" s="169" t="s">
        <v>2019</v>
      </c>
    </row>
    <row r="1021" spans="2:65" s="10" customFormat="1" ht="22.5" customHeight="1">
      <c r="B1021" s="162"/>
      <c r="C1021" s="163"/>
      <c r="D1021" s="163"/>
      <c r="E1021" s="164" t="s">
        <v>1876</v>
      </c>
      <c r="F1021" s="266" t="s">
        <v>1259</v>
      </c>
      <c r="G1021" s="263"/>
      <c r="H1021" s="263"/>
      <c r="I1021" s="263"/>
      <c r="J1021" s="163"/>
      <c r="K1021" s="165">
        <v>45</v>
      </c>
      <c r="L1021" s="163"/>
      <c r="M1021" s="163"/>
      <c r="N1021" s="163"/>
      <c r="O1021" s="163"/>
      <c r="P1021" s="163"/>
      <c r="Q1021" s="163"/>
      <c r="R1021" s="166"/>
      <c r="T1021" s="167"/>
      <c r="U1021" s="163"/>
      <c r="V1021" s="163"/>
      <c r="W1021" s="163"/>
      <c r="X1021" s="163"/>
      <c r="Y1021" s="163"/>
      <c r="Z1021" s="163"/>
      <c r="AA1021" s="168"/>
      <c r="AT1021" s="169" t="s">
        <v>2027</v>
      </c>
      <c r="AU1021" s="169" t="s">
        <v>1960</v>
      </c>
      <c r="AV1021" s="10" t="s">
        <v>1960</v>
      </c>
      <c r="AW1021" s="10" t="s">
        <v>2028</v>
      </c>
      <c r="AX1021" s="10" t="s">
        <v>1936</v>
      </c>
      <c r="AY1021" s="169" t="s">
        <v>2019</v>
      </c>
    </row>
    <row r="1022" spans="2:65" s="11" customFormat="1" ht="22.5" customHeight="1">
      <c r="B1022" s="170"/>
      <c r="C1022" s="171"/>
      <c r="D1022" s="171"/>
      <c r="E1022" s="172" t="s">
        <v>1876</v>
      </c>
      <c r="F1022" s="264" t="s">
        <v>2029</v>
      </c>
      <c r="G1022" s="265"/>
      <c r="H1022" s="265"/>
      <c r="I1022" s="265"/>
      <c r="J1022" s="171"/>
      <c r="K1022" s="173">
        <v>371.4</v>
      </c>
      <c r="L1022" s="171"/>
      <c r="M1022" s="171"/>
      <c r="N1022" s="171"/>
      <c r="O1022" s="171"/>
      <c r="P1022" s="171"/>
      <c r="Q1022" s="171"/>
      <c r="R1022" s="174"/>
      <c r="T1022" s="175"/>
      <c r="U1022" s="171"/>
      <c r="V1022" s="171"/>
      <c r="W1022" s="171"/>
      <c r="X1022" s="171"/>
      <c r="Y1022" s="171"/>
      <c r="Z1022" s="171"/>
      <c r="AA1022" s="176"/>
      <c r="AT1022" s="177" t="s">
        <v>2027</v>
      </c>
      <c r="AU1022" s="177" t="s">
        <v>1960</v>
      </c>
      <c r="AV1022" s="11" t="s">
        <v>2024</v>
      </c>
      <c r="AW1022" s="11" t="s">
        <v>2028</v>
      </c>
      <c r="AX1022" s="11" t="s">
        <v>1878</v>
      </c>
      <c r="AY1022" s="177" t="s">
        <v>2019</v>
      </c>
    </row>
    <row r="1023" spans="2:65" s="1" customFormat="1" ht="31.5" customHeight="1">
      <c r="B1023" s="33"/>
      <c r="C1023" s="155" t="s">
        <v>1260</v>
      </c>
      <c r="D1023" s="155" t="s">
        <v>2020</v>
      </c>
      <c r="E1023" s="156" t="s">
        <v>1261</v>
      </c>
      <c r="F1023" s="249" t="s">
        <v>1262</v>
      </c>
      <c r="G1023" s="250"/>
      <c r="H1023" s="250"/>
      <c r="I1023" s="250"/>
      <c r="J1023" s="157" t="s">
        <v>2023</v>
      </c>
      <c r="K1023" s="158">
        <v>56.137999999999998</v>
      </c>
      <c r="L1023" s="251">
        <v>0</v>
      </c>
      <c r="M1023" s="250"/>
      <c r="N1023" s="252">
        <f>ROUND(L1023*K1023,2)</f>
        <v>0</v>
      </c>
      <c r="O1023" s="250"/>
      <c r="P1023" s="250"/>
      <c r="Q1023" s="250"/>
      <c r="R1023" s="35"/>
      <c r="T1023" s="159" t="s">
        <v>1876</v>
      </c>
      <c r="U1023" s="42" t="s">
        <v>1901</v>
      </c>
      <c r="V1023" s="34"/>
      <c r="W1023" s="160">
        <f>V1023*K1023</f>
        <v>0</v>
      </c>
      <c r="X1023" s="160">
        <v>9.5E-4</v>
      </c>
      <c r="Y1023" s="160">
        <f>X1023*K1023</f>
        <v>5.3331099999999999E-2</v>
      </c>
      <c r="Z1023" s="160">
        <v>0</v>
      </c>
      <c r="AA1023" s="161">
        <f>Z1023*K1023</f>
        <v>0</v>
      </c>
      <c r="AR1023" s="16" t="s">
        <v>2024</v>
      </c>
      <c r="AT1023" s="16" t="s">
        <v>2020</v>
      </c>
      <c r="AU1023" s="16" t="s">
        <v>1960</v>
      </c>
      <c r="AY1023" s="16" t="s">
        <v>2019</v>
      </c>
      <c r="BE1023" s="102">
        <f>IF(U1023="základní",N1023,0)</f>
        <v>0</v>
      </c>
      <c r="BF1023" s="102">
        <f>IF(U1023="snížená",N1023,0)</f>
        <v>0</v>
      </c>
      <c r="BG1023" s="102">
        <f>IF(U1023="zákl. přenesená",N1023,0)</f>
        <v>0</v>
      </c>
      <c r="BH1023" s="102">
        <f>IF(U1023="sníž. přenesená",N1023,0)</f>
        <v>0</v>
      </c>
      <c r="BI1023" s="102">
        <f>IF(U1023="nulová",N1023,0)</f>
        <v>0</v>
      </c>
      <c r="BJ1023" s="16" t="s">
        <v>1878</v>
      </c>
      <c r="BK1023" s="102">
        <f>ROUND(L1023*K1023,2)</f>
        <v>0</v>
      </c>
      <c r="BL1023" s="16" t="s">
        <v>2024</v>
      </c>
      <c r="BM1023" s="16" t="s">
        <v>1263</v>
      </c>
    </row>
    <row r="1024" spans="2:65" s="10" customFormat="1" ht="22.5" customHeight="1">
      <c r="B1024" s="162"/>
      <c r="C1024" s="163"/>
      <c r="D1024" s="163"/>
      <c r="E1024" s="164" t="s">
        <v>1876</v>
      </c>
      <c r="F1024" s="262" t="s">
        <v>1264</v>
      </c>
      <c r="G1024" s="263"/>
      <c r="H1024" s="263"/>
      <c r="I1024" s="263"/>
      <c r="J1024" s="163"/>
      <c r="K1024" s="165">
        <v>25.3125</v>
      </c>
      <c r="L1024" s="163"/>
      <c r="M1024" s="163"/>
      <c r="N1024" s="163"/>
      <c r="O1024" s="163"/>
      <c r="P1024" s="163"/>
      <c r="Q1024" s="163"/>
      <c r="R1024" s="166"/>
      <c r="T1024" s="167"/>
      <c r="U1024" s="163"/>
      <c r="V1024" s="163"/>
      <c r="W1024" s="163"/>
      <c r="X1024" s="163"/>
      <c r="Y1024" s="163"/>
      <c r="Z1024" s="163"/>
      <c r="AA1024" s="168"/>
      <c r="AT1024" s="169" t="s">
        <v>2027</v>
      </c>
      <c r="AU1024" s="169" t="s">
        <v>1960</v>
      </c>
      <c r="AV1024" s="10" t="s">
        <v>1960</v>
      </c>
      <c r="AW1024" s="10" t="s">
        <v>2028</v>
      </c>
      <c r="AX1024" s="10" t="s">
        <v>1936</v>
      </c>
      <c r="AY1024" s="169" t="s">
        <v>2019</v>
      </c>
    </row>
    <row r="1025" spans="2:65" s="10" customFormat="1" ht="22.5" customHeight="1">
      <c r="B1025" s="162"/>
      <c r="C1025" s="163"/>
      <c r="D1025" s="163"/>
      <c r="E1025" s="164" t="s">
        <v>1876</v>
      </c>
      <c r="F1025" s="266" t="s">
        <v>1265</v>
      </c>
      <c r="G1025" s="263"/>
      <c r="H1025" s="263"/>
      <c r="I1025" s="263"/>
      <c r="J1025" s="163"/>
      <c r="K1025" s="165">
        <v>30.824999999999999</v>
      </c>
      <c r="L1025" s="163"/>
      <c r="M1025" s="163"/>
      <c r="N1025" s="163"/>
      <c r="O1025" s="163"/>
      <c r="P1025" s="163"/>
      <c r="Q1025" s="163"/>
      <c r="R1025" s="166"/>
      <c r="T1025" s="167"/>
      <c r="U1025" s="163"/>
      <c r="V1025" s="163"/>
      <c r="W1025" s="163"/>
      <c r="X1025" s="163"/>
      <c r="Y1025" s="163"/>
      <c r="Z1025" s="163"/>
      <c r="AA1025" s="168"/>
      <c r="AT1025" s="169" t="s">
        <v>2027</v>
      </c>
      <c r="AU1025" s="169" t="s">
        <v>1960</v>
      </c>
      <c r="AV1025" s="10" t="s">
        <v>1960</v>
      </c>
      <c r="AW1025" s="10" t="s">
        <v>2028</v>
      </c>
      <c r="AX1025" s="10" t="s">
        <v>1936</v>
      </c>
      <c r="AY1025" s="169" t="s">
        <v>2019</v>
      </c>
    </row>
    <row r="1026" spans="2:65" s="11" customFormat="1" ht="22.5" customHeight="1">
      <c r="B1026" s="170"/>
      <c r="C1026" s="171"/>
      <c r="D1026" s="171"/>
      <c r="E1026" s="172" t="s">
        <v>1876</v>
      </c>
      <c r="F1026" s="264" t="s">
        <v>2029</v>
      </c>
      <c r="G1026" s="265"/>
      <c r="H1026" s="265"/>
      <c r="I1026" s="265"/>
      <c r="J1026" s="171"/>
      <c r="K1026" s="173">
        <v>56.137500000000003</v>
      </c>
      <c r="L1026" s="171"/>
      <c r="M1026" s="171"/>
      <c r="N1026" s="171"/>
      <c r="O1026" s="171"/>
      <c r="P1026" s="171"/>
      <c r="Q1026" s="171"/>
      <c r="R1026" s="174"/>
      <c r="T1026" s="175"/>
      <c r="U1026" s="171"/>
      <c r="V1026" s="171"/>
      <c r="W1026" s="171"/>
      <c r="X1026" s="171"/>
      <c r="Y1026" s="171"/>
      <c r="Z1026" s="171"/>
      <c r="AA1026" s="176"/>
      <c r="AT1026" s="177" t="s">
        <v>2027</v>
      </c>
      <c r="AU1026" s="177" t="s">
        <v>1960</v>
      </c>
      <c r="AV1026" s="11" t="s">
        <v>2024</v>
      </c>
      <c r="AW1026" s="11" t="s">
        <v>2028</v>
      </c>
      <c r="AX1026" s="11" t="s">
        <v>1878</v>
      </c>
      <c r="AY1026" s="177" t="s">
        <v>2019</v>
      </c>
    </row>
    <row r="1027" spans="2:65" s="1" customFormat="1" ht="31.5" customHeight="1">
      <c r="B1027" s="33"/>
      <c r="C1027" s="155" t="s">
        <v>1266</v>
      </c>
      <c r="D1027" s="155" t="s">
        <v>2020</v>
      </c>
      <c r="E1027" s="156" t="s">
        <v>1267</v>
      </c>
      <c r="F1027" s="249" t="s">
        <v>1268</v>
      </c>
      <c r="G1027" s="250"/>
      <c r="H1027" s="250"/>
      <c r="I1027" s="250"/>
      <c r="J1027" s="157" t="s">
        <v>2197</v>
      </c>
      <c r="K1027" s="158">
        <v>2</v>
      </c>
      <c r="L1027" s="251">
        <v>0</v>
      </c>
      <c r="M1027" s="250"/>
      <c r="N1027" s="252">
        <f>ROUND(L1027*K1027,2)</f>
        <v>0</v>
      </c>
      <c r="O1027" s="250"/>
      <c r="P1027" s="250"/>
      <c r="Q1027" s="250"/>
      <c r="R1027" s="35"/>
      <c r="T1027" s="159" t="s">
        <v>1876</v>
      </c>
      <c r="U1027" s="42" t="s">
        <v>1901</v>
      </c>
      <c r="V1027" s="34"/>
      <c r="W1027" s="160">
        <f>V1027*K1027</f>
        <v>0</v>
      </c>
      <c r="X1027" s="160">
        <v>4.5969999999999997E-2</v>
      </c>
      <c r="Y1027" s="160">
        <f>X1027*K1027</f>
        <v>9.1939999999999994E-2</v>
      </c>
      <c r="Z1027" s="160">
        <v>0</v>
      </c>
      <c r="AA1027" s="161">
        <f>Z1027*K1027</f>
        <v>0</v>
      </c>
      <c r="AR1027" s="16" t="s">
        <v>2024</v>
      </c>
      <c r="AT1027" s="16" t="s">
        <v>2020</v>
      </c>
      <c r="AU1027" s="16" t="s">
        <v>1960</v>
      </c>
      <c r="AY1027" s="16" t="s">
        <v>2019</v>
      </c>
      <c r="BE1027" s="102">
        <f>IF(U1027="základní",N1027,0)</f>
        <v>0</v>
      </c>
      <c r="BF1027" s="102">
        <f>IF(U1027="snížená",N1027,0)</f>
        <v>0</v>
      </c>
      <c r="BG1027" s="102">
        <f>IF(U1027="zákl. přenesená",N1027,0)</f>
        <v>0</v>
      </c>
      <c r="BH1027" s="102">
        <f>IF(U1027="sníž. přenesená",N1027,0)</f>
        <v>0</v>
      </c>
      <c r="BI1027" s="102">
        <f>IF(U1027="nulová",N1027,0)</f>
        <v>0</v>
      </c>
      <c r="BJ1027" s="16" t="s">
        <v>1878</v>
      </c>
      <c r="BK1027" s="102">
        <f>ROUND(L1027*K1027,2)</f>
        <v>0</v>
      </c>
      <c r="BL1027" s="16" t="s">
        <v>2024</v>
      </c>
      <c r="BM1027" s="16" t="s">
        <v>1269</v>
      </c>
    </row>
    <row r="1028" spans="2:65" s="10" customFormat="1" ht="22.5" customHeight="1">
      <c r="B1028" s="162"/>
      <c r="C1028" s="163"/>
      <c r="D1028" s="163"/>
      <c r="E1028" s="164" t="s">
        <v>1876</v>
      </c>
      <c r="F1028" s="262" t="s">
        <v>1270</v>
      </c>
      <c r="G1028" s="263"/>
      <c r="H1028" s="263"/>
      <c r="I1028" s="263"/>
      <c r="J1028" s="163"/>
      <c r="K1028" s="165">
        <v>2</v>
      </c>
      <c r="L1028" s="163"/>
      <c r="M1028" s="163"/>
      <c r="N1028" s="163"/>
      <c r="O1028" s="163"/>
      <c r="P1028" s="163"/>
      <c r="Q1028" s="163"/>
      <c r="R1028" s="166"/>
      <c r="T1028" s="167"/>
      <c r="U1028" s="163"/>
      <c r="V1028" s="163"/>
      <c r="W1028" s="163"/>
      <c r="X1028" s="163"/>
      <c r="Y1028" s="163"/>
      <c r="Z1028" s="163"/>
      <c r="AA1028" s="168"/>
      <c r="AT1028" s="169" t="s">
        <v>2027</v>
      </c>
      <c r="AU1028" s="169" t="s">
        <v>1960</v>
      </c>
      <c r="AV1028" s="10" t="s">
        <v>1960</v>
      </c>
      <c r="AW1028" s="10" t="s">
        <v>2028</v>
      </c>
      <c r="AX1028" s="10" t="s">
        <v>1936</v>
      </c>
      <c r="AY1028" s="169" t="s">
        <v>2019</v>
      </c>
    </row>
    <row r="1029" spans="2:65" s="11" customFormat="1" ht="22.5" customHeight="1">
      <c r="B1029" s="170"/>
      <c r="C1029" s="171"/>
      <c r="D1029" s="171"/>
      <c r="E1029" s="172" t="s">
        <v>1876</v>
      </c>
      <c r="F1029" s="264" t="s">
        <v>2029</v>
      </c>
      <c r="G1029" s="265"/>
      <c r="H1029" s="265"/>
      <c r="I1029" s="265"/>
      <c r="J1029" s="171"/>
      <c r="K1029" s="173">
        <v>2</v>
      </c>
      <c r="L1029" s="171"/>
      <c r="M1029" s="171"/>
      <c r="N1029" s="171"/>
      <c r="O1029" s="171"/>
      <c r="P1029" s="171"/>
      <c r="Q1029" s="171"/>
      <c r="R1029" s="174"/>
      <c r="T1029" s="175"/>
      <c r="U1029" s="171"/>
      <c r="V1029" s="171"/>
      <c r="W1029" s="171"/>
      <c r="X1029" s="171"/>
      <c r="Y1029" s="171"/>
      <c r="Z1029" s="171"/>
      <c r="AA1029" s="176"/>
      <c r="AT1029" s="177" t="s">
        <v>2027</v>
      </c>
      <c r="AU1029" s="177" t="s">
        <v>1960</v>
      </c>
      <c r="AV1029" s="11" t="s">
        <v>2024</v>
      </c>
      <c r="AW1029" s="11" t="s">
        <v>2028</v>
      </c>
      <c r="AX1029" s="11" t="s">
        <v>1878</v>
      </c>
      <c r="AY1029" s="177" t="s">
        <v>2019</v>
      </c>
    </row>
    <row r="1030" spans="2:65" s="1" customFormat="1" ht="69.75" customHeight="1">
      <c r="B1030" s="33"/>
      <c r="C1030" s="178" t="s">
        <v>1271</v>
      </c>
      <c r="D1030" s="178" t="s">
        <v>2128</v>
      </c>
      <c r="E1030" s="179" t="s">
        <v>1272</v>
      </c>
      <c r="F1030" s="267" t="s">
        <v>1273</v>
      </c>
      <c r="G1030" s="268"/>
      <c r="H1030" s="268"/>
      <c r="I1030" s="268"/>
      <c r="J1030" s="180" t="s">
        <v>2197</v>
      </c>
      <c r="K1030" s="181">
        <v>2</v>
      </c>
      <c r="L1030" s="269">
        <v>0</v>
      </c>
      <c r="M1030" s="268"/>
      <c r="N1030" s="270">
        <f>ROUND(L1030*K1030,2)</f>
        <v>0</v>
      </c>
      <c r="O1030" s="250"/>
      <c r="P1030" s="250"/>
      <c r="Q1030" s="250"/>
      <c r="R1030" s="35"/>
      <c r="T1030" s="159" t="s">
        <v>1876</v>
      </c>
      <c r="U1030" s="42" t="s">
        <v>1901</v>
      </c>
      <c r="V1030" s="34"/>
      <c r="W1030" s="160">
        <f>V1030*K1030</f>
        <v>0</v>
      </c>
      <c r="X1030" s="160">
        <v>6.5000000000000002E-2</v>
      </c>
      <c r="Y1030" s="160">
        <f>X1030*K1030</f>
        <v>0.13</v>
      </c>
      <c r="Z1030" s="160">
        <v>0</v>
      </c>
      <c r="AA1030" s="161">
        <f>Z1030*K1030</f>
        <v>0</v>
      </c>
      <c r="AR1030" s="16" t="s">
        <v>2057</v>
      </c>
      <c r="AT1030" s="16" t="s">
        <v>2128</v>
      </c>
      <c r="AU1030" s="16" t="s">
        <v>1960</v>
      </c>
      <c r="AY1030" s="16" t="s">
        <v>2019</v>
      </c>
      <c r="BE1030" s="102">
        <f>IF(U1030="základní",N1030,0)</f>
        <v>0</v>
      </c>
      <c r="BF1030" s="102">
        <f>IF(U1030="snížená",N1030,0)</f>
        <v>0</v>
      </c>
      <c r="BG1030" s="102">
        <f>IF(U1030="zákl. přenesená",N1030,0)</f>
        <v>0</v>
      </c>
      <c r="BH1030" s="102">
        <f>IF(U1030="sníž. přenesená",N1030,0)</f>
        <v>0</v>
      </c>
      <c r="BI1030" s="102">
        <f>IF(U1030="nulová",N1030,0)</f>
        <v>0</v>
      </c>
      <c r="BJ1030" s="16" t="s">
        <v>1878</v>
      </c>
      <c r="BK1030" s="102">
        <f>ROUND(L1030*K1030,2)</f>
        <v>0</v>
      </c>
      <c r="BL1030" s="16" t="s">
        <v>2024</v>
      </c>
      <c r="BM1030" s="16" t="s">
        <v>1274</v>
      </c>
    </row>
    <row r="1031" spans="2:65" s="10" customFormat="1" ht="22.5" customHeight="1">
      <c r="B1031" s="162"/>
      <c r="C1031" s="163"/>
      <c r="D1031" s="163"/>
      <c r="E1031" s="164" t="s">
        <v>1876</v>
      </c>
      <c r="F1031" s="262" t="s">
        <v>1275</v>
      </c>
      <c r="G1031" s="263"/>
      <c r="H1031" s="263"/>
      <c r="I1031" s="263"/>
      <c r="J1031" s="163"/>
      <c r="K1031" s="165">
        <v>2</v>
      </c>
      <c r="L1031" s="163"/>
      <c r="M1031" s="163"/>
      <c r="N1031" s="163"/>
      <c r="O1031" s="163"/>
      <c r="P1031" s="163"/>
      <c r="Q1031" s="163"/>
      <c r="R1031" s="166"/>
      <c r="T1031" s="167"/>
      <c r="U1031" s="163"/>
      <c r="V1031" s="163"/>
      <c r="W1031" s="163"/>
      <c r="X1031" s="163"/>
      <c r="Y1031" s="163"/>
      <c r="Z1031" s="163"/>
      <c r="AA1031" s="168"/>
      <c r="AT1031" s="169" t="s">
        <v>2027</v>
      </c>
      <c r="AU1031" s="169" t="s">
        <v>1960</v>
      </c>
      <c r="AV1031" s="10" t="s">
        <v>1960</v>
      </c>
      <c r="AW1031" s="10" t="s">
        <v>2028</v>
      </c>
      <c r="AX1031" s="10" t="s">
        <v>1936</v>
      </c>
      <c r="AY1031" s="169" t="s">
        <v>2019</v>
      </c>
    </row>
    <row r="1032" spans="2:65" s="11" customFormat="1" ht="22.5" customHeight="1">
      <c r="B1032" s="170"/>
      <c r="C1032" s="171"/>
      <c r="D1032" s="171"/>
      <c r="E1032" s="172" t="s">
        <v>1876</v>
      </c>
      <c r="F1032" s="264" t="s">
        <v>2029</v>
      </c>
      <c r="G1032" s="265"/>
      <c r="H1032" s="265"/>
      <c r="I1032" s="265"/>
      <c r="J1032" s="171"/>
      <c r="K1032" s="173">
        <v>2</v>
      </c>
      <c r="L1032" s="171"/>
      <c r="M1032" s="171"/>
      <c r="N1032" s="171"/>
      <c r="O1032" s="171"/>
      <c r="P1032" s="171"/>
      <c r="Q1032" s="171"/>
      <c r="R1032" s="174"/>
      <c r="T1032" s="175"/>
      <c r="U1032" s="171"/>
      <c r="V1032" s="171"/>
      <c r="W1032" s="171"/>
      <c r="X1032" s="171"/>
      <c r="Y1032" s="171"/>
      <c r="Z1032" s="171"/>
      <c r="AA1032" s="176"/>
      <c r="AT1032" s="177" t="s">
        <v>2027</v>
      </c>
      <c r="AU1032" s="177" t="s">
        <v>1960</v>
      </c>
      <c r="AV1032" s="11" t="s">
        <v>2024</v>
      </c>
      <c r="AW1032" s="11" t="s">
        <v>2028</v>
      </c>
      <c r="AX1032" s="11" t="s">
        <v>1878</v>
      </c>
      <c r="AY1032" s="177" t="s">
        <v>2019</v>
      </c>
    </row>
    <row r="1033" spans="2:65" s="1" customFormat="1" ht="31.5" customHeight="1">
      <c r="B1033" s="33"/>
      <c r="C1033" s="155" t="s">
        <v>1276</v>
      </c>
      <c r="D1033" s="155" t="s">
        <v>2020</v>
      </c>
      <c r="E1033" s="156" t="s">
        <v>1277</v>
      </c>
      <c r="F1033" s="249" t="s">
        <v>1278</v>
      </c>
      <c r="G1033" s="250"/>
      <c r="H1033" s="250"/>
      <c r="I1033" s="250"/>
      <c r="J1033" s="157" t="s">
        <v>2023</v>
      </c>
      <c r="K1033" s="158">
        <v>114.339</v>
      </c>
      <c r="L1033" s="251">
        <v>0</v>
      </c>
      <c r="M1033" s="250"/>
      <c r="N1033" s="252">
        <f>ROUND(L1033*K1033,2)</f>
        <v>0</v>
      </c>
      <c r="O1033" s="250"/>
      <c r="P1033" s="250"/>
      <c r="Q1033" s="250"/>
      <c r="R1033" s="35"/>
      <c r="T1033" s="159" t="s">
        <v>1876</v>
      </c>
      <c r="U1033" s="42" t="s">
        <v>1901</v>
      </c>
      <c r="V1033" s="34"/>
      <c r="W1033" s="160">
        <f>V1033*K1033</f>
        <v>0</v>
      </c>
      <c r="X1033" s="160">
        <v>0</v>
      </c>
      <c r="Y1033" s="160">
        <f>X1033*K1033</f>
        <v>0</v>
      </c>
      <c r="Z1033" s="160">
        <v>0.13100000000000001</v>
      </c>
      <c r="AA1033" s="161">
        <f>Z1033*K1033</f>
        <v>14.978409000000001</v>
      </c>
      <c r="AR1033" s="16" t="s">
        <v>2024</v>
      </c>
      <c r="AT1033" s="16" t="s">
        <v>2020</v>
      </c>
      <c r="AU1033" s="16" t="s">
        <v>1960</v>
      </c>
      <c r="AY1033" s="16" t="s">
        <v>2019</v>
      </c>
      <c r="BE1033" s="102">
        <f>IF(U1033="základní",N1033,0)</f>
        <v>0</v>
      </c>
      <c r="BF1033" s="102">
        <f>IF(U1033="snížená",N1033,0)</f>
        <v>0</v>
      </c>
      <c r="BG1033" s="102">
        <f>IF(U1033="zákl. přenesená",N1033,0)</f>
        <v>0</v>
      </c>
      <c r="BH1033" s="102">
        <f>IF(U1033="sníž. přenesená",N1033,0)</f>
        <v>0</v>
      </c>
      <c r="BI1033" s="102">
        <f>IF(U1033="nulová",N1033,0)</f>
        <v>0</v>
      </c>
      <c r="BJ1033" s="16" t="s">
        <v>1878</v>
      </c>
      <c r="BK1033" s="102">
        <f>ROUND(L1033*K1033,2)</f>
        <v>0</v>
      </c>
      <c r="BL1033" s="16" t="s">
        <v>2024</v>
      </c>
      <c r="BM1033" s="16" t="s">
        <v>1279</v>
      </c>
    </row>
    <row r="1034" spans="2:65" s="10" customFormat="1" ht="69.75" customHeight="1">
      <c r="B1034" s="162"/>
      <c r="C1034" s="163"/>
      <c r="D1034" s="163"/>
      <c r="E1034" s="164" t="s">
        <v>1876</v>
      </c>
      <c r="F1034" s="262" t="s">
        <v>1280</v>
      </c>
      <c r="G1034" s="263"/>
      <c r="H1034" s="263"/>
      <c r="I1034" s="263"/>
      <c r="J1034" s="163"/>
      <c r="K1034" s="165">
        <v>104.86624999999999</v>
      </c>
      <c r="L1034" s="163"/>
      <c r="M1034" s="163"/>
      <c r="N1034" s="163"/>
      <c r="O1034" s="163"/>
      <c r="P1034" s="163"/>
      <c r="Q1034" s="163"/>
      <c r="R1034" s="166"/>
      <c r="T1034" s="167"/>
      <c r="U1034" s="163"/>
      <c r="V1034" s="163"/>
      <c r="W1034" s="163"/>
      <c r="X1034" s="163"/>
      <c r="Y1034" s="163"/>
      <c r="Z1034" s="163"/>
      <c r="AA1034" s="168"/>
      <c r="AT1034" s="169" t="s">
        <v>2027</v>
      </c>
      <c r="AU1034" s="169" t="s">
        <v>1960</v>
      </c>
      <c r="AV1034" s="10" t="s">
        <v>1960</v>
      </c>
      <c r="AW1034" s="10" t="s">
        <v>2028</v>
      </c>
      <c r="AX1034" s="10" t="s">
        <v>1936</v>
      </c>
      <c r="AY1034" s="169" t="s">
        <v>2019</v>
      </c>
    </row>
    <row r="1035" spans="2:65" s="10" customFormat="1" ht="22.5" customHeight="1">
      <c r="B1035" s="162"/>
      <c r="C1035" s="163"/>
      <c r="D1035" s="163"/>
      <c r="E1035" s="164" t="s">
        <v>1876</v>
      </c>
      <c r="F1035" s="266" t="s">
        <v>1281</v>
      </c>
      <c r="G1035" s="263"/>
      <c r="H1035" s="263"/>
      <c r="I1035" s="263"/>
      <c r="J1035" s="163"/>
      <c r="K1035" s="165">
        <v>9.4731249999999996</v>
      </c>
      <c r="L1035" s="163"/>
      <c r="M1035" s="163"/>
      <c r="N1035" s="163"/>
      <c r="O1035" s="163"/>
      <c r="P1035" s="163"/>
      <c r="Q1035" s="163"/>
      <c r="R1035" s="166"/>
      <c r="T1035" s="167"/>
      <c r="U1035" s="163"/>
      <c r="V1035" s="163"/>
      <c r="W1035" s="163"/>
      <c r="X1035" s="163"/>
      <c r="Y1035" s="163"/>
      <c r="Z1035" s="163"/>
      <c r="AA1035" s="168"/>
      <c r="AT1035" s="169" t="s">
        <v>2027</v>
      </c>
      <c r="AU1035" s="169" t="s">
        <v>1960</v>
      </c>
      <c r="AV1035" s="10" t="s">
        <v>1960</v>
      </c>
      <c r="AW1035" s="10" t="s">
        <v>2028</v>
      </c>
      <c r="AX1035" s="10" t="s">
        <v>1936</v>
      </c>
      <c r="AY1035" s="169" t="s">
        <v>2019</v>
      </c>
    </row>
    <row r="1036" spans="2:65" s="11" customFormat="1" ht="22.5" customHeight="1">
      <c r="B1036" s="170"/>
      <c r="C1036" s="171"/>
      <c r="D1036" s="171"/>
      <c r="E1036" s="172" t="s">
        <v>1876</v>
      </c>
      <c r="F1036" s="264" t="s">
        <v>2029</v>
      </c>
      <c r="G1036" s="265"/>
      <c r="H1036" s="265"/>
      <c r="I1036" s="265"/>
      <c r="J1036" s="171"/>
      <c r="K1036" s="173">
        <v>114.339375</v>
      </c>
      <c r="L1036" s="171"/>
      <c r="M1036" s="171"/>
      <c r="N1036" s="171"/>
      <c r="O1036" s="171"/>
      <c r="P1036" s="171"/>
      <c r="Q1036" s="171"/>
      <c r="R1036" s="174"/>
      <c r="T1036" s="175"/>
      <c r="U1036" s="171"/>
      <c r="V1036" s="171"/>
      <c r="W1036" s="171"/>
      <c r="X1036" s="171"/>
      <c r="Y1036" s="171"/>
      <c r="Z1036" s="171"/>
      <c r="AA1036" s="176"/>
      <c r="AT1036" s="177" t="s">
        <v>2027</v>
      </c>
      <c r="AU1036" s="177" t="s">
        <v>1960</v>
      </c>
      <c r="AV1036" s="11" t="s">
        <v>2024</v>
      </c>
      <c r="AW1036" s="11" t="s">
        <v>2028</v>
      </c>
      <c r="AX1036" s="11" t="s">
        <v>1878</v>
      </c>
      <c r="AY1036" s="177" t="s">
        <v>2019</v>
      </c>
    </row>
    <row r="1037" spans="2:65" s="1" customFormat="1" ht="31.5" customHeight="1">
      <c r="B1037" s="33"/>
      <c r="C1037" s="155" t="s">
        <v>1282</v>
      </c>
      <c r="D1037" s="155" t="s">
        <v>2020</v>
      </c>
      <c r="E1037" s="156" t="s">
        <v>1283</v>
      </c>
      <c r="F1037" s="249" t="s">
        <v>1284</v>
      </c>
      <c r="G1037" s="250"/>
      <c r="H1037" s="250"/>
      <c r="I1037" s="250"/>
      <c r="J1037" s="157" t="s">
        <v>2023</v>
      </c>
      <c r="K1037" s="158">
        <v>19.965</v>
      </c>
      <c r="L1037" s="251">
        <v>0</v>
      </c>
      <c r="M1037" s="250"/>
      <c r="N1037" s="252">
        <f>ROUND(L1037*K1037,2)</f>
        <v>0</v>
      </c>
      <c r="O1037" s="250"/>
      <c r="P1037" s="250"/>
      <c r="Q1037" s="250"/>
      <c r="R1037" s="35"/>
      <c r="T1037" s="159" t="s">
        <v>1876</v>
      </c>
      <c r="U1037" s="42" t="s">
        <v>1901</v>
      </c>
      <c r="V1037" s="34"/>
      <c r="W1037" s="160">
        <f>V1037*K1037</f>
        <v>0</v>
      </c>
      <c r="X1037" s="160">
        <v>0</v>
      </c>
      <c r="Y1037" s="160">
        <f>X1037*K1037</f>
        <v>0</v>
      </c>
      <c r="Z1037" s="160">
        <v>0.26100000000000001</v>
      </c>
      <c r="AA1037" s="161">
        <f>Z1037*K1037</f>
        <v>5.2108650000000001</v>
      </c>
      <c r="AR1037" s="16" t="s">
        <v>2024</v>
      </c>
      <c r="AT1037" s="16" t="s">
        <v>2020</v>
      </c>
      <c r="AU1037" s="16" t="s">
        <v>1960</v>
      </c>
      <c r="AY1037" s="16" t="s">
        <v>2019</v>
      </c>
      <c r="BE1037" s="102">
        <f>IF(U1037="základní",N1037,0)</f>
        <v>0</v>
      </c>
      <c r="BF1037" s="102">
        <f>IF(U1037="snížená",N1037,0)</f>
        <v>0</v>
      </c>
      <c r="BG1037" s="102">
        <f>IF(U1037="zákl. přenesená",N1037,0)</f>
        <v>0</v>
      </c>
      <c r="BH1037" s="102">
        <f>IF(U1037="sníž. přenesená",N1037,0)</f>
        <v>0</v>
      </c>
      <c r="BI1037" s="102">
        <f>IF(U1037="nulová",N1037,0)</f>
        <v>0</v>
      </c>
      <c r="BJ1037" s="16" t="s">
        <v>1878</v>
      </c>
      <c r="BK1037" s="102">
        <f>ROUND(L1037*K1037,2)</f>
        <v>0</v>
      </c>
      <c r="BL1037" s="16" t="s">
        <v>2024</v>
      </c>
      <c r="BM1037" s="16" t="s">
        <v>1285</v>
      </c>
    </row>
    <row r="1038" spans="2:65" s="10" customFormat="1" ht="22.5" customHeight="1">
      <c r="B1038" s="162"/>
      <c r="C1038" s="163"/>
      <c r="D1038" s="163"/>
      <c r="E1038" s="164" t="s">
        <v>1876</v>
      </c>
      <c r="F1038" s="262" t="s">
        <v>1286</v>
      </c>
      <c r="G1038" s="263"/>
      <c r="H1038" s="263"/>
      <c r="I1038" s="263"/>
      <c r="J1038" s="163"/>
      <c r="K1038" s="165">
        <v>19.965</v>
      </c>
      <c r="L1038" s="163"/>
      <c r="M1038" s="163"/>
      <c r="N1038" s="163"/>
      <c r="O1038" s="163"/>
      <c r="P1038" s="163"/>
      <c r="Q1038" s="163"/>
      <c r="R1038" s="166"/>
      <c r="T1038" s="167"/>
      <c r="U1038" s="163"/>
      <c r="V1038" s="163"/>
      <c r="W1038" s="163"/>
      <c r="X1038" s="163"/>
      <c r="Y1038" s="163"/>
      <c r="Z1038" s="163"/>
      <c r="AA1038" s="168"/>
      <c r="AT1038" s="169" t="s">
        <v>2027</v>
      </c>
      <c r="AU1038" s="169" t="s">
        <v>1960</v>
      </c>
      <c r="AV1038" s="10" t="s">
        <v>1960</v>
      </c>
      <c r="AW1038" s="10" t="s">
        <v>2028</v>
      </c>
      <c r="AX1038" s="10" t="s">
        <v>1936</v>
      </c>
      <c r="AY1038" s="169" t="s">
        <v>2019</v>
      </c>
    </row>
    <row r="1039" spans="2:65" s="11" customFormat="1" ht="22.5" customHeight="1">
      <c r="B1039" s="170"/>
      <c r="C1039" s="171"/>
      <c r="D1039" s="171"/>
      <c r="E1039" s="172" t="s">
        <v>1876</v>
      </c>
      <c r="F1039" s="264" t="s">
        <v>2029</v>
      </c>
      <c r="G1039" s="265"/>
      <c r="H1039" s="265"/>
      <c r="I1039" s="265"/>
      <c r="J1039" s="171"/>
      <c r="K1039" s="173">
        <v>19.965</v>
      </c>
      <c r="L1039" s="171"/>
      <c r="M1039" s="171"/>
      <c r="N1039" s="171"/>
      <c r="O1039" s="171"/>
      <c r="P1039" s="171"/>
      <c r="Q1039" s="171"/>
      <c r="R1039" s="174"/>
      <c r="T1039" s="175"/>
      <c r="U1039" s="171"/>
      <c r="V1039" s="171"/>
      <c r="W1039" s="171"/>
      <c r="X1039" s="171"/>
      <c r="Y1039" s="171"/>
      <c r="Z1039" s="171"/>
      <c r="AA1039" s="176"/>
      <c r="AT1039" s="177" t="s">
        <v>2027</v>
      </c>
      <c r="AU1039" s="177" t="s">
        <v>1960</v>
      </c>
      <c r="AV1039" s="11" t="s">
        <v>2024</v>
      </c>
      <c r="AW1039" s="11" t="s">
        <v>2028</v>
      </c>
      <c r="AX1039" s="11" t="s">
        <v>1878</v>
      </c>
      <c r="AY1039" s="177" t="s">
        <v>2019</v>
      </c>
    </row>
    <row r="1040" spans="2:65" s="1" customFormat="1" ht="31.5" customHeight="1">
      <c r="B1040" s="33"/>
      <c r="C1040" s="155" t="s">
        <v>1287</v>
      </c>
      <c r="D1040" s="155" t="s">
        <v>2020</v>
      </c>
      <c r="E1040" s="156" t="s">
        <v>1288</v>
      </c>
      <c r="F1040" s="249" t="s">
        <v>1289</v>
      </c>
      <c r="G1040" s="250"/>
      <c r="H1040" s="250"/>
      <c r="I1040" s="250"/>
      <c r="J1040" s="157" t="s">
        <v>2066</v>
      </c>
      <c r="K1040" s="158">
        <v>0.5</v>
      </c>
      <c r="L1040" s="251">
        <v>0</v>
      </c>
      <c r="M1040" s="250"/>
      <c r="N1040" s="252">
        <f>ROUND(L1040*K1040,2)</f>
        <v>0</v>
      </c>
      <c r="O1040" s="250"/>
      <c r="P1040" s="250"/>
      <c r="Q1040" s="250"/>
      <c r="R1040" s="35"/>
      <c r="T1040" s="159" t="s">
        <v>1876</v>
      </c>
      <c r="U1040" s="42" t="s">
        <v>1901</v>
      </c>
      <c r="V1040" s="34"/>
      <c r="W1040" s="160">
        <f>V1040*K1040</f>
        <v>0</v>
      </c>
      <c r="X1040" s="160">
        <v>0</v>
      </c>
      <c r="Y1040" s="160">
        <f>X1040*K1040</f>
        <v>0</v>
      </c>
      <c r="Z1040" s="160">
        <v>1.8</v>
      </c>
      <c r="AA1040" s="161">
        <f>Z1040*K1040</f>
        <v>0.9</v>
      </c>
      <c r="AR1040" s="16" t="s">
        <v>2024</v>
      </c>
      <c r="AT1040" s="16" t="s">
        <v>2020</v>
      </c>
      <c r="AU1040" s="16" t="s">
        <v>1960</v>
      </c>
      <c r="AY1040" s="16" t="s">
        <v>2019</v>
      </c>
      <c r="BE1040" s="102">
        <f>IF(U1040="základní",N1040,0)</f>
        <v>0</v>
      </c>
      <c r="BF1040" s="102">
        <f>IF(U1040="snížená",N1040,0)</f>
        <v>0</v>
      </c>
      <c r="BG1040" s="102">
        <f>IF(U1040="zákl. přenesená",N1040,0)</f>
        <v>0</v>
      </c>
      <c r="BH1040" s="102">
        <f>IF(U1040="sníž. přenesená",N1040,0)</f>
        <v>0</v>
      </c>
      <c r="BI1040" s="102">
        <f>IF(U1040="nulová",N1040,0)</f>
        <v>0</v>
      </c>
      <c r="BJ1040" s="16" t="s">
        <v>1878</v>
      </c>
      <c r="BK1040" s="102">
        <f>ROUND(L1040*K1040,2)</f>
        <v>0</v>
      </c>
      <c r="BL1040" s="16" t="s">
        <v>2024</v>
      </c>
      <c r="BM1040" s="16" t="s">
        <v>1290</v>
      </c>
    </row>
    <row r="1041" spans="2:65" s="10" customFormat="1" ht="22.5" customHeight="1">
      <c r="B1041" s="162"/>
      <c r="C1041" s="163"/>
      <c r="D1041" s="163"/>
      <c r="E1041" s="164" t="s">
        <v>1876</v>
      </c>
      <c r="F1041" s="262" t="s">
        <v>2324</v>
      </c>
      <c r="G1041" s="263"/>
      <c r="H1041" s="263"/>
      <c r="I1041" s="263"/>
      <c r="J1041" s="163"/>
      <c r="K1041" s="165">
        <v>0.5</v>
      </c>
      <c r="L1041" s="163"/>
      <c r="M1041" s="163"/>
      <c r="N1041" s="163"/>
      <c r="O1041" s="163"/>
      <c r="P1041" s="163"/>
      <c r="Q1041" s="163"/>
      <c r="R1041" s="166"/>
      <c r="T1041" s="167"/>
      <c r="U1041" s="163"/>
      <c r="V1041" s="163"/>
      <c r="W1041" s="163"/>
      <c r="X1041" s="163"/>
      <c r="Y1041" s="163"/>
      <c r="Z1041" s="163"/>
      <c r="AA1041" s="168"/>
      <c r="AT1041" s="169" t="s">
        <v>2027</v>
      </c>
      <c r="AU1041" s="169" t="s">
        <v>1960</v>
      </c>
      <c r="AV1041" s="10" t="s">
        <v>1960</v>
      </c>
      <c r="AW1041" s="10" t="s">
        <v>2028</v>
      </c>
      <c r="AX1041" s="10" t="s">
        <v>1936</v>
      </c>
      <c r="AY1041" s="169" t="s">
        <v>2019</v>
      </c>
    </row>
    <row r="1042" spans="2:65" s="11" customFormat="1" ht="22.5" customHeight="1">
      <c r="B1042" s="170"/>
      <c r="C1042" s="171"/>
      <c r="D1042" s="171"/>
      <c r="E1042" s="172" t="s">
        <v>1876</v>
      </c>
      <c r="F1042" s="264" t="s">
        <v>2029</v>
      </c>
      <c r="G1042" s="265"/>
      <c r="H1042" s="265"/>
      <c r="I1042" s="265"/>
      <c r="J1042" s="171"/>
      <c r="K1042" s="173">
        <v>0.5</v>
      </c>
      <c r="L1042" s="171"/>
      <c r="M1042" s="171"/>
      <c r="N1042" s="171"/>
      <c r="O1042" s="171"/>
      <c r="P1042" s="171"/>
      <c r="Q1042" s="171"/>
      <c r="R1042" s="174"/>
      <c r="T1042" s="175"/>
      <c r="U1042" s="171"/>
      <c r="V1042" s="171"/>
      <c r="W1042" s="171"/>
      <c r="X1042" s="171"/>
      <c r="Y1042" s="171"/>
      <c r="Z1042" s="171"/>
      <c r="AA1042" s="176"/>
      <c r="AT1042" s="177" t="s">
        <v>2027</v>
      </c>
      <c r="AU1042" s="177" t="s">
        <v>1960</v>
      </c>
      <c r="AV1042" s="11" t="s">
        <v>2024</v>
      </c>
      <c r="AW1042" s="11" t="s">
        <v>2028</v>
      </c>
      <c r="AX1042" s="11" t="s">
        <v>1878</v>
      </c>
      <c r="AY1042" s="177" t="s">
        <v>2019</v>
      </c>
    </row>
    <row r="1043" spans="2:65" s="1" customFormat="1" ht="31.5" customHeight="1">
      <c r="B1043" s="33"/>
      <c r="C1043" s="155" t="s">
        <v>1291</v>
      </c>
      <c r="D1043" s="155" t="s">
        <v>2020</v>
      </c>
      <c r="E1043" s="156" t="s">
        <v>1292</v>
      </c>
      <c r="F1043" s="249" t="s">
        <v>1293</v>
      </c>
      <c r="G1043" s="250"/>
      <c r="H1043" s="250"/>
      <c r="I1043" s="250"/>
      <c r="J1043" s="157" t="s">
        <v>2049</v>
      </c>
      <c r="K1043" s="158">
        <v>10.96</v>
      </c>
      <c r="L1043" s="251">
        <v>0</v>
      </c>
      <c r="M1043" s="250"/>
      <c r="N1043" s="252">
        <f>ROUND(L1043*K1043,2)</f>
        <v>0</v>
      </c>
      <c r="O1043" s="250"/>
      <c r="P1043" s="250"/>
      <c r="Q1043" s="250"/>
      <c r="R1043" s="35"/>
      <c r="T1043" s="159" t="s">
        <v>1876</v>
      </c>
      <c r="U1043" s="42" t="s">
        <v>1901</v>
      </c>
      <c r="V1043" s="34"/>
      <c r="W1043" s="160">
        <f>V1043*K1043</f>
        <v>0</v>
      </c>
      <c r="X1043" s="160">
        <v>0</v>
      </c>
      <c r="Y1043" s="160">
        <f>X1043*K1043</f>
        <v>0</v>
      </c>
      <c r="Z1043" s="160">
        <v>7.0000000000000007E-2</v>
      </c>
      <c r="AA1043" s="161">
        <f>Z1043*K1043</f>
        <v>0.7672000000000001</v>
      </c>
      <c r="AR1043" s="16" t="s">
        <v>2024</v>
      </c>
      <c r="AT1043" s="16" t="s">
        <v>2020</v>
      </c>
      <c r="AU1043" s="16" t="s">
        <v>1960</v>
      </c>
      <c r="AY1043" s="16" t="s">
        <v>2019</v>
      </c>
      <c r="BE1043" s="102">
        <f>IF(U1043="základní",N1043,0)</f>
        <v>0</v>
      </c>
      <c r="BF1043" s="102">
        <f>IF(U1043="snížená",N1043,0)</f>
        <v>0</v>
      </c>
      <c r="BG1043" s="102">
        <f>IF(U1043="zákl. přenesená",N1043,0)</f>
        <v>0</v>
      </c>
      <c r="BH1043" s="102">
        <f>IF(U1043="sníž. přenesená",N1043,0)</f>
        <v>0</v>
      </c>
      <c r="BI1043" s="102">
        <f>IF(U1043="nulová",N1043,0)</f>
        <v>0</v>
      </c>
      <c r="BJ1043" s="16" t="s">
        <v>1878</v>
      </c>
      <c r="BK1043" s="102">
        <f>ROUND(L1043*K1043,2)</f>
        <v>0</v>
      </c>
      <c r="BL1043" s="16" t="s">
        <v>2024</v>
      </c>
      <c r="BM1043" s="16" t="s">
        <v>1294</v>
      </c>
    </row>
    <row r="1044" spans="2:65" s="10" customFormat="1" ht="22.5" customHeight="1">
      <c r="B1044" s="162"/>
      <c r="C1044" s="163"/>
      <c r="D1044" s="163"/>
      <c r="E1044" s="164" t="s">
        <v>1876</v>
      </c>
      <c r="F1044" s="262" t="s">
        <v>1295</v>
      </c>
      <c r="G1044" s="263"/>
      <c r="H1044" s="263"/>
      <c r="I1044" s="263"/>
      <c r="J1044" s="163"/>
      <c r="K1044" s="165">
        <v>10.96</v>
      </c>
      <c r="L1044" s="163"/>
      <c r="M1044" s="163"/>
      <c r="N1044" s="163"/>
      <c r="O1044" s="163"/>
      <c r="P1044" s="163"/>
      <c r="Q1044" s="163"/>
      <c r="R1044" s="166"/>
      <c r="T1044" s="167"/>
      <c r="U1044" s="163"/>
      <c r="V1044" s="163"/>
      <c r="W1044" s="163"/>
      <c r="X1044" s="163"/>
      <c r="Y1044" s="163"/>
      <c r="Z1044" s="163"/>
      <c r="AA1044" s="168"/>
      <c r="AT1044" s="169" t="s">
        <v>2027</v>
      </c>
      <c r="AU1044" s="169" t="s">
        <v>1960</v>
      </c>
      <c r="AV1044" s="10" t="s">
        <v>1960</v>
      </c>
      <c r="AW1044" s="10" t="s">
        <v>2028</v>
      </c>
      <c r="AX1044" s="10" t="s">
        <v>1936</v>
      </c>
      <c r="AY1044" s="169" t="s">
        <v>2019</v>
      </c>
    </row>
    <row r="1045" spans="2:65" s="11" customFormat="1" ht="22.5" customHeight="1">
      <c r="B1045" s="170"/>
      <c r="C1045" s="171"/>
      <c r="D1045" s="171"/>
      <c r="E1045" s="172" t="s">
        <v>1876</v>
      </c>
      <c r="F1045" s="264" t="s">
        <v>2029</v>
      </c>
      <c r="G1045" s="265"/>
      <c r="H1045" s="265"/>
      <c r="I1045" s="265"/>
      <c r="J1045" s="171"/>
      <c r="K1045" s="173">
        <v>10.96</v>
      </c>
      <c r="L1045" s="171"/>
      <c r="M1045" s="171"/>
      <c r="N1045" s="171"/>
      <c r="O1045" s="171"/>
      <c r="P1045" s="171"/>
      <c r="Q1045" s="171"/>
      <c r="R1045" s="174"/>
      <c r="T1045" s="175"/>
      <c r="U1045" s="171"/>
      <c r="V1045" s="171"/>
      <c r="W1045" s="171"/>
      <c r="X1045" s="171"/>
      <c r="Y1045" s="171"/>
      <c r="Z1045" s="171"/>
      <c r="AA1045" s="176"/>
      <c r="AT1045" s="177" t="s">
        <v>2027</v>
      </c>
      <c r="AU1045" s="177" t="s">
        <v>1960</v>
      </c>
      <c r="AV1045" s="11" t="s">
        <v>2024</v>
      </c>
      <c r="AW1045" s="11" t="s">
        <v>2028</v>
      </c>
      <c r="AX1045" s="11" t="s">
        <v>1878</v>
      </c>
      <c r="AY1045" s="177" t="s">
        <v>2019</v>
      </c>
    </row>
    <row r="1046" spans="2:65" s="1" customFormat="1" ht="31.5" customHeight="1">
      <c r="B1046" s="33"/>
      <c r="C1046" s="155" t="s">
        <v>1296</v>
      </c>
      <c r="D1046" s="155" t="s">
        <v>2020</v>
      </c>
      <c r="E1046" s="156" t="s">
        <v>1297</v>
      </c>
      <c r="F1046" s="249" t="s">
        <v>1298</v>
      </c>
      <c r="G1046" s="250"/>
      <c r="H1046" s="250"/>
      <c r="I1046" s="250"/>
      <c r="J1046" s="157" t="s">
        <v>2131</v>
      </c>
      <c r="K1046" s="158">
        <v>0.32200000000000001</v>
      </c>
      <c r="L1046" s="251">
        <v>0</v>
      </c>
      <c r="M1046" s="250"/>
      <c r="N1046" s="252">
        <f>ROUND(L1046*K1046,2)</f>
        <v>0</v>
      </c>
      <c r="O1046" s="250"/>
      <c r="P1046" s="250"/>
      <c r="Q1046" s="250"/>
      <c r="R1046" s="35"/>
      <c r="T1046" s="159" t="s">
        <v>1876</v>
      </c>
      <c r="U1046" s="42" t="s">
        <v>1901</v>
      </c>
      <c r="V1046" s="34"/>
      <c r="W1046" s="160">
        <f>V1046*K1046</f>
        <v>0</v>
      </c>
      <c r="X1046" s="160">
        <v>0</v>
      </c>
      <c r="Y1046" s="160">
        <f>X1046*K1046</f>
        <v>0</v>
      </c>
      <c r="Z1046" s="160">
        <v>1.258</v>
      </c>
      <c r="AA1046" s="161">
        <f>Z1046*K1046</f>
        <v>0.40507599999999999</v>
      </c>
      <c r="AR1046" s="16" t="s">
        <v>2024</v>
      </c>
      <c r="AT1046" s="16" t="s">
        <v>2020</v>
      </c>
      <c r="AU1046" s="16" t="s">
        <v>1960</v>
      </c>
      <c r="AY1046" s="16" t="s">
        <v>2019</v>
      </c>
      <c r="BE1046" s="102">
        <f>IF(U1046="základní",N1046,0)</f>
        <v>0</v>
      </c>
      <c r="BF1046" s="102">
        <f>IF(U1046="snížená",N1046,0)</f>
        <v>0</v>
      </c>
      <c r="BG1046" s="102">
        <f>IF(U1046="zákl. přenesená",N1046,0)</f>
        <v>0</v>
      </c>
      <c r="BH1046" s="102">
        <f>IF(U1046="sníž. přenesená",N1046,0)</f>
        <v>0</v>
      </c>
      <c r="BI1046" s="102">
        <f>IF(U1046="nulová",N1046,0)</f>
        <v>0</v>
      </c>
      <c r="BJ1046" s="16" t="s">
        <v>1878</v>
      </c>
      <c r="BK1046" s="102">
        <f>ROUND(L1046*K1046,2)</f>
        <v>0</v>
      </c>
      <c r="BL1046" s="16" t="s">
        <v>2024</v>
      </c>
      <c r="BM1046" s="16" t="s">
        <v>1299</v>
      </c>
    </row>
    <row r="1047" spans="2:65" s="10" customFormat="1" ht="22.5" customHeight="1">
      <c r="B1047" s="162"/>
      <c r="C1047" s="163"/>
      <c r="D1047" s="163"/>
      <c r="E1047" s="164" t="s">
        <v>1876</v>
      </c>
      <c r="F1047" s="262" t="s">
        <v>1300</v>
      </c>
      <c r="G1047" s="263"/>
      <c r="H1047" s="263"/>
      <c r="I1047" s="263"/>
      <c r="J1047" s="163"/>
      <c r="K1047" s="165">
        <v>7.8759999999999997E-2</v>
      </c>
      <c r="L1047" s="163"/>
      <c r="M1047" s="163"/>
      <c r="N1047" s="163"/>
      <c r="O1047" s="163"/>
      <c r="P1047" s="163"/>
      <c r="Q1047" s="163"/>
      <c r="R1047" s="166"/>
      <c r="T1047" s="167"/>
      <c r="U1047" s="163"/>
      <c r="V1047" s="163"/>
      <c r="W1047" s="163"/>
      <c r="X1047" s="163"/>
      <c r="Y1047" s="163"/>
      <c r="Z1047" s="163"/>
      <c r="AA1047" s="168"/>
      <c r="AT1047" s="169" t="s">
        <v>2027</v>
      </c>
      <c r="AU1047" s="169" t="s">
        <v>1960</v>
      </c>
      <c r="AV1047" s="10" t="s">
        <v>1960</v>
      </c>
      <c r="AW1047" s="10" t="s">
        <v>2028</v>
      </c>
      <c r="AX1047" s="10" t="s">
        <v>1936</v>
      </c>
      <c r="AY1047" s="169" t="s">
        <v>2019</v>
      </c>
    </row>
    <row r="1048" spans="2:65" s="10" customFormat="1" ht="22.5" customHeight="1">
      <c r="B1048" s="162"/>
      <c r="C1048" s="163"/>
      <c r="D1048" s="163"/>
      <c r="E1048" s="164" t="s">
        <v>1876</v>
      </c>
      <c r="F1048" s="266" t="s">
        <v>1301</v>
      </c>
      <c r="G1048" s="263"/>
      <c r="H1048" s="263"/>
      <c r="I1048" s="263"/>
      <c r="J1048" s="163"/>
      <c r="K1048" s="165">
        <v>0.24343999999999999</v>
      </c>
      <c r="L1048" s="163"/>
      <c r="M1048" s="163"/>
      <c r="N1048" s="163"/>
      <c r="O1048" s="163"/>
      <c r="P1048" s="163"/>
      <c r="Q1048" s="163"/>
      <c r="R1048" s="166"/>
      <c r="T1048" s="167"/>
      <c r="U1048" s="163"/>
      <c r="V1048" s="163"/>
      <c r="W1048" s="163"/>
      <c r="X1048" s="163"/>
      <c r="Y1048" s="163"/>
      <c r="Z1048" s="163"/>
      <c r="AA1048" s="168"/>
      <c r="AT1048" s="169" t="s">
        <v>2027</v>
      </c>
      <c r="AU1048" s="169" t="s">
        <v>1960</v>
      </c>
      <c r="AV1048" s="10" t="s">
        <v>1960</v>
      </c>
      <c r="AW1048" s="10" t="s">
        <v>2028</v>
      </c>
      <c r="AX1048" s="10" t="s">
        <v>1936</v>
      </c>
      <c r="AY1048" s="169" t="s">
        <v>2019</v>
      </c>
    </row>
    <row r="1049" spans="2:65" s="11" customFormat="1" ht="22.5" customHeight="1">
      <c r="B1049" s="170"/>
      <c r="C1049" s="171"/>
      <c r="D1049" s="171"/>
      <c r="E1049" s="172" t="s">
        <v>1876</v>
      </c>
      <c r="F1049" s="264" t="s">
        <v>2029</v>
      </c>
      <c r="G1049" s="265"/>
      <c r="H1049" s="265"/>
      <c r="I1049" s="265"/>
      <c r="J1049" s="171"/>
      <c r="K1049" s="173">
        <v>0.32219999999999999</v>
      </c>
      <c r="L1049" s="171"/>
      <c r="M1049" s="171"/>
      <c r="N1049" s="171"/>
      <c r="O1049" s="171"/>
      <c r="P1049" s="171"/>
      <c r="Q1049" s="171"/>
      <c r="R1049" s="174"/>
      <c r="T1049" s="175"/>
      <c r="U1049" s="171"/>
      <c r="V1049" s="171"/>
      <c r="W1049" s="171"/>
      <c r="X1049" s="171"/>
      <c r="Y1049" s="171"/>
      <c r="Z1049" s="171"/>
      <c r="AA1049" s="176"/>
      <c r="AT1049" s="177" t="s">
        <v>2027</v>
      </c>
      <c r="AU1049" s="177" t="s">
        <v>1960</v>
      </c>
      <c r="AV1049" s="11" t="s">
        <v>2024</v>
      </c>
      <c r="AW1049" s="11" t="s">
        <v>2028</v>
      </c>
      <c r="AX1049" s="11" t="s">
        <v>1878</v>
      </c>
      <c r="AY1049" s="177" t="s">
        <v>2019</v>
      </c>
    </row>
    <row r="1050" spans="2:65" s="1" customFormat="1" ht="44.25" customHeight="1">
      <c r="B1050" s="33"/>
      <c r="C1050" s="155" t="s">
        <v>1302</v>
      </c>
      <c r="D1050" s="155" t="s">
        <v>2020</v>
      </c>
      <c r="E1050" s="156" t="s">
        <v>1303</v>
      </c>
      <c r="F1050" s="249" t="s">
        <v>1304</v>
      </c>
      <c r="G1050" s="250"/>
      <c r="H1050" s="250"/>
      <c r="I1050" s="250"/>
      <c r="J1050" s="157" t="s">
        <v>2066</v>
      </c>
      <c r="K1050" s="158">
        <v>11.763999999999999</v>
      </c>
      <c r="L1050" s="251">
        <v>0</v>
      </c>
      <c r="M1050" s="250"/>
      <c r="N1050" s="252">
        <f>ROUND(L1050*K1050,2)</f>
        <v>0</v>
      </c>
      <c r="O1050" s="250"/>
      <c r="P1050" s="250"/>
      <c r="Q1050" s="250"/>
      <c r="R1050" s="35"/>
      <c r="T1050" s="159" t="s">
        <v>1876</v>
      </c>
      <c r="U1050" s="42" t="s">
        <v>1901</v>
      </c>
      <c r="V1050" s="34"/>
      <c r="W1050" s="160">
        <f>V1050*K1050</f>
        <v>0</v>
      </c>
      <c r="X1050" s="160">
        <v>0</v>
      </c>
      <c r="Y1050" s="160">
        <f>X1050*K1050</f>
        <v>0</v>
      </c>
      <c r="Z1050" s="160">
        <v>2.2000000000000002</v>
      </c>
      <c r="AA1050" s="161">
        <f>Z1050*K1050</f>
        <v>25.880800000000001</v>
      </c>
      <c r="AR1050" s="16" t="s">
        <v>2024</v>
      </c>
      <c r="AT1050" s="16" t="s">
        <v>2020</v>
      </c>
      <c r="AU1050" s="16" t="s">
        <v>1960</v>
      </c>
      <c r="AY1050" s="16" t="s">
        <v>2019</v>
      </c>
      <c r="BE1050" s="102">
        <f>IF(U1050="základní",N1050,0)</f>
        <v>0</v>
      </c>
      <c r="BF1050" s="102">
        <f>IF(U1050="snížená",N1050,0)</f>
        <v>0</v>
      </c>
      <c r="BG1050" s="102">
        <f>IF(U1050="zákl. přenesená",N1050,0)</f>
        <v>0</v>
      </c>
      <c r="BH1050" s="102">
        <f>IF(U1050="sníž. přenesená",N1050,0)</f>
        <v>0</v>
      </c>
      <c r="BI1050" s="102">
        <f>IF(U1050="nulová",N1050,0)</f>
        <v>0</v>
      </c>
      <c r="BJ1050" s="16" t="s">
        <v>1878</v>
      </c>
      <c r="BK1050" s="102">
        <f>ROUND(L1050*K1050,2)</f>
        <v>0</v>
      </c>
      <c r="BL1050" s="16" t="s">
        <v>2024</v>
      </c>
      <c r="BM1050" s="16" t="s">
        <v>1305</v>
      </c>
    </row>
    <row r="1051" spans="2:65" s="10" customFormat="1" ht="44.25" customHeight="1">
      <c r="B1051" s="162"/>
      <c r="C1051" s="163"/>
      <c r="D1051" s="163"/>
      <c r="E1051" s="164" t="s">
        <v>1876</v>
      </c>
      <c r="F1051" s="262" t="s">
        <v>1306</v>
      </c>
      <c r="G1051" s="263"/>
      <c r="H1051" s="263"/>
      <c r="I1051" s="263"/>
      <c r="J1051" s="163"/>
      <c r="K1051" s="165">
        <v>6.7359999999999998</v>
      </c>
      <c r="L1051" s="163"/>
      <c r="M1051" s="163"/>
      <c r="N1051" s="163"/>
      <c r="O1051" s="163"/>
      <c r="P1051" s="163"/>
      <c r="Q1051" s="163"/>
      <c r="R1051" s="166"/>
      <c r="T1051" s="167"/>
      <c r="U1051" s="163"/>
      <c r="V1051" s="163"/>
      <c r="W1051" s="163"/>
      <c r="X1051" s="163"/>
      <c r="Y1051" s="163"/>
      <c r="Z1051" s="163"/>
      <c r="AA1051" s="168"/>
      <c r="AT1051" s="169" t="s">
        <v>2027</v>
      </c>
      <c r="AU1051" s="169" t="s">
        <v>1960</v>
      </c>
      <c r="AV1051" s="10" t="s">
        <v>1960</v>
      </c>
      <c r="AW1051" s="10" t="s">
        <v>2028</v>
      </c>
      <c r="AX1051" s="10" t="s">
        <v>1936</v>
      </c>
      <c r="AY1051" s="169" t="s">
        <v>2019</v>
      </c>
    </row>
    <row r="1052" spans="2:65" s="10" customFormat="1" ht="22.5" customHeight="1">
      <c r="B1052" s="162"/>
      <c r="C1052" s="163"/>
      <c r="D1052" s="163"/>
      <c r="E1052" s="164" t="s">
        <v>1876</v>
      </c>
      <c r="F1052" s="266" t="s">
        <v>1307</v>
      </c>
      <c r="G1052" s="263"/>
      <c r="H1052" s="263"/>
      <c r="I1052" s="263"/>
      <c r="J1052" s="163"/>
      <c r="K1052" s="165">
        <v>3.9359999999999999</v>
      </c>
      <c r="L1052" s="163"/>
      <c r="M1052" s="163"/>
      <c r="N1052" s="163"/>
      <c r="O1052" s="163"/>
      <c r="P1052" s="163"/>
      <c r="Q1052" s="163"/>
      <c r="R1052" s="166"/>
      <c r="T1052" s="167"/>
      <c r="U1052" s="163"/>
      <c r="V1052" s="163"/>
      <c r="W1052" s="163"/>
      <c r="X1052" s="163"/>
      <c r="Y1052" s="163"/>
      <c r="Z1052" s="163"/>
      <c r="AA1052" s="168"/>
      <c r="AT1052" s="169" t="s">
        <v>2027</v>
      </c>
      <c r="AU1052" s="169" t="s">
        <v>1960</v>
      </c>
      <c r="AV1052" s="10" t="s">
        <v>1960</v>
      </c>
      <c r="AW1052" s="10" t="s">
        <v>2028</v>
      </c>
      <c r="AX1052" s="10" t="s">
        <v>1936</v>
      </c>
      <c r="AY1052" s="169" t="s">
        <v>2019</v>
      </c>
    </row>
    <row r="1053" spans="2:65" s="10" customFormat="1" ht="22.5" customHeight="1">
      <c r="B1053" s="162"/>
      <c r="C1053" s="163"/>
      <c r="D1053" s="163"/>
      <c r="E1053" s="164" t="s">
        <v>1876</v>
      </c>
      <c r="F1053" s="266" t="s">
        <v>1308</v>
      </c>
      <c r="G1053" s="263"/>
      <c r="H1053" s="263"/>
      <c r="I1053" s="263"/>
      <c r="J1053" s="163"/>
      <c r="K1053" s="165">
        <v>1.0920000000000001</v>
      </c>
      <c r="L1053" s="163"/>
      <c r="M1053" s="163"/>
      <c r="N1053" s="163"/>
      <c r="O1053" s="163"/>
      <c r="P1053" s="163"/>
      <c r="Q1053" s="163"/>
      <c r="R1053" s="166"/>
      <c r="T1053" s="167"/>
      <c r="U1053" s="163"/>
      <c r="V1053" s="163"/>
      <c r="W1053" s="163"/>
      <c r="X1053" s="163"/>
      <c r="Y1053" s="163"/>
      <c r="Z1053" s="163"/>
      <c r="AA1053" s="168"/>
      <c r="AT1053" s="169" t="s">
        <v>2027</v>
      </c>
      <c r="AU1053" s="169" t="s">
        <v>1960</v>
      </c>
      <c r="AV1053" s="10" t="s">
        <v>1960</v>
      </c>
      <c r="AW1053" s="10" t="s">
        <v>2028</v>
      </c>
      <c r="AX1053" s="10" t="s">
        <v>1936</v>
      </c>
      <c r="AY1053" s="169" t="s">
        <v>2019</v>
      </c>
    </row>
    <row r="1054" spans="2:65" s="11" customFormat="1" ht="22.5" customHeight="1">
      <c r="B1054" s="170"/>
      <c r="C1054" s="171"/>
      <c r="D1054" s="171"/>
      <c r="E1054" s="172" t="s">
        <v>1876</v>
      </c>
      <c r="F1054" s="264" t="s">
        <v>2029</v>
      </c>
      <c r="G1054" s="265"/>
      <c r="H1054" s="265"/>
      <c r="I1054" s="265"/>
      <c r="J1054" s="171"/>
      <c r="K1054" s="173">
        <v>11.763999999999999</v>
      </c>
      <c r="L1054" s="171"/>
      <c r="M1054" s="171"/>
      <c r="N1054" s="171"/>
      <c r="O1054" s="171"/>
      <c r="P1054" s="171"/>
      <c r="Q1054" s="171"/>
      <c r="R1054" s="174"/>
      <c r="T1054" s="175"/>
      <c r="U1054" s="171"/>
      <c r="V1054" s="171"/>
      <c r="W1054" s="171"/>
      <c r="X1054" s="171"/>
      <c r="Y1054" s="171"/>
      <c r="Z1054" s="171"/>
      <c r="AA1054" s="176"/>
      <c r="AT1054" s="177" t="s">
        <v>2027</v>
      </c>
      <c r="AU1054" s="177" t="s">
        <v>1960</v>
      </c>
      <c r="AV1054" s="11" t="s">
        <v>2024</v>
      </c>
      <c r="AW1054" s="11" t="s">
        <v>2028</v>
      </c>
      <c r="AX1054" s="11" t="s">
        <v>1878</v>
      </c>
      <c r="AY1054" s="177" t="s">
        <v>2019</v>
      </c>
    </row>
    <row r="1055" spans="2:65" s="1" customFormat="1" ht="31.5" customHeight="1">
      <c r="B1055" s="33"/>
      <c r="C1055" s="155" t="s">
        <v>1309</v>
      </c>
      <c r="D1055" s="155" t="s">
        <v>2020</v>
      </c>
      <c r="E1055" s="156" t="s">
        <v>1310</v>
      </c>
      <c r="F1055" s="249" t="s">
        <v>1311</v>
      </c>
      <c r="G1055" s="250"/>
      <c r="H1055" s="250"/>
      <c r="I1055" s="250"/>
      <c r="J1055" s="157" t="s">
        <v>2023</v>
      </c>
      <c r="K1055" s="158">
        <v>84.2</v>
      </c>
      <c r="L1055" s="251">
        <v>0</v>
      </c>
      <c r="M1055" s="250"/>
      <c r="N1055" s="252">
        <f>ROUND(L1055*K1055,2)</f>
        <v>0</v>
      </c>
      <c r="O1055" s="250"/>
      <c r="P1055" s="250"/>
      <c r="Q1055" s="250"/>
      <c r="R1055" s="35"/>
      <c r="T1055" s="159" t="s">
        <v>1876</v>
      </c>
      <c r="U1055" s="42" t="s">
        <v>1901</v>
      </c>
      <c r="V1055" s="34"/>
      <c r="W1055" s="160">
        <f>V1055*K1055</f>
        <v>0</v>
      </c>
      <c r="X1055" s="160">
        <v>0</v>
      </c>
      <c r="Y1055" s="160">
        <f>X1055*K1055</f>
        <v>0</v>
      </c>
      <c r="Z1055" s="160">
        <v>3.5000000000000003E-2</v>
      </c>
      <c r="AA1055" s="161">
        <f>Z1055*K1055</f>
        <v>2.9470000000000005</v>
      </c>
      <c r="AR1055" s="16" t="s">
        <v>2024</v>
      </c>
      <c r="AT1055" s="16" t="s">
        <v>2020</v>
      </c>
      <c r="AU1055" s="16" t="s">
        <v>1960</v>
      </c>
      <c r="AY1055" s="16" t="s">
        <v>2019</v>
      </c>
      <c r="BE1055" s="102">
        <f>IF(U1055="základní",N1055,0)</f>
        <v>0</v>
      </c>
      <c r="BF1055" s="102">
        <f>IF(U1055="snížená",N1055,0)</f>
        <v>0</v>
      </c>
      <c r="BG1055" s="102">
        <f>IF(U1055="zákl. přenesená",N1055,0)</f>
        <v>0</v>
      </c>
      <c r="BH1055" s="102">
        <f>IF(U1055="sníž. přenesená",N1055,0)</f>
        <v>0</v>
      </c>
      <c r="BI1055" s="102">
        <f>IF(U1055="nulová",N1055,0)</f>
        <v>0</v>
      </c>
      <c r="BJ1055" s="16" t="s">
        <v>1878</v>
      </c>
      <c r="BK1055" s="102">
        <f>ROUND(L1055*K1055,2)</f>
        <v>0</v>
      </c>
      <c r="BL1055" s="16" t="s">
        <v>2024</v>
      </c>
      <c r="BM1055" s="16" t="s">
        <v>1312</v>
      </c>
    </row>
    <row r="1056" spans="2:65" s="10" customFormat="1" ht="44.25" customHeight="1">
      <c r="B1056" s="162"/>
      <c r="C1056" s="163"/>
      <c r="D1056" s="163"/>
      <c r="E1056" s="164" t="s">
        <v>1876</v>
      </c>
      <c r="F1056" s="262" t="s">
        <v>1313</v>
      </c>
      <c r="G1056" s="263"/>
      <c r="H1056" s="263"/>
      <c r="I1056" s="263"/>
      <c r="J1056" s="163"/>
      <c r="K1056" s="165">
        <v>84.2</v>
      </c>
      <c r="L1056" s="163"/>
      <c r="M1056" s="163"/>
      <c r="N1056" s="163"/>
      <c r="O1056" s="163"/>
      <c r="P1056" s="163"/>
      <c r="Q1056" s="163"/>
      <c r="R1056" s="166"/>
      <c r="T1056" s="167"/>
      <c r="U1056" s="163"/>
      <c r="V1056" s="163"/>
      <c r="W1056" s="163"/>
      <c r="X1056" s="163"/>
      <c r="Y1056" s="163"/>
      <c r="Z1056" s="163"/>
      <c r="AA1056" s="168"/>
      <c r="AT1056" s="169" t="s">
        <v>2027</v>
      </c>
      <c r="AU1056" s="169" t="s">
        <v>1960</v>
      </c>
      <c r="AV1056" s="10" t="s">
        <v>1960</v>
      </c>
      <c r="AW1056" s="10" t="s">
        <v>2028</v>
      </c>
      <c r="AX1056" s="10" t="s">
        <v>1936</v>
      </c>
      <c r="AY1056" s="169" t="s">
        <v>2019</v>
      </c>
    </row>
    <row r="1057" spans="2:65" s="11" customFormat="1" ht="22.5" customHeight="1">
      <c r="B1057" s="170"/>
      <c r="C1057" s="171"/>
      <c r="D1057" s="171"/>
      <c r="E1057" s="172" t="s">
        <v>1876</v>
      </c>
      <c r="F1057" s="264" t="s">
        <v>2029</v>
      </c>
      <c r="G1057" s="265"/>
      <c r="H1057" s="265"/>
      <c r="I1057" s="265"/>
      <c r="J1057" s="171"/>
      <c r="K1057" s="173">
        <v>84.2</v>
      </c>
      <c r="L1057" s="171"/>
      <c r="M1057" s="171"/>
      <c r="N1057" s="171"/>
      <c r="O1057" s="171"/>
      <c r="P1057" s="171"/>
      <c r="Q1057" s="171"/>
      <c r="R1057" s="174"/>
      <c r="T1057" s="175"/>
      <c r="U1057" s="171"/>
      <c r="V1057" s="171"/>
      <c r="W1057" s="171"/>
      <c r="X1057" s="171"/>
      <c r="Y1057" s="171"/>
      <c r="Z1057" s="171"/>
      <c r="AA1057" s="176"/>
      <c r="AT1057" s="177" t="s">
        <v>2027</v>
      </c>
      <c r="AU1057" s="177" t="s">
        <v>1960</v>
      </c>
      <c r="AV1057" s="11" t="s">
        <v>2024</v>
      </c>
      <c r="AW1057" s="11" t="s">
        <v>2028</v>
      </c>
      <c r="AX1057" s="11" t="s">
        <v>1878</v>
      </c>
      <c r="AY1057" s="177" t="s">
        <v>2019</v>
      </c>
    </row>
    <row r="1058" spans="2:65" s="1" customFormat="1" ht="31.5" customHeight="1">
      <c r="B1058" s="33"/>
      <c r="C1058" s="155" t="s">
        <v>1314</v>
      </c>
      <c r="D1058" s="155" t="s">
        <v>2020</v>
      </c>
      <c r="E1058" s="156" t="s">
        <v>1315</v>
      </c>
      <c r="F1058" s="249" t="s">
        <v>1316</v>
      </c>
      <c r="G1058" s="250"/>
      <c r="H1058" s="250"/>
      <c r="I1058" s="250"/>
      <c r="J1058" s="157" t="s">
        <v>2066</v>
      </c>
      <c r="K1058" s="158">
        <v>13.34</v>
      </c>
      <c r="L1058" s="251">
        <v>0</v>
      </c>
      <c r="M1058" s="250"/>
      <c r="N1058" s="252">
        <f>ROUND(L1058*K1058,2)</f>
        <v>0</v>
      </c>
      <c r="O1058" s="250"/>
      <c r="P1058" s="250"/>
      <c r="Q1058" s="250"/>
      <c r="R1058" s="35"/>
      <c r="T1058" s="159" t="s">
        <v>1876</v>
      </c>
      <c r="U1058" s="42" t="s">
        <v>1901</v>
      </c>
      <c r="V1058" s="34"/>
      <c r="W1058" s="160">
        <f>V1058*K1058</f>
        <v>0</v>
      </c>
      <c r="X1058" s="160">
        <v>0</v>
      </c>
      <c r="Y1058" s="160">
        <f>X1058*K1058</f>
        <v>0</v>
      </c>
      <c r="Z1058" s="160">
        <v>1.4</v>
      </c>
      <c r="AA1058" s="161">
        <f>Z1058*K1058</f>
        <v>18.675999999999998</v>
      </c>
      <c r="AR1058" s="16" t="s">
        <v>2024</v>
      </c>
      <c r="AT1058" s="16" t="s">
        <v>2020</v>
      </c>
      <c r="AU1058" s="16" t="s">
        <v>1960</v>
      </c>
      <c r="AY1058" s="16" t="s">
        <v>2019</v>
      </c>
      <c r="BE1058" s="102">
        <f>IF(U1058="základní",N1058,0)</f>
        <v>0</v>
      </c>
      <c r="BF1058" s="102">
        <f>IF(U1058="snížená",N1058,0)</f>
        <v>0</v>
      </c>
      <c r="BG1058" s="102">
        <f>IF(U1058="zákl. přenesená",N1058,0)</f>
        <v>0</v>
      </c>
      <c r="BH1058" s="102">
        <f>IF(U1058="sníž. přenesená",N1058,0)</f>
        <v>0</v>
      </c>
      <c r="BI1058" s="102">
        <f>IF(U1058="nulová",N1058,0)</f>
        <v>0</v>
      </c>
      <c r="BJ1058" s="16" t="s">
        <v>1878</v>
      </c>
      <c r="BK1058" s="102">
        <f>ROUND(L1058*K1058,2)</f>
        <v>0</v>
      </c>
      <c r="BL1058" s="16" t="s">
        <v>2024</v>
      </c>
      <c r="BM1058" s="16" t="s">
        <v>1317</v>
      </c>
    </row>
    <row r="1059" spans="2:65" s="10" customFormat="1" ht="44.25" customHeight="1">
      <c r="B1059" s="162"/>
      <c r="C1059" s="163"/>
      <c r="D1059" s="163"/>
      <c r="E1059" s="164" t="s">
        <v>1876</v>
      </c>
      <c r="F1059" s="262" t="s">
        <v>1318</v>
      </c>
      <c r="G1059" s="263"/>
      <c r="H1059" s="263"/>
      <c r="I1059" s="263"/>
      <c r="J1059" s="163"/>
      <c r="K1059" s="165">
        <v>8.42</v>
      </c>
      <c r="L1059" s="163"/>
      <c r="M1059" s="163"/>
      <c r="N1059" s="163"/>
      <c r="O1059" s="163"/>
      <c r="P1059" s="163"/>
      <c r="Q1059" s="163"/>
      <c r="R1059" s="166"/>
      <c r="T1059" s="167"/>
      <c r="U1059" s="163"/>
      <c r="V1059" s="163"/>
      <c r="W1059" s="163"/>
      <c r="X1059" s="163"/>
      <c r="Y1059" s="163"/>
      <c r="Z1059" s="163"/>
      <c r="AA1059" s="168"/>
      <c r="AT1059" s="169" t="s">
        <v>2027</v>
      </c>
      <c r="AU1059" s="169" t="s">
        <v>1960</v>
      </c>
      <c r="AV1059" s="10" t="s">
        <v>1960</v>
      </c>
      <c r="AW1059" s="10" t="s">
        <v>2028</v>
      </c>
      <c r="AX1059" s="10" t="s">
        <v>1936</v>
      </c>
      <c r="AY1059" s="169" t="s">
        <v>2019</v>
      </c>
    </row>
    <row r="1060" spans="2:65" s="10" customFormat="1" ht="22.5" customHeight="1">
      <c r="B1060" s="162"/>
      <c r="C1060" s="163"/>
      <c r="D1060" s="163"/>
      <c r="E1060" s="164" t="s">
        <v>1876</v>
      </c>
      <c r="F1060" s="266" t="s">
        <v>1319</v>
      </c>
      <c r="G1060" s="263"/>
      <c r="H1060" s="263"/>
      <c r="I1060" s="263"/>
      <c r="J1060" s="163"/>
      <c r="K1060" s="165">
        <v>4.92</v>
      </c>
      <c r="L1060" s="163"/>
      <c r="M1060" s="163"/>
      <c r="N1060" s="163"/>
      <c r="O1060" s="163"/>
      <c r="P1060" s="163"/>
      <c r="Q1060" s="163"/>
      <c r="R1060" s="166"/>
      <c r="T1060" s="167"/>
      <c r="U1060" s="163"/>
      <c r="V1060" s="163"/>
      <c r="W1060" s="163"/>
      <c r="X1060" s="163"/>
      <c r="Y1060" s="163"/>
      <c r="Z1060" s="163"/>
      <c r="AA1060" s="168"/>
      <c r="AT1060" s="169" t="s">
        <v>2027</v>
      </c>
      <c r="AU1060" s="169" t="s">
        <v>1960</v>
      </c>
      <c r="AV1060" s="10" t="s">
        <v>1960</v>
      </c>
      <c r="AW1060" s="10" t="s">
        <v>2028</v>
      </c>
      <c r="AX1060" s="10" t="s">
        <v>1936</v>
      </c>
      <c r="AY1060" s="169" t="s">
        <v>2019</v>
      </c>
    </row>
    <row r="1061" spans="2:65" s="11" customFormat="1" ht="22.5" customHeight="1">
      <c r="B1061" s="170"/>
      <c r="C1061" s="171"/>
      <c r="D1061" s="171"/>
      <c r="E1061" s="172" t="s">
        <v>1876</v>
      </c>
      <c r="F1061" s="264" t="s">
        <v>2029</v>
      </c>
      <c r="G1061" s="265"/>
      <c r="H1061" s="265"/>
      <c r="I1061" s="265"/>
      <c r="J1061" s="171"/>
      <c r="K1061" s="173">
        <v>13.34</v>
      </c>
      <c r="L1061" s="171"/>
      <c r="M1061" s="171"/>
      <c r="N1061" s="171"/>
      <c r="O1061" s="171"/>
      <c r="P1061" s="171"/>
      <c r="Q1061" s="171"/>
      <c r="R1061" s="174"/>
      <c r="T1061" s="175"/>
      <c r="U1061" s="171"/>
      <c r="V1061" s="171"/>
      <c r="W1061" s="171"/>
      <c r="X1061" s="171"/>
      <c r="Y1061" s="171"/>
      <c r="Z1061" s="171"/>
      <c r="AA1061" s="176"/>
      <c r="AT1061" s="177" t="s">
        <v>2027</v>
      </c>
      <c r="AU1061" s="177" t="s">
        <v>1960</v>
      </c>
      <c r="AV1061" s="11" t="s">
        <v>2024</v>
      </c>
      <c r="AW1061" s="11" t="s">
        <v>2028</v>
      </c>
      <c r="AX1061" s="11" t="s">
        <v>1878</v>
      </c>
      <c r="AY1061" s="177" t="s">
        <v>2019</v>
      </c>
    </row>
    <row r="1062" spans="2:65" s="1" customFormat="1" ht="22.5" customHeight="1">
      <c r="B1062" s="33"/>
      <c r="C1062" s="155" t="s">
        <v>1320</v>
      </c>
      <c r="D1062" s="155" t="s">
        <v>2020</v>
      </c>
      <c r="E1062" s="156" t="s">
        <v>1321</v>
      </c>
      <c r="F1062" s="249" t="s">
        <v>1322</v>
      </c>
      <c r="G1062" s="250"/>
      <c r="H1062" s="250"/>
      <c r="I1062" s="250"/>
      <c r="J1062" s="157" t="s">
        <v>2023</v>
      </c>
      <c r="K1062" s="158">
        <v>20.347999999999999</v>
      </c>
      <c r="L1062" s="251">
        <v>0</v>
      </c>
      <c r="M1062" s="250"/>
      <c r="N1062" s="252">
        <f>ROUND(L1062*K1062,2)</f>
        <v>0</v>
      </c>
      <c r="O1062" s="250"/>
      <c r="P1062" s="250"/>
      <c r="Q1062" s="250"/>
      <c r="R1062" s="35"/>
      <c r="T1062" s="159" t="s">
        <v>1876</v>
      </c>
      <c r="U1062" s="42" t="s">
        <v>1901</v>
      </c>
      <c r="V1062" s="34"/>
      <c r="W1062" s="160">
        <f>V1062*K1062</f>
        <v>0</v>
      </c>
      <c r="X1062" s="160">
        <v>0</v>
      </c>
      <c r="Y1062" s="160">
        <f>X1062*K1062</f>
        <v>0</v>
      </c>
      <c r="Z1062" s="160">
        <v>5.8999999999999997E-2</v>
      </c>
      <c r="AA1062" s="161">
        <f>Z1062*K1062</f>
        <v>1.2005319999999999</v>
      </c>
      <c r="AR1062" s="16" t="s">
        <v>2024</v>
      </c>
      <c r="AT1062" s="16" t="s">
        <v>2020</v>
      </c>
      <c r="AU1062" s="16" t="s">
        <v>1960</v>
      </c>
      <c r="AY1062" s="16" t="s">
        <v>2019</v>
      </c>
      <c r="BE1062" s="102">
        <f>IF(U1062="základní",N1062,0)</f>
        <v>0</v>
      </c>
      <c r="BF1062" s="102">
        <f>IF(U1062="snížená",N1062,0)</f>
        <v>0</v>
      </c>
      <c r="BG1062" s="102">
        <f>IF(U1062="zákl. přenesená",N1062,0)</f>
        <v>0</v>
      </c>
      <c r="BH1062" s="102">
        <f>IF(U1062="sníž. přenesená",N1062,0)</f>
        <v>0</v>
      </c>
      <c r="BI1062" s="102">
        <f>IF(U1062="nulová",N1062,0)</f>
        <v>0</v>
      </c>
      <c r="BJ1062" s="16" t="s">
        <v>1878</v>
      </c>
      <c r="BK1062" s="102">
        <f>ROUND(L1062*K1062,2)</f>
        <v>0</v>
      </c>
      <c r="BL1062" s="16" t="s">
        <v>2024</v>
      </c>
      <c r="BM1062" s="16" t="s">
        <v>1323</v>
      </c>
    </row>
    <row r="1063" spans="2:65" s="10" customFormat="1" ht="22.5" customHeight="1">
      <c r="B1063" s="162"/>
      <c r="C1063" s="163"/>
      <c r="D1063" s="163"/>
      <c r="E1063" s="164" t="s">
        <v>1876</v>
      </c>
      <c r="F1063" s="262" t="s">
        <v>1324</v>
      </c>
      <c r="G1063" s="263"/>
      <c r="H1063" s="263"/>
      <c r="I1063" s="263"/>
      <c r="J1063" s="163"/>
      <c r="K1063" s="165">
        <v>1.08</v>
      </c>
      <c r="L1063" s="163"/>
      <c r="M1063" s="163"/>
      <c r="N1063" s="163"/>
      <c r="O1063" s="163"/>
      <c r="P1063" s="163"/>
      <c r="Q1063" s="163"/>
      <c r="R1063" s="166"/>
      <c r="T1063" s="167"/>
      <c r="U1063" s="163"/>
      <c r="V1063" s="163"/>
      <c r="W1063" s="163"/>
      <c r="X1063" s="163"/>
      <c r="Y1063" s="163"/>
      <c r="Z1063" s="163"/>
      <c r="AA1063" s="168"/>
      <c r="AT1063" s="169" t="s">
        <v>2027</v>
      </c>
      <c r="AU1063" s="169" t="s">
        <v>1960</v>
      </c>
      <c r="AV1063" s="10" t="s">
        <v>1960</v>
      </c>
      <c r="AW1063" s="10" t="s">
        <v>2028</v>
      </c>
      <c r="AX1063" s="10" t="s">
        <v>1936</v>
      </c>
      <c r="AY1063" s="169" t="s">
        <v>2019</v>
      </c>
    </row>
    <row r="1064" spans="2:65" s="10" customFormat="1" ht="57" customHeight="1">
      <c r="B1064" s="162"/>
      <c r="C1064" s="163"/>
      <c r="D1064" s="163"/>
      <c r="E1064" s="164" t="s">
        <v>1876</v>
      </c>
      <c r="F1064" s="266" t="s">
        <v>1325</v>
      </c>
      <c r="G1064" s="263"/>
      <c r="H1064" s="263"/>
      <c r="I1064" s="263"/>
      <c r="J1064" s="163"/>
      <c r="K1064" s="165">
        <v>11.685</v>
      </c>
      <c r="L1064" s="163"/>
      <c r="M1064" s="163"/>
      <c r="N1064" s="163"/>
      <c r="O1064" s="163"/>
      <c r="P1064" s="163"/>
      <c r="Q1064" s="163"/>
      <c r="R1064" s="166"/>
      <c r="T1064" s="167"/>
      <c r="U1064" s="163"/>
      <c r="V1064" s="163"/>
      <c r="W1064" s="163"/>
      <c r="X1064" s="163"/>
      <c r="Y1064" s="163"/>
      <c r="Z1064" s="163"/>
      <c r="AA1064" s="168"/>
      <c r="AT1064" s="169" t="s">
        <v>2027</v>
      </c>
      <c r="AU1064" s="169" t="s">
        <v>1960</v>
      </c>
      <c r="AV1064" s="10" t="s">
        <v>1960</v>
      </c>
      <c r="AW1064" s="10" t="s">
        <v>2028</v>
      </c>
      <c r="AX1064" s="10" t="s">
        <v>1936</v>
      </c>
      <c r="AY1064" s="169" t="s">
        <v>2019</v>
      </c>
    </row>
    <row r="1065" spans="2:65" s="10" customFormat="1" ht="22.5" customHeight="1">
      <c r="B1065" s="162"/>
      <c r="C1065" s="163"/>
      <c r="D1065" s="163"/>
      <c r="E1065" s="164" t="s">
        <v>1876</v>
      </c>
      <c r="F1065" s="266" t="s">
        <v>1326</v>
      </c>
      <c r="G1065" s="263"/>
      <c r="H1065" s="263"/>
      <c r="I1065" s="263"/>
      <c r="J1065" s="163"/>
      <c r="K1065" s="165">
        <v>6.0075000000000003</v>
      </c>
      <c r="L1065" s="163"/>
      <c r="M1065" s="163"/>
      <c r="N1065" s="163"/>
      <c r="O1065" s="163"/>
      <c r="P1065" s="163"/>
      <c r="Q1065" s="163"/>
      <c r="R1065" s="166"/>
      <c r="T1065" s="167"/>
      <c r="U1065" s="163"/>
      <c r="V1065" s="163"/>
      <c r="W1065" s="163"/>
      <c r="X1065" s="163"/>
      <c r="Y1065" s="163"/>
      <c r="Z1065" s="163"/>
      <c r="AA1065" s="168"/>
      <c r="AT1065" s="169" t="s">
        <v>2027</v>
      </c>
      <c r="AU1065" s="169" t="s">
        <v>1960</v>
      </c>
      <c r="AV1065" s="10" t="s">
        <v>1960</v>
      </c>
      <c r="AW1065" s="10" t="s">
        <v>2028</v>
      </c>
      <c r="AX1065" s="10" t="s">
        <v>1936</v>
      </c>
      <c r="AY1065" s="169" t="s">
        <v>2019</v>
      </c>
    </row>
    <row r="1066" spans="2:65" s="10" customFormat="1" ht="22.5" customHeight="1">
      <c r="B1066" s="162"/>
      <c r="C1066" s="163"/>
      <c r="D1066" s="163"/>
      <c r="E1066" s="164" t="s">
        <v>1876</v>
      </c>
      <c r="F1066" s="266" t="s">
        <v>2411</v>
      </c>
      <c r="G1066" s="263"/>
      <c r="H1066" s="263"/>
      <c r="I1066" s="263"/>
      <c r="J1066" s="163"/>
      <c r="K1066" s="165">
        <v>1.575</v>
      </c>
      <c r="L1066" s="163"/>
      <c r="M1066" s="163"/>
      <c r="N1066" s="163"/>
      <c r="O1066" s="163"/>
      <c r="P1066" s="163"/>
      <c r="Q1066" s="163"/>
      <c r="R1066" s="166"/>
      <c r="T1066" s="167"/>
      <c r="U1066" s="163"/>
      <c r="V1066" s="163"/>
      <c r="W1066" s="163"/>
      <c r="X1066" s="163"/>
      <c r="Y1066" s="163"/>
      <c r="Z1066" s="163"/>
      <c r="AA1066" s="168"/>
      <c r="AT1066" s="169" t="s">
        <v>2027</v>
      </c>
      <c r="AU1066" s="169" t="s">
        <v>1960</v>
      </c>
      <c r="AV1066" s="10" t="s">
        <v>1960</v>
      </c>
      <c r="AW1066" s="10" t="s">
        <v>2028</v>
      </c>
      <c r="AX1066" s="10" t="s">
        <v>1936</v>
      </c>
      <c r="AY1066" s="169" t="s">
        <v>2019</v>
      </c>
    </row>
    <row r="1067" spans="2:65" s="11" customFormat="1" ht="22.5" customHeight="1">
      <c r="B1067" s="170"/>
      <c r="C1067" s="171"/>
      <c r="D1067" s="171"/>
      <c r="E1067" s="172" t="s">
        <v>1876</v>
      </c>
      <c r="F1067" s="264" t="s">
        <v>2029</v>
      </c>
      <c r="G1067" s="265"/>
      <c r="H1067" s="265"/>
      <c r="I1067" s="265"/>
      <c r="J1067" s="171"/>
      <c r="K1067" s="173">
        <v>20.3475</v>
      </c>
      <c r="L1067" s="171"/>
      <c r="M1067" s="171"/>
      <c r="N1067" s="171"/>
      <c r="O1067" s="171"/>
      <c r="P1067" s="171"/>
      <c r="Q1067" s="171"/>
      <c r="R1067" s="174"/>
      <c r="T1067" s="175"/>
      <c r="U1067" s="171"/>
      <c r="V1067" s="171"/>
      <c r="W1067" s="171"/>
      <c r="X1067" s="171"/>
      <c r="Y1067" s="171"/>
      <c r="Z1067" s="171"/>
      <c r="AA1067" s="176"/>
      <c r="AT1067" s="177" t="s">
        <v>2027</v>
      </c>
      <c r="AU1067" s="177" t="s">
        <v>1960</v>
      </c>
      <c r="AV1067" s="11" t="s">
        <v>2024</v>
      </c>
      <c r="AW1067" s="11" t="s">
        <v>2028</v>
      </c>
      <c r="AX1067" s="11" t="s">
        <v>1878</v>
      </c>
      <c r="AY1067" s="177" t="s">
        <v>2019</v>
      </c>
    </row>
    <row r="1068" spans="2:65" s="1" customFormat="1" ht="22.5" customHeight="1">
      <c r="B1068" s="33"/>
      <c r="C1068" s="155" t="s">
        <v>1327</v>
      </c>
      <c r="D1068" s="155" t="s">
        <v>2020</v>
      </c>
      <c r="E1068" s="156" t="s">
        <v>1328</v>
      </c>
      <c r="F1068" s="249" t="s">
        <v>1329</v>
      </c>
      <c r="G1068" s="250"/>
      <c r="H1068" s="250"/>
      <c r="I1068" s="250"/>
      <c r="J1068" s="157" t="s">
        <v>2023</v>
      </c>
      <c r="K1068" s="158">
        <v>20.6</v>
      </c>
      <c r="L1068" s="251">
        <v>0</v>
      </c>
      <c r="M1068" s="250"/>
      <c r="N1068" s="252">
        <f>ROUND(L1068*K1068,2)</f>
        <v>0</v>
      </c>
      <c r="O1068" s="250"/>
      <c r="P1068" s="250"/>
      <c r="Q1068" s="250"/>
      <c r="R1068" s="35"/>
      <c r="T1068" s="159" t="s">
        <v>1876</v>
      </c>
      <c r="U1068" s="42" t="s">
        <v>1901</v>
      </c>
      <c r="V1068" s="34"/>
      <c r="W1068" s="160">
        <f>V1068*K1068</f>
        <v>0</v>
      </c>
      <c r="X1068" s="160">
        <v>0</v>
      </c>
      <c r="Y1068" s="160">
        <f>X1068*K1068</f>
        <v>0</v>
      </c>
      <c r="Z1068" s="160">
        <v>7.5999999999999998E-2</v>
      </c>
      <c r="AA1068" s="161">
        <f>Z1068*K1068</f>
        <v>1.5656000000000001</v>
      </c>
      <c r="AR1068" s="16" t="s">
        <v>2024</v>
      </c>
      <c r="AT1068" s="16" t="s">
        <v>2020</v>
      </c>
      <c r="AU1068" s="16" t="s">
        <v>1960</v>
      </c>
      <c r="AY1068" s="16" t="s">
        <v>2019</v>
      </c>
      <c r="BE1068" s="102">
        <f>IF(U1068="základní",N1068,0)</f>
        <v>0</v>
      </c>
      <c r="BF1068" s="102">
        <f>IF(U1068="snížená",N1068,0)</f>
        <v>0</v>
      </c>
      <c r="BG1068" s="102">
        <f>IF(U1068="zákl. přenesená",N1068,0)</f>
        <v>0</v>
      </c>
      <c r="BH1068" s="102">
        <f>IF(U1068="sníž. přenesená",N1068,0)</f>
        <v>0</v>
      </c>
      <c r="BI1068" s="102">
        <f>IF(U1068="nulová",N1068,0)</f>
        <v>0</v>
      </c>
      <c r="BJ1068" s="16" t="s">
        <v>1878</v>
      </c>
      <c r="BK1068" s="102">
        <f>ROUND(L1068*K1068,2)</f>
        <v>0</v>
      </c>
      <c r="BL1068" s="16" t="s">
        <v>2024</v>
      </c>
      <c r="BM1068" s="16" t="s">
        <v>1330</v>
      </c>
    </row>
    <row r="1069" spans="2:65" s="10" customFormat="1" ht="31.5" customHeight="1">
      <c r="B1069" s="162"/>
      <c r="C1069" s="163"/>
      <c r="D1069" s="163"/>
      <c r="E1069" s="164" t="s">
        <v>1876</v>
      </c>
      <c r="F1069" s="262" t="s">
        <v>1331</v>
      </c>
      <c r="G1069" s="263"/>
      <c r="H1069" s="263"/>
      <c r="I1069" s="263"/>
      <c r="J1069" s="163"/>
      <c r="K1069" s="165">
        <v>20.6</v>
      </c>
      <c r="L1069" s="163"/>
      <c r="M1069" s="163"/>
      <c r="N1069" s="163"/>
      <c r="O1069" s="163"/>
      <c r="P1069" s="163"/>
      <c r="Q1069" s="163"/>
      <c r="R1069" s="166"/>
      <c r="T1069" s="167"/>
      <c r="U1069" s="163"/>
      <c r="V1069" s="163"/>
      <c r="W1069" s="163"/>
      <c r="X1069" s="163"/>
      <c r="Y1069" s="163"/>
      <c r="Z1069" s="163"/>
      <c r="AA1069" s="168"/>
      <c r="AT1069" s="169" t="s">
        <v>2027</v>
      </c>
      <c r="AU1069" s="169" t="s">
        <v>1960</v>
      </c>
      <c r="AV1069" s="10" t="s">
        <v>1960</v>
      </c>
      <c r="AW1069" s="10" t="s">
        <v>2028</v>
      </c>
      <c r="AX1069" s="10" t="s">
        <v>1936</v>
      </c>
      <c r="AY1069" s="169" t="s">
        <v>2019</v>
      </c>
    </row>
    <row r="1070" spans="2:65" s="11" customFormat="1" ht="22.5" customHeight="1">
      <c r="B1070" s="170"/>
      <c r="C1070" s="171"/>
      <c r="D1070" s="171"/>
      <c r="E1070" s="172" t="s">
        <v>1876</v>
      </c>
      <c r="F1070" s="264" t="s">
        <v>2029</v>
      </c>
      <c r="G1070" s="265"/>
      <c r="H1070" s="265"/>
      <c r="I1070" s="265"/>
      <c r="J1070" s="171"/>
      <c r="K1070" s="173">
        <v>20.6</v>
      </c>
      <c r="L1070" s="171"/>
      <c r="M1070" s="171"/>
      <c r="N1070" s="171"/>
      <c r="O1070" s="171"/>
      <c r="P1070" s="171"/>
      <c r="Q1070" s="171"/>
      <c r="R1070" s="174"/>
      <c r="T1070" s="175"/>
      <c r="U1070" s="171"/>
      <c r="V1070" s="171"/>
      <c r="W1070" s="171"/>
      <c r="X1070" s="171"/>
      <c r="Y1070" s="171"/>
      <c r="Z1070" s="171"/>
      <c r="AA1070" s="176"/>
      <c r="AT1070" s="177" t="s">
        <v>2027</v>
      </c>
      <c r="AU1070" s="177" t="s">
        <v>1960</v>
      </c>
      <c r="AV1070" s="11" t="s">
        <v>2024</v>
      </c>
      <c r="AW1070" s="11" t="s">
        <v>2028</v>
      </c>
      <c r="AX1070" s="11" t="s">
        <v>1878</v>
      </c>
      <c r="AY1070" s="177" t="s">
        <v>2019</v>
      </c>
    </row>
    <row r="1071" spans="2:65" s="1" customFormat="1" ht="31.5" customHeight="1">
      <c r="B1071" s="33"/>
      <c r="C1071" s="155" t="s">
        <v>1332</v>
      </c>
      <c r="D1071" s="155" t="s">
        <v>2020</v>
      </c>
      <c r="E1071" s="156" t="s">
        <v>1333</v>
      </c>
      <c r="F1071" s="249" t="s">
        <v>1334</v>
      </c>
      <c r="G1071" s="250"/>
      <c r="H1071" s="250"/>
      <c r="I1071" s="250"/>
      <c r="J1071" s="157" t="s">
        <v>2023</v>
      </c>
      <c r="K1071" s="158">
        <v>2.88</v>
      </c>
      <c r="L1071" s="251">
        <v>0</v>
      </c>
      <c r="M1071" s="250"/>
      <c r="N1071" s="252">
        <f>ROUND(L1071*K1071,2)</f>
        <v>0</v>
      </c>
      <c r="O1071" s="250"/>
      <c r="P1071" s="250"/>
      <c r="Q1071" s="250"/>
      <c r="R1071" s="35"/>
      <c r="T1071" s="159" t="s">
        <v>1876</v>
      </c>
      <c r="U1071" s="42" t="s">
        <v>1901</v>
      </c>
      <c r="V1071" s="34"/>
      <c r="W1071" s="160">
        <f>V1071*K1071</f>
        <v>0</v>
      </c>
      <c r="X1071" s="160">
        <v>0</v>
      </c>
      <c r="Y1071" s="160">
        <f>X1071*K1071</f>
        <v>0</v>
      </c>
      <c r="Z1071" s="160">
        <v>7.2999999999999995E-2</v>
      </c>
      <c r="AA1071" s="161">
        <f>Z1071*K1071</f>
        <v>0.21023999999999998</v>
      </c>
      <c r="AR1071" s="16" t="s">
        <v>2024</v>
      </c>
      <c r="AT1071" s="16" t="s">
        <v>2020</v>
      </c>
      <c r="AU1071" s="16" t="s">
        <v>1960</v>
      </c>
      <c r="AY1071" s="16" t="s">
        <v>2019</v>
      </c>
      <c r="BE1071" s="102">
        <f>IF(U1071="základní",N1071,0)</f>
        <v>0</v>
      </c>
      <c r="BF1071" s="102">
        <f>IF(U1071="snížená",N1071,0)</f>
        <v>0</v>
      </c>
      <c r="BG1071" s="102">
        <f>IF(U1071="zákl. přenesená",N1071,0)</f>
        <v>0</v>
      </c>
      <c r="BH1071" s="102">
        <f>IF(U1071="sníž. přenesená",N1071,0)</f>
        <v>0</v>
      </c>
      <c r="BI1071" s="102">
        <f>IF(U1071="nulová",N1071,0)</f>
        <v>0</v>
      </c>
      <c r="BJ1071" s="16" t="s">
        <v>1878</v>
      </c>
      <c r="BK1071" s="102">
        <f>ROUND(L1071*K1071,2)</f>
        <v>0</v>
      </c>
      <c r="BL1071" s="16" t="s">
        <v>2024</v>
      </c>
      <c r="BM1071" s="16" t="s">
        <v>1335</v>
      </c>
    </row>
    <row r="1072" spans="2:65" s="10" customFormat="1" ht="22.5" customHeight="1">
      <c r="B1072" s="162"/>
      <c r="C1072" s="163"/>
      <c r="D1072" s="163"/>
      <c r="E1072" s="164" t="s">
        <v>1876</v>
      </c>
      <c r="F1072" s="262" t="s">
        <v>1336</v>
      </c>
      <c r="G1072" s="263"/>
      <c r="H1072" s="263"/>
      <c r="I1072" s="263"/>
      <c r="J1072" s="163"/>
      <c r="K1072" s="165">
        <v>1.44</v>
      </c>
      <c r="L1072" s="163"/>
      <c r="M1072" s="163"/>
      <c r="N1072" s="163"/>
      <c r="O1072" s="163"/>
      <c r="P1072" s="163"/>
      <c r="Q1072" s="163"/>
      <c r="R1072" s="166"/>
      <c r="T1072" s="167"/>
      <c r="U1072" s="163"/>
      <c r="V1072" s="163"/>
      <c r="W1072" s="163"/>
      <c r="X1072" s="163"/>
      <c r="Y1072" s="163"/>
      <c r="Z1072" s="163"/>
      <c r="AA1072" s="168"/>
      <c r="AT1072" s="169" t="s">
        <v>2027</v>
      </c>
      <c r="AU1072" s="169" t="s">
        <v>1960</v>
      </c>
      <c r="AV1072" s="10" t="s">
        <v>1960</v>
      </c>
      <c r="AW1072" s="10" t="s">
        <v>2028</v>
      </c>
      <c r="AX1072" s="10" t="s">
        <v>1936</v>
      </c>
      <c r="AY1072" s="169" t="s">
        <v>2019</v>
      </c>
    </row>
    <row r="1073" spans="2:65" s="10" customFormat="1" ht="22.5" customHeight="1">
      <c r="B1073" s="162"/>
      <c r="C1073" s="163"/>
      <c r="D1073" s="163"/>
      <c r="E1073" s="164" t="s">
        <v>1876</v>
      </c>
      <c r="F1073" s="266" t="s">
        <v>1337</v>
      </c>
      <c r="G1073" s="263"/>
      <c r="H1073" s="263"/>
      <c r="I1073" s="263"/>
      <c r="J1073" s="163"/>
      <c r="K1073" s="165">
        <v>1.44</v>
      </c>
      <c r="L1073" s="163"/>
      <c r="M1073" s="163"/>
      <c r="N1073" s="163"/>
      <c r="O1073" s="163"/>
      <c r="P1073" s="163"/>
      <c r="Q1073" s="163"/>
      <c r="R1073" s="166"/>
      <c r="T1073" s="167"/>
      <c r="U1073" s="163"/>
      <c r="V1073" s="163"/>
      <c r="W1073" s="163"/>
      <c r="X1073" s="163"/>
      <c r="Y1073" s="163"/>
      <c r="Z1073" s="163"/>
      <c r="AA1073" s="168"/>
      <c r="AT1073" s="169" t="s">
        <v>2027</v>
      </c>
      <c r="AU1073" s="169" t="s">
        <v>1960</v>
      </c>
      <c r="AV1073" s="10" t="s">
        <v>1960</v>
      </c>
      <c r="AW1073" s="10" t="s">
        <v>2028</v>
      </c>
      <c r="AX1073" s="10" t="s">
        <v>1936</v>
      </c>
      <c r="AY1073" s="169" t="s">
        <v>2019</v>
      </c>
    </row>
    <row r="1074" spans="2:65" s="11" customFormat="1" ht="22.5" customHeight="1">
      <c r="B1074" s="170"/>
      <c r="C1074" s="171"/>
      <c r="D1074" s="171"/>
      <c r="E1074" s="172" t="s">
        <v>1876</v>
      </c>
      <c r="F1074" s="264" t="s">
        <v>2029</v>
      </c>
      <c r="G1074" s="265"/>
      <c r="H1074" s="265"/>
      <c r="I1074" s="265"/>
      <c r="J1074" s="171"/>
      <c r="K1074" s="173">
        <v>2.88</v>
      </c>
      <c r="L1074" s="171"/>
      <c r="M1074" s="171"/>
      <c r="N1074" s="171"/>
      <c r="O1074" s="171"/>
      <c r="P1074" s="171"/>
      <c r="Q1074" s="171"/>
      <c r="R1074" s="174"/>
      <c r="T1074" s="175"/>
      <c r="U1074" s="171"/>
      <c r="V1074" s="171"/>
      <c r="W1074" s="171"/>
      <c r="X1074" s="171"/>
      <c r="Y1074" s="171"/>
      <c r="Z1074" s="171"/>
      <c r="AA1074" s="176"/>
      <c r="AT1074" s="177" t="s">
        <v>2027</v>
      </c>
      <c r="AU1074" s="177" t="s">
        <v>1960</v>
      </c>
      <c r="AV1074" s="11" t="s">
        <v>2024</v>
      </c>
      <c r="AW1074" s="11" t="s">
        <v>2028</v>
      </c>
      <c r="AX1074" s="11" t="s">
        <v>1878</v>
      </c>
      <c r="AY1074" s="177" t="s">
        <v>2019</v>
      </c>
    </row>
    <row r="1075" spans="2:65" s="1" customFormat="1" ht="44.25" customHeight="1">
      <c r="B1075" s="33"/>
      <c r="C1075" s="155" t="s">
        <v>1338</v>
      </c>
      <c r="D1075" s="155" t="s">
        <v>2020</v>
      </c>
      <c r="E1075" s="156" t="s">
        <v>1339</v>
      </c>
      <c r="F1075" s="249" t="s">
        <v>1340</v>
      </c>
      <c r="G1075" s="250"/>
      <c r="H1075" s="250"/>
      <c r="I1075" s="250"/>
      <c r="J1075" s="157" t="s">
        <v>2023</v>
      </c>
      <c r="K1075" s="158">
        <v>30.51</v>
      </c>
      <c r="L1075" s="251">
        <v>0</v>
      </c>
      <c r="M1075" s="250"/>
      <c r="N1075" s="252">
        <f>ROUND(L1075*K1075,2)</f>
        <v>0</v>
      </c>
      <c r="O1075" s="250"/>
      <c r="P1075" s="250"/>
      <c r="Q1075" s="250"/>
      <c r="R1075" s="35"/>
      <c r="T1075" s="159" t="s">
        <v>1876</v>
      </c>
      <c r="U1075" s="42" t="s">
        <v>1901</v>
      </c>
      <c r="V1075" s="34"/>
      <c r="W1075" s="160">
        <f>V1075*K1075</f>
        <v>0</v>
      </c>
      <c r="X1075" s="160">
        <v>0</v>
      </c>
      <c r="Y1075" s="160">
        <f>X1075*K1075</f>
        <v>0</v>
      </c>
      <c r="Z1075" s="160">
        <v>5.8999999999999997E-2</v>
      </c>
      <c r="AA1075" s="161">
        <f>Z1075*K1075</f>
        <v>1.80009</v>
      </c>
      <c r="AR1075" s="16" t="s">
        <v>2024</v>
      </c>
      <c r="AT1075" s="16" t="s">
        <v>2020</v>
      </c>
      <c r="AU1075" s="16" t="s">
        <v>1960</v>
      </c>
      <c r="AY1075" s="16" t="s">
        <v>2019</v>
      </c>
      <c r="BE1075" s="102">
        <f>IF(U1075="základní",N1075,0)</f>
        <v>0</v>
      </c>
      <c r="BF1075" s="102">
        <f>IF(U1075="snížená",N1075,0)</f>
        <v>0</v>
      </c>
      <c r="BG1075" s="102">
        <f>IF(U1075="zákl. přenesená",N1075,0)</f>
        <v>0</v>
      </c>
      <c r="BH1075" s="102">
        <f>IF(U1075="sníž. přenesená",N1075,0)</f>
        <v>0</v>
      </c>
      <c r="BI1075" s="102">
        <f>IF(U1075="nulová",N1075,0)</f>
        <v>0</v>
      </c>
      <c r="BJ1075" s="16" t="s">
        <v>1878</v>
      </c>
      <c r="BK1075" s="102">
        <f>ROUND(L1075*K1075,2)</f>
        <v>0</v>
      </c>
      <c r="BL1075" s="16" t="s">
        <v>2024</v>
      </c>
      <c r="BM1075" s="16" t="s">
        <v>1341</v>
      </c>
    </row>
    <row r="1076" spans="2:65" s="10" customFormat="1" ht="22.5" customHeight="1">
      <c r="B1076" s="162"/>
      <c r="C1076" s="163"/>
      <c r="D1076" s="163"/>
      <c r="E1076" s="164" t="s">
        <v>1876</v>
      </c>
      <c r="F1076" s="262" t="s">
        <v>1342</v>
      </c>
      <c r="G1076" s="263"/>
      <c r="H1076" s="263"/>
      <c r="I1076" s="263"/>
      <c r="J1076" s="163"/>
      <c r="K1076" s="165">
        <v>30.51</v>
      </c>
      <c r="L1076" s="163"/>
      <c r="M1076" s="163"/>
      <c r="N1076" s="163"/>
      <c r="O1076" s="163"/>
      <c r="P1076" s="163"/>
      <c r="Q1076" s="163"/>
      <c r="R1076" s="166"/>
      <c r="T1076" s="167"/>
      <c r="U1076" s="163"/>
      <c r="V1076" s="163"/>
      <c r="W1076" s="163"/>
      <c r="X1076" s="163"/>
      <c r="Y1076" s="163"/>
      <c r="Z1076" s="163"/>
      <c r="AA1076" s="168"/>
      <c r="AT1076" s="169" t="s">
        <v>2027</v>
      </c>
      <c r="AU1076" s="169" t="s">
        <v>1960</v>
      </c>
      <c r="AV1076" s="10" t="s">
        <v>1960</v>
      </c>
      <c r="AW1076" s="10" t="s">
        <v>2028</v>
      </c>
      <c r="AX1076" s="10" t="s">
        <v>1936</v>
      </c>
      <c r="AY1076" s="169" t="s">
        <v>2019</v>
      </c>
    </row>
    <row r="1077" spans="2:65" s="11" customFormat="1" ht="22.5" customHeight="1">
      <c r="B1077" s="170"/>
      <c r="C1077" s="171"/>
      <c r="D1077" s="171"/>
      <c r="E1077" s="172" t="s">
        <v>1876</v>
      </c>
      <c r="F1077" s="264" t="s">
        <v>2029</v>
      </c>
      <c r="G1077" s="265"/>
      <c r="H1077" s="265"/>
      <c r="I1077" s="265"/>
      <c r="J1077" s="171"/>
      <c r="K1077" s="173">
        <v>30.51</v>
      </c>
      <c r="L1077" s="171"/>
      <c r="M1077" s="171"/>
      <c r="N1077" s="171"/>
      <c r="O1077" s="171"/>
      <c r="P1077" s="171"/>
      <c r="Q1077" s="171"/>
      <c r="R1077" s="174"/>
      <c r="T1077" s="175"/>
      <c r="U1077" s="171"/>
      <c r="V1077" s="171"/>
      <c r="W1077" s="171"/>
      <c r="X1077" s="171"/>
      <c r="Y1077" s="171"/>
      <c r="Z1077" s="171"/>
      <c r="AA1077" s="176"/>
      <c r="AT1077" s="177" t="s">
        <v>2027</v>
      </c>
      <c r="AU1077" s="177" t="s">
        <v>1960</v>
      </c>
      <c r="AV1077" s="11" t="s">
        <v>2024</v>
      </c>
      <c r="AW1077" s="11" t="s">
        <v>2028</v>
      </c>
      <c r="AX1077" s="11" t="s">
        <v>1878</v>
      </c>
      <c r="AY1077" s="177" t="s">
        <v>2019</v>
      </c>
    </row>
    <row r="1078" spans="2:65" s="1" customFormat="1" ht="31.5" customHeight="1">
      <c r="B1078" s="33"/>
      <c r="C1078" s="155" t="s">
        <v>1343</v>
      </c>
      <c r="D1078" s="155" t="s">
        <v>2020</v>
      </c>
      <c r="E1078" s="156" t="s">
        <v>1344</v>
      </c>
      <c r="F1078" s="249" t="s">
        <v>1345</v>
      </c>
      <c r="G1078" s="250"/>
      <c r="H1078" s="250"/>
      <c r="I1078" s="250"/>
      <c r="J1078" s="157" t="s">
        <v>2023</v>
      </c>
      <c r="K1078" s="158">
        <v>1.89</v>
      </c>
      <c r="L1078" s="251">
        <v>0</v>
      </c>
      <c r="M1078" s="250"/>
      <c r="N1078" s="252">
        <f>ROUND(L1078*K1078,2)</f>
        <v>0</v>
      </c>
      <c r="O1078" s="250"/>
      <c r="P1078" s="250"/>
      <c r="Q1078" s="250"/>
      <c r="R1078" s="35"/>
      <c r="T1078" s="159" t="s">
        <v>1876</v>
      </c>
      <c r="U1078" s="42" t="s">
        <v>1901</v>
      </c>
      <c r="V1078" s="34"/>
      <c r="W1078" s="160">
        <f>V1078*K1078</f>
        <v>0</v>
      </c>
      <c r="X1078" s="160">
        <v>0</v>
      </c>
      <c r="Y1078" s="160">
        <f>X1078*K1078</f>
        <v>0</v>
      </c>
      <c r="Z1078" s="160">
        <v>8.3000000000000004E-2</v>
      </c>
      <c r="AA1078" s="161">
        <f>Z1078*K1078</f>
        <v>0.15687000000000001</v>
      </c>
      <c r="AR1078" s="16" t="s">
        <v>2024</v>
      </c>
      <c r="AT1078" s="16" t="s">
        <v>2020</v>
      </c>
      <c r="AU1078" s="16" t="s">
        <v>1960</v>
      </c>
      <c r="AY1078" s="16" t="s">
        <v>2019</v>
      </c>
      <c r="BE1078" s="102">
        <f>IF(U1078="základní",N1078,0)</f>
        <v>0</v>
      </c>
      <c r="BF1078" s="102">
        <f>IF(U1078="snížená",N1078,0)</f>
        <v>0</v>
      </c>
      <c r="BG1078" s="102">
        <f>IF(U1078="zákl. přenesená",N1078,0)</f>
        <v>0</v>
      </c>
      <c r="BH1078" s="102">
        <f>IF(U1078="sníž. přenesená",N1078,0)</f>
        <v>0</v>
      </c>
      <c r="BI1078" s="102">
        <f>IF(U1078="nulová",N1078,0)</f>
        <v>0</v>
      </c>
      <c r="BJ1078" s="16" t="s">
        <v>1878</v>
      </c>
      <c r="BK1078" s="102">
        <f>ROUND(L1078*K1078,2)</f>
        <v>0</v>
      </c>
      <c r="BL1078" s="16" t="s">
        <v>2024</v>
      </c>
      <c r="BM1078" s="16" t="s">
        <v>1346</v>
      </c>
    </row>
    <row r="1079" spans="2:65" s="10" customFormat="1" ht="22.5" customHeight="1">
      <c r="B1079" s="162"/>
      <c r="C1079" s="163"/>
      <c r="D1079" s="163"/>
      <c r="E1079" s="164" t="s">
        <v>1876</v>
      </c>
      <c r="F1079" s="262" t="s">
        <v>1347</v>
      </c>
      <c r="G1079" s="263"/>
      <c r="H1079" s="263"/>
      <c r="I1079" s="263"/>
      <c r="J1079" s="163"/>
      <c r="K1079" s="165">
        <v>1.89</v>
      </c>
      <c r="L1079" s="163"/>
      <c r="M1079" s="163"/>
      <c r="N1079" s="163"/>
      <c r="O1079" s="163"/>
      <c r="P1079" s="163"/>
      <c r="Q1079" s="163"/>
      <c r="R1079" s="166"/>
      <c r="T1079" s="167"/>
      <c r="U1079" s="163"/>
      <c r="V1079" s="163"/>
      <c r="W1079" s="163"/>
      <c r="X1079" s="163"/>
      <c r="Y1079" s="163"/>
      <c r="Z1079" s="163"/>
      <c r="AA1079" s="168"/>
      <c r="AT1079" s="169" t="s">
        <v>2027</v>
      </c>
      <c r="AU1079" s="169" t="s">
        <v>1960</v>
      </c>
      <c r="AV1079" s="10" t="s">
        <v>1960</v>
      </c>
      <c r="AW1079" s="10" t="s">
        <v>2028</v>
      </c>
      <c r="AX1079" s="10" t="s">
        <v>1936</v>
      </c>
      <c r="AY1079" s="169" t="s">
        <v>2019</v>
      </c>
    </row>
    <row r="1080" spans="2:65" s="11" customFormat="1" ht="22.5" customHeight="1">
      <c r="B1080" s="170"/>
      <c r="C1080" s="171"/>
      <c r="D1080" s="171"/>
      <c r="E1080" s="172" t="s">
        <v>1876</v>
      </c>
      <c r="F1080" s="264" t="s">
        <v>2029</v>
      </c>
      <c r="G1080" s="265"/>
      <c r="H1080" s="265"/>
      <c r="I1080" s="265"/>
      <c r="J1080" s="171"/>
      <c r="K1080" s="173">
        <v>1.89</v>
      </c>
      <c r="L1080" s="171"/>
      <c r="M1080" s="171"/>
      <c r="N1080" s="171"/>
      <c r="O1080" s="171"/>
      <c r="P1080" s="171"/>
      <c r="Q1080" s="171"/>
      <c r="R1080" s="174"/>
      <c r="T1080" s="175"/>
      <c r="U1080" s="171"/>
      <c r="V1080" s="171"/>
      <c r="W1080" s="171"/>
      <c r="X1080" s="171"/>
      <c r="Y1080" s="171"/>
      <c r="Z1080" s="171"/>
      <c r="AA1080" s="176"/>
      <c r="AT1080" s="177" t="s">
        <v>2027</v>
      </c>
      <c r="AU1080" s="177" t="s">
        <v>1960</v>
      </c>
      <c r="AV1080" s="11" t="s">
        <v>2024</v>
      </c>
      <c r="AW1080" s="11" t="s">
        <v>2028</v>
      </c>
      <c r="AX1080" s="11" t="s">
        <v>1878</v>
      </c>
      <c r="AY1080" s="177" t="s">
        <v>2019</v>
      </c>
    </row>
    <row r="1081" spans="2:65" s="1" customFormat="1" ht="31.5" customHeight="1">
      <c r="B1081" s="33"/>
      <c r="C1081" s="155" t="s">
        <v>1348</v>
      </c>
      <c r="D1081" s="155" t="s">
        <v>2020</v>
      </c>
      <c r="E1081" s="156" t="s">
        <v>1349</v>
      </c>
      <c r="F1081" s="249" t="s">
        <v>1350</v>
      </c>
      <c r="G1081" s="250"/>
      <c r="H1081" s="250"/>
      <c r="I1081" s="250"/>
      <c r="J1081" s="157" t="s">
        <v>2023</v>
      </c>
      <c r="K1081" s="158">
        <v>3.15</v>
      </c>
      <c r="L1081" s="251">
        <v>0</v>
      </c>
      <c r="M1081" s="250"/>
      <c r="N1081" s="252">
        <f>ROUND(L1081*K1081,2)</f>
        <v>0</v>
      </c>
      <c r="O1081" s="250"/>
      <c r="P1081" s="250"/>
      <c r="Q1081" s="250"/>
      <c r="R1081" s="35"/>
      <c r="T1081" s="159" t="s">
        <v>1876</v>
      </c>
      <c r="U1081" s="42" t="s">
        <v>1901</v>
      </c>
      <c r="V1081" s="34"/>
      <c r="W1081" s="160">
        <f>V1081*K1081</f>
        <v>0</v>
      </c>
      <c r="X1081" s="160">
        <v>0</v>
      </c>
      <c r="Y1081" s="160">
        <f>X1081*K1081</f>
        <v>0</v>
      </c>
      <c r="Z1081" s="160">
        <v>6.2E-2</v>
      </c>
      <c r="AA1081" s="161">
        <f>Z1081*K1081</f>
        <v>0.1953</v>
      </c>
      <c r="AR1081" s="16" t="s">
        <v>2024</v>
      </c>
      <c r="AT1081" s="16" t="s">
        <v>2020</v>
      </c>
      <c r="AU1081" s="16" t="s">
        <v>1960</v>
      </c>
      <c r="AY1081" s="16" t="s">
        <v>2019</v>
      </c>
      <c r="BE1081" s="102">
        <f>IF(U1081="základní",N1081,0)</f>
        <v>0</v>
      </c>
      <c r="BF1081" s="102">
        <f>IF(U1081="snížená",N1081,0)</f>
        <v>0</v>
      </c>
      <c r="BG1081" s="102">
        <f>IF(U1081="zákl. přenesená",N1081,0)</f>
        <v>0</v>
      </c>
      <c r="BH1081" s="102">
        <f>IF(U1081="sníž. přenesená",N1081,0)</f>
        <v>0</v>
      </c>
      <c r="BI1081" s="102">
        <f>IF(U1081="nulová",N1081,0)</f>
        <v>0</v>
      </c>
      <c r="BJ1081" s="16" t="s">
        <v>1878</v>
      </c>
      <c r="BK1081" s="102">
        <f>ROUND(L1081*K1081,2)</f>
        <v>0</v>
      </c>
      <c r="BL1081" s="16" t="s">
        <v>2024</v>
      </c>
      <c r="BM1081" s="16" t="s">
        <v>1351</v>
      </c>
    </row>
    <row r="1082" spans="2:65" s="10" customFormat="1" ht="22.5" customHeight="1">
      <c r="B1082" s="162"/>
      <c r="C1082" s="163"/>
      <c r="D1082" s="163"/>
      <c r="E1082" s="164" t="s">
        <v>1876</v>
      </c>
      <c r="F1082" s="262" t="s">
        <v>1352</v>
      </c>
      <c r="G1082" s="263"/>
      <c r="H1082" s="263"/>
      <c r="I1082" s="263"/>
      <c r="J1082" s="163"/>
      <c r="K1082" s="165">
        <v>3.15</v>
      </c>
      <c r="L1082" s="163"/>
      <c r="M1082" s="163"/>
      <c r="N1082" s="163"/>
      <c r="O1082" s="163"/>
      <c r="P1082" s="163"/>
      <c r="Q1082" s="163"/>
      <c r="R1082" s="166"/>
      <c r="T1082" s="167"/>
      <c r="U1082" s="163"/>
      <c r="V1082" s="163"/>
      <c r="W1082" s="163"/>
      <c r="X1082" s="163"/>
      <c r="Y1082" s="163"/>
      <c r="Z1082" s="163"/>
      <c r="AA1082" s="168"/>
      <c r="AT1082" s="169" t="s">
        <v>2027</v>
      </c>
      <c r="AU1082" s="169" t="s">
        <v>1960</v>
      </c>
      <c r="AV1082" s="10" t="s">
        <v>1960</v>
      </c>
      <c r="AW1082" s="10" t="s">
        <v>2028</v>
      </c>
      <c r="AX1082" s="10" t="s">
        <v>1936</v>
      </c>
      <c r="AY1082" s="169" t="s">
        <v>2019</v>
      </c>
    </row>
    <row r="1083" spans="2:65" s="11" customFormat="1" ht="22.5" customHeight="1">
      <c r="B1083" s="170"/>
      <c r="C1083" s="171"/>
      <c r="D1083" s="171"/>
      <c r="E1083" s="172" t="s">
        <v>1876</v>
      </c>
      <c r="F1083" s="264" t="s">
        <v>2029</v>
      </c>
      <c r="G1083" s="265"/>
      <c r="H1083" s="265"/>
      <c r="I1083" s="265"/>
      <c r="J1083" s="171"/>
      <c r="K1083" s="173">
        <v>3.15</v>
      </c>
      <c r="L1083" s="171"/>
      <c r="M1083" s="171"/>
      <c r="N1083" s="171"/>
      <c r="O1083" s="171"/>
      <c r="P1083" s="171"/>
      <c r="Q1083" s="171"/>
      <c r="R1083" s="174"/>
      <c r="T1083" s="175"/>
      <c r="U1083" s="171"/>
      <c r="V1083" s="171"/>
      <c r="W1083" s="171"/>
      <c r="X1083" s="171"/>
      <c r="Y1083" s="171"/>
      <c r="Z1083" s="171"/>
      <c r="AA1083" s="176"/>
      <c r="AT1083" s="177" t="s">
        <v>2027</v>
      </c>
      <c r="AU1083" s="177" t="s">
        <v>1960</v>
      </c>
      <c r="AV1083" s="11" t="s">
        <v>2024</v>
      </c>
      <c r="AW1083" s="11" t="s">
        <v>2028</v>
      </c>
      <c r="AX1083" s="11" t="s">
        <v>1878</v>
      </c>
      <c r="AY1083" s="177" t="s">
        <v>2019</v>
      </c>
    </row>
    <row r="1084" spans="2:65" s="1" customFormat="1" ht="31.5" customHeight="1">
      <c r="B1084" s="33"/>
      <c r="C1084" s="155" t="s">
        <v>1353</v>
      </c>
      <c r="D1084" s="155" t="s">
        <v>2020</v>
      </c>
      <c r="E1084" s="156" t="s">
        <v>1354</v>
      </c>
      <c r="F1084" s="249" t="s">
        <v>1355</v>
      </c>
      <c r="G1084" s="250"/>
      <c r="H1084" s="250"/>
      <c r="I1084" s="250"/>
      <c r="J1084" s="157" t="s">
        <v>2066</v>
      </c>
      <c r="K1084" s="158">
        <v>8.6869999999999994</v>
      </c>
      <c r="L1084" s="251">
        <v>0</v>
      </c>
      <c r="M1084" s="250"/>
      <c r="N1084" s="252">
        <f>ROUND(L1084*K1084,2)</f>
        <v>0</v>
      </c>
      <c r="O1084" s="250"/>
      <c r="P1084" s="250"/>
      <c r="Q1084" s="250"/>
      <c r="R1084" s="35"/>
      <c r="T1084" s="159" t="s">
        <v>1876</v>
      </c>
      <c r="U1084" s="42" t="s">
        <v>1901</v>
      </c>
      <c r="V1084" s="34"/>
      <c r="W1084" s="160">
        <f>V1084*K1084</f>
        <v>0</v>
      </c>
      <c r="X1084" s="160">
        <v>0</v>
      </c>
      <c r="Y1084" s="160">
        <f>X1084*K1084</f>
        <v>0</v>
      </c>
      <c r="Z1084" s="160">
        <v>1.8</v>
      </c>
      <c r="AA1084" s="161">
        <f>Z1084*K1084</f>
        <v>15.6366</v>
      </c>
      <c r="AR1084" s="16" t="s">
        <v>2024</v>
      </c>
      <c r="AT1084" s="16" t="s">
        <v>2020</v>
      </c>
      <c r="AU1084" s="16" t="s">
        <v>1960</v>
      </c>
      <c r="AY1084" s="16" t="s">
        <v>2019</v>
      </c>
      <c r="BE1084" s="102">
        <f>IF(U1084="základní",N1084,0)</f>
        <v>0</v>
      </c>
      <c r="BF1084" s="102">
        <f>IF(U1084="snížená",N1084,0)</f>
        <v>0</v>
      </c>
      <c r="BG1084" s="102">
        <f>IF(U1084="zákl. přenesená",N1084,0)</f>
        <v>0</v>
      </c>
      <c r="BH1084" s="102">
        <f>IF(U1084="sníž. přenesená",N1084,0)</f>
        <v>0</v>
      </c>
      <c r="BI1084" s="102">
        <f>IF(U1084="nulová",N1084,0)</f>
        <v>0</v>
      </c>
      <c r="BJ1084" s="16" t="s">
        <v>1878</v>
      </c>
      <c r="BK1084" s="102">
        <f>ROUND(L1084*K1084,2)</f>
        <v>0</v>
      </c>
      <c r="BL1084" s="16" t="s">
        <v>2024</v>
      </c>
      <c r="BM1084" s="16" t="s">
        <v>1356</v>
      </c>
    </row>
    <row r="1085" spans="2:65" s="10" customFormat="1" ht="22.5" customHeight="1">
      <c r="B1085" s="162"/>
      <c r="C1085" s="163"/>
      <c r="D1085" s="163"/>
      <c r="E1085" s="164" t="s">
        <v>1876</v>
      </c>
      <c r="F1085" s="262" t="s">
        <v>1357</v>
      </c>
      <c r="G1085" s="263"/>
      <c r="H1085" s="263"/>
      <c r="I1085" s="263"/>
      <c r="J1085" s="163"/>
      <c r="K1085" s="165">
        <v>0.47249999999999998</v>
      </c>
      <c r="L1085" s="163"/>
      <c r="M1085" s="163"/>
      <c r="N1085" s="163"/>
      <c r="O1085" s="163"/>
      <c r="P1085" s="163"/>
      <c r="Q1085" s="163"/>
      <c r="R1085" s="166"/>
      <c r="T1085" s="167"/>
      <c r="U1085" s="163"/>
      <c r="V1085" s="163"/>
      <c r="W1085" s="163"/>
      <c r="X1085" s="163"/>
      <c r="Y1085" s="163"/>
      <c r="Z1085" s="163"/>
      <c r="AA1085" s="168"/>
      <c r="AT1085" s="169" t="s">
        <v>2027</v>
      </c>
      <c r="AU1085" s="169" t="s">
        <v>1960</v>
      </c>
      <c r="AV1085" s="10" t="s">
        <v>1960</v>
      </c>
      <c r="AW1085" s="10" t="s">
        <v>2028</v>
      </c>
      <c r="AX1085" s="10" t="s">
        <v>1936</v>
      </c>
      <c r="AY1085" s="169" t="s">
        <v>2019</v>
      </c>
    </row>
    <row r="1086" spans="2:65" s="10" customFormat="1" ht="57" customHeight="1">
      <c r="B1086" s="162"/>
      <c r="C1086" s="163"/>
      <c r="D1086" s="163"/>
      <c r="E1086" s="164" t="s">
        <v>1876</v>
      </c>
      <c r="F1086" s="266" t="s">
        <v>1358</v>
      </c>
      <c r="G1086" s="263"/>
      <c r="H1086" s="263"/>
      <c r="I1086" s="263"/>
      <c r="J1086" s="163"/>
      <c r="K1086" s="165">
        <v>5.1487499999999997</v>
      </c>
      <c r="L1086" s="163"/>
      <c r="M1086" s="163"/>
      <c r="N1086" s="163"/>
      <c r="O1086" s="163"/>
      <c r="P1086" s="163"/>
      <c r="Q1086" s="163"/>
      <c r="R1086" s="166"/>
      <c r="T1086" s="167"/>
      <c r="U1086" s="163"/>
      <c r="V1086" s="163"/>
      <c r="W1086" s="163"/>
      <c r="X1086" s="163"/>
      <c r="Y1086" s="163"/>
      <c r="Z1086" s="163"/>
      <c r="AA1086" s="168"/>
      <c r="AT1086" s="169" t="s">
        <v>2027</v>
      </c>
      <c r="AU1086" s="169" t="s">
        <v>1960</v>
      </c>
      <c r="AV1086" s="10" t="s">
        <v>1960</v>
      </c>
      <c r="AW1086" s="10" t="s">
        <v>2028</v>
      </c>
      <c r="AX1086" s="10" t="s">
        <v>1936</v>
      </c>
      <c r="AY1086" s="169" t="s">
        <v>2019</v>
      </c>
    </row>
    <row r="1087" spans="2:65" s="10" customFormat="1" ht="22.5" customHeight="1">
      <c r="B1087" s="162"/>
      <c r="C1087" s="163"/>
      <c r="D1087" s="163"/>
      <c r="E1087" s="164" t="s">
        <v>1876</v>
      </c>
      <c r="F1087" s="266" t="s">
        <v>1359</v>
      </c>
      <c r="G1087" s="263"/>
      <c r="H1087" s="263"/>
      <c r="I1087" s="263"/>
      <c r="J1087" s="163"/>
      <c r="K1087" s="165">
        <v>2.1997499999999999</v>
      </c>
      <c r="L1087" s="163"/>
      <c r="M1087" s="163"/>
      <c r="N1087" s="163"/>
      <c r="O1087" s="163"/>
      <c r="P1087" s="163"/>
      <c r="Q1087" s="163"/>
      <c r="R1087" s="166"/>
      <c r="T1087" s="167"/>
      <c r="U1087" s="163"/>
      <c r="V1087" s="163"/>
      <c r="W1087" s="163"/>
      <c r="X1087" s="163"/>
      <c r="Y1087" s="163"/>
      <c r="Z1087" s="163"/>
      <c r="AA1087" s="168"/>
      <c r="AT1087" s="169" t="s">
        <v>2027</v>
      </c>
      <c r="AU1087" s="169" t="s">
        <v>1960</v>
      </c>
      <c r="AV1087" s="10" t="s">
        <v>1960</v>
      </c>
      <c r="AW1087" s="10" t="s">
        <v>2028</v>
      </c>
      <c r="AX1087" s="10" t="s">
        <v>1936</v>
      </c>
      <c r="AY1087" s="169" t="s">
        <v>2019</v>
      </c>
    </row>
    <row r="1088" spans="2:65" s="10" customFormat="1" ht="22.5" customHeight="1">
      <c r="B1088" s="162"/>
      <c r="C1088" s="163"/>
      <c r="D1088" s="163"/>
      <c r="E1088" s="164" t="s">
        <v>1876</v>
      </c>
      <c r="F1088" s="266" t="s">
        <v>1360</v>
      </c>
      <c r="G1088" s="263"/>
      <c r="H1088" s="263"/>
      <c r="I1088" s="263"/>
      <c r="J1088" s="163"/>
      <c r="K1088" s="165">
        <v>0.86624999999999996</v>
      </c>
      <c r="L1088" s="163"/>
      <c r="M1088" s="163"/>
      <c r="N1088" s="163"/>
      <c r="O1088" s="163"/>
      <c r="P1088" s="163"/>
      <c r="Q1088" s="163"/>
      <c r="R1088" s="166"/>
      <c r="T1088" s="167"/>
      <c r="U1088" s="163"/>
      <c r="V1088" s="163"/>
      <c r="W1088" s="163"/>
      <c r="X1088" s="163"/>
      <c r="Y1088" s="163"/>
      <c r="Z1088" s="163"/>
      <c r="AA1088" s="168"/>
      <c r="AT1088" s="169" t="s">
        <v>2027</v>
      </c>
      <c r="AU1088" s="169" t="s">
        <v>1960</v>
      </c>
      <c r="AV1088" s="10" t="s">
        <v>1960</v>
      </c>
      <c r="AW1088" s="10" t="s">
        <v>2028</v>
      </c>
      <c r="AX1088" s="10" t="s">
        <v>1936</v>
      </c>
      <c r="AY1088" s="169" t="s">
        <v>2019</v>
      </c>
    </row>
    <row r="1089" spans="2:65" s="11" customFormat="1" ht="22.5" customHeight="1">
      <c r="B1089" s="170"/>
      <c r="C1089" s="171"/>
      <c r="D1089" s="171"/>
      <c r="E1089" s="172" t="s">
        <v>1876</v>
      </c>
      <c r="F1089" s="264" t="s">
        <v>2029</v>
      </c>
      <c r="G1089" s="265"/>
      <c r="H1089" s="265"/>
      <c r="I1089" s="265"/>
      <c r="J1089" s="171"/>
      <c r="K1089" s="173">
        <v>8.6872500000000006</v>
      </c>
      <c r="L1089" s="171"/>
      <c r="M1089" s="171"/>
      <c r="N1089" s="171"/>
      <c r="O1089" s="171"/>
      <c r="P1089" s="171"/>
      <c r="Q1089" s="171"/>
      <c r="R1089" s="174"/>
      <c r="T1089" s="175"/>
      <c r="U1089" s="171"/>
      <c r="V1089" s="171"/>
      <c r="W1089" s="171"/>
      <c r="X1089" s="171"/>
      <c r="Y1089" s="171"/>
      <c r="Z1089" s="171"/>
      <c r="AA1089" s="176"/>
      <c r="AT1089" s="177" t="s">
        <v>2027</v>
      </c>
      <c r="AU1089" s="177" t="s">
        <v>1960</v>
      </c>
      <c r="AV1089" s="11" t="s">
        <v>2024</v>
      </c>
      <c r="AW1089" s="11" t="s">
        <v>2028</v>
      </c>
      <c r="AX1089" s="11" t="s">
        <v>1878</v>
      </c>
      <c r="AY1089" s="177" t="s">
        <v>2019</v>
      </c>
    </row>
    <row r="1090" spans="2:65" s="1" customFormat="1" ht="44.25" customHeight="1">
      <c r="B1090" s="33"/>
      <c r="C1090" s="155" t="s">
        <v>1361</v>
      </c>
      <c r="D1090" s="155" t="s">
        <v>2020</v>
      </c>
      <c r="E1090" s="156" t="s">
        <v>1362</v>
      </c>
      <c r="F1090" s="249" t="s">
        <v>1363</v>
      </c>
      <c r="G1090" s="250"/>
      <c r="H1090" s="250"/>
      <c r="I1090" s="250"/>
      <c r="J1090" s="157" t="s">
        <v>2197</v>
      </c>
      <c r="K1090" s="158">
        <v>16</v>
      </c>
      <c r="L1090" s="251">
        <v>0</v>
      </c>
      <c r="M1090" s="250"/>
      <c r="N1090" s="252">
        <f>ROUND(L1090*K1090,2)</f>
        <v>0</v>
      </c>
      <c r="O1090" s="250"/>
      <c r="P1090" s="250"/>
      <c r="Q1090" s="250"/>
      <c r="R1090" s="35"/>
      <c r="T1090" s="159" t="s">
        <v>1876</v>
      </c>
      <c r="U1090" s="42" t="s">
        <v>1901</v>
      </c>
      <c r="V1090" s="34"/>
      <c r="W1090" s="160">
        <f>V1090*K1090</f>
        <v>0</v>
      </c>
      <c r="X1090" s="160">
        <v>0</v>
      </c>
      <c r="Y1090" s="160">
        <f>X1090*K1090</f>
        <v>0</v>
      </c>
      <c r="Z1090" s="160">
        <v>1.8</v>
      </c>
      <c r="AA1090" s="161">
        <f>Z1090*K1090</f>
        <v>28.8</v>
      </c>
      <c r="AR1090" s="16" t="s">
        <v>2024</v>
      </c>
      <c r="AT1090" s="16" t="s">
        <v>2020</v>
      </c>
      <c r="AU1090" s="16" t="s">
        <v>1960</v>
      </c>
      <c r="AY1090" s="16" t="s">
        <v>2019</v>
      </c>
      <c r="BE1090" s="102">
        <f>IF(U1090="základní",N1090,0)</f>
        <v>0</v>
      </c>
      <c r="BF1090" s="102">
        <f>IF(U1090="snížená",N1090,0)</f>
        <v>0</v>
      </c>
      <c r="BG1090" s="102">
        <f>IF(U1090="zákl. přenesená",N1090,0)</f>
        <v>0</v>
      </c>
      <c r="BH1090" s="102">
        <f>IF(U1090="sníž. přenesená",N1090,0)</f>
        <v>0</v>
      </c>
      <c r="BI1090" s="102">
        <f>IF(U1090="nulová",N1090,0)</f>
        <v>0</v>
      </c>
      <c r="BJ1090" s="16" t="s">
        <v>1878</v>
      </c>
      <c r="BK1090" s="102">
        <f>ROUND(L1090*K1090,2)</f>
        <v>0</v>
      </c>
      <c r="BL1090" s="16" t="s">
        <v>2024</v>
      </c>
      <c r="BM1090" s="16" t="s">
        <v>1364</v>
      </c>
    </row>
    <row r="1091" spans="2:65" s="10" customFormat="1" ht="22.5" customHeight="1">
      <c r="B1091" s="162"/>
      <c r="C1091" s="163"/>
      <c r="D1091" s="163"/>
      <c r="E1091" s="164" t="s">
        <v>1876</v>
      </c>
      <c r="F1091" s="262" t="s">
        <v>1365</v>
      </c>
      <c r="G1091" s="263"/>
      <c r="H1091" s="263"/>
      <c r="I1091" s="263"/>
      <c r="J1091" s="163"/>
      <c r="K1091" s="165">
        <v>2</v>
      </c>
      <c r="L1091" s="163"/>
      <c r="M1091" s="163"/>
      <c r="N1091" s="163"/>
      <c r="O1091" s="163"/>
      <c r="P1091" s="163"/>
      <c r="Q1091" s="163"/>
      <c r="R1091" s="166"/>
      <c r="T1091" s="167"/>
      <c r="U1091" s="163"/>
      <c r="V1091" s="163"/>
      <c r="W1091" s="163"/>
      <c r="X1091" s="163"/>
      <c r="Y1091" s="163"/>
      <c r="Z1091" s="163"/>
      <c r="AA1091" s="168"/>
      <c r="AT1091" s="169" t="s">
        <v>2027</v>
      </c>
      <c r="AU1091" s="169" t="s">
        <v>1960</v>
      </c>
      <c r="AV1091" s="10" t="s">
        <v>1960</v>
      </c>
      <c r="AW1091" s="10" t="s">
        <v>2028</v>
      </c>
      <c r="AX1091" s="10" t="s">
        <v>1936</v>
      </c>
      <c r="AY1091" s="169" t="s">
        <v>2019</v>
      </c>
    </row>
    <row r="1092" spans="2:65" s="10" customFormat="1" ht="22.5" customHeight="1">
      <c r="B1092" s="162"/>
      <c r="C1092" s="163"/>
      <c r="D1092" s="163"/>
      <c r="E1092" s="164" t="s">
        <v>1876</v>
      </c>
      <c r="F1092" s="266" t="s">
        <v>1366</v>
      </c>
      <c r="G1092" s="263"/>
      <c r="H1092" s="263"/>
      <c r="I1092" s="263"/>
      <c r="J1092" s="163"/>
      <c r="K1092" s="165">
        <v>14</v>
      </c>
      <c r="L1092" s="163"/>
      <c r="M1092" s="163"/>
      <c r="N1092" s="163"/>
      <c r="O1092" s="163"/>
      <c r="P1092" s="163"/>
      <c r="Q1092" s="163"/>
      <c r="R1092" s="166"/>
      <c r="T1092" s="167"/>
      <c r="U1092" s="163"/>
      <c r="V1092" s="163"/>
      <c r="W1092" s="163"/>
      <c r="X1092" s="163"/>
      <c r="Y1092" s="163"/>
      <c r="Z1092" s="163"/>
      <c r="AA1092" s="168"/>
      <c r="AT1092" s="169" t="s">
        <v>2027</v>
      </c>
      <c r="AU1092" s="169" t="s">
        <v>1960</v>
      </c>
      <c r="AV1092" s="10" t="s">
        <v>1960</v>
      </c>
      <c r="AW1092" s="10" t="s">
        <v>2028</v>
      </c>
      <c r="AX1092" s="10" t="s">
        <v>1936</v>
      </c>
      <c r="AY1092" s="169" t="s">
        <v>2019</v>
      </c>
    </row>
    <row r="1093" spans="2:65" s="10" customFormat="1" ht="22.5" customHeight="1">
      <c r="B1093" s="162"/>
      <c r="C1093" s="163"/>
      <c r="D1093" s="163"/>
      <c r="E1093" s="164" t="s">
        <v>1876</v>
      </c>
      <c r="F1093" s="266" t="s">
        <v>1876</v>
      </c>
      <c r="G1093" s="263"/>
      <c r="H1093" s="263"/>
      <c r="I1093" s="263"/>
      <c r="J1093" s="163"/>
      <c r="K1093" s="165">
        <v>0</v>
      </c>
      <c r="L1093" s="163"/>
      <c r="M1093" s="163"/>
      <c r="N1093" s="163"/>
      <c r="O1093" s="163"/>
      <c r="P1093" s="163"/>
      <c r="Q1093" s="163"/>
      <c r="R1093" s="166"/>
      <c r="T1093" s="167"/>
      <c r="U1093" s="163"/>
      <c r="V1093" s="163"/>
      <c r="W1093" s="163"/>
      <c r="X1093" s="163"/>
      <c r="Y1093" s="163"/>
      <c r="Z1093" s="163"/>
      <c r="AA1093" s="168"/>
      <c r="AT1093" s="169" t="s">
        <v>2027</v>
      </c>
      <c r="AU1093" s="169" t="s">
        <v>1960</v>
      </c>
      <c r="AV1093" s="10" t="s">
        <v>1960</v>
      </c>
      <c r="AW1093" s="10" t="s">
        <v>2028</v>
      </c>
      <c r="AX1093" s="10" t="s">
        <v>1936</v>
      </c>
      <c r="AY1093" s="169" t="s">
        <v>2019</v>
      </c>
    </row>
    <row r="1094" spans="2:65" s="11" customFormat="1" ht="22.5" customHeight="1">
      <c r="B1094" s="170"/>
      <c r="C1094" s="171"/>
      <c r="D1094" s="171"/>
      <c r="E1094" s="172" t="s">
        <v>1876</v>
      </c>
      <c r="F1094" s="264" t="s">
        <v>2029</v>
      </c>
      <c r="G1094" s="265"/>
      <c r="H1094" s="265"/>
      <c r="I1094" s="265"/>
      <c r="J1094" s="171"/>
      <c r="K1094" s="173">
        <v>16</v>
      </c>
      <c r="L1094" s="171"/>
      <c r="M1094" s="171"/>
      <c r="N1094" s="171"/>
      <c r="O1094" s="171"/>
      <c r="P1094" s="171"/>
      <c r="Q1094" s="171"/>
      <c r="R1094" s="174"/>
      <c r="T1094" s="175"/>
      <c r="U1094" s="171"/>
      <c r="V1094" s="171"/>
      <c r="W1094" s="171"/>
      <c r="X1094" s="171"/>
      <c r="Y1094" s="171"/>
      <c r="Z1094" s="171"/>
      <c r="AA1094" s="176"/>
      <c r="AT1094" s="177" t="s">
        <v>2027</v>
      </c>
      <c r="AU1094" s="177" t="s">
        <v>1960</v>
      </c>
      <c r="AV1094" s="11" t="s">
        <v>2024</v>
      </c>
      <c r="AW1094" s="11" t="s">
        <v>2028</v>
      </c>
      <c r="AX1094" s="11" t="s">
        <v>1878</v>
      </c>
      <c r="AY1094" s="177" t="s">
        <v>2019</v>
      </c>
    </row>
    <row r="1095" spans="2:65" s="1" customFormat="1" ht="31.5" customHeight="1">
      <c r="B1095" s="33"/>
      <c r="C1095" s="155" t="s">
        <v>1367</v>
      </c>
      <c r="D1095" s="155" t="s">
        <v>2020</v>
      </c>
      <c r="E1095" s="156" t="s">
        <v>1368</v>
      </c>
      <c r="F1095" s="249" t="s">
        <v>1369</v>
      </c>
      <c r="G1095" s="250"/>
      <c r="H1095" s="250"/>
      <c r="I1095" s="250"/>
      <c r="J1095" s="157" t="s">
        <v>2023</v>
      </c>
      <c r="K1095" s="158">
        <v>0.5</v>
      </c>
      <c r="L1095" s="251">
        <v>0</v>
      </c>
      <c r="M1095" s="250"/>
      <c r="N1095" s="252">
        <f>ROUND(L1095*K1095,2)</f>
        <v>0</v>
      </c>
      <c r="O1095" s="250"/>
      <c r="P1095" s="250"/>
      <c r="Q1095" s="250"/>
      <c r="R1095" s="35"/>
      <c r="T1095" s="159" t="s">
        <v>1876</v>
      </c>
      <c r="U1095" s="42" t="s">
        <v>1901</v>
      </c>
      <c r="V1095" s="34"/>
      <c r="W1095" s="160">
        <f>V1095*K1095</f>
        <v>0</v>
      </c>
      <c r="X1095" s="160">
        <v>0</v>
      </c>
      <c r="Y1095" s="160">
        <f>X1095*K1095</f>
        <v>0</v>
      </c>
      <c r="Z1095" s="160">
        <v>0.27</v>
      </c>
      <c r="AA1095" s="161">
        <f>Z1095*K1095</f>
        <v>0.13500000000000001</v>
      </c>
      <c r="AR1095" s="16" t="s">
        <v>2024</v>
      </c>
      <c r="AT1095" s="16" t="s">
        <v>2020</v>
      </c>
      <c r="AU1095" s="16" t="s">
        <v>1960</v>
      </c>
      <c r="AY1095" s="16" t="s">
        <v>2019</v>
      </c>
      <c r="BE1095" s="102">
        <f>IF(U1095="základní",N1095,0)</f>
        <v>0</v>
      </c>
      <c r="BF1095" s="102">
        <f>IF(U1095="snížená",N1095,0)</f>
        <v>0</v>
      </c>
      <c r="BG1095" s="102">
        <f>IF(U1095="zákl. přenesená",N1095,0)</f>
        <v>0</v>
      </c>
      <c r="BH1095" s="102">
        <f>IF(U1095="sníž. přenesená",N1095,0)</f>
        <v>0</v>
      </c>
      <c r="BI1095" s="102">
        <f>IF(U1095="nulová",N1095,0)</f>
        <v>0</v>
      </c>
      <c r="BJ1095" s="16" t="s">
        <v>1878</v>
      </c>
      <c r="BK1095" s="102">
        <f>ROUND(L1095*K1095,2)</f>
        <v>0</v>
      </c>
      <c r="BL1095" s="16" t="s">
        <v>2024</v>
      </c>
      <c r="BM1095" s="16" t="s">
        <v>1370</v>
      </c>
    </row>
    <row r="1096" spans="2:65" s="10" customFormat="1" ht="22.5" customHeight="1">
      <c r="B1096" s="162"/>
      <c r="C1096" s="163"/>
      <c r="D1096" s="163"/>
      <c r="E1096" s="164" t="s">
        <v>1876</v>
      </c>
      <c r="F1096" s="262" t="s">
        <v>2324</v>
      </c>
      <c r="G1096" s="263"/>
      <c r="H1096" s="263"/>
      <c r="I1096" s="263"/>
      <c r="J1096" s="163"/>
      <c r="K1096" s="165">
        <v>0.5</v>
      </c>
      <c r="L1096" s="163"/>
      <c r="M1096" s="163"/>
      <c r="N1096" s="163"/>
      <c r="O1096" s="163"/>
      <c r="P1096" s="163"/>
      <c r="Q1096" s="163"/>
      <c r="R1096" s="166"/>
      <c r="T1096" s="167"/>
      <c r="U1096" s="163"/>
      <c r="V1096" s="163"/>
      <c r="W1096" s="163"/>
      <c r="X1096" s="163"/>
      <c r="Y1096" s="163"/>
      <c r="Z1096" s="163"/>
      <c r="AA1096" s="168"/>
      <c r="AT1096" s="169" t="s">
        <v>2027</v>
      </c>
      <c r="AU1096" s="169" t="s">
        <v>1960</v>
      </c>
      <c r="AV1096" s="10" t="s">
        <v>1960</v>
      </c>
      <c r="AW1096" s="10" t="s">
        <v>2028</v>
      </c>
      <c r="AX1096" s="10" t="s">
        <v>1936</v>
      </c>
      <c r="AY1096" s="169" t="s">
        <v>2019</v>
      </c>
    </row>
    <row r="1097" spans="2:65" s="11" customFormat="1" ht="22.5" customHeight="1">
      <c r="B1097" s="170"/>
      <c r="C1097" s="171"/>
      <c r="D1097" s="171"/>
      <c r="E1097" s="172" t="s">
        <v>1876</v>
      </c>
      <c r="F1097" s="264" t="s">
        <v>2029</v>
      </c>
      <c r="G1097" s="265"/>
      <c r="H1097" s="265"/>
      <c r="I1097" s="265"/>
      <c r="J1097" s="171"/>
      <c r="K1097" s="173">
        <v>0.5</v>
      </c>
      <c r="L1097" s="171"/>
      <c r="M1097" s="171"/>
      <c r="N1097" s="171"/>
      <c r="O1097" s="171"/>
      <c r="P1097" s="171"/>
      <c r="Q1097" s="171"/>
      <c r="R1097" s="174"/>
      <c r="T1097" s="175"/>
      <c r="U1097" s="171"/>
      <c r="V1097" s="171"/>
      <c r="W1097" s="171"/>
      <c r="X1097" s="171"/>
      <c r="Y1097" s="171"/>
      <c r="Z1097" s="171"/>
      <c r="AA1097" s="176"/>
      <c r="AT1097" s="177" t="s">
        <v>2027</v>
      </c>
      <c r="AU1097" s="177" t="s">
        <v>1960</v>
      </c>
      <c r="AV1097" s="11" t="s">
        <v>2024</v>
      </c>
      <c r="AW1097" s="11" t="s">
        <v>2028</v>
      </c>
      <c r="AX1097" s="11" t="s">
        <v>1878</v>
      </c>
      <c r="AY1097" s="177" t="s">
        <v>2019</v>
      </c>
    </row>
    <row r="1098" spans="2:65" s="1" customFormat="1" ht="31.5" customHeight="1">
      <c r="B1098" s="33"/>
      <c r="C1098" s="155" t="s">
        <v>1371</v>
      </c>
      <c r="D1098" s="155" t="s">
        <v>2020</v>
      </c>
      <c r="E1098" s="156" t="s">
        <v>1372</v>
      </c>
      <c r="F1098" s="249" t="s">
        <v>1373</v>
      </c>
      <c r="G1098" s="250"/>
      <c r="H1098" s="250"/>
      <c r="I1098" s="250"/>
      <c r="J1098" s="157" t="s">
        <v>2066</v>
      </c>
      <c r="K1098" s="158">
        <v>0.3</v>
      </c>
      <c r="L1098" s="251">
        <v>0</v>
      </c>
      <c r="M1098" s="250"/>
      <c r="N1098" s="252">
        <f>ROUND(L1098*K1098,2)</f>
        <v>0</v>
      </c>
      <c r="O1098" s="250"/>
      <c r="P1098" s="250"/>
      <c r="Q1098" s="250"/>
      <c r="R1098" s="35"/>
      <c r="T1098" s="159" t="s">
        <v>1876</v>
      </c>
      <c r="U1098" s="42" t="s">
        <v>1901</v>
      </c>
      <c r="V1098" s="34"/>
      <c r="W1098" s="160">
        <f>V1098*K1098</f>
        <v>0</v>
      </c>
      <c r="X1098" s="160">
        <v>0</v>
      </c>
      <c r="Y1098" s="160">
        <f>X1098*K1098</f>
        <v>0</v>
      </c>
      <c r="Z1098" s="160">
        <v>1.8</v>
      </c>
      <c r="AA1098" s="161">
        <f>Z1098*K1098</f>
        <v>0.54</v>
      </c>
      <c r="AR1098" s="16" t="s">
        <v>2024</v>
      </c>
      <c r="AT1098" s="16" t="s">
        <v>2020</v>
      </c>
      <c r="AU1098" s="16" t="s">
        <v>1960</v>
      </c>
      <c r="AY1098" s="16" t="s">
        <v>2019</v>
      </c>
      <c r="BE1098" s="102">
        <f>IF(U1098="základní",N1098,0)</f>
        <v>0</v>
      </c>
      <c r="BF1098" s="102">
        <f>IF(U1098="snížená",N1098,0)</f>
        <v>0</v>
      </c>
      <c r="BG1098" s="102">
        <f>IF(U1098="zákl. přenesená",N1098,0)</f>
        <v>0</v>
      </c>
      <c r="BH1098" s="102">
        <f>IF(U1098="sníž. přenesená",N1098,0)</f>
        <v>0</v>
      </c>
      <c r="BI1098" s="102">
        <f>IF(U1098="nulová",N1098,0)</f>
        <v>0</v>
      </c>
      <c r="BJ1098" s="16" t="s">
        <v>1878</v>
      </c>
      <c r="BK1098" s="102">
        <f>ROUND(L1098*K1098,2)</f>
        <v>0</v>
      </c>
      <c r="BL1098" s="16" t="s">
        <v>2024</v>
      </c>
      <c r="BM1098" s="16" t="s">
        <v>1374</v>
      </c>
    </row>
    <row r="1099" spans="2:65" s="10" customFormat="1" ht="22.5" customHeight="1">
      <c r="B1099" s="162"/>
      <c r="C1099" s="163"/>
      <c r="D1099" s="163"/>
      <c r="E1099" s="164" t="s">
        <v>1876</v>
      </c>
      <c r="F1099" s="262" t="s">
        <v>1375</v>
      </c>
      <c r="G1099" s="263"/>
      <c r="H1099" s="263"/>
      <c r="I1099" s="263"/>
      <c r="J1099" s="163"/>
      <c r="K1099" s="165">
        <v>0.3</v>
      </c>
      <c r="L1099" s="163"/>
      <c r="M1099" s="163"/>
      <c r="N1099" s="163"/>
      <c r="O1099" s="163"/>
      <c r="P1099" s="163"/>
      <c r="Q1099" s="163"/>
      <c r="R1099" s="166"/>
      <c r="T1099" s="167"/>
      <c r="U1099" s="163"/>
      <c r="V1099" s="163"/>
      <c r="W1099" s="163"/>
      <c r="X1099" s="163"/>
      <c r="Y1099" s="163"/>
      <c r="Z1099" s="163"/>
      <c r="AA1099" s="168"/>
      <c r="AT1099" s="169" t="s">
        <v>2027</v>
      </c>
      <c r="AU1099" s="169" t="s">
        <v>1960</v>
      </c>
      <c r="AV1099" s="10" t="s">
        <v>1960</v>
      </c>
      <c r="AW1099" s="10" t="s">
        <v>2028</v>
      </c>
      <c r="AX1099" s="10" t="s">
        <v>1936</v>
      </c>
      <c r="AY1099" s="169" t="s">
        <v>2019</v>
      </c>
    </row>
    <row r="1100" spans="2:65" s="11" customFormat="1" ht="22.5" customHeight="1">
      <c r="B1100" s="170"/>
      <c r="C1100" s="171"/>
      <c r="D1100" s="171"/>
      <c r="E1100" s="172" t="s">
        <v>1876</v>
      </c>
      <c r="F1100" s="264" t="s">
        <v>2029</v>
      </c>
      <c r="G1100" s="265"/>
      <c r="H1100" s="265"/>
      <c r="I1100" s="265"/>
      <c r="J1100" s="171"/>
      <c r="K1100" s="173">
        <v>0.3</v>
      </c>
      <c r="L1100" s="171"/>
      <c r="M1100" s="171"/>
      <c r="N1100" s="171"/>
      <c r="O1100" s="171"/>
      <c r="P1100" s="171"/>
      <c r="Q1100" s="171"/>
      <c r="R1100" s="174"/>
      <c r="T1100" s="175"/>
      <c r="U1100" s="171"/>
      <c r="V1100" s="171"/>
      <c r="W1100" s="171"/>
      <c r="X1100" s="171"/>
      <c r="Y1100" s="171"/>
      <c r="Z1100" s="171"/>
      <c r="AA1100" s="176"/>
      <c r="AT1100" s="177" t="s">
        <v>2027</v>
      </c>
      <c r="AU1100" s="177" t="s">
        <v>1960</v>
      </c>
      <c r="AV1100" s="11" t="s">
        <v>2024</v>
      </c>
      <c r="AW1100" s="11" t="s">
        <v>2028</v>
      </c>
      <c r="AX1100" s="11" t="s">
        <v>1878</v>
      </c>
      <c r="AY1100" s="177" t="s">
        <v>2019</v>
      </c>
    </row>
    <row r="1101" spans="2:65" s="1" customFormat="1" ht="31.5" customHeight="1">
      <c r="B1101" s="33"/>
      <c r="C1101" s="155" t="s">
        <v>1376</v>
      </c>
      <c r="D1101" s="155" t="s">
        <v>2020</v>
      </c>
      <c r="E1101" s="156" t="s">
        <v>1377</v>
      </c>
      <c r="F1101" s="249" t="s">
        <v>1378</v>
      </c>
      <c r="G1101" s="250"/>
      <c r="H1101" s="250"/>
      <c r="I1101" s="250"/>
      <c r="J1101" s="157" t="s">
        <v>2197</v>
      </c>
      <c r="K1101" s="158">
        <v>14</v>
      </c>
      <c r="L1101" s="251">
        <v>0</v>
      </c>
      <c r="M1101" s="250"/>
      <c r="N1101" s="252">
        <f>ROUND(L1101*K1101,2)</f>
        <v>0</v>
      </c>
      <c r="O1101" s="250"/>
      <c r="P1101" s="250"/>
      <c r="Q1101" s="250"/>
      <c r="R1101" s="35"/>
      <c r="T1101" s="159" t="s">
        <v>1876</v>
      </c>
      <c r="U1101" s="42" t="s">
        <v>1901</v>
      </c>
      <c r="V1101" s="34"/>
      <c r="W1101" s="160">
        <f>V1101*K1101</f>
        <v>0</v>
      </c>
      <c r="X1101" s="160">
        <v>0</v>
      </c>
      <c r="Y1101" s="160">
        <f>X1101*K1101</f>
        <v>0</v>
      </c>
      <c r="Z1101" s="160">
        <v>0.16500000000000001</v>
      </c>
      <c r="AA1101" s="161">
        <f>Z1101*K1101</f>
        <v>2.31</v>
      </c>
      <c r="AR1101" s="16" t="s">
        <v>2024</v>
      </c>
      <c r="AT1101" s="16" t="s">
        <v>2020</v>
      </c>
      <c r="AU1101" s="16" t="s">
        <v>1960</v>
      </c>
      <c r="AY1101" s="16" t="s">
        <v>2019</v>
      </c>
      <c r="BE1101" s="102">
        <f>IF(U1101="základní",N1101,0)</f>
        <v>0</v>
      </c>
      <c r="BF1101" s="102">
        <f>IF(U1101="snížená",N1101,0)</f>
        <v>0</v>
      </c>
      <c r="BG1101" s="102">
        <f>IF(U1101="zákl. přenesená",N1101,0)</f>
        <v>0</v>
      </c>
      <c r="BH1101" s="102">
        <f>IF(U1101="sníž. přenesená",N1101,0)</f>
        <v>0</v>
      </c>
      <c r="BI1101" s="102">
        <f>IF(U1101="nulová",N1101,0)</f>
        <v>0</v>
      </c>
      <c r="BJ1101" s="16" t="s">
        <v>1878</v>
      </c>
      <c r="BK1101" s="102">
        <f>ROUND(L1101*K1101,2)</f>
        <v>0</v>
      </c>
      <c r="BL1101" s="16" t="s">
        <v>2024</v>
      </c>
      <c r="BM1101" s="16" t="s">
        <v>1379</v>
      </c>
    </row>
    <row r="1102" spans="2:65" s="10" customFormat="1" ht="22.5" customHeight="1">
      <c r="B1102" s="162"/>
      <c r="C1102" s="163"/>
      <c r="D1102" s="163"/>
      <c r="E1102" s="164" t="s">
        <v>1876</v>
      </c>
      <c r="F1102" s="262" t="s">
        <v>1366</v>
      </c>
      <c r="G1102" s="263"/>
      <c r="H1102" s="263"/>
      <c r="I1102" s="263"/>
      <c r="J1102" s="163"/>
      <c r="K1102" s="165">
        <v>14</v>
      </c>
      <c r="L1102" s="163"/>
      <c r="M1102" s="163"/>
      <c r="N1102" s="163"/>
      <c r="O1102" s="163"/>
      <c r="P1102" s="163"/>
      <c r="Q1102" s="163"/>
      <c r="R1102" s="166"/>
      <c r="T1102" s="167"/>
      <c r="U1102" s="163"/>
      <c r="V1102" s="163"/>
      <c r="W1102" s="163"/>
      <c r="X1102" s="163"/>
      <c r="Y1102" s="163"/>
      <c r="Z1102" s="163"/>
      <c r="AA1102" s="168"/>
      <c r="AT1102" s="169" t="s">
        <v>2027</v>
      </c>
      <c r="AU1102" s="169" t="s">
        <v>1960</v>
      </c>
      <c r="AV1102" s="10" t="s">
        <v>1960</v>
      </c>
      <c r="AW1102" s="10" t="s">
        <v>2028</v>
      </c>
      <c r="AX1102" s="10" t="s">
        <v>1936</v>
      </c>
      <c r="AY1102" s="169" t="s">
        <v>2019</v>
      </c>
    </row>
    <row r="1103" spans="2:65" s="11" customFormat="1" ht="22.5" customHeight="1">
      <c r="B1103" s="170"/>
      <c r="C1103" s="171"/>
      <c r="D1103" s="171"/>
      <c r="E1103" s="172" t="s">
        <v>1876</v>
      </c>
      <c r="F1103" s="264" t="s">
        <v>2029</v>
      </c>
      <c r="G1103" s="265"/>
      <c r="H1103" s="265"/>
      <c r="I1103" s="265"/>
      <c r="J1103" s="171"/>
      <c r="K1103" s="173">
        <v>14</v>
      </c>
      <c r="L1103" s="171"/>
      <c r="M1103" s="171"/>
      <c r="N1103" s="171"/>
      <c r="O1103" s="171"/>
      <c r="P1103" s="171"/>
      <c r="Q1103" s="171"/>
      <c r="R1103" s="174"/>
      <c r="T1103" s="175"/>
      <c r="U1103" s="171"/>
      <c r="V1103" s="171"/>
      <c r="W1103" s="171"/>
      <c r="X1103" s="171"/>
      <c r="Y1103" s="171"/>
      <c r="Z1103" s="171"/>
      <c r="AA1103" s="176"/>
      <c r="AT1103" s="177" t="s">
        <v>2027</v>
      </c>
      <c r="AU1103" s="177" t="s">
        <v>1960</v>
      </c>
      <c r="AV1103" s="11" t="s">
        <v>2024</v>
      </c>
      <c r="AW1103" s="11" t="s">
        <v>2028</v>
      </c>
      <c r="AX1103" s="11" t="s">
        <v>1878</v>
      </c>
      <c r="AY1103" s="177" t="s">
        <v>2019</v>
      </c>
    </row>
    <row r="1104" spans="2:65" s="1" customFormat="1" ht="31.5" customHeight="1">
      <c r="B1104" s="33"/>
      <c r="C1104" s="155" t="s">
        <v>1380</v>
      </c>
      <c r="D1104" s="155" t="s">
        <v>2020</v>
      </c>
      <c r="E1104" s="156" t="s">
        <v>1381</v>
      </c>
      <c r="F1104" s="249" t="s">
        <v>1382</v>
      </c>
      <c r="G1104" s="250"/>
      <c r="H1104" s="250"/>
      <c r="I1104" s="250"/>
      <c r="J1104" s="157" t="s">
        <v>2049</v>
      </c>
      <c r="K1104" s="158">
        <v>52.5</v>
      </c>
      <c r="L1104" s="251">
        <v>0</v>
      </c>
      <c r="M1104" s="250"/>
      <c r="N1104" s="252">
        <f>ROUND(L1104*K1104,2)</f>
        <v>0</v>
      </c>
      <c r="O1104" s="250"/>
      <c r="P1104" s="250"/>
      <c r="Q1104" s="250"/>
      <c r="R1104" s="35"/>
      <c r="T1104" s="159" t="s">
        <v>1876</v>
      </c>
      <c r="U1104" s="42" t="s">
        <v>1901</v>
      </c>
      <c r="V1104" s="34"/>
      <c r="W1104" s="160">
        <f>V1104*K1104</f>
        <v>0</v>
      </c>
      <c r="X1104" s="160">
        <v>0</v>
      </c>
      <c r="Y1104" s="160">
        <f>X1104*K1104</f>
        <v>0</v>
      </c>
      <c r="Z1104" s="160">
        <v>4.2000000000000003E-2</v>
      </c>
      <c r="AA1104" s="161">
        <f>Z1104*K1104</f>
        <v>2.2050000000000001</v>
      </c>
      <c r="AR1104" s="16" t="s">
        <v>2024</v>
      </c>
      <c r="AT1104" s="16" t="s">
        <v>2020</v>
      </c>
      <c r="AU1104" s="16" t="s">
        <v>1960</v>
      </c>
      <c r="AY1104" s="16" t="s">
        <v>2019</v>
      </c>
      <c r="BE1104" s="102">
        <f>IF(U1104="základní",N1104,0)</f>
        <v>0</v>
      </c>
      <c r="BF1104" s="102">
        <f>IF(U1104="snížená",N1104,0)</f>
        <v>0</v>
      </c>
      <c r="BG1104" s="102">
        <f>IF(U1104="zákl. přenesená",N1104,0)</f>
        <v>0</v>
      </c>
      <c r="BH1104" s="102">
        <f>IF(U1104="sníž. přenesená",N1104,0)</f>
        <v>0</v>
      </c>
      <c r="BI1104" s="102">
        <f>IF(U1104="nulová",N1104,0)</f>
        <v>0</v>
      </c>
      <c r="BJ1104" s="16" t="s">
        <v>1878</v>
      </c>
      <c r="BK1104" s="102">
        <f>ROUND(L1104*K1104,2)</f>
        <v>0</v>
      </c>
      <c r="BL1104" s="16" t="s">
        <v>2024</v>
      </c>
      <c r="BM1104" s="16" t="s">
        <v>1383</v>
      </c>
    </row>
    <row r="1105" spans="2:65" s="10" customFormat="1" ht="22.5" customHeight="1">
      <c r="B1105" s="162"/>
      <c r="C1105" s="163"/>
      <c r="D1105" s="163"/>
      <c r="E1105" s="164" t="s">
        <v>1876</v>
      </c>
      <c r="F1105" s="262" t="s">
        <v>1384</v>
      </c>
      <c r="G1105" s="263"/>
      <c r="H1105" s="263"/>
      <c r="I1105" s="263"/>
      <c r="J1105" s="163"/>
      <c r="K1105" s="165">
        <v>2.7</v>
      </c>
      <c r="L1105" s="163"/>
      <c r="M1105" s="163"/>
      <c r="N1105" s="163"/>
      <c r="O1105" s="163"/>
      <c r="P1105" s="163"/>
      <c r="Q1105" s="163"/>
      <c r="R1105" s="166"/>
      <c r="T1105" s="167"/>
      <c r="U1105" s="163"/>
      <c r="V1105" s="163"/>
      <c r="W1105" s="163"/>
      <c r="X1105" s="163"/>
      <c r="Y1105" s="163"/>
      <c r="Z1105" s="163"/>
      <c r="AA1105" s="168"/>
      <c r="AT1105" s="169" t="s">
        <v>2027</v>
      </c>
      <c r="AU1105" s="169" t="s">
        <v>1960</v>
      </c>
      <c r="AV1105" s="10" t="s">
        <v>1960</v>
      </c>
      <c r="AW1105" s="10" t="s">
        <v>2028</v>
      </c>
      <c r="AX1105" s="10" t="s">
        <v>1936</v>
      </c>
      <c r="AY1105" s="169" t="s">
        <v>2019</v>
      </c>
    </row>
    <row r="1106" spans="2:65" s="10" customFormat="1" ht="31.5" customHeight="1">
      <c r="B1106" s="162"/>
      <c r="C1106" s="163"/>
      <c r="D1106" s="163"/>
      <c r="E1106" s="164" t="s">
        <v>1876</v>
      </c>
      <c r="F1106" s="266" t="s">
        <v>1385</v>
      </c>
      <c r="G1106" s="263"/>
      <c r="H1106" s="263"/>
      <c r="I1106" s="263"/>
      <c r="J1106" s="163"/>
      <c r="K1106" s="165">
        <v>45</v>
      </c>
      <c r="L1106" s="163"/>
      <c r="M1106" s="163"/>
      <c r="N1106" s="163"/>
      <c r="O1106" s="163"/>
      <c r="P1106" s="163"/>
      <c r="Q1106" s="163"/>
      <c r="R1106" s="166"/>
      <c r="T1106" s="167"/>
      <c r="U1106" s="163"/>
      <c r="V1106" s="163"/>
      <c r="W1106" s="163"/>
      <c r="X1106" s="163"/>
      <c r="Y1106" s="163"/>
      <c r="Z1106" s="163"/>
      <c r="AA1106" s="168"/>
      <c r="AT1106" s="169" t="s">
        <v>2027</v>
      </c>
      <c r="AU1106" s="169" t="s">
        <v>1960</v>
      </c>
      <c r="AV1106" s="10" t="s">
        <v>1960</v>
      </c>
      <c r="AW1106" s="10" t="s">
        <v>2028</v>
      </c>
      <c r="AX1106" s="10" t="s">
        <v>1936</v>
      </c>
      <c r="AY1106" s="169" t="s">
        <v>2019</v>
      </c>
    </row>
    <row r="1107" spans="2:65" s="10" customFormat="1" ht="22.5" customHeight="1">
      <c r="B1107" s="162"/>
      <c r="C1107" s="163"/>
      <c r="D1107" s="163"/>
      <c r="E1107" s="164" t="s">
        <v>1876</v>
      </c>
      <c r="F1107" s="266" t="s">
        <v>1386</v>
      </c>
      <c r="G1107" s="263"/>
      <c r="H1107" s="263"/>
      <c r="I1107" s="263"/>
      <c r="J1107" s="163"/>
      <c r="K1107" s="165">
        <v>4.8</v>
      </c>
      <c r="L1107" s="163"/>
      <c r="M1107" s="163"/>
      <c r="N1107" s="163"/>
      <c r="O1107" s="163"/>
      <c r="P1107" s="163"/>
      <c r="Q1107" s="163"/>
      <c r="R1107" s="166"/>
      <c r="T1107" s="167"/>
      <c r="U1107" s="163"/>
      <c r="V1107" s="163"/>
      <c r="W1107" s="163"/>
      <c r="X1107" s="163"/>
      <c r="Y1107" s="163"/>
      <c r="Z1107" s="163"/>
      <c r="AA1107" s="168"/>
      <c r="AT1107" s="169" t="s">
        <v>2027</v>
      </c>
      <c r="AU1107" s="169" t="s">
        <v>1960</v>
      </c>
      <c r="AV1107" s="10" t="s">
        <v>1960</v>
      </c>
      <c r="AW1107" s="10" t="s">
        <v>2028</v>
      </c>
      <c r="AX1107" s="10" t="s">
        <v>1936</v>
      </c>
      <c r="AY1107" s="169" t="s">
        <v>2019</v>
      </c>
    </row>
    <row r="1108" spans="2:65" s="11" customFormat="1" ht="22.5" customHeight="1">
      <c r="B1108" s="170"/>
      <c r="C1108" s="171"/>
      <c r="D1108" s="171"/>
      <c r="E1108" s="172" t="s">
        <v>1876</v>
      </c>
      <c r="F1108" s="264" t="s">
        <v>2029</v>
      </c>
      <c r="G1108" s="265"/>
      <c r="H1108" s="265"/>
      <c r="I1108" s="265"/>
      <c r="J1108" s="171"/>
      <c r="K1108" s="173">
        <v>52.5</v>
      </c>
      <c r="L1108" s="171"/>
      <c r="M1108" s="171"/>
      <c r="N1108" s="171"/>
      <c r="O1108" s="171"/>
      <c r="P1108" s="171"/>
      <c r="Q1108" s="171"/>
      <c r="R1108" s="174"/>
      <c r="T1108" s="175"/>
      <c r="U1108" s="171"/>
      <c r="V1108" s="171"/>
      <c r="W1108" s="171"/>
      <c r="X1108" s="171"/>
      <c r="Y1108" s="171"/>
      <c r="Z1108" s="171"/>
      <c r="AA1108" s="176"/>
      <c r="AT1108" s="177" t="s">
        <v>2027</v>
      </c>
      <c r="AU1108" s="177" t="s">
        <v>1960</v>
      </c>
      <c r="AV1108" s="11" t="s">
        <v>2024</v>
      </c>
      <c r="AW1108" s="11" t="s">
        <v>2028</v>
      </c>
      <c r="AX1108" s="11" t="s">
        <v>1878</v>
      </c>
      <c r="AY1108" s="177" t="s">
        <v>2019</v>
      </c>
    </row>
    <row r="1109" spans="2:65" s="1" customFormat="1" ht="31.5" customHeight="1">
      <c r="B1109" s="33"/>
      <c r="C1109" s="155" t="s">
        <v>1387</v>
      </c>
      <c r="D1109" s="155" t="s">
        <v>2020</v>
      </c>
      <c r="E1109" s="156" t="s">
        <v>1388</v>
      </c>
      <c r="F1109" s="249" t="s">
        <v>1389</v>
      </c>
      <c r="G1109" s="250"/>
      <c r="H1109" s="250"/>
      <c r="I1109" s="250"/>
      <c r="J1109" s="157" t="s">
        <v>2049</v>
      </c>
      <c r="K1109" s="158">
        <v>7.5</v>
      </c>
      <c r="L1109" s="251">
        <v>0</v>
      </c>
      <c r="M1109" s="250"/>
      <c r="N1109" s="252">
        <f>ROUND(L1109*K1109,2)</f>
        <v>0</v>
      </c>
      <c r="O1109" s="250"/>
      <c r="P1109" s="250"/>
      <c r="Q1109" s="250"/>
      <c r="R1109" s="35"/>
      <c r="T1109" s="159" t="s">
        <v>1876</v>
      </c>
      <c r="U1109" s="42" t="s">
        <v>1901</v>
      </c>
      <c r="V1109" s="34"/>
      <c r="W1109" s="160">
        <f>V1109*K1109</f>
        <v>0</v>
      </c>
      <c r="X1109" s="160">
        <v>0</v>
      </c>
      <c r="Y1109" s="160">
        <f>X1109*K1109</f>
        <v>0</v>
      </c>
      <c r="Z1109" s="160">
        <v>6.5000000000000002E-2</v>
      </c>
      <c r="AA1109" s="161">
        <f>Z1109*K1109</f>
        <v>0.48750000000000004</v>
      </c>
      <c r="AR1109" s="16" t="s">
        <v>2024</v>
      </c>
      <c r="AT1109" s="16" t="s">
        <v>2020</v>
      </c>
      <c r="AU1109" s="16" t="s">
        <v>1960</v>
      </c>
      <c r="AY1109" s="16" t="s">
        <v>2019</v>
      </c>
      <c r="BE1109" s="102">
        <f>IF(U1109="základní",N1109,0)</f>
        <v>0</v>
      </c>
      <c r="BF1109" s="102">
        <f>IF(U1109="snížená",N1109,0)</f>
        <v>0</v>
      </c>
      <c r="BG1109" s="102">
        <f>IF(U1109="zákl. přenesená",N1109,0)</f>
        <v>0</v>
      </c>
      <c r="BH1109" s="102">
        <f>IF(U1109="sníž. přenesená",N1109,0)</f>
        <v>0</v>
      </c>
      <c r="BI1109" s="102">
        <f>IF(U1109="nulová",N1109,0)</f>
        <v>0</v>
      </c>
      <c r="BJ1109" s="16" t="s">
        <v>1878</v>
      </c>
      <c r="BK1109" s="102">
        <f>ROUND(L1109*K1109,2)</f>
        <v>0</v>
      </c>
      <c r="BL1109" s="16" t="s">
        <v>2024</v>
      </c>
      <c r="BM1109" s="16" t="s">
        <v>1390</v>
      </c>
    </row>
    <row r="1110" spans="2:65" s="10" customFormat="1" ht="22.5" customHeight="1">
      <c r="B1110" s="162"/>
      <c r="C1110" s="163"/>
      <c r="D1110" s="163"/>
      <c r="E1110" s="164" t="s">
        <v>1876</v>
      </c>
      <c r="F1110" s="262" t="s">
        <v>1391</v>
      </c>
      <c r="G1110" s="263"/>
      <c r="H1110" s="263"/>
      <c r="I1110" s="263"/>
      <c r="J1110" s="163"/>
      <c r="K1110" s="165">
        <v>7.5</v>
      </c>
      <c r="L1110" s="163"/>
      <c r="M1110" s="163"/>
      <c r="N1110" s="163"/>
      <c r="O1110" s="163"/>
      <c r="P1110" s="163"/>
      <c r="Q1110" s="163"/>
      <c r="R1110" s="166"/>
      <c r="T1110" s="167"/>
      <c r="U1110" s="163"/>
      <c r="V1110" s="163"/>
      <c r="W1110" s="163"/>
      <c r="X1110" s="163"/>
      <c r="Y1110" s="163"/>
      <c r="Z1110" s="163"/>
      <c r="AA1110" s="168"/>
      <c r="AT1110" s="169" t="s">
        <v>2027</v>
      </c>
      <c r="AU1110" s="169" t="s">
        <v>1960</v>
      </c>
      <c r="AV1110" s="10" t="s">
        <v>1960</v>
      </c>
      <c r="AW1110" s="10" t="s">
        <v>2028</v>
      </c>
      <c r="AX1110" s="10" t="s">
        <v>1936</v>
      </c>
      <c r="AY1110" s="169" t="s">
        <v>2019</v>
      </c>
    </row>
    <row r="1111" spans="2:65" s="11" customFormat="1" ht="22.5" customHeight="1">
      <c r="B1111" s="170"/>
      <c r="C1111" s="171"/>
      <c r="D1111" s="171"/>
      <c r="E1111" s="172" t="s">
        <v>1876</v>
      </c>
      <c r="F1111" s="264" t="s">
        <v>2029</v>
      </c>
      <c r="G1111" s="265"/>
      <c r="H1111" s="265"/>
      <c r="I1111" s="265"/>
      <c r="J1111" s="171"/>
      <c r="K1111" s="173">
        <v>7.5</v>
      </c>
      <c r="L1111" s="171"/>
      <c r="M1111" s="171"/>
      <c r="N1111" s="171"/>
      <c r="O1111" s="171"/>
      <c r="P1111" s="171"/>
      <c r="Q1111" s="171"/>
      <c r="R1111" s="174"/>
      <c r="T1111" s="175"/>
      <c r="U1111" s="171"/>
      <c r="V1111" s="171"/>
      <c r="W1111" s="171"/>
      <c r="X1111" s="171"/>
      <c r="Y1111" s="171"/>
      <c r="Z1111" s="171"/>
      <c r="AA1111" s="176"/>
      <c r="AT1111" s="177" t="s">
        <v>2027</v>
      </c>
      <c r="AU1111" s="177" t="s">
        <v>1960</v>
      </c>
      <c r="AV1111" s="11" t="s">
        <v>2024</v>
      </c>
      <c r="AW1111" s="11" t="s">
        <v>2028</v>
      </c>
      <c r="AX1111" s="11" t="s">
        <v>1878</v>
      </c>
      <c r="AY1111" s="177" t="s">
        <v>2019</v>
      </c>
    </row>
    <row r="1112" spans="2:65" s="1" customFormat="1" ht="31.5" customHeight="1">
      <c r="B1112" s="33"/>
      <c r="C1112" s="155" t="s">
        <v>1392</v>
      </c>
      <c r="D1112" s="155" t="s">
        <v>2020</v>
      </c>
      <c r="E1112" s="156" t="s">
        <v>1393</v>
      </c>
      <c r="F1112" s="249" t="s">
        <v>1394</v>
      </c>
      <c r="G1112" s="250"/>
      <c r="H1112" s="250"/>
      <c r="I1112" s="250"/>
      <c r="J1112" s="157" t="s">
        <v>2197</v>
      </c>
      <c r="K1112" s="158">
        <v>2</v>
      </c>
      <c r="L1112" s="251">
        <v>0</v>
      </c>
      <c r="M1112" s="250"/>
      <c r="N1112" s="252">
        <f>ROUND(L1112*K1112,2)</f>
        <v>0</v>
      </c>
      <c r="O1112" s="250"/>
      <c r="P1112" s="250"/>
      <c r="Q1112" s="250"/>
      <c r="R1112" s="35"/>
      <c r="T1112" s="159" t="s">
        <v>1876</v>
      </c>
      <c r="U1112" s="42" t="s">
        <v>1901</v>
      </c>
      <c r="V1112" s="34"/>
      <c r="W1112" s="160">
        <f>V1112*K1112</f>
        <v>0</v>
      </c>
      <c r="X1112" s="160">
        <v>0</v>
      </c>
      <c r="Y1112" s="160">
        <f>X1112*K1112</f>
        <v>0</v>
      </c>
      <c r="Z1112" s="160">
        <v>4.4999999999999998E-2</v>
      </c>
      <c r="AA1112" s="161">
        <f>Z1112*K1112</f>
        <v>0.09</v>
      </c>
      <c r="AR1112" s="16" t="s">
        <v>2024</v>
      </c>
      <c r="AT1112" s="16" t="s">
        <v>2020</v>
      </c>
      <c r="AU1112" s="16" t="s">
        <v>1960</v>
      </c>
      <c r="AY1112" s="16" t="s">
        <v>2019</v>
      </c>
      <c r="BE1112" s="102">
        <f>IF(U1112="základní",N1112,0)</f>
        <v>0</v>
      </c>
      <c r="BF1112" s="102">
        <f>IF(U1112="snížená",N1112,0)</f>
        <v>0</v>
      </c>
      <c r="BG1112" s="102">
        <f>IF(U1112="zákl. přenesená",N1112,0)</f>
        <v>0</v>
      </c>
      <c r="BH1112" s="102">
        <f>IF(U1112="sníž. přenesená",N1112,0)</f>
        <v>0</v>
      </c>
      <c r="BI1112" s="102">
        <f>IF(U1112="nulová",N1112,0)</f>
        <v>0</v>
      </c>
      <c r="BJ1112" s="16" t="s">
        <v>1878</v>
      </c>
      <c r="BK1112" s="102">
        <f>ROUND(L1112*K1112,2)</f>
        <v>0</v>
      </c>
      <c r="BL1112" s="16" t="s">
        <v>2024</v>
      </c>
      <c r="BM1112" s="16" t="s">
        <v>1395</v>
      </c>
    </row>
    <row r="1113" spans="2:65" s="10" customFormat="1" ht="22.5" customHeight="1">
      <c r="B1113" s="162"/>
      <c r="C1113" s="163"/>
      <c r="D1113" s="163"/>
      <c r="E1113" s="164" t="s">
        <v>1876</v>
      </c>
      <c r="F1113" s="262" t="s">
        <v>1396</v>
      </c>
      <c r="G1113" s="263"/>
      <c r="H1113" s="263"/>
      <c r="I1113" s="263"/>
      <c r="J1113" s="163"/>
      <c r="K1113" s="165">
        <v>2</v>
      </c>
      <c r="L1113" s="163"/>
      <c r="M1113" s="163"/>
      <c r="N1113" s="163"/>
      <c r="O1113" s="163"/>
      <c r="P1113" s="163"/>
      <c r="Q1113" s="163"/>
      <c r="R1113" s="166"/>
      <c r="T1113" s="167"/>
      <c r="U1113" s="163"/>
      <c r="V1113" s="163"/>
      <c r="W1113" s="163"/>
      <c r="X1113" s="163"/>
      <c r="Y1113" s="163"/>
      <c r="Z1113" s="163"/>
      <c r="AA1113" s="168"/>
      <c r="AT1113" s="169" t="s">
        <v>2027</v>
      </c>
      <c r="AU1113" s="169" t="s">
        <v>1960</v>
      </c>
      <c r="AV1113" s="10" t="s">
        <v>1960</v>
      </c>
      <c r="AW1113" s="10" t="s">
        <v>2028</v>
      </c>
      <c r="AX1113" s="10" t="s">
        <v>1936</v>
      </c>
      <c r="AY1113" s="169" t="s">
        <v>2019</v>
      </c>
    </row>
    <row r="1114" spans="2:65" s="11" customFormat="1" ht="22.5" customHeight="1">
      <c r="B1114" s="170"/>
      <c r="C1114" s="171"/>
      <c r="D1114" s="171"/>
      <c r="E1114" s="172" t="s">
        <v>1876</v>
      </c>
      <c r="F1114" s="264" t="s">
        <v>2029</v>
      </c>
      <c r="G1114" s="265"/>
      <c r="H1114" s="265"/>
      <c r="I1114" s="265"/>
      <c r="J1114" s="171"/>
      <c r="K1114" s="173">
        <v>2</v>
      </c>
      <c r="L1114" s="171"/>
      <c r="M1114" s="171"/>
      <c r="N1114" s="171"/>
      <c r="O1114" s="171"/>
      <c r="P1114" s="171"/>
      <c r="Q1114" s="171"/>
      <c r="R1114" s="174"/>
      <c r="T1114" s="175"/>
      <c r="U1114" s="171"/>
      <c r="V1114" s="171"/>
      <c r="W1114" s="171"/>
      <c r="X1114" s="171"/>
      <c r="Y1114" s="171"/>
      <c r="Z1114" s="171"/>
      <c r="AA1114" s="176"/>
      <c r="AT1114" s="177" t="s">
        <v>2027</v>
      </c>
      <c r="AU1114" s="177" t="s">
        <v>1960</v>
      </c>
      <c r="AV1114" s="11" t="s">
        <v>2024</v>
      </c>
      <c r="AW1114" s="11" t="s">
        <v>2028</v>
      </c>
      <c r="AX1114" s="11" t="s">
        <v>1878</v>
      </c>
      <c r="AY1114" s="177" t="s">
        <v>2019</v>
      </c>
    </row>
    <row r="1115" spans="2:65" s="1" customFormat="1" ht="31.5" customHeight="1">
      <c r="B1115" s="33"/>
      <c r="C1115" s="155" t="s">
        <v>1397</v>
      </c>
      <c r="D1115" s="155" t="s">
        <v>2020</v>
      </c>
      <c r="E1115" s="156" t="s">
        <v>1398</v>
      </c>
      <c r="F1115" s="249" t="s">
        <v>1399</v>
      </c>
      <c r="G1115" s="250"/>
      <c r="H1115" s="250"/>
      <c r="I1115" s="250"/>
      <c r="J1115" s="157" t="s">
        <v>2049</v>
      </c>
      <c r="K1115" s="158">
        <v>3</v>
      </c>
      <c r="L1115" s="251">
        <v>0</v>
      </c>
      <c r="M1115" s="250"/>
      <c r="N1115" s="252">
        <f>ROUND(L1115*K1115,2)</f>
        <v>0</v>
      </c>
      <c r="O1115" s="250"/>
      <c r="P1115" s="250"/>
      <c r="Q1115" s="250"/>
      <c r="R1115" s="35"/>
      <c r="T1115" s="159" t="s">
        <v>1876</v>
      </c>
      <c r="U1115" s="42" t="s">
        <v>1901</v>
      </c>
      <c r="V1115" s="34"/>
      <c r="W1115" s="160">
        <f>V1115*K1115</f>
        <v>0</v>
      </c>
      <c r="X1115" s="160">
        <v>1.07E-3</v>
      </c>
      <c r="Y1115" s="160">
        <f>X1115*K1115</f>
        <v>3.2100000000000002E-3</v>
      </c>
      <c r="Z1115" s="160">
        <v>3.7999999999999999E-2</v>
      </c>
      <c r="AA1115" s="161">
        <f>Z1115*K1115</f>
        <v>0.11399999999999999</v>
      </c>
      <c r="AR1115" s="16" t="s">
        <v>2024</v>
      </c>
      <c r="AT1115" s="16" t="s">
        <v>2020</v>
      </c>
      <c r="AU1115" s="16" t="s">
        <v>1960</v>
      </c>
      <c r="AY1115" s="16" t="s">
        <v>2019</v>
      </c>
      <c r="BE1115" s="102">
        <f>IF(U1115="základní",N1115,0)</f>
        <v>0</v>
      </c>
      <c r="BF1115" s="102">
        <f>IF(U1115="snížená",N1115,0)</f>
        <v>0</v>
      </c>
      <c r="BG1115" s="102">
        <f>IF(U1115="zákl. přenesená",N1115,0)</f>
        <v>0</v>
      </c>
      <c r="BH1115" s="102">
        <f>IF(U1115="sníž. přenesená",N1115,0)</f>
        <v>0</v>
      </c>
      <c r="BI1115" s="102">
        <f>IF(U1115="nulová",N1115,0)</f>
        <v>0</v>
      </c>
      <c r="BJ1115" s="16" t="s">
        <v>1878</v>
      </c>
      <c r="BK1115" s="102">
        <f>ROUND(L1115*K1115,2)</f>
        <v>0</v>
      </c>
      <c r="BL1115" s="16" t="s">
        <v>2024</v>
      </c>
      <c r="BM1115" s="16" t="s">
        <v>1400</v>
      </c>
    </row>
    <row r="1116" spans="2:65" s="10" customFormat="1" ht="22.5" customHeight="1">
      <c r="B1116" s="162"/>
      <c r="C1116" s="163"/>
      <c r="D1116" s="163"/>
      <c r="E1116" s="164" t="s">
        <v>1876</v>
      </c>
      <c r="F1116" s="262" t="s">
        <v>1401</v>
      </c>
      <c r="G1116" s="263"/>
      <c r="H1116" s="263"/>
      <c r="I1116" s="263"/>
      <c r="J1116" s="163"/>
      <c r="K1116" s="165">
        <v>3</v>
      </c>
      <c r="L1116" s="163"/>
      <c r="M1116" s="163"/>
      <c r="N1116" s="163"/>
      <c r="O1116" s="163"/>
      <c r="P1116" s="163"/>
      <c r="Q1116" s="163"/>
      <c r="R1116" s="166"/>
      <c r="T1116" s="167"/>
      <c r="U1116" s="163"/>
      <c r="V1116" s="163"/>
      <c r="W1116" s="163"/>
      <c r="X1116" s="163"/>
      <c r="Y1116" s="163"/>
      <c r="Z1116" s="163"/>
      <c r="AA1116" s="168"/>
      <c r="AT1116" s="169" t="s">
        <v>2027</v>
      </c>
      <c r="AU1116" s="169" t="s">
        <v>1960</v>
      </c>
      <c r="AV1116" s="10" t="s">
        <v>1960</v>
      </c>
      <c r="AW1116" s="10" t="s">
        <v>2028</v>
      </c>
      <c r="AX1116" s="10" t="s">
        <v>1936</v>
      </c>
      <c r="AY1116" s="169" t="s">
        <v>2019</v>
      </c>
    </row>
    <row r="1117" spans="2:65" s="11" customFormat="1" ht="22.5" customHeight="1">
      <c r="B1117" s="170"/>
      <c r="C1117" s="171"/>
      <c r="D1117" s="171"/>
      <c r="E1117" s="172" t="s">
        <v>1876</v>
      </c>
      <c r="F1117" s="264" t="s">
        <v>2029</v>
      </c>
      <c r="G1117" s="265"/>
      <c r="H1117" s="265"/>
      <c r="I1117" s="265"/>
      <c r="J1117" s="171"/>
      <c r="K1117" s="173">
        <v>3</v>
      </c>
      <c r="L1117" s="171"/>
      <c r="M1117" s="171"/>
      <c r="N1117" s="171"/>
      <c r="O1117" s="171"/>
      <c r="P1117" s="171"/>
      <c r="Q1117" s="171"/>
      <c r="R1117" s="174"/>
      <c r="T1117" s="175"/>
      <c r="U1117" s="171"/>
      <c r="V1117" s="171"/>
      <c r="W1117" s="171"/>
      <c r="X1117" s="171"/>
      <c r="Y1117" s="171"/>
      <c r="Z1117" s="171"/>
      <c r="AA1117" s="176"/>
      <c r="AT1117" s="177" t="s">
        <v>2027</v>
      </c>
      <c r="AU1117" s="177" t="s">
        <v>1960</v>
      </c>
      <c r="AV1117" s="11" t="s">
        <v>2024</v>
      </c>
      <c r="AW1117" s="11" t="s">
        <v>2028</v>
      </c>
      <c r="AX1117" s="11" t="s">
        <v>1878</v>
      </c>
      <c r="AY1117" s="177" t="s">
        <v>2019</v>
      </c>
    </row>
    <row r="1118" spans="2:65" s="1" customFormat="1" ht="31.5" customHeight="1">
      <c r="B1118" s="33"/>
      <c r="C1118" s="155" t="s">
        <v>1402</v>
      </c>
      <c r="D1118" s="155" t="s">
        <v>2020</v>
      </c>
      <c r="E1118" s="156" t="s">
        <v>1403</v>
      </c>
      <c r="F1118" s="249" t="s">
        <v>1404</v>
      </c>
      <c r="G1118" s="250"/>
      <c r="H1118" s="250"/>
      <c r="I1118" s="250"/>
      <c r="J1118" s="157" t="s">
        <v>2049</v>
      </c>
      <c r="K1118" s="158">
        <v>8.1999999999999993</v>
      </c>
      <c r="L1118" s="251">
        <v>0</v>
      </c>
      <c r="M1118" s="250"/>
      <c r="N1118" s="252">
        <f>ROUND(L1118*K1118,2)</f>
        <v>0</v>
      </c>
      <c r="O1118" s="250"/>
      <c r="P1118" s="250"/>
      <c r="Q1118" s="250"/>
      <c r="R1118" s="35"/>
      <c r="T1118" s="159" t="s">
        <v>1876</v>
      </c>
      <c r="U1118" s="42" t="s">
        <v>1901</v>
      </c>
      <c r="V1118" s="34"/>
      <c r="W1118" s="160">
        <f>V1118*K1118</f>
        <v>0</v>
      </c>
      <c r="X1118" s="160">
        <v>0</v>
      </c>
      <c r="Y1118" s="160">
        <f>X1118*K1118</f>
        <v>0</v>
      </c>
      <c r="Z1118" s="160">
        <v>0</v>
      </c>
      <c r="AA1118" s="161">
        <f>Z1118*K1118</f>
        <v>0</v>
      </c>
      <c r="AR1118" s="16" t="s">
        <v>2024</v>
      </c>
      <c r="AT1118" s="16" t="s">
        <v>2020</v>
      </c>
      <c r="AU1118" s="16" t="s">
        <v>1960</v>
      </c>
      <c r="AY1118" s="16" t="s">
        <v>2019</v>
      </c>
      <c r="BE1118" s="102">
        <f>IF(U1118="základní",N1118,0)</f>
        <v>0</v>
      </c>
      <c r="BF1118" s="102">
        <f>IF(U1118="snížená",N1118,0)</f>
        <v>0</v>
      </c>
      <c r="BG1118" s="102">
        <f>IF(U1118="zákl. přenesená",N1118,0)</f>
        <v>0</v>
      </c>
      <c r="BH1118" s="102">
        <f>IF(U1118="sníž. přenesená",N1118,0)</f>
        <v>0</v>
      </c>
      <c r="BI1118" s="102">
        <f>IF(U1118="nulová",N1118,0)</f>
        <v>0</v>
      </c>
      <c r="BJ1118" s="16" t="s">
        <v>1878</v>
      </c>
      <c r="BK1118" s="102">
        <f>ROUND(L1118*K1118,2)</f>
        <v>0</v>
      </c>
      <c r="BL1118" s="16" t="s">
        <v>2024</v>
      </c>
      <c r="BM1118" s="16" t="s">
        <v>1405</v>
      </c>
    </row>
    <row r="1119" spans="2:65" s="10" customFormat="1" ht="22.5" customHeight="1">
      <c r="B1119" s="162"/>
      <c r="C1119" s="163"/>
      <c r="D1119" s="163"/>
      <c r="E1119" s="164" t="s">
        <v>1876</v>
      </c>
      <c r="F1119" s="262" t="s">
        <v>1406</v>
      </c>
      <c r="G1119" s="263"/>
      <c r="H1119" s="263"/>
      <c r="I1119" s="263"/>
      <c r="J1119" s="163"/>
      <c r="K1119" s="165">
        <v>8.1999999999999993</v>
      </c>
      <c r="L1119" s="163"/>
      <c r="M1119" s="163"/>
      <c r="N1119" s="163"/>
      <c r="O1119" s="163"/>
      <c r="P1119" s="163"/>
      <c r="Q1119" s="163"/>
      <c r="R1119" s="166"/>
      <c r="T1119" s="167"/>
      <c r="U1119" s="163"/>
      <c r="V1119" s="163"/>
      <c r="W1119" s="163"/>
      <c r="X1119" s="163"/>
      <c r="Y1119" s="163"/>
      <c r="Z1119" s="163"/>
      <c r="AA1119" s="168"/>
      <c r="AT1119" s="169" t="s">
        <v>2027</v>
      </c>
      <c r="AU1119" s="169" t="s">
        <v>1960</v>
      </c>
      <c r="AV1119" s="10" t="s">
        <v>1960</v>
      </c>
      <c r="AW1119" s="10" t="s">
        <v>2028</v>
      </c>
      <c r="AX1119" s="10" t="s">
        <v>1936</v>
      </c>
      <c r="AY1119" s="169" t="s">
        <v>2019</v>
      </c>
    </row>
    <row r="1120" spans="2:65" s="11" customFormat="1" ht="22.5" customHeight="1">
      <c r="B1120" s="170"/>
      <c r="C1120" s="171"/>
      <c r="D1120" s="171"/>
      <c r="E1120" s="172" t="s">
        <v>1876</v>
      </c>
      <c r="F1120" s="264" t="s">
        <v>2029</v>
      </c>
      <c r="G1120" s="265"/>
      <c r="H1120" s="265"/>
      <c r="I1120" s="265"/>
      <c r="J1120" s="171"/>
      <c r="K1120" s="173">
        <v>8.1999999999999993</v>
      </c>
      <c r="L1120" s="171"/>
      <c r="M1120" s="171"/>
      <c r="N1120" s="171"/>
      <c r="O1120" s="171"/>
      <c r="P1120" s="171"/>
      <c r="Q1120" s="171"/>
      <c r="R1120" s="174"/>
      <c r="T1120" s="175"/>
      <c r="U1120" s="171"/>
      <c r="V1120" s="171"/>
      <c r="W1120" s="171"/>
      <c r="X1120" s="171"/>
      <c r="Y1120" s="171"/>
      <c r="Z1120" s="171"/>
      <c r="AA1120" s="176"/>
      <c r="AT1120" s="177" t="s">
        <v>2027</v>
      </c>
      <c r="AU1120" s="177" t="s">
        <v>1960</v>
      </c>
      <c r="AV1120" s="11" t="s">
        <v>2024</v>
      </c>
      <c r="AW1120" s="11" t="s">
        <v>2028</v>
      </c>
      <c r="AX1120" s="11" t="s">
        <v>1878</v>
      </c>
      <c r="AY1120" s="177" t="s">
        <v>2019</v>
      </c>
    </row>
    <row r="1121" spans="2:65" s="1" customFormat="1" ht="31.5" customHeight="1">
      <c r="B1121" s="33"/>
      <c r="C1121" s="155" t="s">
        <v>1407</v>
      </c>
      <c r="D1121" s="155" t="s">
        <v>2020</v>
      </c>
      <c r="E1121" s="156" t="s">
        <v>1408</v>
      </c>
      <c r="F1121" s="249" t="s">
        <v>1409</v>
      </c>
      <c r="G1121" s="250"/>
      <c r="H1121" s="250"/>
      <c r="I1121" s="250"/>
      <c r="J1121" s="157" t="s">
        <v>2023</v>
      </c>
      <c r="K1121" s="158">
        <v>177.40100000000001</v>
      </c>
      <c r="L1121" s="251">
        <v>0</v>
      </c>
      <c r="M1121" s="250"/>
      <c r="N1121" s="252">
        <f>ROUND(L1121*K1121,2)</f>
        <v>0</v>
      </c>
      <c r="O1121" s="250"/>
      <c r="P1121" s="250"/>
      <c r="Q1121" s="250"/>
      <c r="R1121" s="35"/>
      <c r="T1121" s="159" t="s">
        <v>1876</v>
      </c>
      <c r="U1121" s="42" t="s">
        <v>1901</v>
      </c>
      <c r="V1121" s="34"/>
      <c r="W1121" s="160">
        <f>V1121*K1121</f>
        <v>0</v>
      </c>
      <c r="X1121" s="160">
        <v>0</v>
      </c>
      <c r="Y1121" s="160">
        <f>X1121*K1121</f>
        <v>0</v>
      </c>
      <c r="Z1121" s="160">
        <v>4.0000000000000001E-3</v>
      </c>
      <c r="AA1121" s="161">
        <f>Z1121*K1121</f>
        <v>0.70960400000000001</v>
      </c>
      <c r="AR1121" s="16" t="s">
        <v>2024</v>
      </c>
      <c r="AT1121" s="16" t="s">
        <v>2020</v>
      </c>
      <c r="AU1121" s="16" t="s">
        <v>1960</v>
      </c>
      <c r="AY1121" s="16" t="s">
        <v>2019</v>
      </c>
      <c r="BE1121" s="102">
        <f>IF(U1121="základní",N1121,0)</f>
        <v>0</v>
      </c>
      <c r="BF1121" s="102">
        <f>IF(U1121="snížená",N1121,0)</f>
        <v>0</v>
      </c>
      <c r="BG1121" s="102">
        <f>IF(U1121="zákl. přenesená",N1121,0)</f>
        <v>0</v>
      </c>
      <c r="BH1121" s="102">
        <f>IF(U1121="sníž. přenesená",N1121,0)</f>
        <v>0</v>
      </c>
      <c r="BI1121" s="102">
        <f>IF(U1121="nulová",N1121,0)</f>
        <v>0</v>
      </c>
      <c r="BJ1121" s="16" t="s">
        <v>1878</v>
      </c>
      <c r="BK1121" s="102">
        <f>ROUND(L1121*K1121,2)</f>
        <v>0</v>
      </c>
      <c r="BL1121" s="16" t="s">
        <v>2024</v>
      </c>
      <c r="BM1121" s="16" t="s">
        <v>1410</v>
      </c>
    </row>
    <row r="1122" spans="2:65" s="10" customFormat="1" ht="22.5" customHeight="1">
      <c r="B1122" s="162"/>
      <c r="C1122" s="163"/>
      <c r="D1122" s="163"/>
      <c r="E1122" s="164" t="s">
        <v>1876</v>
      </c>
      <c r="F1122" s="262" t="s">
        <v>2571</v>
      </c>
      <c r="G1122" s="263"/>
      <c r="H1122" s="263"/>
      <c r="I1122" s="263"/>
      <c r="J1122" s="163"/>
      <c r="K1122" s="165">
        <v>43.125</v>
      </c>
      <c r="L1122" s="163"/>
      <c r="M1122" s="163"/>
      <c r="N1122" s="163"/>
      <c r="O1122" s="163"/>
      <c r="P1122" s="163"/>
      <c r="Q1122" s="163"/>
      <c r="R1122" s="166"/>
      <c r="T1122" s="167"/>
      <c r="U1122" s="163"/>
      <c r="V1122" s="163"/>
      <c r="W1122" s="163"/>
      <c r="X1122" s="163"/>
      <c r="Y1122" s="163"/>
      <c r="Z1122" s="163"/>
      <c r="AA1122" s="168"/>
      <c r="AT1122" s="169" t="s">
        <v>2027</v>
      </c>
      <c r="AU1122" s="169" t="s">
        <v>1960</v>
      </c>
      <c r="AV1122" s="10" t="s">
        <v>1960</v>
      </c>
      <c r="AW1122" s="10" t="s">
        <v>2028</v>
      </c>
      <c r="AX1122" s="10" t="s">
        <v>1936</v>
      </c>
      <c r="AY1122" s="169" t="s">
        <v>2019</v>
      </c>
    </row>
    <row r="1123" spans="2:65" s="10" customFormat="1" ht="57" customHeight="1">
      <c r="B1123" s="162"/>
      <c r="C1123" s="163"/>
      <c r="D1123" s="163"/>
      <c r="E1123" s="164" t="s">
        <v>1876</v>
      </c>
      <c r="F1123" s="266" t="s">
        <v>2572</v>
      </c>
      <c r="G1123" s="263"/>
      <c r="H1123" s="263"/>
      <c r="I1123" s="263"/>
      <c r="J1123" s="163"/>
      <c r="K1123" s="165">
        <v>73.985974999999996</v>
      </c>
      <c r="L1123" s="163"/>
      <c r="M1123" s="163"/>
      <c r="N1123" s="163"/>
      <c r="O1123" s="163"/>
      <c r="P1123" s="163"/>
      <c r="Q1123" s="163"/>
      <c r="R1123" s="166"/>
      <c r="T1123" s="167"/>
      <c r="U1123" s="163"/>
      <c r="V1123" s="163"/>
      <c r="W1123" s="163"/>
      <c r="X1123" s="163"/>
      <c r="Y1123" s="163"/>
      <c r="Z1123" s="163"/>
      <c r="AA1123" s="168"/>
      <c r="AT1123" s="169" t="s">
        <v>2027</v>
      </c>
      <c r="AU1123" s="169" t="s">
        <v>1960</v>
      </c>
      <c r="AV1123" s="10" t="s">
        <v>1960</v>
      </c>
      <c r="AW1123" s="10" t="s">
        <v>2028</v>
      </c>
      <c r="AX1123" s="10" t="s">
        <v>1936</v>
      </c>
      <c r="AY1123" s="169" t="s">
        <v>2019</v>
      </c>
    </row>
    <row r="1124" spans="2:65" s="10" customFormat="1" ht="44.25" customHeight="1">
      <c r="B1124" s="162"/>
      <c r="C1124" s="163"/>
      <c r="D1124" s="163"/>
      <c r="E1124" s="164" t="s">
        <v>1876</v>
      </c>
      <c r="F1124" s="266" t="s">
        <v>2573</v>
      </c>
      <c r="G1124" s="263"/>
      <c r="H1124" s="263"/>
      <c r="I1124" s="263"/>
      <c r="J1124" s="163"/>
      <c r="K1124" s="165">
        <v>60.290399999999998</v>
      </c>
      <c r="L1124" s="163"/>
      <c r="M1124" s="163"/>
      <c r="N1124" s="163"/>
      <c r="O1124" s="163"/>
      <c r="P1124" s="163"/>
      <c r="Q1124" s="163"/>
      <c r="R1124" s="166"/>
      <c r="T1124" s="167"/>
      <c r="U1124" s="163"/>
      <c r="V1124" s="163"/>
      <c r="W1124" s="163"/>
      <c r="X1124" s="163"/>
      <c r="Y1124" s="163"/>
      <c r="Z1124" s="163"/>
      <c r="AA1124" s="168"/>
      <c r="AT1124" s="169" t="s">
        <v>2027</v>
      </c>
      <c r="AU1124" s="169" t="s">
        <v>1960</v>
      </c>
      <c r="AV1124" s="10" t="s">
        <v>1960</v>
      </c>
      <c r="AW1124" s="10" t="s">
        <v>2028</v>
      </c>
      <c r="AX1124" s="10" t="s">
        <v>1936</v>
      </c>
      <c r="AY1124" s="169" t="s">
        <v>2019</v>
      </c>
    </row>
    <row r="1125" spans="2:65" s="11" customFormat="1" ht="22.5" customHeight="1">
      <c r="B1125" s="170"/>
      <c r="C1125" s="171"/>
      <c r="D1125" s="171"/>
      <c r="E1125" s="172" t="s">
        <v>1876</v>
      </c>
      <c r="F1125" s="264" t="s">
        <v>2029</v>
      </c>
      <c r="G1125" s="265"/>
      <c r="H1125" s="265"/>
      <c r="I1125" s="265"/>
      <c r="J1125" s="171"/>
      <c r="K1125" s="173">
        <v>177.401375</v>
      </c>
      <c r="L1125" s="171"/>
      <c r="M1125" s="171"/>
      <c r="N1125" s="171"/>
      <c r="O1125" s="171"/>
      <c r="P1125" s="171"/>
      <c r="Q1125" s="171"/>
      <c r="R1125" s="174"/>
      <c r="T1125" s="175"/>
      <c r="U1125" s="171"/>
      <c r="V1125" s="171"/>
      <c r="W1125" s="171"/>
      <c r="X1125" s="171"/>
      <c r="Y1125" s="171"/>
      <c r="Z1125" s="171"/>
      <c r="AA1125" s="176"/>
      <c r="AT1125" s="177" t="s">
        <v>2027</v>
      </c>
      <c r="AU1125" s="177" t="s">
        <v>1960</v>
      </c>
      <c r="AV1125" s="11" t="s">
        <v>2024</v>
      </c>
      <c r="AW1125" s="11" t="s">
        <v>2028</v>
      </c>
      <c r="AX1125" s="11" t="s">
        <v>1878</v>
      </c>
      <c r="AY1125" s="177" t="s">
        <v>2019</v>
      </c>
    </row>
    <row r="1126" spans="2:65" s="1" customFormat="1" ht="31.5" customHeight="1">
      <c r="B1126" s="33"/>
      <c r="C1126" s="155" t="s">
        <v>1411</v>
      </c>
      <c r="D1126" s="155" t="s">
        <v>2020</v>
      </c>
      <c r="E1126" s="156" t="s">
        <v>1412</v>
      </c>
      <c r="F1126" s="249" t="s">
        <v>1413</v>
      </c>
      <c r="G1126" s="250"/>
      <c r="H1126" s="250"/>
      <c r="I1126" s="250"/>
      <c r="J1126" s="157" t="s">
        <v>2023</v>
      </c>
      <c r="K1126" s="158">
        <v>296.19799999999998</v>
      </c>
      <c r="L1126" s="251">
        <v>0</v>
      </c>
      <c r="M1126" s="250"/>
      <c r="N1126" s="252">
        <f>ROUND(L1126*K1126,2)</f>
        <v>0</v>
      </c>
      <c r="O1126" s="250"/>
      <c r="P1126" s="250"/>
      <c r="Q1126" s="250"/>
      <c r="R1126" s="35"/>
      <c r="T1126" s="159" t="s">
        <v>1876</v>
      </c>
      <c r="U1126" s="42" t="s">
        <v>1901</v>
      </c>
      <c r="V1126" s="34"/>
      <c r="W1126" s="160">
        <f>V1126*K1126</f>
        <v>0</v>
      </c>
      <c r="X1126" s="160">
        <v>0</v>
      </c>
      <c r="Y1126" s="160">
        <f>X1126*K1126</f>
        <v>0</v>
      </c>
      <c r="Z1126" s="160">
        <v>0.01</v>
      </c>
      <c r="AA1126" s="161">
        <f>Z1126*K1126</f>
        <v>2.9619800000000001</v>
      </c>
      <c r="AR1126" s="16" t="s">
        <v>2024</v>
      </c>
      <c r="AT1126" s="16" t="s">
        <v>2020</v>
      </c>
      <c r="AU1126" s="16" t="s">
        <v>1960</v>
      </c>
      <c r="AY1126" s="16" t="s">
        <v>2019</v>
      </c>
      <c r="BE1126" s="102">
        <f>IF(U1126="základní",N1126,0)</f>
        <v>0</v>
      </c>
      <c r="BF1126" s="102">
        <f>IF(U1126="snížená",N1126,0)</f>
        <v>0</v>
      </c>
      <c r="BG1126" s="102">
        <f>IF(U1126="zákl. přenesená",N1126,0)</f>
        <v>0</v>
      </c>
      <c r="BH1126" s="102">
        <f>IF(U1126="sníž. přenesená",N1126,0)</f>
        <v>0</v>
      </c>
      <c r="BI1126" s="102">
        <f>IF(U1126="nulová",N1126,0)</f>
        <v>0</v>
      </c>
      <c r="BJ1126" s="16" t="s">
        <v>1878</v>
      </c>
      <c r="BK1126" s="102">
        <f>ROUND(L1126*K1126,2)</f>
        <v>0</v>
      </c>
      <c r="BL1126" s="16" t="s">
        <v>2024</v>
      </c>
      <c r="BM1126" s="16" t="s">
        <v>1414</v>
      </c>
    </row>
    <row r="1127" spans="2:65" s="10" customFormat="1" ht="44.25" customHeight="1">
      <c r="B1127" s="162"/>
      <c r="C1127" s="163"/>
      <c r="D1127" s="163"/>
      <c r="E1127" s="164" t="s">
        <v>1876</v>
      </c>
      <c r="F1127" s="262" t="s">
        <v>2686</v>
      </c>
      <c r="G1127" s="263"/>
      <c r="H1127" s="263"/>
      <c r="I1127" s="263"/>
      <c r="J1127" s="163"/>
      <c r="K1127" s="165">
        <v>129.33500000000001</v>
      </c>
      <c r="L1127" s="163"/>
      <c r="M1127" s="163"/>
      <c r="N1127" s="163"/>
      <c r="O1127" s="163"/>
      <c r="P1127" s="163"/>
      <c r="Q1127" s="163"/>
      <c r="R1127" s="166"/>
      <c r="T1127" s="167"/>
      <c r="U1127" s="163"/>
      <c r="V1127" s="163"/>
      <c r="W1127" s="163"/>
      <c r="X1127" s="163"/>
      <c r="Y1127" s="163"/>
      <c r="Z1127" s="163"/>
      <c r="AA1127" s="168"/>
      <c r="AT1127" s="169" t="s">
        <v>2027</v>
      </c>
      <c r="AU1127" s="169" t="s">
        <v>1960</v>
      </c>
      <c r="AV1127" s="10" t="s">
        <v>1960</v>
      </c>
      <c r="AW1127" s="10" t="s">
        <v>2028</v>
      </c>
      <c r="AX1127" s="10" t="s">
        <v>1936</v>
      </c>
      <c r="AY1127" s="169" t="s">
        <v>2019</v>
      </c>
    </row>
    <row r="1128" spans="2:65" s="10" customFormat="1" ht="44.25" customHeight="1">
      <c r="B1128" s="162"/>
      <c r="C1128" s="163"/>
      <c r="D1128" s="163"/>
      <c r="E1128" s="164" t="s">
        <v>1876</v>
      </c>
      <c r="F1128" s="266" t="s">
        <v>2609</v>
      </c>
      <c r="G1128" s="263"/>
      <c r="H1128" s="263"/>
      <c r="I1128" s="263"/>
      <c r="J1128" s="163"/>
      <c r="K1128" s="165">
        <v>8.6881249999999994</v>
      </c>
      <c r="L1128" s="163"/>
      <c r="M1128" s="163"/>
      <c r="N1128" s="163"/>
      <c r="O1128" s="163"/>
      <c r="P1128" s="163"/>
      <c r="Q1128" s="163"/>
      <c r="R1128" s="166"/>
      <c r="T1128" s="167"/>
      <c r="U1128" s="163"/>
      <c r="V1128" s="163"/>
      <c r="W1128" s="163"/>
      <c r="X1128" s="163"/>
      <c r="Y1128" s="163"/>
      <c r="Z1128" s="163"/>
      <c r="AA1128" s="168"/>
      <c r="AT1128" s="169" t="s">
        <v>2027</v>
      </c>
      <c r="AU1128" s="169" t="s">
        <v>1960</v>
      </c>
      <c r="AV1128" s="10" t="s">
        <v>1960</v>
      </c>
      <c r="AW1128" s="10" t="s">
        <v>2028</v>
      </c>
      <c r="AX1128" s="10" t="s">
        <v>1936</v>
      </c>
      <c r="AY1128" s="169" t="s">
        <v>2019</v>
      </c>
    </row>
    <row r="1129" spans="2:65" s="10" customFormat="1" ht="22.5" customHeight="1">
      <c r="B1129" s="162"/>
      <c r="C1129" s="163"/>
      <c r="D1129" s="163"/>
      <c r="E1129" s="164" t="s">
        <v>1876</v>
      </c>
      <c r="F1129" s="266" t="s">
        <v>2610</v>
      </c>
      <c r="G1129" s="263"/>
      <c r="H1129" s="263"/>
      <c r="I1129" s="263"/>
      <c r="J1129" s="163"/>
      <c r="K1129" s="165">
        <v>1.05</v>
      </c>
      <c r="L1129" s="163"/>
      <c r="M1129" s="163"/>
      <c r="N1129" s="163"/>
      <c r="O1129" s="163"/>
      <c r="P1129" s="163"/>
      <c r="Q1129" s="163"/>
      <c r="R1129" s="166"/>
      <c r="T1129" s="167"/>
      <c r="U1129" s="163"/>
      <c r="V1129" s="163"/>
      <c r="W1129" s="163"/>
      <c r="X1129" s="163"/>
      <c r="Y1129" s="163"/>
      <c r="Z1129" s="163"/>
      <c r="AA1129" s="168"/>
      <c r="AT1129" s="169" t="s">
        <v>2027</v>
      </c>
      <c r="AU1129" s="169" t="s">
        <v>1960</v>
      </c>
      <c r="AV1129" s="10" t="s">
        <v>1960</v>
      </c>
      <c r="AW1129" s="10" t="s">
        <v>2028</v>
      </c>
      <c r="AX1129" s="10" t="s">
        <v>1936</v>
      </c>
      <c r="AY1129" s="169" t="s">
        <v>2019</v>
      </c>
    </row>
    <row r="1130" spans="2:65" s="10" customFormat="1" ht="31.5" customHeight="1">
      <c r="B1130" s="162"/>
      <c r="C1130" s="163"/>
      <c r="D1130" s="163"/>
      <c r="E1130" s="164" t="s">
        <v>1876</v>
      </c>
      <c r="F1130" s="266" t="s">
        <v>2611</v>
      </c>
      <c r="G1130" s="263"/>
      <c r="H1130" s="263"/>
      <c r="I1130" s="263"/>
      <c r="J1130" s="163"/>
      <c r="K1130" s="165">
        <v>9.7639999999999993</v>
      </c>
      <c r="L1130" s="163"/>
      <c r="M1130" s="163"/>
      <c r="N1130" s="163"/>
      <c r="O1130" s="163"/>
      <c r="P1130" s="163"/>
      <c r="Q1130" s="163"/>
      <c r="R1130" s="166"/>
      <c r="T1130" s="167"/>
      <c r="U1130" s="163"/>
      <c r="V1130" s="163"/>
      <c r="W1130" s="163"/>
      <c r="X1130" s="163"/>
      <c r="Y1130" s="163"/>
      <c r="Z1130" s="163"/>
      <c r="AA1130" s="168"/>
      <c r="AT1130" s="169" t="s">
        <v>2027</v>
      </c>
      <c r="AU1130" s="169" t="s">
        <v>1960</v>
      </c>
      <c r="AV1130" s="10" t="s">
        <v>1960</v>
      </c>
      <c r="AW1130" s="10" t="s">
        <v>2028</v>
      </c>
      <c r="AX1130" s="10" t="s">
        <v>1936</v>
      </c>
      <c r="AY1130" s="169" t="s">
        <v>2019</v>
      </c>
    </row>
    <row r="1131" spans="2:65" s="10" customFormat="1" ht="31.5" customHeight="1">
      <c r="B1131" s="162"/>
      <c r="C1131" s="163"/>
      <c r="D1131" s="163"/>
      <c r="E1131" s="164" t="s">
        <v>1876</v>
      </c>
      <c r="F1131" s="266" t="s">
        <v>2612</v>
      </c>
      <c r="G1131" s="263"/>
      <c r="H1131" s="263"/>
      <c r="I1131" s="263"/>
      <c r="J1131" s="163"/>
      <c r="K1131" s="165">
        <v>11.684749999999999</v>
      </c>
      <c r="L1131" s="163"/>
      <c r="M1131" s="163"/>
      <c r="N1131" s="163"/>
      <c r="O1131" s="163"/>
      <c r="P1131" s="163"/>
      <c r="Q1131" s="163"/>
      <c r="R1131" s="166"/>
      <c r="T1131" s="167"/>
      <c r="U1131" s="163"/>
      <c r="V1131" s="163"/>
      <c r="W1131" s="163"/>
      <c r="X1131" s="163"/>
      <c r="Y1131" s="163"/>
      <c r="Z1131" s="163"/>
      <c r="AA1131" s="168"/>
      <c r="AT1131" s="169" t="s">
        <v>2027</v>
      </c>
      <c r="AU1131" s="169" t="s">
        <v>1960</v>
      </c>
      <c r="AV1131" s="10" t="s">
        <v>1960</v>
      </c>
      <c r="AW1131" s="10" t="s">
        <v>2028</v>
      </c>
      <c r="AX1131" s="10" t="s">
        <v>1936</v>
      </c>
      <c r="AY1131" s="169" t="s">
        <v>2019</v>
      </c>
    </row>
    <row r="1132" spans="2:65" s="10" customFormat="1" ht="31.5" customHeight="1">
      <c r="B1132" s="162"/>
      <c r="C1132" s="163"/>
      <c r="D1132" s="163"/>
      <c r="E1132" s="164" t="s">
        <v>1876</v>
      </c>
      <c r="F1132" s="266" t="s">
        <v>2613</v>
      </c>
      <c r="G1132" s="263"/>
      <c r="H1132" s="263"/>
      <c r="I1132" s="263"/>
      <c r="J1132" s="163"/>
      <c r="K1132" s="165">
        <v>3.6779999999999999</v>
      </c>
      <c r="L1132" s="163"/>
      <c r="M1132" s="163"/>
      <c r="N1132" s="163"/>
      <c r="O1132" s="163"/>
      <c r="P1132" s="163"/>
      <c r="Q1132" s="163"/>
      <c r="R1132" s="166"/>
      <c r="T1132" s="167"/>
      <c r="U1132" s="163"/>
      <c r="V1132" s="163"/>
      <c r="W1132" s="163"/>
      <c r="X1132" s="163"/>
      <c r="Y1132" s="163"/>
      <c r="Z1132" s="163"/>
      <c r="AA1132" s="168"/>
      <c r="AT1132" s="169" t="s">
        <v>2027</v>
      </c>
      <c r="AU1132" s="169" t="s">
        <v>1960</v>
      </c>
      <c r="AV1132" s="10" t="s">
        <v>1960</v>
      </c>
      <c r="AW1132" s="10" t="s">
        <v>2028</v>
      </c>
      <c r="AX1132" s="10" t="s">
        <v>1936</v>
      </c>
      <c r="AY1132" s="169" t="s">
        <v>2019</v>
      </c>
    </row>
    <row r="1133" spans="2:65" s="10" customFormat="1" ht="31.5" customHeight="1">
      <c r="B1133" s="162"/>
      <c r="C1133" s="163"/>
      <c r="D1133" s="163"/>
      <c r="E1133" s="164" t="s">
        <v>1876</v>
      </c>
      <c r="F1133" s="266" t="s">
        <v>2614</v>
      </c>
      <c r="G1133" s="263"/>
      <c r="H1133" s="263"/>
      <c r="I1133" s="263"/>
      <c r="J1133" s="163"/>
      <c r="K1133" s="165">
        <v>3.81175</v>
      </c>
      <c r="L1133" s="163"/>
      <c r="M1133" s="163"/>
      <c r="N1133" s="163"/>
      <c r="O1133" s="163"/>
      <c r="P1133" s="163"/>
      <c r="Q1133" s="163"/>
      <c r="R1133" s="166"/>
      <c r="T1133" s="167"/>
      <c r="U1133" s="163"/>
      <c r="V1133" s="163"/>
      <c r="W1133" s="163"/>
      <c r="X1133" s="163"/>
      <c r="Y1133" s="163"/>
      <c r="Z1133" s="163"/>
      <c r="AA1133" s="168"/>
      <c r="AT1133" s="169" t="s">
        <v>2027</v>
      </c>
      <c r="AU1133" s="169" t="s">
        <v>1960</v>
      </c>
      <c r="AV1133" s="10" t="s">
        <v>1960</v>
      </c>
      <c r="AW1133" s="10" t="s">
        <v>2028</v>
      </c>
      <c r="AX1133" s="10" t="s">
        <v>1936</v>
      </c>
      <c r="AY1133" s="169" t="s">
        <v>2019</v>
      </c>
    </row>
    <row r="1134" spans="2:65" s="10" customFormat="1" ht="31.5" customHeight="1">
      <c r="B1134" s="162"/>
      <c r="C1134" s="163"/>
      <c r="D1134" s="163"/>
      <c r="E1134" s="164" t="s">
        <v>1876</v>
      </c>
      <c r="F1134" s="266" t="s">
        <v>2615</v>
      </c>
      <c r="G1134" s="263"/>
      <c r="H1134" s="263"/>
      <c r="I1134" s="263"/>
      <c r="J1134" s="163"/>
      <c r="K1134" s="165">
        <v>3.5637500000000002</v>
      </c>
      <c r="L1134" s="163"/>
      <c r="M1134" s="163"/>
      <c r="N1134" s="163"/>
      <c r="O1134" s="163"/>
      <c r="P1134" s="163"/>
      <c r="Q1134" s="163"/>
      <c r="R1134" s="166"/>
      <c r="T1134" s="167"/>
      <c r="U1134" s="163"/>
      <c r="V1134" s="163"/>
      <c r="W1134" s="163"/>
      <c r="X1134" s="163"/>
      <c r="Y1134" s="163"/>
      <c r="Z1134" s="163"/>
      <c r="AA1134" s="168"/>
      <c r="AT1134" s="169" t="s">
        <v>2027</v>
      </c>
      <c r="AU1134" s="169" t="s">
        <v>1960</v>
      </c>
      <c r="AV1134" s="10" t="s">
        <v>1960</v>
      </c>
      <c r="AW1134" s="10" t="s">
        <v>2028</v>
      </c>
      <c r="AX1134" s="10" t="s">
        <v>1936</v>
      </c>
      <c r="AY1134" s="169" t="s">
        <v>2019</v>
      </c>
    </row>
    <row r="1135" spans="2:65" s="10" customFormat="1" ht="44.25" customHeight="1">
      <c r="B1135" s="162"/>
      <c r="C1135" s="163"/>
      <c r="D1135" s="163"/>
      <c r="E1135" s="164" t="s">
        <v>1876</v>
      </c>
      <c r="F1135" s="266" t="s">
        <v>2616</v>
      </c>
      <c r="G1135" s="263"/>
      <c r="H1135" s="263"/>
      <c r="I1135" s="263"/>
      <c r="J1135" s="163"/>
      <c r="K1135" s="165">
        <v>17.572500000000002</v>
      </c>
      <c r="L1135" s="163"/>
      <c r="M1135" s="163"/>
      <c r="N1135" s="163"/>
      <c r="O1135" s="163"/>
      <c r="P1135" s="163"/>
      <c r="Q1135" s="163"/>
      <c r="R1135" s="166"/>
      <c r="T1135" s="167"/>
      <c r="U1135" s="163"/>
      <c r="V1135" s="163"/>
      <c r="W1135" s="163"/>
      <c r="X1135" s="163"/>
      <c r="Y1135" s="163"/>
      <c r="Z1135" s="163"/>
      <c r="AA1135" s="168"/>
      <c r="AT1135" s="169" t="s">
        <v>2027</v>
      </c>
      <c r="AU1135" s="169" t="s">
        <v>1960</v>
      </c>
      <c r="AV1135" s="10" t="s">
        <v>1960</v>
      </c>
      <c r="AW1135" s="10" t="s">
        <v>2028</v>
      </c>
      <c r="AX1135" s="10" t="s">
        <v>1936</v>
      </c>
      <c r="AY1135" s="169" t="s">
        <v>2019</v>
      </c>
    </row>
    <row r="1136" spans="2:65" s="10" customFormat="1" ht="57" customHeight="1">
      <c r="B1136" s="162"/>
      <c r="C1136" s="163"/>
      <c r="D1136" s="163"/>
      <c r="E1136" s="164" t="s">
        <v>1876</v>
      </c>
      <c r="F1136" s="266" t="s">
        <v>2617</v>
      </c>
      <c r="G1136" s="263"/>
      <c r="H1136" s="263"/>
      <c r="I1136" s="263"/>
      <c r="J1136" s="163"/>
      <c r="K1136" s="165">
        <v>23.733000000000001</v>
      </c>
      <c r="L1136" s="163"/>
      <c r="M1136" s="163"/>
      <c r="N1136" s="163"/>
      <c r="O1136" s="163"/>
      <c r="P1136" s="163"/>
      <c r="Q1136" s="163"/>
      <c r="R1136" s="166"/>
      <c r="T1136" s="167"/>
      <c r="U1136" s="163"/>
      <c r="V1136" s="163"/>
      <c r="W1136" s="163"/>
      <c r="X1136" s="163"/>
      <c r="Y1136" s="163"/>
      <c r="Z1136" s="163"/>
      <c r="AA1136" s="168"/>
      <c r="AT1136" s="169" t="s">
        <v>2027</v>
      </c>
      <c r="AU1136" s="169" t="s">
        <v>1960</v>
      </c>
      <c r="AV1136" s="10" t="s">
        <v>1960</v>
      </c>
      <c r="AW1136" s="10" t="s">
        <v>2028</v>
      </c>
      <c r="AX1136" s="10" t="s">
        <v>1936</v>
      </c>
      <c r="AY1136" s="169" t="s">
        <v>2019</v>
      </c>
    </row>
    <row r="1137" spans="2:65" s="10" customFormat="1" ht="31.5" customHeight="1">
      <c r="B1137" s="162"/>
      <c r="C1137" s="163"/>
      <c r="D1137" s="163"/>
      <c r="E1137" s="164" t="s">
        <v>1876</v>
      </c>
      <c r="F1137" s="266" t="s">
        <v>2618</v>
      </c>
      <c r="G1137" s="263"/>
      <c r="H1137" s="263"/>
      <c r="I1137" s="263"/>
      <c r="J1137" s="163"/>
      <c r="K1137" s="165">
        <v>5.7962499999999997</v>
      </c>
      <c r="L1137" s="163"/>
      <c r="M1137" s="163"/>
      <c r="N1137" s="163"/>
      <c r="O1137" s="163"/>
      <c r="P1137" s="163"/>
      <c r="Q1137" s="163"/>
      <c r="R1137" s="166"/>
      <c r="T1137" s="167"/>
      <c r="U1137" s="163"/>
      <c r="V1137" s="163"/>
      <c r="W1137" s="163"/>
      <c r="X1137" s="163"/>
      <c r="Y1137" s="163"/>
      <c r="Z1137" s="163"/>
      <c r="AA1137" s="168"/>
      <c r="AT1137" s="169" t="s">
        <v>2027</v>
      </c>
      <c r="AU1137" s="169" t="s">
        <v>1960</v>
      </c>
      <c r="AV1137" s="10" t="s">
        <v>1960</v>
      </c>
      <c r="AW1137" s="10" t="s">
        <v>2028</v>
      </c>
      <c r="AX1137" s="10" t="s">
        <v>1936</v>
      </c>
      <c r="AY1137" s="169" t="s">
        <v>2019</v>
      </c>
    </row>
    <row r="1138" spans="2:65" s="10" customFormat="1" ht="31.5" customHeight="1">
      <c r="B1138" s="162"/>
      <c r="C1138" s="163"/>
      <c r="D1138" s="163"/>
      <c r="E1138" s="164" t="s">
        <v>1876</v>
      </c>
      <c r="F1138" s="266" t="s">
        <v>2619</v>
      </c>
      <c r="G1138" s="263"/>
      <c r="H1138" s="263"/>
      <c r="I1138" s="263"/>
      <c r="J1138" s="163"/>
      <c r="K1138" s="165">
        <v>2.9620000000000002</v>
      </c>
      <c r="L1138" s="163"/>
      <c r="M1138" s="163"/>
      <c r="N1138" s="163"/>
      <c r="O1138" s="163"/>
      <c r="P1138" s="163"/>
      <c r="Q1138" s="163"/>
      <c r="R1138" s="166"/>
      <c r="T1138" s="167"/>
      <c r="U1138" s="163"/>
      <c r="V1138" s="163"/>
      <c r="W1138" s="163"/>
      <c r="X1138" s="163"/>
      <c r="Y1138" s="163"/>
      <c r="Z1138" s="163"/>
      <c r="AA1138" s="168"/>
      <c r="AT1138" s="169" t="s">
        <v>2027</v>
      </c>
      <c r="AU1138" s="169" t="s">
        <v>1960</v>
      </c>
      <c r="AV1138" s="10" t="s">
        <v>1960</v>
      </c>
      <c r="AW1138" s="10" t="s">
        <v>2028</v>
      </c>
      <c r="AX1138" s="10" t="s">
        <v>1936</v>
      </c>
      <c r="AY1138" s="169" t="s">
        <v>2019</v>
      </c>
    </row>
    <row r="1139" spans="2:65" s="10" customFormat="1" ht="44.25" customHeight="1">
      <c r="B1139" s="162"/>
      <c r="C1139" s="163"/>
      <c r="D1139" s="163"/>
      <c r="E1139" s="164" t="s">
        <v>1876</v>
      </c>
      <c r="F1139" s="266" t="s">
        <v>2620</v>
      </c>
      <c r="G1139" s="263"/>
      <c r="H1139" s="263"/>
      <c r="I1139" s="263"/>
      <c r="J1139" s="163"/>
      <c r="K1139" s="165">
        <v>38.5045</v>
      </c>
      <c r="L1139" s="163"/>
      <c r="M1139" s="163"/>
      <c r="N1139" s="163"/>
      <c r="O1139" s="163"/>
      <c r="P1139" s="163"/>
      <c r="Q1139" s="163"/>
      <c r="R1139" s="166"/>
      <c r="T1139" s="167"/>
      <c r="U1139" s="163"/>
      <c r="V1139" s="163"/>
      <c r="W1139" s="163"/>
      <c r="X1139" s="163"/>
      <c r="Y1139" s="163"/>
      <c r="Z1139" s="163"/>
      <c r="AA1139" s="168"/>
      <c r="AT1139" s="169" t="s">
        <v>2027</v>
      </c>
      <c r="AU1139" s="169" t="s">
        <v>1960</v>
      </c>
      <c r="AV1139" s="10" t="s">
        <v>1960</v>
      </c>
      <c r="AW1139" s="10" t="s">
        <v>2028</v>
      </c>
      <c r="AX1139" s="10" t="s">
        <v>1936</v>
      </c>
      <c r="AY1139" s="169" t="s">
        <v>2019</v>
      </c>
    </row>
    <row r="1140" spans="2:65" s="10" customFormat="1" ht="57" customHeight="1">
      <c r="B1140" s="162"/>
      <c r="C1140" s="163"/>
      <c r="D1140" s="163"/>
      <c r="E1140" s="164" t="s">
        <v>1876</v>
      </c>
      <c r="F1140" s="266" t="s">
        <v>2621</v>
      </c>
      <c r="G1140" s="263"/>
      <c r="H1140" s="263"/>
      <c r="I1140" s="263"/>
      <c r="J1140" s="163"/>
      <c r="K1140" s="165">
        <v>16.298999999999999</v>
      </c>
      <c r="L1140" s="163"/>
      <c r="M1140" s="163"/>
      <c r="N1140" s="163"/>
      <c r="O1140" s="163"/>
      <c r="P1140" s="163"/>
      <c r="Q1140" s="163"/>
      <c r="R1140" s="166"/>
      <c r="T1140" s="167"/>
      <c r="U1140" s="163"/>
      <c r="V1140" s="163"/>
      <c r="W1140" s="163"/>
      <c r="X1140" s="163"/>
      <c r="Y1140" s="163"/>
      <c r="Z1140" s="163"/>
      <c r="AA1140" s="168"/>
      <c r="AT1140" s="169" t="s">
        <v>2027</v>
      </c>
      <c r="AU1140" s="169" t="s">
        <v>1960</v>
      </c>
      <c r="AV1140" s="10" t="s">
        <v>1960</v>
      </c>
      <c r="AW1140" s="10" t="s">
        <v>2028</v>
      </c>
      <c r="AX1140" s="10" t="s">
        <v>1936</v>
      </c>
      <c r="AY1140" s="169" t="s">
        <v>2019</v>
      </c>
    </row>
    <row r="1141" spans="2:65" s="10" customFormat="1" ht="44.25" customHeight="1">
      <c r="B1141" s="162"/>
      <c r="C1141" s="163"/>
      <c r="D1141" s="163"/>
      <c r="E1141" s="164" t="s">
        <v>1876</v>
      </c>
      <c r="F1141" s="266" t="s">
        <v>2622</v>
      </c>
      <c r="G1141" s="263"/>
      <c r="H1141" s="263"/>
      <c r="I1141" s="263"/>
      <c r="J1141" s="163"/>
      <c r="K1141" s="165">
        <v>9.5365000000000002</v>
      </c>
      <c r="L1141" s="163"/>
      <c r="M1141" s="163"/>
      <c r="N1141" s="163"/>
      <c r="O1141" s="163"/>
      <c r="P1141" s="163"/>
      <c r="Q1141" s="163"/>
      <c r="R1141" s="166"/>
      <c r="T1141" s="167"/>
      <c r="U1141" s="163"/>
      <c r="V1141" s="163"/>
      <c r="W1141" s="163"/>
      <c r="X1141" s="163"/>
      <c r="Y1141" s="163"/>
      <c r="Z1141" s="163"/>
      <c r="AA1141" s="168"/>
      <c r="AT1141" s="169" t="s">
        <v>2027</v>
      </c>
      <c r="AU1141" s="169" t="s">
        <v>1960</v>
      </c>
      <c r="AV1141" s="10" t="s">
        <v>1960</v>
      </c>
      <c r="AW1141" s="10" t="s">
        <v>2028</v>
      </c>
      <c r="AX1141" s="10" t="s">
        <v>1936</v>
      </c>
      <c r="AY1141" s="169" t="s">
        <v>2019</v>
      </c>
    </row>
    <row r="1142" spans="2:65" s="10" customFormat="1" ht="44.25" customHeight="1">
      <c r="B1142" s="162"/>
      <c r="C1142" s="163"/>
      <c r="D1142" s="163"/>
      <c r="E1142" s="164" t="s">
        <v>1876</v>
      </c>
      <c r="F1142" s="266" t="s">
        <v>2623</v>
      </c>
      <c r="G1142" s="263"/>
      <c r="H1142" s="263"/>
      <c r="I1142" s="263"/>
      <c r="J1142" s="163"/>
      <c r="K1142" s="165">
        <v>8.6289999999999996</v>
      </c>
      <c r="L1142" s="163"/>
      <c r="M1142" s="163"/>
      <c r="N1142" s="163"/>
      <c r="O1142" s="163"/>
      <c r="P1142" s="163"/>
      <c r="Q1142" s="163"/>
      <c r="R1142" s="166"/>
      <c r="T1142" s="167"/>
      <c r="U1142" s="163"/>
      <c r="V1142" s="163"/>
      <c r="W1142" s="163"/>
      <c r="X1142" s="163"/>
      <c r="Y1142" s="163"/>
      <c r="Z1142" s="163"/>
      <c r="AA1142" s="168"/>
      <c r="AT1142" s="169" t="s">
        <v>2027</v>
      </c>
      <c r="AU1142" s="169" t="s">
        <v>1960</v>
      </c>
      <c r="AV1142" s="10" t="s">
        <v>1960</v>
      </c>
      <c r="AW1142" s="10" t="s">
        <v>2028</v>
      </c>
      <c r="AX1142" s="10" t="s">
        <v>1936</v>
      </c>
      <c r="AY1142" s="169" t="s">
        <v>2019</v>
      </c>
    </row>
    <row r="1143" spans="2:65" s="10" customFormat="1" ht="31.5" customHeight="1">
      <c r="B1143" s="162"/>
      <c r="C1143" s="163"/>
      <c r="D1143" s="163"/>
      <c r="E1143" s="164" t="s">
        <v>1876</v>
      </c>
      <c r="F1143" s="266" t="s">
        <v>2624</v>
      </c>
      <c r="G1143" s="263"/>
      <c r="H1143" s="263"/>
      <c r="I1143" s="263"/>
      <c r="J1143" s="163"/>
      <c r="K1143" s="165">
        <v>1.59</v>
      </c>
      <c r="L1143" s="163"/>
      <c r="M1143" s="163"/>
      <c r="N1143" s="163"/>
      <c r="O1143" s="163"/>
      <c r="P1143" s="163"/>
      <c r="Q1143" s="163"/>
      <c r="R1143" s="166"/>
      <c r="T1143" s="167"/>
      <c r="U1143" s="163"/>
      <c r="V1143" s="163"/>
      <c r="W1143" s="163"/>
      <c r="X1143" s="163"/>
      <c r="Y1143" s="163"/>
      <c r="Z1143" s="163"/>
      <c r="AA1143" s="168"/>
      <c r="AT1143" s="169" t="s">
        <v>2027</v>
      </c>
      <c r="AU1143" s="169" t="s">
        <v>1960</v>
      </c>
      <c r="AV1143" s="10" t="s">
        <v>1960</v>
      </c>
      <c r="AW1143" s="10" t="s">
        <v>2028</v>
      </c>
      <c r="AX1143" s="10" t="s">
        <v>1936</v>
      </c>
      <c r="AY1143" s="169" t="s">
        <v>2019</v>
      </c>
    </row>
    <row r="1144" spans="2:65" s="11" customFormat="1" ht="22.5" customHeight="1">
      <c r="B1144" s="170"/>
      <c r="C1144" s="171"/>
      <c r="D1144" s="171"/>
      <c r="E1144" s="172" t="s">
        <v>1876</v>
      </c>
      <c r="F1144" s="264" t="s">
        <v>2029</v>
      </c>
      <c r="G1144" s="265"/>
      <c r="H1144" s="265"/>
      <c r="I1144" s="265"/>
      <c r="J1144" s="171"/>
      <c r="K1144" s="173">
        <v>296.198125</v>
      </c>
      <c r="L1144" s="171"/>
      <c r="M1144" s="171"/>
      <c r="N1144" s="171"/>
      <c r="O1144" s="171"/>
      <c r="P1144" s="171"/>
      <c r="Q1144" s="171"/>
      <c r="R1144" s="174"/>
      <c r="T1144" s="175"/>
      <c r="U1144" s="171"/>
      <c r="V1144" s="171"/>
      <c r="W1144" s="171"/>
      <c r="X1144" s="171"/>
      <c r="Y1144" s="171"/>
      <c r="Z1144" s="171"/>
      <c r="AA1144" s="176"/>
      <c r="AT1144" s="177" t="s">
        <v>2027</v>
      </c>
      <c r="AU1144" s="177" t="s">
        <v>1960</v>
      </c>
      <c r="AV1144" s="11" t="s">
        <v>2024</v>
      </c>
      <c r="AW1144" s="11" t="s">
        <v>2028</v>
      </c>
      <c r="AX1144" s="11" t="s">
        <v>1878</v>
      </c>
      <c r="AY1144" s="177" t="s">
        <v>2019</v>
      </c>
    </row>
    <row r="1145" spans="2:65" s="1" customFormat="1" ht="31.5" customHeight="1">
      <c r="B1145" s="33"/>
      <c r="C1145" s="155" t="s">
        <v>1415</v>
      </c>
      <c r="D1145" s="155" t="s">
        <v>2020</v>
      </c>
      <c r="E1145" s="156" t="s">
        <v>1416</v>
      </c>
      <c r="F1145" s="249" t="s">
        <v>1417</v>
      </c>
      <c r="G1145" s="250"/>
      <c r="H1145" s="250"/>
      <c r="I1145" s="250"/>
      <c r="J1145" s="157" t="s">
        <v>2023</v>
      </c>
      <c r="K1145" s="158">
        <v>25.364999999999998</v>
      </c>
      <c r="L1145" s="251">
        <v>0</v>
      </c>
      <c r="M1145" s="250"/>
      <c r="N1145" s="252">
        <f>ROUND(L1145*K1145,2)</f>
        <v>0</v>
      </c>
      <c r="O1145" s="250"/>
      <c r="P1145" s="250"/>
      <c r="Q1145" s="250"/>
      <c r="R1145" s="35"/>
      <c r="T1145" s="159" t="s">
        <v>1876</v>
      </c>
      <c r="U1145" s="42" t="s">
        <v>1901</v>
      </c>
      <c r="V1145" s="34"/>
      <c r="W1145" s="160">
        <f>V1145*K1145</f>
        <v>0</v>
      </c>
      <c r="X1145" s="160">
        <v>0</v>
      </c>
      <c r="Y1145" s="160">
        <f>X1145*K1145</f>
        <v>0</v>
      </c>
      <c r="Z1145" s="160">
        <v>4.5999999999999999E-2</v>
      </c>
      <c r="AA1145" s="161">
        <f>Z1145*K1145</f>
        <v>1.16679</v>
      </c>
      <c r="AR1145" s="16" t="s">
        <v>2024</v>
      </c>
      <c r="AT1145" s="16" t="s">
        <v>2020</v>
      </c>
      <c r="AU1145" s="16" t="s">
        <v>1960</v>
      </c>
      <c r="AY1145" s="16" t="s">
        <v>2019</v>
      </c>
      <c r="BE1145" s="102">
        <f>IF(U1145="základní",N1145,0)</f>
        <v>0</v>
      </c>
      <c r="BF1145" s="102">
        <f>IF(U1145="snížená",N1145,0)</f>
        <v>0</v>
      </c>
      <c r="BG1145" s="102">
        <f>IF(U1145="zákl. přenesená",N1145,0)</f>
        <v>0</v>
      </c>
      <c r="BH1145" s="102">
        <f>IF(U1145="sníž. přenesená",N1145,0)</f>
        <v>0</v>
      </c>
      <c r="BI1145" s="102">
        <f>IF(U1145="nulová",N1145,0)</f>
        <v>0</v>
      </c>
      <c r="BJ1145" s="16" t="s">
        <v>1878</v>
      </c>
      <c r="BK1145" s="102">
        <f>ROUND(L1145*K1145,2)</f>
        <v>0</v>
      </c>
      <c r="BL1145" s="16" t="s">
        <v>2024</v>
      </c>
      <c r="BM1145" s="16" t="s">
        <v>1418</v>
      </c>
    </row>
    <row r="1146" spans="2:65" s="10" customFormat="1" ht="31.5" customHeight="1">
      <c r="B1146" s="162"/>
      <c r="C1146" s="163"/>
      <c r="D1146" s="163"/>
      <c r="E1146" s="164" t="s">
        <v>1876</v>
      </c>
      <c r="F1146" s="262" t="s">
        <v>1419</v>
      </c>
      <c r="G1146" s="263"/>
      <c r="H1146" s="263"/>
      <c r="I1146" s="263"/>
      <c r="J1146" s="163"/>
      <c r="K1146" s="165">
        <v>9.2885000000000009</v>
      </c>
      <c r="L1146" s="163"/>
      <c r="M1146" s="163"/>
      <c r="N1146" s="163"/>
      <c r="O1146" s="163"/>
      <c r="P1146" s="163"/>
      <c r="Q1146" s="163"/>
      <c r="R1146" s="166"/>
      <c r="T1146" s="167"/>
      <c r="U1146" s="163"/>
      <c r="V1146" s="163"/>
      <c r="W1146" s="163"/>
      <c r="X1146" s="163"/>
      <c r="Y1146" s="163"/>
      <c r="Z1146" s="163"/>
      <c r="AA1146" s="168"/>
      <c r="AT1146" s="169" t="s">
        <v>2027</v>
      </c>
      <c r="AU1146" s="169" t="s">
        <v>1960</v>
      </c>
      <c r="AV1146" s="10" t="s">
        <v>1960</v>
      </c>
      <c r="AW1146" s="10" t="s">
        <v>2028</v>
      </c>
      <c r="AX1146" s="10" t="s">
        <v>1936</v>
      </c>
      <c r="AY1146" s="169" t="s">
        <v>2019</v>
      </c>
    </row>
    <row r="1147" spans="2:65" s="10" customFormat="1" ht="31.5" customHeight="1">
      <c r="B1147" s="162"/>
      <c r="C1147" s="163"/>
      <c r="D1147" s="163"/>
      <c r="E1147" s="164" t="s">
        <v>1876</v>
      </c>
      <c r="F1147" s="266" t="s">
        <v>1420</v>
      </c>
      <c r="G1147" s="263"/>
      <c r="H1147" s="263"/>
      <c r="I1147" s="263"/>
      <c r="J1147" s="163"/>
      <c r="K1147" s="165">
        <v>1.68</v>
      </c>
      <c r="L1147" s="163"/>
      <c r="M1147" s="163"/>
      <c r="N1147" s="163"/>
      <c r="O1147" s="163"/>
      <c r="P1147" s="163"/>
      <c r="Q1147" s="163"/>
      <c r="R1147" s="166"/>
      <c r="T1147" s="167"/>
      <c r="U1147" s="163"/>
      <c r="V1147" s="163"/>
      <c r="W1147" s="163"/>
      <c r="X1147" s="163"/>
      <c r="Y1147" s="163"/>
      <c r="Z1147" s="163"/>
      <c r="AA1147" s="168"/>
      <c r="AT1147" s="169" t="s">
        <v>2027</v>
      </c>
      <c r="AU1147" s="169" t="s">
        <v>1960</v>
      </c>
      <c r="AV1147" s="10" t="s">
        <v>1960</v>
      </c>
      <c r="AW1147" s="10" t="s">
        <v>2028</v>
      </c>
      <c r="AX1147" s="10" t="s">
        <v>1936</v>
      </c>
      <c r="AY1147" s="169" t="s">
        <v>2019</v>
      </c>
    </row>
    <row r="1148" spans="2:65" s="10" customFormat="1" ht="31.5" customHeight="1">
      <c r="B1148" s="162"/>
      <c r="C1148" s="163"/>
      <c r="D1148" s="163"/>
      <c r="E1148" s="164" t="s">
        <v>1876</v>
      </c>
      <c r="F1148" s="266" t="s">
        <v>1421</v>
      </c>
      <c r="G1148" s="263"/>
      <c r="H1148" s="263"/>
      <c r="I1148" s="263"/>
      <c r="J1148" s="163"/>
      <c r="K1148" s="165">
        <v>3.8849999999999998</v>
      </c>
      <c r="L1148" s="163"/>
      <c r="M1148" s="163"/>
      <c r="N1148" s="163"/>
      <c r="O1148" s="163"/>
      <c r="P1148" s="163"/>
      <c r="Q1148" s="163"/>
      <c r="R1148" s="166"/>
      <c r="T1148" s="167"/>
      <c r="U1148" s="163"/>
      <c r="V1148" s="163"/>
      <c r="W1148" s="163"/>
      <c r="X1148" s="163"/>
      <c r="Y1148" s="163"/>
      <c r="Z1148" s="163"/>
      <c r="AA1148" s="168"/>
      <c r="AT1148" s="169" t="s">
        <v>2027</v>
      </c>
      <c r="AU1148" s="169" t="s">
        <v>1960</v>
      </c>
      <c r="AV1148" s="10" t="s">
        <v>1960</v>
      </c>
      <c r="AW1148" s="10" t="s">
        <v>2028</v>
      </c>
      <c r="AX1148" s="10" t="s">
        <v>1936</v>
      </c>
      <c r="AY1148" s="169" t="s">
        <v>2019</v>
      </c>
    </row>
    <row r="1149" spans="2:65" s="10" customFormat="1" ht="31.5" customHeight="1">
      <c r="B1149" s="162"/>
      <c r="C1149" s="163"/>
      <c r="D1149" s="163"/>
      <c r="E1149" s="164" t="s">
        <v>1876</v>
      </c>
      <c r="F1149" s="266" t="s">
        <v>1422</v>
      </c>
      <c r="G1149" s="263"/>
      <c r="H1149" s="263"/>
      <c r="I1149" s="263"/>
      <c r="J1149" s="163"/>
      <c r="K1149" s="165">
        <v>4.5430000000000001</v>
      </c>
      <c r="L1149" s="163"/>
      <c r="M1149" s="163"/>
      <c r="N1149" s="163"/>
      <c r="O1149" s="163"/>
      <c r="P1149" s="163"/>
      <c r="Q1149" s="163"/>
      <c r="R1149" s="166"/>
      <c r="T1149" s="167"/>
      <c r="U1149" s="163"/>
      <c r="V1149" s="163"/>
      <c r="W1149" s="163"/>
      <c r="X1149" s="163"/>
      <c r="Y1149" s="163"/>
      <c r="Z1149" s="163"/>
      <c r="AA1149" s="168"/>
      <c r="AT1149" s="169" t="s">
        <v>2027</v>
      </c>
      <c r="AU1149" s="169" t="s">
        <v>1960</v>
      </c>
      <c r="AV1149" s="10" t="s">
        <v>1960</v>
      </c>
      <c r="AW1149" s="10" t="s">
        <v>2028</v>
      </c>
      <c r="AX1149" s="10" t="s">
        <v>1936</v>
      </c>
      <c r="AY1149" s="169" t="s">
        <v>2019</v>
      </c>
    </row>
    <row r="1150" spans="2:65" s="10" customFormat="1" ht="31.5" customHeight="1">
      <c r="B1150" s="162"/>
      <c r="C1150" s="163"/>
      <c r="D1150" s="163"/>
      <c r="E1150" s="164" t="s">
        <v>1876</v>
      </c>
      <c r="F1150" s="266" t="s">
        <v>1423</v>
      </c>
      <c r="G1150" s="263"/>
      <c r="H1150" s="263"/>
      <c r="I1150" s="263"/>
      <c r="J1150" s="163"/>
      <c r="K1150" s="165">
        <v>1.8</v>
      </c>
      <c r="L1150" s="163"/>
      <c r="M1150" s="163"/>
      <c r="N1150" s="163"/>
      <c r="O1150" s="163"/>
      <c r="P1150" s="163"/>
      <c r="Q1150" s="163"/>
      <c r="R1150" s="166"/>
      <c r="T1150" s="167"/>
      <c r="U1150" s="163"/>
      <c r="V1150" s="163"/>
      <c r="W1150" s="163"/>
      <c r="X1150" s="163"/>
      <c r="Y1150" s="163"/>
      <c r="Z1150" s="163"/>
      <c r="AA1150" s="168"/>
      <c r="AT1150" s="169" t="s">
        <v>2027</v>
      </c>
      <c r="AU1150" s="169" t="s">
        <v>1960</v>
      </c>
      <c r="AV1150" s="10" t="s">
        <v>1960</v>
      </c>
      <c r="AW1150" s="10" t="s">
        <v>2028</v>
      </c>
      <c r="AX1150" s="10" t="s">
        <v>1936</v>
      </c>
      <c r="AY1150" s="169" t="s">
        <v>2019</v>
      </c>
    </row>
    <row r="1151" spans="2:65" s="10" customFormat="1" ht="31.5" customHeight="1">
      <c r="B1151" s="162"/>
      <c r="C1151" s="163"/>
      <c r="D1151" s="163"/>
      <c r="E1151" s="164" t="s">
        <v>1876</v>
      </c>
      <c r="F1151" s="266" t="s">
        <v>1424</v>
      </c>
      <c r="G1151" s="263"/>
      <c r="H1151" s="263"/>
      <c r="I1151" s="263"/>
      <c r="J1151" s="163"/>
      <c r="K1151" s="165">
        <v>4.1684999999999999</v>
      </c>
      <c r="L1151" s="163"/>
      <c r="M1151" s="163"/>
      <c r="N1151" s="163"/>
      <c r="O1151" s="163"/>
      <c r="P1151" s="163"/>
      <c r="Q1151" s="163"/>
      <c r="R1151" s="166"/>
      <c r="T1151" s="167"/>
      <c r="U1151" s="163"/>
      <c r="V1151" s="163"/>
      <c r="W1151" s="163"/>
      <c r="X1151" s="163"/>
      <c r="Y1151" s="163"/>
      <c r="Z1151" s="163"/>
      <c r="AA1151" s="168"/>
      <c r="AT1151" s="169" t="s">
        <v>2027</v>
      </c>
      <c r="AU1151" s="169" t="s">
        <v>1960</v>
      </c>
      <c r="AV1151" s="10" t="s">
        <v>1960</v>
      </c>
      <c r="AW1151" s="10" t="s">
        <v>2028</v>
      </c>
      <c r="AX1151" s="10" t="s">
        <v>1936</v>
      </c>
      <c r="AY1151" s="169" t="s">
        <v>2019</v>
      </c>
    </row>
    <row r="1152" spans="2:65" s="11" customFormat="1" ht="22.5" customHeight="1">
      <c r="B1152" s="170"/>
      <c r="C1152" s="171"/>
      <c r="D1152" s="171"/>
      <c r="E1152" s="172" t="s">
        <v>1876</v>
      </c>
      <c r="F1152" s="264" t="s">
        <v>2029</v>
      </c>
      <c r="G1152" s="265"/>
      <c r="H1152" s="265"/>
      <c r="I1152" s="265"/>
      <c r="J1152" s="171"/>
      <c r="K1152" s="173">
        <v>25.364999999999998</v>
      </c>
      <c r="L1152" s="171"/>
      <c r="M1152" s="171"/>
      <c r="N1152" s="171"/>
      <c r="O1152" s="171"/>
      <c r="P1152" s="171"/>
      <c r="Q1152" s="171"/>
      <c r="R1152" s="174"/>
      <c r="T1152" s="175"/>
      <c r="U1152" s="171"/>
      <c r="V1152" s="171"/>
      <c r="W1152" s="171"/>
      <c r="X1152" s="171"/>
      <c r="Y1152" s="171"/>
      <c r="Z1152" s="171"/>
      <c r="AA1152" s="176"/>
      <c r="AT1152" s="177" t="s">
        <v>2027</v>
      </c>
      <c r="AU1152" s="177" t="s">
        <v>1960</v>
      </c>
      <c r="AV1152" s="11" t="s">
        <v>2024</v>
      </c>
      <c r="AW1152" s="11" t="s">
        <v>2028</v>
      </c>
      <c r="AX1152" s="11" t="s">
        <v>1878</v>
      </c>
      <c r="AY1152" s="177" t="s">
        <v>2019</v>
      </c>
    </row>
    <row r="1153" spans="2:65" s="1" customFormat="1" ht="31.5" customHeight="1">
      <c r="B1153" s="33"/>
      <c r="C1153" s="155" t="s">
        <v>1425</v>
      </c>
      <c r="D1153" s="155" t="s">
        <v>2020</v>
      </c>
      <c r="E1153" s="156" t="s">
        <v>1426</v>
      </c>
      <c r="F1153" s="249" t="s">
        <v>1427</v>
      </c>
      <c r="G1153" s="250"/>
      <c r="H1153" s="250"/>
      <c r="I1153" s="250"/>
      <c r="J1153" s="157" t="s">
        <v>2023</v>
      </c>
      <c r="K1153" s="158">
        <v>367</v>
      </c>
      <c r="L1153" s="251">
        <v>0</v>
      </c>
      <c r="M1153" s="250"/>
      <c r="N1153" s="252">
        <f>ROUND(L1153*K1153,2)</f>
        <v>0</v>
      </c>
      <c r="O1153" s="250"/>
      <c r="P1153" s="250"/>
      <c r="Q1153" s="250"/>
      <c r="R1153" s="35"/>
      <c r="T1153" s="159" t="s">
        <v>1876</v>
      </c>
      <c r="U1153" s="42" t="s">
        <v>1901</v>
      </c>
      <c r="V1153" s="34"/>
      <c r="W1153" s="160">
        <f>V1153*K1153</f>
        <v>0</v>
      </c>
      <c r="X1153" s="160">
        <v>0</v>
      </c>
      <c r="Y1153" s="160">
        <f>X1153*K1153</f>
        <v>0</v>
      </c>
      <c r="Z1153" s="160">
        <v>0</v>
      </c>
      <c r="AA1153" s="161">
        <f>Z1153*K1153</f>
        <v>0</v>
      </c>
      <c r="AR1153" s="16" t="s">
        <v>2024</v>
      </c>
      <c r="AT1153" s="16" t="s">
        <v>2020</v>
      </c>
      <c r="AU1153" s="16" t="s">
        <v>1960</v>
      </c>
      <c r="AY1153" s="16" t="s">
        <v>2019</v>
      </c>
      <c r="BE1153" s="102">
        <f>IF(U1153="základní",N1153,0)</f>
        <v>0</v>
      </c>
      <c r="BF1153" s="102">
        <f>IF(U1153="snížená",N1153,0)</f>
        <v>0</v>
      </c>
      <c r="BG1153" s="102">
        <f>IF(U1153="zákl. přenesená",N1153,0)</f>
        <v>0</v>
      </c>
      <c r="BH1153" s="102">
        <f>IF(U1153="sníž. přenesená",N1153,0)</f>
        <v>0</v>
      </c>
      <c r="BI1153" s="102">
        <f>IF(U1153="nulová",N1153,0)</f>
        <v>0</v>
      </c>
      <c r="BJ1153" s="16" t="s">
        <v>1878</v>
      </c>
      <c r="BK1153" s="102">
        <f>ROUND(L1153*K1153,2)</f>
        <v>0</v>
      </c>
      <c r="BL1153" s="16" t="s">
        <v>2024</v>
      </c>
      <c r="BM1153" s="16" t="s">
        <v>1428</v>
      </c>
    </row>
    <row r="1154" spans="2:65" s="10" customFormat="1" ht="22.5" customHeight="1">
      <c r="B1154" s="162"/>
      <c r="C1154" s="163"/>
      <c r="D1154" s="163"/>
      <c r="E1154" s="164" t="s">
        <v>1876</v>
      </c>
      <c r="F1154" s="262" t="s">
        <v>1429</v>
      </c>
      <c r="G1154" s="263"/>
      <c r="H1154" s="263"/>
      <c r="I1154" s="263"/>
      <c r="J1154" s="163"/>
      <c r="K1154" s="165">
        <v>159.6609</v>
      </c>
      <c r="L1154" s="163"/>
      <c r="M1154" s="163"/>
      <c r="N1154" s="163"/>
      <c r="O1154" s="163"/>
      <c r="P1154" s="163"/>
      <c r="Q1154" s="163"/>
      <c r="R1154" s="166"/>
      <c r="T1154" s="167"/>
      <c r="U1154" s="163"/>
      <c r="V1154" s="163"/>
      <c r="W1154" s="163"/>
      <c r="X1154" s="163"/>
      <c r="Y1154" s="163"/>
      <c r="Z1154" s="163"/>
      <c r="AA1154" s="168"/>
      <c r="AT1154" s="169" t="s">
        <v>2027</v>
      </c>
      <c r="AU1154" s="169" t="s">
        <v>1960</v>
      </c>
      <c r="AV1154" s="10" t="s">
        <v>1960</v>
      </c>
      <c r="AW1154" s="10" t="s">
        <v>2028</v>
      </c>
      <c r="AX1154" s="10" t="s">
        <v>1936</v>
      </c>
      <c r="AY1154" s="169" t="s">
        <v>2019</v>
      </c>
    </row>
    <row r="1155" spans="2:65" s="10" customFormat="1" ht="22.5" customHeight="1">
      <c r="B1155" s="162"/>
      <c r="C1155" s="163"/>
      <c r="D1155" s="163"/>
      <c r="E1155" s="164" t="s">
        <v>1876</v>
      </c>
      <c r="F1155" s="266" t="s">
        <v>1430</v>
      </c>
      <c r="G1155" s="263"/>
      <c r="H1155" s="263"/>
      <c r="I1155" s="263"/>
      <c r="J1155" s="163"/>
      <c r="K1155" s="165">
        <v>207.33860000000001</v>
      </c>
      <c r="L1155" s="163"/>
      <c r="M1155" s="163"/>
      <c r="N1155" s="163"/>
      <c r="O1155" s="163"/>
      <c r="P1155" s="163"/>
      <c r="Q1155" s="163"/>
      <c r="R1155" s="166"/>
      <c r="T1155" s="167"/>
      <c r="U1155" s="163"/>
      <c r="V1155" s="163"/>
      <c r="W1155" s="163"/>
      <c r="X1155" s="163"/>
      <c r="Y1155" s="163"/>
      <c r="Z1155" s="163"/>
      <c r="AA1155" s="168"/>
      <c r="AT1155" s="169" t="s">
        <v>2027</v>
      </c>
      <c r="AU1155" s="169" t="s">
        <v>1960</v>
      </c>
      <c r="AV1155" s="10" t="s">
        <v>1960</v>
      </c>
      <c r="AW1155" s="10" t="s">
        <v>2028</v>
      </c>
      <c r="AX1155" s="10" t="s">
        <v>1936</v>
      </c>
      <c r="AY1155" s="169" t="s">
        <v>2019</v>
      </c>
    </row>
    <row r="1156" spans="2:65" s="11" customFormat="1" ht="22.5" customHeight="1">
      <c r="B1156" s="170"/>
      <c r="C1156" s="171"/>
      <c r="D1156" s="171"/>
      <c r="E1156" s="172" t="s">
        <v>1876</v>
      </c>
      <c r="F1156" s="264" t="s">
        <v>2029</v>
      </c>
      <c r="G1156" s="265"/>
      <c r="H1156" s="265"/>
      <c r="I1156" s="265"/>
      <c r="J1156" s="171"/>
      <c r="K1156" s="173">
        <v>366.99950000000001</v>
      </c>
      <c r="L1156" s="171"/>
      <c r="M1156" s="171"/>
      <c r="N1156" s="171"/>
      <c r="O1156" s="171"/>
      <c r="P1156" s="171"/>
      <c r="Q1156" s="171"/>
      <c r="R1156" s="174"/>
      <c r="T1156" s="175"/>
      <c r="U1156" s="171"/>
      <c r="V1156" s="171"/>
      <c r="W1156" s="171"/>
      <c r="X1156" s="171"/>
      <c r="Y1156" s="171"/>
      <c r="Z1156" s="171"/>
      <c r="AA1156" s="176"/>
      <c r="AT1156" s="177" t="s">
        <v>2027</v>
      </c>
      <c r="AU1156" s="177" t="s">
        <v>1960</v>
      </c>
      <c r="AV1156" s="11" t="s">
        <v>2024</v>
      </c>
      <c r="AW1156" s="11" t="s">
        <v>2028</v>
      </c>
      <c r="AX1156" s="11" t="s">
        <v>1878</v>
      </c>
      <c r="AY1156" s="177" t="s">
        <v>2019</v>
      </c>
    </row>
    <row r="1157" spans="2:65" s="1" customFormat="1" ht="31.5" customHeight="1">
      <c r="B1157" s="33"/>
      <c r="C1157" s="155" t="s">
        <v>1431</v>
      </c>
      <c r="D1157" s="155" t="s">
        <v>2020</v>
      </c>
      <c r="E1157" s="156" t="s">
        <v>1432</v>
      </c>
      <c r="F1157" s="249" t="s">
        <v>1433</v>
      </c>
      <c r="G1157" s="250"/>
      <c r="H1157" s="250"/>
      <c r="I1157" s="250"/>
      <c r="J1157" s="157" t="s">
        <v>2023</v>
      </c>
      <c r="K1157" s="158">
        <v>17.850000000000001</v>
      </c>
      <c r="L1157" s="251">
        <v>0</v>
      </c>
      <c r="M1157" s="250"/>
      <c r="N1157" s="252">
        <f>ROUND(L1157*K1157,2)</f>
        <v>0</v>
      </c>
      <c r="O1157" s="250"/>
      <c r="P1157" s="250"/>
      <c r="Q1157" s="250"/>
      <c r="R1157" s="35"/>
      <c r="T1157" s="159" t="s">
        <v>1876</v>
      </c>
      <c r="U1157" s="42" t="s">
        <v>1901</v>
      </c>
      <c r="V1157" s="34"/>
      <c r="W1157" s="160">
        <f>V1157*K1157</f>
        <v>0</v>
      </c>
      <c r="X1157" s="160">
        <v>0</v>
      </c>
      <c r="Y1157" s="160">
        <f>X1157*K1157</f>
        <v>0</v>
      </c>
      <c r="Z1157" s="160">
        <v>6.8000000000000005E-2</v>
      </c>
      <c r="AA1157" s="161">
        <f>Z1157*K1157</f>
        <v>1.2138000000000002</v>
      </c>
      <c r="AR1157" s="16" t="s">
        <v>2024</v>
      </c>
      <c r="AT1157" s="16" t="s">
        <v>2020</v>
      </c>
      <c r="AU1157" s="16" t="s">
        <v>1960</v>
      </c>
      <c r="AY1157" s="16" t="s">
        <v>2019</v>
      </c>
      <c r="BE1157" s="102">
        <f>IF(U1157="základní",N1157,0)</f>
        <v>0</v>
      </c>
      <c r="BF1157" s="102">
        <f>IF(U1157="snížená",N1157,0)</f>
        <v>0</v>
      </c>
      <c r="BG1157" s="102">
        <f>IF(U1157="zákl. přenesená",N1157,0)</f>
        <v>0</v>
      </c>
      <c r="BH1157" s="102">
        <f>IF(U1157="sníž. přenesená",N1157,0)</f>
        <v>0</v>
      </c>
      <c r="BI1157" s="102">
        <f>IF(U1157="nulová",N1157,0)</f>
        <v>0</v>
      </c>
      <c r="BJ1157" s="16" t="s">
        <v>1878</v>
      </c>
      <c r="BK1157" s="102">
        <f>ROUND(L1157*K1157,2)</f>
        <v>0</v>
      </c>
      <c r="BL1157" s="16" t="s">
        <v>2024</v>
      </c>
      <c r="BM1157" s="16" t="s">
        <v>1434</v>
      </c>
    </row>
    <row r="1158" spans="2:65" s="10" customFormat="1" ht="44.25" customHeight="1">
      <c r="B1158" s="162"/>
      <c r="C1158" s="163"/>
      <c r="D1158" s="163"/>
      <c r="E1158" s="164" t="s">
        <v>1876</v>
      </c>
      <c r="F1158" s="262" t="s">
        <v>1435</v>
      </c>
      <c r="G1158" s="263"/>
      <c r="H1158" s="263"/>
      <c r="I1158" s="263"/>
      <c r="J1158" s="163"/>
      <c r="K1158" s="165">
        <v>17.850000000000001</v>
      </c>
      <c r="L1158" s="163"/>
      <c r="M1158" s="163"/>
      <c r="N1158" s="163"/>
      <c r="O1158" s="163"/>
      <c r="P1158" s="163"/>
      <c r="Q1158" s="163"/>
      <c r="R1158" s="166"/>
      <c r="T1158" s="167"/>
      <c r="U1158" s="163"/>
      <c r="V1158" s="163"/>
      <c r="W1158" s="163"/>
      <c r="X1158" s="163"/>
      <c r="Y1158" s="163"/>
      <c r="Z1158" s="163"/>
      <c r="AA1158" s="168"/>
      <c r="AT1158" s="169" t="s">
        <v>2027</v>
      </c>
      <c r="AU1158" s="169" t="s">
        <v>1960</v>
      </c>
      <c r="AV1158" s="10" t="s">
        <v>1960</v>
      </c>
      <c r="AW1158" s="10" t="s">
        <v>2028</v>
      </c>
      <c r="AX1158" s="10" t="s">
        <v>1936</v>
      </c>
      <c r="AY1158" s="169" t="s">
        <v>2019</v>
      </c>
    </row>
    <row r="1159" spans="2:65" s="11" customFormat="1" ht="22.5" customHeight="1">
      <c r="B1159" s="170"/>
      <c r="C1159" s="171"/>
      <c r="D1159" s="171"/>
      <c r="E1159" s="172" t="s">
        <v>1876</v>
      </c>
      <c r="F1159" s="264" t="s">
        <v>2029</v>
      </c>
      <c r="G1159" s="265"/>
      <c r="H1159" s="265"/>
      <c r="I1159" s="265"/>
      <c r="J1159" s="171"/>
      <c r="K1159" s="173">
        <v>17.850000000000001</v>
      </c>
      <c r="L1159" s="171"/>
      <c r="M1159" s="171"/>
      <c r="N1159" s="171"/>
      <c r="O1159" s="171"/>
      <c r="P1159" s="171"/>
      <c r="Q1159" s="171"/>
      <c r="R1159" s="174"/>
      <c r="T1159" s="175"/>
      <c r="U1159" s="171"/>
      <c r="V1159" s="171"/>
      <c r="W1159" s="171"/>
      <c r="X1159" s="171"/>
      <c r="Y1159" s="171"/>
      <c r="Z1159" s="171"/>
      <c r="AA1159" s="176"/>
      <c r="AT1159" s="177" t="s">
        <v>2027</v>
      </c>
      <c r="AU1159" s="177" t="s">
        <v>1960</v>
      </c>
      <c r="AV1159" s="11" t="s">
        <v>2024</v>
      </c>
      <c r="AW1159" s="11" t="s">
        <v>2028</v>
      </c>
      <c r="AX1159" s="11" t="s">
        <v>1878</v>
      </c>
      <c r="AY1159" s="177" t="s">
        <v>2019</v>
      </c>
    </row>
    <row r="1160" spans="2:65" s="1" customFormat="1" ht="44.25" customHeight="1">
      <c r="B1160" s="33"/>
      <c r="C1160" s="155" t="s">
        <v>1436</v>
      </c>
      <c r="D1160" s="155" t="s">
        <v>2020</v>
      </c>
      <c r="E1160" s="156" t="s">
        <v>1437</v>
      </c>
      <c r="F1160" s="249" t="s">
        <v>1438</v>
      </c>
      <c r="G1160" s="250"/>
      <c r="H1160" s="250"/>
      <c r="I1160" s="250"/>
      <c r="J1160" s="157" t="s">
        <v>2023</v>
      </c>
      <c r="K1160" s="158">
        <v>132.839</v>
      </c>
      <c r="L1160" s="251">
        <v>0</v>
      </c>
      <c r="M1160" s="250"/>
      <c r="N1160" s="252">
        <f>ROUND(L1160*K1160,2)</f>
        <v>0</v>
      </c>
      <c r="O1160" s="250"/>
      <c r="P1160" s="250"/>
      <c r="Q1160" s="250"/>
      <c r="R1160" s="35"/>
      <c r="T1160" s="159" t="s">
        <v>1876</v>
      </c>
      <c r="U1160" s="42" t="s">
        <v>1901</v>
      </c>
      <c r="V1160" s="34"/>
      <c r="W1160" s="160">
        <f>V1160*K1160</f>
        <v>0</v>
      </c>
      <c r="X1160" s="160">
        <v>0</v>
      </c>
      <c r="Y1160" s="160">
        <f>X1160*K1160</f>
        <v>0</v>
      </c>
      <c r="Z1160" s="160">
        <v>0.122</v>
      </c>
      <c r="AA1160" s="161">
        <f>Z1160*K1160</f>
        <v>16.206357999999998</v>
      </c>
      <c r="AR1160" s="16" t="s">
        <v>2024</v>
      </c>
      <c r="AT1160" s="16" t="s">
        <v>2020</v>
      </c>
      <c r="AU1160" s="16" t="s">
        <v>1960</v>
      </c>
      <c r="AY1160" s="16" t="s">
        <v>2019</v>
      </c>
      <c r="BE1160" s="102">
        <f>IF(U1160="základní",N1160,0)</f>
        <v>0</v>
      </c>
      <c r="BF1160" s="102">
        <f>IF(U1160="snížená",N1160,0)</f>
        <v>0</v>
      </c>
      <c r="BG1160" s="102">
        <f>IF(U1160="zákl. přenesená",N1160,0)</f>
        <v>0</v>
      </c>
      <c r="BH1160" s="102">
        <f>IF(U1160="sníž. přenesená",N1160,0)</f>
        <v>0</v>
      </c>
      <c r="BI1160" s="102">
        <f>IF(U1160="nulová",N1160,0)</f>
        <v>0</v>
      </c>
      <c r="BJ1160" s="16" t="s">
        <v>1878</v>
      </c>
      <c r="BK1160" s="102">
        <f>ROUND(L1160*K1160,2)</f>
        <v>0</v>
      </c>
      <c r="BL1160" s="16" t="s">
        <v>2024</v>
      </c>
      <c r="BM1160" s="16" t="s">
        <v>1439</v>
      </c>
    </row>
    <row r="1161" spans="2:65" s="10" customFormat="1" ht="31.5" customHeight="1">
      <c r="B1161" s="162"/>
      <c r="C1161" s="163"/>
      <c r="D1161" s="163"/>
      <c r="E1161" s="164" t="s">
        <v>1876</v>
      </c>
      <c r="F1161" s="262" t="s">
        <v>1440</v>
      </c>
      <c r="G1161" s="263"/>
      <c r="H1161" s="263"/>
      <c r="I1161" s="263"/>
      <c r="J1161" s="163"/>
      <c r="K1161" s="165">
        <v>4.2300000000000004</v>
      </c>
      <c r="L1161" s="163"/>
      <c r="M1161" s="163"/>
      <c r="N1161" s="163"/>
      <c r="O1161" s="163"/>
      <c r="P1161" s="163"/>
      <c r="Q1161" s="163"/>
      <c r="R1161" s="166"/>
      <c r="T1161" s="167"/>
      <c r="U1161" s="163"/>
      <c r="V1161" s="163"/>
      <c r="W1161" s="163"/>
      <c r="X1161" s="163"/>
      <c r="Y1161" s="163"/>
      <c r="Z1161" s="163"/>
      <c r="AA1161" s="168"/>
      <c r="AT1161" s="169" t="s">
        <v>2027</v>
      </c>
      <c r="AU1161" s="169" t="s">
        <v>1960</v>
      </c>
      <c r="AV1161" s="10" t="s">
        <v>1960</v>
      </c>
      <c r="AW1161" s="10" t="s">
        <v>2028</v>
      </c>
      <c r="AX1161" s="10" t="s">
        <v>1936</v>
      </c>
      <c r="AY1161" s="169" t="s">
        <v>2019</v>
      </c>
    </row>
    <row r="1162" spans="2:65" s="10" customFormat="1" ht="31.5" customHeight="1">
      <c r="B1162" s="162"/>
      <c r="C1162" s="163"/>
      <c r="D1162" s="163"/>
      <c r="E1162" s="164" t="s">
        <v>1876</v>
      </c>
      <c r="F1162" s="266" t="s">
        <v>1441</v>
      </c>
      <c r="G1162" s="263"/>
      <c r="H1162" s="263"/>
      <c r="I1162" s="263"/>
      <c r="J1162" s="163"/>
      <c r="K1162" s="165">
        <v>44.959049999999998</v>
      </c>
      <c r="L1162" s="163"/>
      <c r="M1162" s="163"/>
      <c r="N1162" s="163"/>
      <c r="O1162" s="163"/>
      <c r="P1162" s="163"/>
      <c r="Q1162" s="163"/>
      <c r="R1162" s="166"/>
      <c r="T1162" s="167"/>
      <c r="U1162" s="163"/>
      <c r="V1162" s="163"/>
      <c r="W1162" s="163"/>
      <c r="X1162" s="163"/>
      <c r="Y1162" s="163"/>
      <c r="Z1162" s="163"/>
      <c r="AA1162" s="168"/>
      <c r="AT1162" s="169" t="s">
        <v>2027</v>
      </c>
      <c r="AU1162" s="169" t="s">
        <v>1960</v>
      </c>
      <c r="AV1162" s="10" t="s">
        <v>1960</v>
      </c>
      <c r="AW1162" s="10" t="s">
        <v>2028</v>
      </c>
      <c r="AX1162" s="10" t="s">
        <v>1936</v>
      </c>
      <c r="AY1162" s="169" t="s">
        <v>2019</v>
      </c>
    </row>
    <row r="1163" spans="2:65" s="10" customFormat="1" ht="31.5" customHeight="1">
      <c r="B1163" s="162"/>
      <c r="C1163" s="163"/>
      <c r="D1163" s="163"/>
      <c r="E1163" s="164" t="s">
        <v>1876</v>
      </c>
      <c r="F1163" s="266" t="s">
        <v>1442</v>
      </c>
      <c r="G1163" s="263"/>
      <c r="H1163" s="263"/>
      <c r="I1163" s="263"/>
      <c r="J1163" s="163"/>
      <c r="K1163" s="165">
        <v>83.65</v>
      </c>
      <c r="L1163" s="163"/>
      <c r="M1163" s="163"/>
      <c r="N1163" s="163"/>
      <c r="O1163" s="163"/>
      <c r="P1163" s="163"/>
      <c r="Q1163" s="163"/>
      <c r="R1163" s="166"/>
      <c r="T1163" s="167"/>
      <c r="U1163" s="163"/>
      <c r="V1163" s="163"/>
      <c r="W1163" s="163"/>
      <c r="X1163" s="163"/>
      <c r="Y1163" s="163"/>
      <c r="Z1163" s="163"/>
      <c r="AA1163" s="168"/>
      <c r="AT1163" s="169" t="s">
        <v>2027</v>
      </c>
      <c r="AU1163" s="169" t="s">
        <v>1960</v>
      </c>
      <c r="AV1163" s="10" t="s">
        <v>1960</v>
      </c>
      <c r="AW1163" s="10" t="s">
        <v>2028</v>
      </c>
      <c r="AX1163" s="10" t="s">
        <v>1936</v>
      </c>
      <c r="AY1163" s="169" t="s">
        <v>2019</v>
      </c>
    </row>
    <row r="1164" spans="2:65" s="11" customFormat="1" ht="22.5" customHeight="1">
      <c r="B1164" s="170"/>
      <c r="C1164" s="171"/>
      <c r="D1164" s="171"/>
      <c r="E1164" s="172" t="s">
        <v>1876</v>
      </c>
      <c r="F1164" s="264" t="s">
        <v>2029</v>
      </c>
      <c r="G1164" s="265"/>
      <c r="H1164" s="265"/>
      <c r="I1164" s="265"/>
      <c r="J1164" s="171"/>
      <c r="K1164" s="173">
        <v>132.83904999999999</v>
      </c>
      <c r="L1164" s="171"/>
      <c r="M1164" s="171"/>
      <c r="N1164" s="171"/>
      <c r="O1164" s="171"/>
      <c r="P1164" s="171"/>
      <c r="Q1164" s="171"/>
      <c r="R1164" s="174"/>
      <c r="T1164" s="175"/>
      <c r="U1164" s="171"/>
      <c r="V1164" s="171"/>
      <c r="W1164" s="171"/>
      <c r="X1164" s="171"/>
      <c r="Y1164" s="171"/>
      <c r="Z1164" s="171"/>
      <c r="AA1164" s="176"/>
      <c r="AT1164" s="177" t="s">
        <v>2027</v>
      </c>
      <c r="AU1164" s="177" t="s">
        <v>1960</v>
      </c>
      <c r="AV1164" s="11" t="s">
        <v>2024</v>
      </c>
      <c r="AW1164" s="11" t="s">
        <v>2028</v>
      </c>
      <c r="AX1164" s="11" t="s">
        <v>1878</v>
      </c>
      <c r="AY1164" s="177" t="s">
        <v>2019</v>
      </c>
    </row>
    <row r="1165" spans="2:65" s="9" customFormat="1" ht="29.85" customHeight="1">
      <c r="B1165" s="144"/>
      <c r="C1165" s="145"/>
      <c r="D1165" s="154" t="s">
        <v>1976</v>
      </c>
      <c r="E1165" s="154"/>
      <c r="F1165" s="154"/>
      <c r="G1165" s="154"/>
      <c r="H1165" s="154"/>
      <c r="I1165" s="154"/>
      <c r="J1165" s="154"/>
      <c r="K1165" s="154"/>
      <c r="L1165" s="154"/>
      <c r="M1165" s="154"/>
      <c r="N1165" s="256">
        <f>BK1165</f>
        <v>0</v>
      </c>
      <c r="O1165" s="257"/>
      <c r="P1165" s="257"/>
      <c r="Q1165" s="257"/>
      <c r="R1165" s="147"/>
      <c r="T1165" s="148"/>
      <c r="U1165" s="145"/>
      <c r="V1165" s="145"/>
      <c r="W1165" s="149">
        <f>SUM(W1166:W1182)</f>
        <v>0</v>
      </c>
      <c r="X1165" s="145"/>
      <c r="Y1165" s="149">
        <f>SUM(Y1166:Y1182)</f>
        <v>0</v>
      </c>
      <c r="Z1165" s="145"/>
      <c r="AA1165" s="150">
        <f>SUM(AA1166:AA1182)</f>
        <v>0</v>
      </c>
      <c r="AR1165" s="151" t="s">
        <v>1878</v>
      </c>
      <c r="AT1165" s="152" t="s">
        <v>1935</v>
      </c>
      <c r="AU1165" s="152" t="s">
        <v>1878</v>
      </c>
      <c r="AY1165" s="151" t="s">
        <v>2019</v>
      </c>
      <c r="BK1165" s="153">
        <f>SUM(BK1166:BK1182)</f>
        <v>0</v>
      </c>
    </row>
    <row r="1166" spans="2:65" s="1" customFormat="1" ht="22.5" customHeight="1">
      <c r="B1166" s="33"/>
      <c r="C1166" s="155" t="s">
        <v>1443</v>
      </c>
      <c r="D1166" s="155" t="s">
        <v>2020</v>
      </c>
      <c r="E1166" s="156" t="s">
        <v>1444</v>
      </c>
      <c r="F1166" s="249" t="s">
        <v>1445</v>
      </c>
      <c r="G1166" s="250"/>
      <c r="H1166" s="250"/>
      <c r="I1166" s="250"/>
      <c r="J1166" s="157" t="s">
        <v>2131</v>
      </c>
      <c r="K1166" s="158">
        <v>273.12099999999998</v>
      </c>
      <c r="L1166" s="251">
        <v>0</v>
      </c>
      <c r="M1166" s="250"/>
      <c r="N1166" s="252">
        <f>ROUND(L1166*K1166,2)</f>
        <v>0</v>
      </c>
      <c r="O1166" s="250"/>
      <c r="P1166" s="250"/>
      <c r="Q1166" s="250"/>
      <c r="R1166" s="35"/>
      <c r="T1166" s="159" t="s">
        <v>1876</v>
      </c>
      <c r="U1166" s="42" t="s">
        <v>1901</v>
      </c>
      <c r="V1166" s="34"/>
      <c r="W1166" s="160">
        <f>V1166*K1166</f>
        <v>0</v>
      </c>
      <c r="X1166" s="160">
        <v>0</v>
      </c>
      <c r="Y1166" s="160">
        <f>X1166*K1166</f>
        <v>0</v>
      </c>
      <c r="Z1166" s="160">
        <v>0</v>
      </c>
      <c r="AA1166" s="161">
        <f>Z1166*K1166</f>
        <v>0</v>
      </c>
      <c r="AR1166" s="16" t="s">
        <v>2024</v>
      </c>
      <c r="AT1166" s="16" t="s">
        <v>2020</v>
      </c>
      <c r="AU1166" s="16" t="s">
        <v>1960</v>
      </c>
      <c r="AY1166" s="16" t="s">
        <v>2019</v>
      </c>
      <c r="BE1166" s="102">
        <f>IF(U1166="základní",N1166,0)</f>
        <v>0</v>
      </c>
      <c r="BF1166" s="102">
        <f>IF(U1166="snížená",N1166,0)</f>
        <v>0</v>
      </c>
      <c r="BG1166" s="102">
        <f>IF(U1166="zákl. přenesená",N1166,0)</f>
        <v>0</v>
      </c>
      <c r="BH1166" s="102">
        <f>IF(U1166="sníž. přenesená",N1166,0)</f>
        <v>0</v>
      </c>
      <c r="BI1166" s="102">
        <f>IF(U1166="nulová",N1166,0)</f>
        <v>0</v>
      </c>
      <c r="BJ1166" s="16" t="s">
        <v>1878</v>
      </c>
      <c r="BK1166" s="102">
        <f>ROUND(L1166*K1166,2)</f>
        <v>0</v>
      </c>
      <c r="BL1166" s="16" t="s">
        <v>2024</v>
      </c>
      <c r="BM1166" s="16" t="s">
        <v>1446</v>
      </c>
    </row>
    <row r="1167" spans="2:65" s="1" customFormat="1" ht="44.25" customHeight="1">
      <c r="B1167" s="33"/>
      <c r="C1167" s="155" t="s">
        <v>1447</v>
      </c>
      <c r="D1167" s="155" t="s">
        <v>2020</v>
      </c>
      <c r="E1167" s="156" t="s">
        <v>1448</v>
      </c>
      <c r="F1167" s="249" t="s">
        <v>1449</v>
      </c>
      <c r="G1167" s="250"/>
      <c r="H1167" s="250"/>
      <c r="I1167" s="250"/>
      <c r="J1167" s="157" t="s">
        <v>2131</v>
      </c>
      <c r="K1167" s="158">
        <v>273.12099999999998</v>
      </c>
      <c r="L1167" s="251">
        <v>0</v>
      </c>
      <c r="M1167" s="250"/>
      <c r="N1167" s="252">
        <f>ROUND(L1167*K1167,2)</f>
        <v>0</v>
      </c>
      <c r="O1167" s="250"/>
      <c r="P1167" s="250"/>
      <c r="Q1167" s="250"/>
      <c r="R1167" s="35"/>
      <c r="T1167" s="159" t="s">
        <v>1876</v>
      </c>
      <c r="U1167" s="42" t="s">
        <v>1901</v>
      </c>
      <c r="V1167" s="34"/>
      <c r="W1167" s="160">
        <f>V1167*K1167</f>
        <v>0</v>
      </c>
      <c r="X1167" s="160">
        <v>0</v>
      </c>
      <c r="Y1167" s="160">
        <f>X1167*K1167</f>
        <v>0</v>
      </c>
      <c r="Z1167" s="160">
        <v>0</v>
      </c>
      <c r="AA1167" s="161">
        <f>Z1167*K1167</f>
        <v>0</v>
      </c>
      <c r="AR1167" s="16" t="s">
        <v>2024</v>
      </c>
      <c r="AT1167" s="16" t="s">
        <v>2020</v>
      </c>
      <c r="AU1167" s="16" t="s">
        <v>1960</v>
      </c>
      <c r="AY1167" s="16" t="s">
        <v>2019</v>
      </c>
      <c r="BE1167" s="102">
        <f>IF(U1167="základní",N1167,0)</f>
        <v>0</v>
      </c>
      <c r="BF1167" s="102">
        <f>IF(U1167="snížená",N1167,0)</f>
        <v>0</v>
      </c>
      <c r="BG1167" s="102">
        <f>IF(U1167="zákl. přenesená",N1167,0)</f>
        <v>0</v>
      </c>
      <c r="BH1167" s="102">
        <f>IF(U1167="sníž. přenesená",N1167,0)</f>
        <v>0</v>
      </c>
      <c r="BI1167" s="102">
        <f>IF(U1167="nulová",N1167,0)</f>
        <v>0</v>
      </c>
      <c r="BJ1167" s="16" t="s">
        <v>1878</v>
      </c>
      <c r="BK1167" s="102">
        <f>ROUND(L1167*K1167,2)</f>
        <v>0</v>
      </c>
      <c r="BL1167" s="16" t="s">
        <v>2024</v>
      </c>
      <c r="BM1167" s="16" t="s">
        <v>1450</v>
      </c>
    </row>
    <row r="1168" spans="2:65" s="1" customFormat="1" ht="22.5" customHeight="1">
      <c r="B1168" s="33"/>
      <c r="C1168" s="155" t="s">
        <v>1451</v>
      </c>
      <c r="D1168" s="155" t="s">
        <v>2020</v>
      </c>
      <c r="E1168" s="156" t="s">
        <v>1452</v>
      </c>
      <c r="F1168" s="249" t="s">
        <v>1453</v>
      </c>
      <c r="G1168" s="250"/>
      <c r="H1168" s="250"/>
      <c r="I1168" s="250"/>
      <c r="J1168" s="157" t="s">
        <v>2049</v>
      </c>
      <c r="K1168" s="158">
        <v>3</v>
      </c>
      <c r="L1168" s="251">
        <v>0</v>
      </c>
      <c r="M1168" s="250"/>
      <c r="N1168" s="252">
        <f>ROUND(L1168*K1168,2)</f>
        <v>0</v>
      </c>
      <c r="O1168" s="250"/>
      <c r="P1168" s="250"/>
      <c r="Q1168" s="250"/>
      <c r="R1168" s="35"/>
      <c r="T1168" s="159" t="s">
        <v>1876</v>
      </c>
      <c r="U1168" s="42" t="s">
        <v>1901</v>
      </c>
      <c r="V1168" s="34"/>
      <c r="W1168" s="160">
        <f>V1168*K1168</f>
        <v>0</v>
      </c>
      <c r="X1168" s="160">
        <v>0</v>
      </c>
      <c r="Y1168" s="160">
        <f>X1168*K1168</f>
        <v>0</v>
      </c>
      <c r="Z1168" s="160">
        <v>0</v>
      </c>
      <c r="AA1168" s="161">
        <f>Z1168*K1168</f>
        <v>0</v>
      </c>
      <c r="AR1168" s="16" t="s">
        <v>2024</v>
      </c>
      <c r="AT1168" s="16" t="s">
        <v>2020</v>
      </c>
      <c r="AU1168" s="16" t="s">
        <v>1960</v>
      </c>
      <c r="AY1168" s="16" t="s">
        <v>2019</v>
      </c>
      <c r="BE1168" s="102">
        <f>IF(U1168="základní",N1168,0)</f>
        <v>0</v>
      </c>
      <c r="BF1168" s="102">
        <f>IF(U1168="snížená",N1168,0)</f>
        <v>0</v>
      </c>
      <c r="BG1168" s="102">
        <f>IF(U1168="zákl. přenesená",N1168,0)</f>
        <v>0</v>
      </c>
      <c r="BH1168" s="102">
        <f>IF(U1168="sníž. přenesená",N1168,0)</f>
        <v>0</v>
      </c>
      <c r="BI1168" s="102">
        <f>IF(U1168="nulová",N1168,0)</f>
        <v>0</v>
      </c>
      <c r="BJ1168" s="16" t="s">
        <v>1878</v>
      </c>
      <c r="BK1168" s="102">
        <f>ROUND(L1168*K1168,2)</f>
        <v>0</v>
      </c>
      <c r="BL1168" s="16" t="s">
        <v>2024</v>
      </c>
      <c r="BM1168" s="16" t="s">
        <v>1454</v>
      </c>
    </row>
    <row r="1169" spans="2:65" s="10" customFormat="1" ht="22.5" customHeight="1">
      <c r="B1169" s="162"/>
      <c r="C1169" s="163"/>
      <c r="D1169" s="163"/>
      <c r="E1169" s="164" t="s">
        <v>1876</v>
      </c>
      <c r="F1169" s="262" t="s">
        <v>2416</v>
      </c>
      <c r="G1169" s="263"/>
      <c r="H1169" s="263"/>
      <c r="I1169" s="263"/>
      <c r="J1169" s="163"/>
      <c r="K1169" s="165">
        <v>3</v>
      </c>
      <c r="L1169" s="163"/>
      <c r="M1169" s="163"/>
      <c r="N1169" s="163"/>
      <c r="O1169" s="163"/>
      <c r="P1169" s="163"/>
      <c r="Q1169" s="163"/>
      <c r="R1169" s="166"/>
      <c r="T1169" s="167"/>
      <c r="U1169" s="163"/>
      <c r="V1169" s="163"/>
      <c r="W1169" s="163"/>
      <c r="X1169" s="163"/>
      <c r="Y1169" s="163"/>
      <c r="Z1169" s="163"/>
      <c r="AA1169" s="168"/>
      <c r="AT1169" s="169" t="s">
        <v>2027</v>
      </c>
      <c r="AU1169" s="169" t="s">
        <v>1960</v>
      </c>
      <c r="AV1169" s="10" t="s">
        <v>1960</v>
      </c>
      <c r="AW1169" s="10" t="s">
        <v>2028</v>
      </c>
      <c r="AX1169" s="10" t="s">
        <v>1936</v>
      </c>
      <c r="AY1169" s="169" t="s">
        <v>2019</v>
      </c>
    </row>
    <row r="1170" spans="2:65" s="11" customFormat="1" ht="22.5" customHeight="1">
      <c r="B1170" s="170"/>
      <c r="C1170" s="171"/>
      <c r="D1170" s="171"/>
      <c r="E1170" s="172" t="s">
        <v>1876</v>
      </c>
      <c r="F1170" s="264" t="s">
        <v>2029</v>
      </c>
      <c r="G1170" s="265"/>
      <c r="H1170" s="265"/>
      <c r="I1170" s="265"/>
      <c r="J1170" s="171"/>
      <c r="K1170" s="173">
        <v>3</v>
      </c>
      <c r="L1170" s="171"/>
      <c r="M1170" s="171"/>
      <c r="N1170" s="171"/>
      <c r="O1170" s="171"/>
      <c r="P1170" s="171"/>
      <c r="Q1170" s="171"/>
      <c r="R1170" s="174"/>
      <c r="T1170" s="175"/>
      <c r="U1170" s="171"/>
      <c r="V1170" s="171"/>
      <c r="W1170" s="171"/>
      <c r="X1170" s="171"/>
      <c r="Y1170" s="171"/>
      <c r="Z1170" s="171"/>
      <c r="AA1170" s="176"/>
      <c r="AT1170" s="177" t="s">
        <v>2027</v>
      </c>
      <c r="AU1170" s="177" t="s">
        <v>1960</v>
      </c>
      <c r="AV1170" s="11" t="s">
        <v>2024</v>
      </c>
      <c r="AW1170" s="11" t="s">
        <v>2028</v>
      </c>
      <c r="AX1170" s="11" t="s">
        <v>1878</v>
      </c>
      <c r="AY1170" s="177" t="s">
        <v>2019</v>
      </c>
    </row>
    <row r="1171" spans="2:65" s="1" customFormat="1" ht="31.5" customHeight="1">
      <c r="B1171" s="33"/>
      <c r="C1171" s="155" t="s">
        <v>1455</v>
      </c>
      <c r="D1171" s="155" t="s">
        <v>2020</v>
      </c>
      <c r="E1171" s="156" t="s">
        <v>1456</v>
      </c>
      <c r="F1171" s="249" t="s">
        <v>1457</v>
      </c>
      <c r="G1171" s="250"/>
      <c r="H1171" s="250"/>
      <c r="I1171" s="250"/>
      <c r="J1171" s="157" t="s">
        <v>2049</v>
      </c>
      <c r="K1171" s="158">
        <v>30</v>
      </c>
      <c r="L1171" s="251">
        <v>0</v>
      </c>
      <c r="M1171" s="250"/>
      <c r="N1171" s="252">
        <f>ROUND(L1171*K1171,2)</f>
        <v>0</v>
      </c>
      <c r="O1171" s="250"/>
      <c r="P1171" s="250"/>
      <c r="Q1171" s="250"/>
      <c r="R1171" s="35"/>
      <c r="T1171" s="159" t="s">
        <v>1876</v>
      </c>
      <c r="U1171" s="42" t="s">
        <v>1901</v>
      </c>
      <c r="V1171" s="34"/>
      <c r="W1171" s="160">
        <f>V1171*K1171</f>
        <v>0</v>
      </c>
      <c r="X1171" s="160">
        <v>0</v>
      </c>
      <c r="Y1171" s="160">
        <f>X1171*K1171</f>
        <v>0</v>
      </c>
      <c r="Z1171" s="160">
        <v>0</v>
      </c>
      <c r="AA1171" s="161">
        <f>Z1171*K1171</f>
        <v>0</v>
      </c>
      <c r="AR1171" s="16" t="s">
        <v>2024</v>
      </c>
      <c r="AT1171" s="16" t="s">
        <v>2020</v>
      </c>
      <c r="AU1171" s="16" t="s">
        <v>1960</v>
      </c>
      <c r="AY1171" s="16" t="s">
        <v>2019</v>
      </c>
      <c r="BE1171" s="102">
        <f>IF(U1171="základní",N1171,0)</f>
        <v>0</v>
      </c>
      <c r="BF1171" s="102">
        <f>IF(U1171="snížená",N1171,0)</f>
        <v>0</v>
      </c>
      <c r="BG1171" s="102">
        <f>IF(U1171="zákl. přenesená",N1171,0)</f>
        <v>0</v>
      </c>
      <c r="BH1171" s="102">
        <f>IF(U1171="sníž. přenesená",N1171,0)</f>
        <v>0</v>
      </c>
      <c r="BI1171" s="102">
        <f>IF(U1171="nulová",N1171,0)</f>
        <v>0</v>
      </c>
      <c r="BJ1171" s="16" t="s">
        <v>1878</v>
      </c>
      <c r="BK1171" s="102">
        <f>ROUND(L1171*K1171,2)</f>
        <v>0</v>
      </c>
      <c r="BL1171" s="16" t="s">
        <v>2024</v>
      </c>
      <c r="BM1171" s="16" t="s">
        <v>1458</v>
      </c>
    </row>
    <row r="1172" spans="2:65" s="10" customFormat="1" ht="22.5" customHeight="1">
      <c r="B1172" s="162"/>
      <c r="C1172" s="163"/>
      <c r="D1172" s="163"/>
      <c r="E1172" s="164" t="s">
        <v>1876</v>
      </c>
      <c r="F1172" s="262" t="s">
        <v>1459</v>
      </c>
      <c r="G1172" s="263"/>
      <c r="H1172" s="263"/>
      <c r="I1172" s="263"/>
      <c r="J1172" s="163"/>
      <c r="K1172" s="165">
        <v>30</v>
      </c>
      <c r="L1172" s="163"/>
      <c r="M1172" s="163"/>
      <c r="N1172" s="163"/>
      <c r="O1172" s="163"/>
      <c r="P1172" s="163"/>
      <c r="Q1172" s="163"/>
      <c r="R1172" s="166"/>
      <c r="T1172" s="167"/>
      <c r="U1172" s="163"/>
      <c r="V1172" s="163"/>
      <c r="W1172" s="163"/>
      <c r="X1172" s="163"/>
      <c r="Y1172" s="163"/>
      <c r="Z1172" s="163"/>
      <c r="AA1172" s="168"/>
      <c r="AT1172" s="169" t="s">
        <v>2027</v>
      </c>
      <c r="AU1172" s="169" t="s">
        <v>1960</v>
      </c>
      <c r="AV1172" s="10" t="s">
        <v>1960</v>
      </c>
      <c r="AW1172" s="10" t="s">
        <v>2028</v>
      </c>
      <c r="AX1172" s="10" t="s">
        <v>1936</v>
      </c>
      <c r="AY1172" s="169" t="s">
        <v>2019</v>
      </c>
    </row>
    <row r="1173" spans="2:65" s="11" customFormat="1" ht="22.5" customHeight="1">
      <c r="B1173" s="170"/>
      <c r="C1173" s="171"/>
      <c r="D1173" s="171"/>
      <c r="E1173" s="172" t="s">
        <v>1876</v>
      </c>
      <c r="F1173" s="264" t="s">
        <v>2029</v>
      </c>
      <c r="G1173" s="265"/>
      <c r="H1173" s="265"/>
      <c r="I1173" s="265"/>
      <c r="J1173" s="171"/>
      <c r="K1173" s="173">
        <v>30</v>
      </c>
      <c r="L1173" s="171"/>
      <c r="M1173" s="171"/>
      <c r="N1173" s="171"/>
      <c r="O1173" s="171"/>
      <c r="P1173" s="171"/>
      <c r="Q1173" s="171"/>
      <c r="R1173" s="174"/>
      <c r="T1173" s="175"/>
      <c r="U1173" s="171"/>
      <c r="V1173" s="171"/>
      <c r="W1173" s="171"/>
      <c r="X1173" s="171"/>
      <c r="Y1173" s="171"/>
      <c r="Z1173" s="171"/>
      <c r="AA1173" s="176"/>
      <c r="AT1173" s="177" t="s">
        <v>2027</v>
      </c>
      <c r="AU1173" s="177" t="s">
        <v>1960</v>
      </c>
      <c r="AV1173" s="11" t="s">
        <v>2024</v>
      </c>
      <c r="AW1173" s="11" t="s">
        <v>2028</v>
      </c>
      <c r="AX1173" s="11" t="s">
        <v>1878</v>
      </c>
      <c r="AY1173" s="177" t="s">
        <v>2019</v>
      </c>
    </row>
    <row r="1174" spans="2:65" s="1" customFormat="1" ht="31.5" customHeight="1">
      <c r="B1174" s="33"/>
      <c r="C1174" s="155" t="s">
        <v>1460</v>
      </c>
      <c r="D1174" s="155" t="s">
        <v>2020</v>
      </c>
      <c r="E1174" s="156" t="s">
        <v>1461</v>
      </c>
      <c r="F1174" s="249" t="s">
        <v>1462</v>
      </c>
      <c r="G1174" s="250"/>
      <c r="H1174" s="250"/>
      <c r="I1174" s="250"/>
      <c r="J1174" s="157" t="s">
        <v>2131</v>
      </c>
      <c r="K1174" s="158">
        <v>273.12099999999998</v>
      </c>
      <c r="L1174" s="251">
        <v>0</v>
      </c>
      <c r="M1174" s="250"/>
      <c r="N1174" s="252">
        <f>ROUND(L1174*K1174,2)</f>
        <v>0</v>
      </c>
      <c r="O1174" s="250"/>
      <c r="P1174" s="250"/>
      <c r="Q1174" s="250"/>
      <c r="R1174" s="35"/>
      <c r="T1174" s="159" t="s">
        <v>1876</v>
      </c>
      <c r="U1174" s="42" t="s">
        <v>1901</v>
      </c>
      <c r="V1174" s="34"/>
      <c r="W1174" s="160">
        <f>V1174*K1174</f>
        <v>0</v>
      </c>
      <c r="X1174" s="160">
        <v>0</v>
      </c>
      <c r="Y1174" s="160">
        <f>X1174*K1174</f>
        <v>0</v>
      </c>
      <c r="Z1174" s="160">
        <v>0</v>
      </c>
      <c r="AA1174" s="161">
        <f>Z1174*K1174</f>
        <v>0</v>
      </c>
      <c r="AR1174" s="16" t="s">
        <v>2024</v>
      </c>
      <c r="AT1174" s="16" t="s">
        <v>2020</v>
      </c>
      <c r="AU1174" s="16" t="s">
        <v>1960</v>
      </c>
      <c r="AY1174" s="16" t="s">
        <v>2019</v>
      </c>
      <c r="BE1174" s="102">
        <f>IF(U1174="základní",N1174,0)</f>
        <v>0</v>
      </c>
      <c r="BF1174" s="102">
        <f>IF(U1174="snížená",N1174,0)</f>
        <v>0</v>
      </c>
      <c r="BG1174" s="102">
        <f>IF(U1174="zákl. přenesená",N1174,0)</f>
        <v>0</v>
      </c>
      <c r="BH1174" s="102">
        <f>IF(U1174="sníž. přenesená",N1174,0)</f>
        <v>0</v>
      </c>
      <c r="BI1174" s="102">
        <f>IF(U1174="nulová",N1174,0)</f>
        <v>0</v>
      </c>
      <c r="BJ1174" s="16" t="s">
        <v>1878</v>
      </c>
      <c r="BK1174" s="102">
        <f>ROUND(L1174*K1174,2)</f>
        <v>0</v>
      </c>
      <c r="BL1174" s="16" t="s">
        <v>2024</v>
      </c>
      <c r="BM1174" s="16" t="s">
        <v>1463</v>
      </c>
    </row>
    <row r="1175" spans="2:65" s="1" customFormat="1" ht="31.5" customHeight="1">
      <c r="B1175" s="33"/>
      <c r="C1175" s="155" t="s">
        <v>1464</v>
      </c>
      <c r="D1175" s="155" t="s">
        <v>2020</v>
      </c>
      <c r="E1175" s="156" t="s">
        <v>1465</v>
      </c>
      <c r="F1175" s="249" t="s">
        <v>1466</v>
      </c>
      <c r="G1175" s="250"/>
      <c r="H1175" s="250"/>
      <c r="I1175" s="250"/>
      <c r="J1175" s="157" t="s">
        <v>2131</v>
      </c>
      <c r="K1175" s="158">
        <v>4643.0569999999998</v>
      </c>
      <c r="L1175" s="251">
        <v>0</v>
      </c>
      <c r="M1175" s="250"/>
      <c r="N1175" s="252">
        <f>ROUND(L1175*K1175,2)</f>
        <v>0</v>
      </c>
      <c r="O1175" s="250"/>
      <c r="P1175" s="250"/>
      <c r="Q1175" s="250"/>
      <c r="R1175" s="35"/>
      <c r="T1175" s="159" t="s">
        <v>1876</v>
      </c>
      <c r="U1175" s="42" t="s">
        <v>1901</v>
      </c>
      <c r="V1175" s="34"/>
      <c r="W1175" s="160">
        <f>V1175*K1175</f>
        <v>0</v>
      </c>
      <c r="X1175" s="160">
        <v>0</v>
      </c>
      <c r="Y1175" s="160">
        <f>X1175*K1175</f>
        <v>0</v>
      </c>
      <c r="Z1175" s="160">
        <v>0</v>
      </c>
      <c r="AA1175" s="161">
        <f>Z1175*K1175</f>
        <v>0</v>
      </c>
      <c r="AR1175" s="16" t="s">
        <v>2024</v>
      </c>
      <c r="AT1175" s="16" t="s">
        <v>2020</v>
      </c>
      <c r="AU1175" s="16" t="s">
        <v>1960</v>
      </c>
      <c r="AY1175" s="16" t="s">
        <v>2019</v>
      </c>
      <c r="BE1175" s="102">
        <f>IF(U1175="základní",N1175,0)</f>
        <v>0</v>
      </c>
      <c r="BF1175" s="102">
        <f>IF(U1175="snížená",N1175,0)</f>
        <v>0</v>
      </c>
      <c r="BG1175" s="102">
        <f>IF(U1175="zákl. přenesená",N1175,0)</f>
        <v>0</v>
      </c>
      <c r="BH1175" s="102">
        <f>IF(U1175="sníž. přenesená",N1175,0)</f>
        <v>0</v>
      </c>
      <c r="BI1175" s="102">
        <f>IF(U1175="nulová",N1175,0)</f>
        <v>0</v>
      </c>
      <c r="BJ1175" s="16" t="s">
        <v>1878</v>
      </c>
      <c r="BK1175" s="102">
        <f>ROUND(L1175*K1175,2)</f>
        <v>0</v>
      </c>
      <c r="BL1175" s="16" t="s">
        <v>2024</v>
      </c>
      <c r="BM1175" s="16" t="s">
        <v>1467</v>
      </c>
    </row>
    <row r="1176" spans="2:65" s="1" customFormat="1" ht="31.5" customHeight="1">
      <c r="B1176" s="33"/>
      <c r="C1176" s="155" t="s">
        <v>1468</v>
      </c>
      <c r="D1176" s="155" t="s">
        <v>2020</v>
      </c>
      <c r="E1176" s="156" t="s">
        <v>1469</v>
      </c>
      <c r="F1176" s="249" t="s">
        <v>1470</v>
      </c>
      <c r="G1176" s="250"/>
      <c r="H1176" s="250"/>
      <c r="I1176" s="250"/>
      <c r="J1176" s="157" t="s">
        <v>2131</v>
      </c>
      <c r="K1176" s="158">
        <v>253.96700000000001</v>
      </c>
      <c r="L1176" s="251">
        <v>0</v>
      </c>
      <c r="M1176" s="250"/>
      <c r="N1176" s="252">
        <f>ROUND(L1176*K1176,2)</f>
        <v>0</v>
      </c>
      <c r="O1176" s="250"/>
      <c r="P1176" s="250"/>
      <c r="Q1176" s="250"/>
      <c r="R1176" s="35"/>
      <c r="T1176" s="159" t="s">
        <v>1876</v>
      </c>
      <c r="U1176" s="42" t="s">
        <v>1901</v>
      </c>
      <c r="V1176" s="34"/>
      <c r="W1176" s="160">
        <f>V1176*K1176</f>
        <v>0</v>
      </c>
      <c r="X1176" s="160">
        <v>0</v>
      </c>
      <c r="Y1176" s="160">
        <f>X1176*K1176</f>
        <v>0</v>
      </c>
      <c r="Z1176" s="160">
        <v>0</v>
      </c>
      <c r="AA1176" s="161">
        <f>Z1176*K1176</f>
        <v>0</v>
      </c>
      <c r="AR1176" s="16" t="s">
        <v>2024</v>
      </c>
      <c r="AT1176" s="16" t="s">
        <v>2020</v>
      </c>
      <c r="AU1176" s="16" t="s">
        <v>1960</v>
      </c>
      <c r="AY1176" s="16" t="s">
        <v>2019</v>
      </c>
      <c r="BE1176" s="102">
        <f>IF(U1176="základní",N1176,0)</f>
        <v>0</v>
      </c>
      <c r="BF1176" s="102">
        <f>IF(U1176="snížená",N1176,0)</f>
        <v>0</v>
      </c>
      <c r="BG1176" s="102">
        <f>IF(U1176="zákl. přenesená",N1176,0)</f>
        <v>0</v>
      </c>
      <c r="BH1176" s="102">
        <f>IF(U1176="sníž. přenesená",N1176,0)</f>
        <v>0</v>
      </c>
      <c r="BI1176" s="102">
        <f>IF(U1176="nulová",N1176,0)</f>
        <v>0</v>
      </c>
      <c r="BJ1176" s="16" t="s">
        <v>1878</v>
      </c>
      <c r="BK1176" s="102">
        <f>ROUND(L1176*K1176,2)</f>
        <v>0</v>
      </c>
      <c r="BL1176" s="16" t="s">
        <v>2024</v>
      </c>
      <c r="BM1176" s="16" t="s">
        <v>1471</v>
      </c>
    </row>
    <row r="1177" spans="2:65" s="10" customFormat="1" ht="22.5" customHeight="1">
      <c r="B1177" s="162"/>
      <c r="C1177" s="163"/>
      <c r="D1177" s="163"/>
      <c r="E1177" s="164" t="s">
        <v>1876</v>
      </c>
      <c r="F1177" s="262" t="s">
        <v>1472</v>
      </c>
      <c r="G1177" s="263"/>
      <c r="H1177" s="263"/>
      <c r="I1177" s="263"/>
      <c r="J1177" s="163"/>
      <c r="K1177" s="165">
        <v>282.01</v>
      </c>
      <c r="L1177" s="163"/>
      <c r="M1177" s="163"/>
      <c r="N1177" s="163"/>
      <c r="O1177" s="163"/>
      <c r="P1177" s="163"/>
      <c r="Q1177" s="163"/>
      <c r="R1177" s="166"/>
      <c r="T1177" s="167"/>
      <c r="U1177" s="163"/>
      <c r="V1177" s="163"/>
      <c r="W1177" s="163"/>
      <c r="X1177" s="163"/>
      <c r="Y1177" s="163"/>
      <c r="Z1177" s="163"/>
      <c r="AA1177" s="168"/>
      <c r="AT1177" s="169" t="s">
        <v>2027</v>
      </c>
      <c r="AU1177" s="169" t="s">
        <v>1960</v>
      </c>
      <c r="AV1177" s="10" t="s">
        <v>1960</v>
      </c>
      <c r="AW1177" s="10" t="s">
        <v>2028</v>
      </c>
      <c r="AX1177" s="10" t="s">
        <v>1936</v>
      </c>
      <c r="AY1177" s="169" t="s">
        <v>2019</v>
      </c>
    </row>
    <row r="1178" spans="2:65" s="10" customFormat="1" ht="44.25" customHeight="1">
      <c r="B1178" s="162"/>
      <c r="C1178" s="163"/>
      <c r="D1178" s="163"/>
      <c r="E1178" s="164" t="s">
        <v>1876</v>
      </c>
      <c r="F1178" s="266" t="s">
        <v>1473</v>
      </c>
      <c r="G1178" s="263"/>
      <c r="H1178" s="263"/>
      <c r="I1178" s="263"/>
      <c r="J1178" s="163"/>
      <c r="K1178" s="165">
        <v>-28.042525000000001</v>
      </c>
      <c r="L1178" s="163"/>
      <c r="M1178" s="163"/>
      <c r="N1178" s="163"/>
      <c r="O1178" s="163"/>
      <c r="P1178" s="163"/>
      <c r="Q1178" s="163"/>
      <c r="R1178" s="166"/>
      <c r="T1178" s="167"/>
      <c r="U1178" s="163"/>
      <c r="V1178" s="163"/>
      <c r="W1178" s="163"/>
      <c r="X1178" s="163"/>
      <c r="Y1178" s="163"/>
      <c r="Z1178" s="163"/>
      <c r="AA1178" s="168"/>
      <c r="AT1178" s="169" t="s">
        <v>2027</v>
      </c>
      <c r="AU1178" s="169" t="s">
        <v>1960</v>
      </c>
      <c r="AV1178" s="10" t="s">
        <v>1960</v>
      </c>
      <c r="AW1178" s="10" t="s">
        <v>2028</v>
      </c>
      <c r="AX1178" s="10" t="s">
        <v>1936</v>
      </c>
      <c r="AY1178" s="169" t="s">
        <v>2019</v>
      </c>
    </row>
    <row r="1179" spans="2:65" s="11" customFormat="1" ht="22.5" customHeight="1">
      <c r="B1179" s="170"/>
      <c r="C1179" s="171"/>
      <c r="D1179" s="171"/>
      <c r="E1179" s="172" t="s">
        <v>1876</v>
      </c>
      <c r="F1179" s="264" t="s">
        <v>2029</v>
      </c>
      <c r="G1179" s="265"/>
      <c r="H1179" s="265"/>
      <c r="I1179" s="265"/>
      <c r="J1179" s="171"/>
      <c r="K1179" s="173">
        <v>253.96747500000001</v>
      </c>
      <c r="L1179" s="171"/>
      <c r="M1179" s="171"/>
      <c r="N1179" s="171"/>
      <c r="O1179" s="171"/>
      <c r="P1179" s="171"/>
      <c r="Q1179" s="171"/>
      <c r="R1179" s="174"/>
      <c r="T1179" s="175"/>
      <c r="U1179" s="171"/>
      <c r="V1179" s="171"/>
      <c r="W1179" s="171"/>
      <c r="X1179" s="171"/>
      <c r="Y1179" s="171"/>
      <c r="Z1179" s="171"/>
      <c r="AA1179" s="176"/>
      <c r="AT1179" s="177" t="s">
        <v>2027</v>
      </c>
      <c r="AU1179" s="177" t="s">
        <v>1960</v>
      </c>
      <c r="AV1179" s="11" t="s">
        <v>2024</v>
      </c>
      <c r="AW1179" s="11" t="s">
        <v>2028</v>
      </c>
      <c r="AX1179" s="11" t="s">
        <v>1878</v>
      </c>
      <c r="AY1179" s="177" t="s">
        <v>2019</v>
      </c>
    </row>
    <row r="1180" spans="2:65" s="1" customFormat="1" ht="31.5" customHeight="1">
      <c r="B1180" s="33"/>
      <c r="C1180" s="155" t="s">
        <v>1474</v>
      </c>
      <c r="D1180" s="155" t="s">
        <v>2020</v>
      </c>
      <c r="E1180" s="156" t="s">
        <v>1475</v>
      </c>
      <c r="F1180" s="249" t="s">
        <v>1476</v>
      </c>
      <c r="G1180" s="250"/>
      <c r="H1180" s="250"/>
      <c r="I1180" s="250"/>
      <c r="J1180" s="157" t="s">
        <v>2131</v>
      </c>
      <c r="K1180" s="158">
        <v>28.042999999999999</v>
      </c>
      <c r="L1180" s="251">
        <v>0</v>
      </c>
      <c r="M1180" s="250"/>
      <c r="N1180" s="252">
        <f>ROUND(L1180*K1180,2)</f>
        <v>0</v>
      </c>
      <c r="O1180" s="250"/>
      <c r="P1180" s="250"/>
      <c r="Q1180" s="250"/>
      <c r="R1180" s="35"/>
      <c r="T1180" s="159" t="s">
        <v>1876</v>
      </c>
      <c r="U1180" s="42" t="s">
        <v>1901</v>
      </c>
      <c r="V1180" s="34"/>
      <c r="W1180" s="160">
        <f>V1180*K1180</f>
        <v>0</v>
      </c>
      <c r="X1180" s="160">
        <v>0</v>
      </c>
      <c r="Y1180" s="160">
        <f>X1180*K1180</f>
        <v>0</v>
      </c>
      <c r="Z1180" s="160">
        <v>0</v>
      </c>
      <c r="AA1180" s="161">
        <f>Z1180*K1180</f>
        <v>0</v>
      </c>
      <c r="AR1180" s="16" t="s">
        <v>2024</v>
      </c>
      <c r="AT1180" s="16" t="s">
        <v>2020</v>
      </c>
      <c r="AU1180" s="16" t="s">
        <v>1960</v>
      </c>
      <c r="AY1180" s="16" t="s">
        <v>2019</v>
      </c>
      <c r="BE1180" s="102">
        <f>IF(U1180="základní",N1180,0)</f>
        <v>0</v>
      </c>
      <c r="BF1180" s="102">
        <f>IF(U1180="snížená",N1180,0)</f>
        <v>0</v>
      </c>
      <c r="BG1180" s="102">
        <f>IF(U1180="zákl. přenesená",N1180,0)</f>
        <v>0</v>
      </c>
      <c r="BH1180" s="102">
        <f>IF(U1180="sníž. přenesená",N1180,0)</f>
        <v>0</v>
      </c>
      <c r="BI1180" s="102">
        <f>IF(U1180="nulová",N1180,0)</f>
        <v>0</v>
      </c>
      <c r="BJ1180" s="16" t="s">
        <v>1878</v>
      </c>
      <c r="BK1180" s="102">
        <f>ROUND(L1180*K1180,2)</f>
        <v>0</v>
      </c>
      <c r="BL1180" s="16" t="s">
        <v>2024</v>
      </c>
      <c r="BM1180" s="16" t="s">
        <v>1477</v>
      </c>
    </row>
    <row r="1181" spans="2:65" s="10" customFormat="1" ht="44.25" customHeight="1">
      <c r="B1181" s="162"/>
      <c r="C1181" s="163"/>
      <c r="D1181" s="163"/>
      <c r="E1181" s="164" t="s">
        <v>1876</v>
      </c>
      <c r="F1181" s="262" t="s">
        <v>1478</v>
      </c>
      <c r="G1181" s="263"/>
      <c r="H1181" s="263"/>
      <c r="I1181" s="263"/>
      <c r="J1181" s="163"/>
      <c r="K1181" s="165">
        <v>28.042525000000001</v>
      </c>
      <c r="L1181" s="163"/>
      <c r="M1181" s="163"/>
      <c r="N1181" s="163"/>
      <c r="O1181" s="163"/>
      <c r="P1181" s="163"/>
      <c r="Q1181" s="163"/>
      <c r="R1181" s="166"/>
      <c r="T1181" s="167"/>
      <c r="U1181" s="163"/>
      <c r="V1181" s="163"/>
      <c r="W1181" s="163"/>
      <c r="X1181" s="163"/>
      <c r="Y1181" s="163"/>
      <c r="Z1181" s="163"/>
      <c r="AA1181" s="168"/>
      <c r="AT1181" s="169" t="s">
        <v>2027</v>
      </c>
      <c r="AU1181" s="169" t="s">
        <v>1960</v>
      </c>
      <c r="AV1181" s="10" t="s">
        <v>1960</v>
      </c>
      <c r="AW1181" s="10" t="s">
        <v>2028</v>
      </c>
      <c r="AX1181" s="10" t="s">
        <v>1936</v>
      </c>
      <c r="AY1181" s="169" t="s">
        <v>2019</v>
      </c>
    </row>
    <row r="1182" spans="2:65" s="11" customFormat="1" ht="22.5" customHeight="1">
      <c r="B1182" s="170"/>
      <c r="C1182" s="171"/>
      <c r="D1182" s="171"/>
      <c r="E1182" s="172" t="s">
        <v>1876</v>
      </c>
      <c r="F1182" s="264" t="s">
        <v>2029</v>
      </c>
      <c r="G1182" s="265"/>
      <c r="H1182" s="265"/>
      <c r="I1182" s="265"/>
      <c r="J1182" s="171"/>
      <c r="K1182" s="173">
        <v>28.042525000000001</v>
      </c>
      <c r="L1182" s="171"/>
      <c r="M1182" s="171"/>
      <c r="N1182" s="171"/>
      <c r="O1182" s="171"/>
      <c r="P1182" s="171"/>
      <c r="Q1182" s="171"/>
      <c r="R1182" s="174"/>
      <c r="T1182" s="175"/>
      <c r="U1182" s="171"/>
      <c r="V1182" s="171"/>
      <c r="W1182" s="171"/>
      <c r="X1182" s="171"/>
      <c r="Y1182" s="171"/>
      <c r="Z1182" s="171"/>
      <c r="AA1182" s="176"/>
      <c r="AT1182" s="177" t="s">
        <v>2027</v>
      </c>
      <c r="AU1182" s="177" t="s">
        <v>1960</v>
      </c>
      <c r="AV1182" s="11" t="s">
        <v>2024</v>
      </c>
      <c r="AW1182" s="11" t="s">
        <v>2028</v>
      </c>
      <c r="AX1182" s="11" t="s">
        <v>1878</v>
      </c>
      <c r="AY1182" s="177" t="s">
        <v>2019</v>
      </c>
    </row>
    <row r="1183" spans="2:65" s="9" customFormat="1" ht="29.85" customHeight="1">
      <c r="B1183" s="144"/>
      <c r="C1183" s="145"/>
      <c r="D1183" s="154" t="s">
        <v>1977</v>
      </c>
      <c r="E1183" s="154"/>
      <c r="F1183" s="154"/>
      <c r="G1183" s="154"/>
      <c r="H1183" s="154"/>
      <c r="I1183" s="154"/>
      <c r="J1183" s="154"/>
      <c r="K1183" s="154"/>
      <c r="L1183" s="154"/>
      <c r="M1183" s="154"/>
      <c r="N1183" s="256">
        <f>BK1183</f>
        <v>0</v>
      </c>
      <c r="O1183" s="257"/>
      <c r="P1183" s="257"/>
      <c r="Q1183" s="257"/>
      <c r="R1183" s="147"/>
      <c r="T1183" s="148"/>
      <c r="U1183" s="145"/>
      <c r="V1183" s="145"/>
      <c r="W1183" s="149">
        <f>W1184</f>
        <v>0</v>
      </c>
      <c r="X1183" s="145"/>
      <c r="Y1183" s="149">
        <f>Y1184</f>
        <v>0</v>
      </c>
      <c r="Z1183" s="145"/>
      <c r="AA1183" s="150">
        <f>AA1184</f>
        <v>0</v>
      </c>
      <c r="AR1183" s="151" t="s">
        <v>1878</v>
      </c>
      <c r="AT1183" s="152" t="s">
        <v>1935</v>
      </c>
      <c r="AU1183" s="152" t="s">
        <v>1878</v>
      </c>
      <c r="AY1183" s="151" t="s">
        <v>2019</v>
      </c>
      <c r="BK1183" s="153">
        <f>BK1184</f>
        <v>0</v>
      </c>
    </row>
    <row r="1184" spans="2:65" s="1" customFormat="1" ht="31.5" customHeight="1">
      <c r="B1184" s="33"/>
      <c r="C1184" s="155" t="s">
        <v>1479</v>
      </c>
      <c r="D1184" s="155" t="s">
        <v>2020</v>
      </c>
      <c r="E1184" s="156" t="s">
        <v>1480</v>
      </c>
      <c r="F1184" s="249" t="s">
        <v>1481</v>
      </c>
      <c r="G1184" s="250"/>
      <c r="H1184" s="250"/>
      <c r="I1184" s="250"/>
      <c r="J1184" s="157" t="s">
        <v>2131</v>
      </c>
      <c r="K1184" s="158">
        <v>669.00900000000001</v>
      </c>
      <c r="L1184" s="251">
        <v>0</v>
      </c>
      <c r="M1184" s="250"/>
      <c r="N1184" s="252">
        <f>ROUND(L1184*K1184,2)</f>
        <v>0</v>
      </c>
      <c r="O1184" s="250"/>
      <c r="P1184" s="250"/>
      <c r="Q1184" s="250"/>
      <c r="R1184" s="35"/>
      <c r="T1184" s="159" t="s">
        <v>1876</v>
      </c>
      <c r="U1184" s="42" t="s">
        <v>1901</v>
      </c>
      <c r="V1184" s="34"/>
      <c r="W1184" s="160">
        <f>V1184*K1184</f>
        <v>0</v>
      </c>
      <c r="X1184" s="160">
        <v>0</v>
      </c>
      <c r="Y1184" s="160">
        <f>X1184*K1184</f>
        <v>0</v>
      </c>
      <c r="Z1184" s="160">
        <v>0</v>
      </c>
      <c r="AA1184" s="161">
        <f>Z1184*K1184</f>
        <v>0</v>
      </c>
      <c r="AR1184" s="16" t="s">
        <v>2024</v>
      </c>
      <c r="AT1184" s="16" t="s">
        <v>2020</v>
      </c>
      <c r="AU1184" s="16" t="s">
        <v>1960</v>
      </c>
      <c r="AY1184" s="16" t="s">
        <v>2019</v>
      </c>
      <c r="BE1184" s="102">
        <f>IF(U1184="základní",N1184,0)</f>
        <v>0</v>
      </c>
      <c r="BF1184" s="102">
        <f>IF(U1184="snížená",N1184,0)</f>
        <v>0</v>
      </c>
      <c r="BG1184" s="102">
        <f>IF(U1184="zákl. přenesená",N1184,0)</f>
        <v>0</v>
      </c>
      <c r="BH1184" s="102">
        <f>IF(U1184="sníž. přenesená",N1184,0)</f>
        <v>0</v>
      </c>
      <c r="BI1184" s="102">
        <f>IF(U1184="nulová",N1184,0)</f>
        <v>0</v>
      </c>
      <c r="BJ1184" s="16" t="s">
        <v>1878</v>
      </c>
      <c r="BK1184" s="102">
        <f>ROUND(L1184*K1184,2)</f>
        <v>0</v>
      </c>
      <c r="BL1184" s="16" t="s">
        <v>2024</v>
      </c>
      <c r="BM1184" s="16" t="s">
        <v>1482</v>
      </c>
    </row>
    <row r="1185" spans="2:65" s="9" customFormat="1" ht="37.35" customHeight="1">
      <c r="B1185" s="144"/>
      <c r="C1185" s="145"/>
      <c r="D1185" s="146" t="s">
        <v>1978</v>
      </c>
      <c r="E1185" s="146"/>
      <c r="F1185" s="146"/>
      <c r="G1185" s="146"/>
      <c r="H1185" s="146"/>
      <c r="I1185" s="146"/>
      <c r="J1185" s="146"/>
      <c r="K1185" s="146"/>
      <c r="L1185" s="146"/>
      <c r="M1185" s="146"/>
      <c r="N1185" s="278">
        <f>BK1185</f>
        <v>0</v>
      </c>
      <c r="O1185" s="279"/>
      <c r="P1185" s="279"/>
      <c r="Q1185" s="279"/>
      <c r="R1185" s="147"/>
      <c r="T1185" s="148"/>
      <c r="U1185" s="145"/>
      <c r="V1185" s="145"/>
      <c r="W1185" s="149">
        <f>W1186+W1261+W1320+W1380+W1434+W1438+W1458+W1521+W1536+W1572+W1830+W1930+W2033+W2079+W2132+W2189+W2227</f>
        <v>0</v>
      </c>
      <c r="X1185" s="145"/>
      <c r="Y1185" s="149">
        <f>Y1186+Y1261+Y1320+Y1380+Y1434+Y1438+Y1458+Y1521+Y1536+Y1572+Y1830+Y1930+Y2033+Y2079+Y2132+Y2189+Y2227</f>
        <v>47.708977351999991</v>
      </c>
      <c r="Z1185" s="145"/>
      <c r="AA1185" s="150">
        <f>AA1186+AA1261+AA1320+AA1380+AA1434+AA1438+AA1458+AA1521+AA1536+AA1572+AA1830+AA1930+AA2033+AA2079+AA2132+AA2189+AA2227</f>
        <v>1.7421722499999999</v>
      </c>
      <c r="AR1185" s="151" t="s">
        <v>1960</v>
      </c>
      <c r="AT1185" s="152" t="s">
        <v>1935</v>
      </c>
      <c r="AU1185" s="152" t="s">
        <v>1936</v>
      </c>
      <c r="AY1185" s="151" t="s">
        <v>2019</v>
      </c>
      <c r="BK1185" s="153">
        <f>BK1186+BK1261+BK1320+BK1380+BK1434+BK1438+BK1458+BK1521+BK1536+BK1572+BK1830+BK1930+BK2033+BK2079+BK2132+BK2189+BK2227</f>
        <v>0</v>
      </c>
    </row>
    <row r="1186" spans="2:65" s="9" customFormat="1" ht="19.899999999999999" customHeight="1">
      <c r="B1186" s="144"/>
      <c r="C1186" s="145"/>
      <c r="D1186" s="154" t="s">
        <v>1979</v>
      </c>
      <c r="E1186" s="154"/>
      <c r="F1186" s="154"/>
      <c r="G1186" s="154"/>
      <c r="H1186" s="154"/>
      <c r="I1186" s="154"/>
      <c r="J1186" s="154"/>
      <c r="K1186" s="154"/>
      <c r="L1186" s="154"/>
      <c r="M1186" s="154"/>
      <c r="N1186" s="256">
        <f>BK1186</f>
        <v>0</v>
      </c>
      <c r="O1186" s="257"/>
      <c r="P1186" s="257"/>
      <c r="Q1186" s="257"/>
      <c r="R1186" s="147"/>
      <c r="T1186" s="148"/>
      <c r="U1186" s="145"/>
      <c r="V1186" s="145"/>
      <c r="W1186" s="149">
        <f>SUM(W1187:W1260)</f>
        <v>0</v>
      </c>
      <c r="X1186" s="145"/>
      <c r="Y1186" s="149">
        <f>SUM(Y1187:Y1260)</f>
        <v>3.1181089799999997</v>
      </c>
      <c r="Z1186" s="145"/>
      <c r="AA1186" s="150">
        <f>SUM(AA1187:AA1260)</f>
        <v>0</v>
      </c>
      <c r="AR1186" s="151" t="s">
        <v>1960</v>
      </c>
      <c r="AT1186" s="152" t="s">
        <v>1935</v>
      </c>
      <c r="AU1186" s="152" t="s">
        <v>1878</v>
      </c>
      <c r="AY1186" s="151" t="s">
        <v>2019</v>
      </c>
      <c r="BK1186" s="153">
        <f>SUM(BK1187:BK1260)</f>
        <v>0</v>
      </c>
    </row>
    <row r="1187" spans="2:65" s="1" customFormat="1" ht="31.5" customHeight="1">
      <c r="B1187" s="33"/>
      <c r="C1187" s="155" t="s">
        <v>1483</v>
      </c>
      <c r="D1187" s="155" t="s">
        <v>2020</v>
      </c>
      <c r="E1187" s="156" t="s">
        <v>1484</v>
      </c>
      <c r="F1187" s="249" t="s">
        <v>1485</v>
      </c>
      <c r="G1187" s="250"/>
      <c r="H1187" s="250"/>
      <c r="I1187" s="250"/>
      <c r="J1187" s="157" t="s">
        <v>2023</v>
      </c>
      <c r="K1187" s="158">
        <v>229.97800000000001</v>
      </c>
      <c r="L1187" s="251">
        <v>0</v>
      </c>
      <c r="M1187" s="250"/>
      <c r="N1187" s="252">
        <f>ROUND(L1187*K1187,2)</f>
        <v>0</v>
      </c>
      <c r="O1187" s="250"/>
      <c r="P1187" s="250"/>
      <c r="Q1187" s="250"/>
      <c r="R1187" s="35"/>
      <c r="T1187" s="159" t="s">
        <v>1876</v>
      </c>
      <c r="U1187" s="42" t="s">
        <v>1901</v>
      </c>
      <c r="V1187" s="34"/>
      <c r="W1187" s="160">
        <f>V1187*K1187</f>
        <v>0</v>
      </c>
      <c r="X1187" s="160">
        <v>0</v>
      </c>
      <c r="Y1187" s="160">
        <f>X1187*K1187</f>
        <v>0</v>
      </c>
      <c r="Z1187" s="160">
        <v>0</v>
      </c>
      <c r="AA1187" s="161">
        <f>Z1187*K1187</f>
        <v>0</v>
      </c>
      <c r="AR1187" s="16" t="s">
        <v>2102</v>
      </c>
      <c r="AT1187" s="16" t="s">
        <v>2020</v>
      </c>
      <c r="AU1187" s="16" t="s">
        <v>1960</v>
      </c>
      <c r="AY1187" s="16" t="s">
        <v>2019</v>
      </c>
      <c r="BE1187" s="102">
        <f>IF(U1187="základní",N1187,0)</f>
        <v>0</v>
      </c>
      <c r="BF1187" s="102">
        <f>IF(U1187="snížená",N1187,0)</f>
        <v>0</v>
      </c>
      <c r="BG1187" s="102">
        <f>IF(U1187="zákl. přenesená",N1187,0)</f>
        <v>0</v>
      </c>
      <c r="BH1187" s="102">
        <f>IF(U1187="sníž. přenesená",N1187,0)</f>
        <v>0</v>
      </c>
      <c r="BI1187" s="102">
        <f>IF(U1187="nulová",N1187,0)</f>
        <v>0</v>
      </c>
      <c r="BJ1187" s="16" t="s">
        <v>1878</v>
      </c>
      <c r="BK1187" s="102">
        <f>ROUND(L1187*K1187,2)</f>
        <v>0</v>
      </c>
      <c r="BL1187" s="16" t="s">
        <v>2102</v>
      </c>
      <c r="BM1187" s="16" t="s">
        <v>1486</v>
      </c>
    </row>
    <row r="1188" spans="2:65" s="10" customFormat="1" ht="57" customHeight="1">
      <c r="B1188" s="162"/>
      <c r="C1188" s="163"/>
      <c r="D1188" s="163"/>
      <c r="E1188" s="164" t="s">
        <v>1876</v>
      </c>
      <c r="F1188" s="262" t="s">
        <v>1056</v>
      </c>
      <c r="G1188" s="263"/>
      <c r="H1188" s="263"/>
      <c r="I1188" s="263"/>
      <c r="J1188" s="163"/>
      <c r="K1188" s="165">
        <v>145.97749999999999</v>
      </c>
      <c r="L1188" s="163"/>
      <c r="M1188" s="163"/>
      <c r="N1188" s="163"/>
      <c r="O1188" s="163"/>
      <c r="P1188" s="163"/>
      <c r="Q1188" s="163"/>
      <c r="R1188" s="166"/>
      <c r="T1188" s="167"/>
      <c r="U1188" s="163"/>
      <c r="V1188" s="163"/>
      <c r="W1188" s="163"/>
      <c r="X1188" s="163"/>
      <c r="Y1188" s="163"/>
      <c r="Z1188" s="163"/>
      <c r="AA1188" s="168"/>
      <c r="AT1188" s="169" t="s">
        <v>2027</v>
      </c>
      <c r="AU1188" s="169" t="s">
        <v>1960</v>
      </c>
      <c r="AV1188" s="10" t="s">
        <v>1960</v>
      </c>
      <c r="AW1188" s="10" t="s">
        <v>2028</v>
      </c>
      <c r="AX1188" s="10" t="s">
        <v>1936</v>
      </c>
      <c r="AY1188" s="169" t="s">
        <v>2019</v>
      </c>
    </row>
    <row r="1189" spans="2:65" s="10" customFormat="1" ht="22.5" customHeight="1">
      <c r="B1189" s="162"/>
      <c r="C1189" s="163"/>
      <c r="D1189" s="163"/>
      <c r="E1189" s="164" t="s">
        <v>1876</v>
      </c>
      <c r="F1189" s="266" t="s">
        <v>1487</v>
      </c>
      <c r="G1189" s="263"/>
      <c r="H1189" s="263"/>
      <c r="I1189" s="263"/>
      <c r="J1189" s="163"/>
      <c r="K1189" s="165">
        <v>84</v>
      </c>
      <c r="L1189" s="163"/>
      <c r="M1189" s="163"/>
      <c r="N1189" s="163"/>
      <c r="O1189" s="163"/>
      <c r="P1189" s="163"/>
      <c r="Q1189" s="163"/>
      <c r="R1189" s="166"/>
      <c r="T1189" s="167"/>
      <c r="U1189" s="163"/>
      <c r="V1189" s="163"/>
      <c r="W1189" s="163"/>
      <c r="X1189" s="163"/>
      <c r="Y1189" s="163"/>
      <c r="Z1189" s="163"/>
      <c r="AA1189" s="168"/>
      <c r="AT1189" s="169" t="s">
        <v>2027</v>
      </c>
      <c r="AU1189" s="169" t="s">
        <v>1960</v>
      </c>
      <c r="AV1189" s="10" t="s">
        <v>1960</v>
      </c>
      <c r="AW1189" s="10" t="s">
        <v>2028</v>
      </c>
      <c r="AX1189" s="10" t="s">
        <v>1936</v>
      </c>
      <c r="AY1189" s="169" t="s">
        <v>2019</v>
      </c>
    </row>
    <row r="1190" spans="2:65" s="11" customFormat="1" ht="22.5" customHeight="1">
      <c r="B1190" s="170"/>
      <c r="C1190" s="171"/>
      <c r="D1190" s="171"/>
      <c r="E1190" s="172" t="s">
        <v>1876</v>
      </c>
      <c r="F1190" s="264" t="s">
        <v>2029</v>
      </c>
      <c r="G1190" s="265"/>
      <c r="H1190" s="265"/>
      <c r="I1190" s="265"/>
      <c r="J1190" s="171"/>
      <c r="K1190" s="173">
        <v>229.97749999999999</v>
      </c>
      <c r="L1190" s="171"/>
      <c r="M1190" s="171"/>
      <c r="N1190" s="171"/>
      <c r="O1190" s="171"/>
      <c r="P1190" s="171"/>
      <c r="Q1190" s="171"/>
      <c r="R1190" s="174"/>
      <c r="T1190" s="175"/>
      <c r="U1190" s="171"/>
      <c r="V1190" s="171"/>
      <c r="W1190" s="171"/>
      <c r="X1190" s="171"/>
      <c r="Y1190" s="171"/>
      <c r="Z1190" s="171"/>
      <c r="AA1190" s="176"/>
      <c r="AT1190" s="177" t="s">
        <v>2027</v>
      </c>
      <c r="AU1190" s="177" t="s">
        <v>1960</v>
      </c>
      <c r="AV1190" s="11" t="s">
        <v>2024</v>
      </c>
      <c r="AW1190" s="11" t="s">
        <v>2028</v>
      </c>
      <c r="AX1190" s="11" t="s">
        <v>1878</v>
      </c>
      <c r="AY1190" s="177" t="s">
        <v>2019</v>
      </c>
    </row>
    <row r="1191" spans="2:65" s="1" customFormat="1" ht="22.5" customHeight="1">
      <c r="B1191" s="33"/>
      <c r="C1191" s="178" t="s">
        <v>1488</v>
      </c>
      <c r="D1191" s="178" t="s">
        <v>2128</v>
      </c>
      <c r="E1191" s="179" t="s">
        <v>1489</v>
      </c>
      <c r="F1191" s="267" t="s">
        <v>1490</v>
      </c>
      <c r="G1191" s="268"/>
      <c r="H1191" s="268"/>
      <c r="I1191" s="268"/>
      <c r="J1191" s="180" t="s">
        <v>2131</v>
      </c>
      <c r="K1191" s="181">
        <v>0.10100000000000001</v>
      </c>
      <c r="L1191" s="269">
        <v>0</v>
      </c>
      <c r="M1191" s="268"/>
      <c r="N1191" s="270">
        <f>ROUND(L1191*K1191,2)</f>
        <v>0</v>
      </c>
      <c r="O1191" s="250"/>
      <c r="P1191" s="250"/>
      <c r="Q1191" s="250"/>
      <c r="R1191" s="35"/>
      <c r="T1191" s="159" t="s">
        <v>1876</v>
      </c>
      <c r="U1191" s="42" t="s">
        <v>1901</v>
      </c>
      <c r="V1191" s="34"/>
      <c r="W1191" s="160">
        <f>V1191*K1191</f>
        <v>0</v>
      </c>
      <c r="X1191" s="160">
        <v>1</v>
      </c>
      <c r="Y1191" s="160">
        <f>X1191*K1191</f>
        <v>0.10100000000000001</v>
      </c>
      <c r="Z1191" s="160">
        <v>0</v>
      </c>
      <c r="AA1191" s="161">
        <f>Z1191*K1191</f>
        <v>0</v>
      </c>
      <c r="AR1191" s="16" t="s">
        <v>2184</v>
      </c>
      <c r="AT1191" s="16" t="s">
        <v>2128</v>
      </c>
      <c r="AU1191" s="16" t="s">
        <v>1960</v>
      </c>
      <c r="AY1191" s="16" t="s">
        <v>2019</v>
      </c>
      <c r="BE1191" s="102">
        <f>IF(U1191="základní",N1191,0)</f>
        <v>0</v>
      </c>
      <c r="BF1191" s="102">
        <f>IF(U1191="snížená",N1191,0)</f>
        <v>0</v>
      </c>
      <c r="BG1191" s="102">
        <f>IF(U1191="zákl. přenesená",N1191,0)</f>
        <v>0</v>
      </c>
      <c r="BH1191" s="102">
        <f>IF(U1191="sníž. přenesená",N1191,0)</f>
        <v>0</v>
      </c>
      <c r="BI1191" s="102">
        <f>IF(U1191="nulová",N1191,0)</f>
        <v>0</v>
      </c>
      <c r="BJ1191" s="16" t="s">
        <v>1878</v>
      </c>
      <c r="BK1191" s="102">
        <f>ROUND(L1191*K1191,2)</f>
        <v>0</v>
      </c>
      <c r="BL1191" s="16" t="s">
        <v>2102</v>
      </c>
      <c r="BM1191" s="16" t="s">
        <v>1491</v>
      </c>
    </row>
    <row r="1192" spans="2:65" s="10" customFormat="1" ht="57" customHeight="1">
      <c r="B1192" s="162"/>
      <c r="C1192" s="163"/>
      <c r="D1192" s="163"/>
      <c r="E1192" s="164" t="s">
        <v>1876</v>
      </c>
      <c r="F1192" s="262" t="s">
        <v>1492</v>
      </c>
      <c r="G1192" s="263"/>
      <c r="H1192" s="263"/>
      <c r="I1192" s="263"/>
      <c r="J1192" s="163"/>
      <c r="K1192" s="165">
        <v>4.8172575000000002E-2</v>
      </c>
      <c r="L1192" s="163"/>
      <c r="M1192" s="163"/>
      <c r="N1192" s="163"/>
      <c r="O1192" s="163"/>
      <c r="P1192" s="163"/>
      <c r="Q1192" s="163"/>
      <c r="R1192" s="166"/>
      <c r="T1192" s="167"/>
      <c r="U1192" s="163"/>
      <c r="V1192" s="163"/>
      <c r="W1192" s="163"/>
      <c r="X1192" s="163"/>
      <c r="Y1192" s="163"/>
      <c r="Z1192" s="163"/>
      <c r="AA1192" s="168"/>
      <c r="AT1192" s="169" t="s">
        <v>2027</v>
      </c>
      <c r="AU1192" s="169" t="s">
        <v>1960</v>
      </c>
      <c r="AV1192" s="10" t="s">
        <v>1960</v>
      </c>
      <c r="AW1192" s="10" t="s">
        <v>2028</v>
      </c>
      <c r="AX1192" s="10" t="s">
        <v>1936</v>
      </c>
      <c r="AY1192" s="169" t="s">
        <v>2019</v>
      </c>
    </row>
    <row r="1193" spans="2:65" s="10" customFormat="1" ht="22.5" customHeight="1">
      <c r="B1193" s="162"/>
      <c r="C1193" s="163"/>
      <c r="D1193" s="163"/>
      <c r="E1193" s="164" t="s">
        <v>1876</v>
      </c>
      <c r="F1193" s="266" t="s">
        <v>1493</v>
      </c>
      <c r="G1193" s="263"/>
      <c r="H1193" s="263"/>
      <c r="I1193" s="263"/>
      <c r="J1193" s="163"/>
      <c r="K1193" s="165">
        <v>2.7720000000000002E-2</v>
      </c>
      <c r="L1193" s="163"/>
      <c r="M1193" s="163"/>
      <c r="N1193" s="163"/>
      <c r="O1193" s="163"/>
      <c r="P1193" s="163"/>
      <c r="Q1193" s="163"/>
      <c r="R1193" s="166"/>
      <c r="T1193" s="167"/>
      <c r="U1193" s="163"/>
      <c r="V1193" s="163"/>
      <c r="W1193" s="163"/>
      <c r="X1193" s="163"/>
      <c r="Y1193" s="163"/>
      <c r="Z1193" s="163"/>
      <c r="AA1193" s="168"/>
      <c r="AT1193" s="169" t="s">
        <v>2027</v>
      </c>
      <c r="AU1193" s="169" t="s">
        <v>1960</v>
      </c>
      <c r="AV1193" s="10" t="s">
        <v>1960</v>
      </c>
      <c r="AW1193" s="10" t="s">
        <v>2028</v>
      </c>
      <c r="AX1193" s="10" t="s">
        <v>1936</v>
      </c>
      <c r="AY1193" s="169" t="s">
        <v>2019</v>
      </c>
    </row>
    <row r="1194" spans="2:65" s="10" customFormat="1" ht="22.5" customHeight="1">
      <c r="B1194" s="162"/>
      <c r="C1194" s="163"/>
      <c r="D1194" s="163"/>
      <c r="E1194" s="164" t="s">
        <v>1876</v>
      </c>
      <c r="F1194" s="266" t="s">
        <v>1494</v>
      </c>
      <c r="G1194" s="263"/>
      <c r="H1194" s="263"/>
      <c r="I1194" s="263"/>
      <c r="J1194" s="163"/>
      <c r="K1194" s="165">
        <v>2.4743399999999999E-2</v>
      </c>
      <c r="L1194" s="163"/>
      <c r="M1194" s="163"/>
      <c r="N1194" s="163"/>
      <c r="O1194" s="163"/>
      <c r="P1194" s="163"/>
      <c r="Q1194" s="163"/>
      <c r="R1194" s="166"/>
      <c r="T1194" s="167"/>
      <c r="U1194" s="163"/>
      <c r="V1194" s="163"/>
      <c r="W1194" s="163"/>
      <c r="X1194" s="163"/>
      <c r="Y1194" s="163"/>
      <c r="Z1194" s="163"/>
      <c r="AA1194" s="168"/>
      <c r="AT1194" s="169" t="s">
        <v>2027</v>
      </c>
      <c r="AU1194" s="169" t="s">
        <v>1960</v>
      </c>
      <c r="AV1194" s="10" t="s">
        <v>1960</v>
      </c>
      <c r="AW1194" s="10" t="s">
        <v>2028</v>
      </c>
      <c r="AX1194" s="10" t="s">
        <v>1936</v>
      </c>
      <c r="AY1194" s="169" t="s">
        <v>2019</v>
      </c>
    </row>
    <row r="1195" spans="2:65" s="11" customFormat="1" ht="22.5" customHeight="1">
      <c r="B1195" s="170"/>
      <c r="C1195" s="171"/>
      <c r="D1195" s="171"/>
      <c r="E1195" s="172" t="s">
        <v>1876</v>
      </c>
      <c r="F1195" s="264" t="s">
        <v>2029</v>
      </c>
      <c r="G1195" s="265"/>
      <c r="H1195" s="265"/>
      <c r="I1195" s="265"/>
      <c r="J1195" s="171"/>
      <c r="K1195" s="173">
        <v>0.100635975</v>
      </c>
      <c r="L1195" s="171"/>
      <c r="M1195" s="171"/>
      <c r="N1195" s="171"/>
      <c r="O1195" s="171"/>
      <c r="P1195" s="171"/>
      <c r="Q1195" s="171"/>
      <c r="R1195" s="174"/>
      <c r="T1195" s="175"/>
      <c r="U1195" s="171"/>
      <c r="V1195" s="171"/>
      <c r="W1195" s="171"/>
      <c r="X1195" s="171"/>
      <c r="Y1195" s="171"/>
      <c r="Z1195" s="171"/>
      <c r="AA1195" s="176"/>
      <c r="AT1195" s="177" t="s">
        <v>2027</v>
      </c>
      <c r="AU1195" s="177" t="s">
        <v>1960</v>
      </c>
      <c r="AV1195" s="11" t="s">
        <v>2024</v>
      </c>
      <c r="AW1195" s="11" t="s">
        <v>2028</v>
      </c>
      <c r="AX1195" s="11" t="s">
        <v>1878</v>
      </c>
      <c r="AY1195" s="177" t="s">
        <v>2019</v>
      </c>
    </row>
    <row r="1196" spans="2:65" s="1" customFormat="1" ht="31.5" customHeight="1">
      <c r="B1196" s="33"/>
      <c r="C1196" s="155" t="s">
        <v>1495</v>
      </c>
      <c r="D1196" s="155" t="s">
        <v>2020</v>
      </c>
      <c r="E1196" s="156" t="s">
        <v>1496</v>
      </c>
      <c r="F1196" s="249" t="s">
        <v>1497</v>
      </c>
      <c r="G1196" s="250"/>
      <c r="H1196" s="250"/>
      <c r="I1196" s="250"/>
      <c r="J1196" s="157" t="s">
        <v>2023</v>
      </c>
      <c r="K1196" s="158">
        <v>80.855999999999995</v>
      </c>
      <c r="L1196" s="251">
        <v>0</v>
      </c>
      <c r="M1196" s="250"/>
      <c r="N1196" s="252">
        <f>ROUND(L1196*K1196,2)</f>
        <v>0</v>
      </c>
      <c r="O1196" s="250"/>
      <c r="P1196" s="250"/>
      <c r="Q1196" s="250"/>
      <c r="R1196" s="35"/>
      <c r="T1196" s="159" t="s">
        <v>1876</v>
      </c>
      <c r="U1196" s="42" t="s">
        <v>1901</v>
      </c>
      <c r="V1196" s="34"/>
      <c r="W1196" s="160">
        <f>V1196*K1196</f>
        <v>0</v>
      </c>
      <c r="X1196" s="160">
        <v>0</v>
      </c>
      <c r="Y1196" s="160">
        <f>X1196*K1196</f>
        <v>0</v>
      </c>
      <c r="Z1196" s="160">
        <v>0</v>
      </c>
      <c r="AA1196" s="161">
        <f>Z1196*K1196</f>
        <v>0</v>
      </c>
      <c r="AR1196" s="16" t="s">
        <v>2102</v>
      </c>
      <c r="AT1196" s="16" t="s">
        <v>2020</v>
      </c>
      <c r="AU1196" s="16" t="s">
        <v>1960</v>
      </c>
      <c r="AY1196" s="16" t="s">
        <v>2019</v>
      </c>
      <c r="BE1196" s="102">
        <f>IF(U1196="základní",N1196,0)</f>
        <v>0</v>
      </c>
      <c r="BF1196" s="102">
        <f>IF(U1196="snížená",N1196,0)</f>
        <v>0</v>
      </c>
      <c r="BG1196" s="102">
        <f>IF(U1196="zákl. přenesená",N1196,0)</f>
        <v>0</v>
      </c>
      <c r="BH1196" s="102">
        <f>IF(U1196="sníž. přenesená",N1196,0)</f>
        <v>0</v>
      </c>
      <c r="BI1196" s="102">
        <f>IF(U1196="nulová",N1196,0)</f>
        <v>0</v>
      </c>
      <c r="BJ1196" s="16" t="s">
        <v>1878</v>
      </c>
      <c r="BK1196" s="102">
        <f>ROUND(L1196*K1196,2)</f>
        <v>0</v>
      </c>
      <c r="BL1196" s="16" t="s">
        <v>2102</v>
      </c>
      <c r="BM1196" s="16" t="s">
        <v>1498</v>
      </c>
    </row>
    <row r="1197" spans="2:65" s="10" customFormat="1" ht="44.25" customHeight="1">
      <c r="B1197" s="162"/>
      <c r="C1197" s="163"/>
      <c r="D1197" s="163"/>
      <c r="E1197" s="164" t="s">
        <v>1876</v>
      </c>
      <c r="F1197" s="262" t="s">
        <v>1499</v>
      </c>
      <c r="G1197" s="263"/>
      <c r="H1197" s="263"/>
      <c r="I1197" s="263"/>
      <c r="J1197" s="163"/>
      <c r="K1197" s="165">
        <v>8.8520000000000003</v>
      </c>
      <c r="L1197" s="163"/>
      <c r="M1197" s="163"/>
      <c r="N1197" s="163"/>
      <c r="O1197" s="163"/>
      <c r="P1197" s="163"/>
      <c r="Q1197" s="163"/>
      <c r="R1197" s="166"/>
      <c r="T1197" s="167"/>
      <c r="U1197" s="163"/>
      <c r="V1197" s="163"/>
      <c r="W1197" s="163"/>
      <c r="X1197" s="163"/>
      <c r="Y1197" s="163"/>
      <c r="Z1197" s="163"/>
      <c r="AA1197" s="168"/>
      <c r="AT1197" s="169" t="s">
        <v>2027</v>
      </c>
      <c r="AU1197" s="169" t="s">
        <v>1960</v>
      </c>
      <c r="AV1197" s="10" t="s">
        <v>1960</v>
      </c>
      <c r="AW1197" s="10" t="s">
        <v>2028</v>
      </c>
      <c r="AX1197" s="10" t="s">
        <v>1936</v>
      </c>
      <c r="AY1197" s="169" t="s">
        <v>2019</v>
      </c>
    </row>
    <row r="1198" spans="2:65" s="10" customFormat="1" ht="22.5" customHeight="1">
      <c r="B1198" s="162"/>
      <c r="C1198" s="163"/>
      <c r="D1198" s="163"/>
      <c r="E1198" s="164" t="s">
        <v>1876</v>
      </c>
      <c r="F1198" s="266" t="s">
        <v>1500</v>
      </c>
      <c r="G1198" s="263"/>
      <c r="H1198" s="263"/>
      <c r="I1198" s="263"/>
      <c r="J1198" s="163"/>
      <c r="K1198" s="165">
        <v>68.400000000000006</v>
      </c>
      <c r="L1198" s="163"/>
      <c r="M1198" s="163"/>
      <c r="N1198" s="163"/>
      <c r="O1198" s="163"/>
      <c r="P1198" s="163"/>
      <c r="Q1198" s="163"/>
      <c r="R1198" s="166"/>
      <c r="T1198" s="167"/>
      <c r="U1198" s="163"/>
      <c r="V1198" s="163"/>
      <c r="W1198" s="163"/>
      <c r="X1198" s="163"/>
      <c r="Y1198" s="163"/>
      <c r="Z1198" s="163"/>
      <c r="AA1198" s="168"/>
      <c r="AT1198" s="169" t="s">
        <v>2027</v>
      </c>
      <c r="AU1198" s="169" t="s">
        <v>1960</v>
      </c>
      <c r="AV1198" s="10" t="s">
        <v>1960</v>
      </c>
      <c r="AW1198" s="10" t="s">
        <v>2028</v>
      </c>
      <c r="AX1198" s="10" t="s">
        <v>1936</v>
      </c>
      <c r="AY1198" s="169" t="s">
        <v>2019</v>
      </c>
    </row>
    <row r="1199" spans="2:65" s="10" customFormat="1" ht="22.5" customHeight="1">
      <c r="B1199" s="162"/>
      <c r="C1199" s="163"/>
      <c r="D1199" s="163"/>
      <c r="E1199" s="164" t="s">
        <v>1876</v>
      </c>
      <c r="F1199" s="266" t="s">
        <v>1501</v>
      </c>
      <c r="G1199" s="263"/>
      <c r="H1199" s="263"/>
      <c r="I1199" s="263"/>
      <c r="J1199" s="163"/>
      <c r="K1199" s="165">
        <v>3.6040000000000001</v>
      </c>
      <c r="L1199" s="163"/>
      <c r="M1199" s="163"/>
      <c r="N1199" s="163"/>
      <c r="O1199" s="163"/>
      <c r="P1199" s="163"/>
      <c r="Q1199" s="163"/>
      <c r="R1199" s="166"/>
      <c r="T1199" s="167"/>
      <c r="U1199" s="163"/>
      <c r="V1199" s="163"/>
      <c r="W1199" s="163"/>
      <c r="X1199" s="163"/>
      <c r="Y1199" s="163"/>
      <c r="Z1199" s="163"/>
      <c r="AA1199" s="168"/>
      <c r="AT1199" s="169" t="s">
        <v>2027</v>
      </c>
      <c r="AU1199" s="169" t="s">
        <v>1960</v>
      </c>
      <c r="AV1199" s="10" t="s">
        <v>1960</v>
      </c>
      <c r="AW1199" s="10" t="s">
        <v>2028</v>
      </c>
      <c r="AX1199" s="10" t="s">
        <v>1936</v>
      </c>
      <c r="AY1199" s="169" t="s">
        <v>2019</v>
      </c>
    </row>
    <row r="1200" spans="2:65" s="11" customFormat="1" ht="22.5" customHeight="1">
      <c r="B1200" s="170"/>
      <c r="C1200" s="171"/>
      <c r="D1200" s="171"/>
      <c r="E1200" s="172" t="s">
        <v>1876</v>
      </c>
      <c r="F1200" s="264" t="s">
        <v>2029</v>
      </c>
      <c r="G1200" s="265"/>
      <c r="H1200" s="265"/>
      <c r="I1200" s="265"/>
      <c r="J1200" s="171"/>
      <c r="K1200" s="173">
        <v>80.855999999999995</v>
      </c>
      <c r="L1200" s="171"/>
      <c r="M1200" s="171"/>
      <c r="N1200" s="171"/>
      <c r="O1200" s="171"/>
      <c r="P1200" s="171"/>
      <c r="Q1200" s="171"/>
      <c r="R1200" s="174"/>
      <c r="T1200" s="175"/>
      <c r="U1200" s="171"/>
      <c r="V1200" s="171"/>
      <c r="W1200" s="171"/>
      <c r="X1200" s="171"/>
      <c r="Y1200" s="171"/>
      <c r="Z1200" s="171"/>
      <c r="AA1200" s="176"/>
      <c r="AT1200" s="177" t="s">
        <v>2027</v>
      </c>
      <c r="AU1200" s="177" t="s">
        <v>1960</v>
      </c>
      <c r="AV1200" s="11" t="s">
        <v>2024</v>
      </c>
      <c r="AW1200" s="11" t="s">
        <v>2028</v>
      </c>
      <c r="AX1200" s="11" t="s">
        <v>1878</v>
      </c>
      <c r="AY1200" s="177" t="s">
        <v>2019</v>
      </c>
    </row>
    <row r="1201" spans="2:65" s="1" customFormat="1" ht="22.5" customHeight="1">
      <c r="B1201" s="33"/>
      <c r="C1201" s="178" t="s">
        <v>1502</v>
      </c>
      <c r="D1201" s="178" t="s">
        <v>2128</v>
      </c>
      <c r="E1201" s="179" t="s">
        <v>1489</v>
      </c>
      <c r="F1201" s="267" t="s">
        <v>1490</v>
      </c>
      <c r="G1201" s="268"/>
      <c r="H1201" s="268"/>
      <c r="I1201" s="268"/>
      <c r="J1201" s="180" t="s">
        <v>2131</v>
      </c>
      <c r="K1201" s="181">
        <v>4.2999999999999997E-2</v>
      </c>
      <c r="L1201" s="269">
        <v>0</v>
      </c>
      <c r="M1201" s="268"/>
      <c r="N1201" s="270">
        <f>ROUND(L1201*K1201,2)</f>
        <v>0</v>
      </c>
      <c r="O1201" s="250"/>
      <c r="P1201" s="250"/>
      <c r="Q1201" s="250"/>
      <c r="R1201" s="35"/>
      <c r="T1201" s="159" t="s">
        <v>1876</v>
      </c>
      <c r="U1201" s="42" t="s">
        <v>1901</v>
      </c>
      <c r="V1201" s="34"/>
      <c r="W1201" s="160">
        <f>V1201*K1201</f>
        <v>0</v>
      </c>
      <c r="X1201" s="160">
        <v>1</v>
      </c>
      <c r="Y1201" s="160">
        <f>X1201*K1201</f>
        <v>4.2999999999999997E-2</v>
      </c>
      <c r="Z1201" s="160">
        <v>0</v>
      </c>
      <c r="AA1201" s="161">
        <f>Z1201*K1201</f>
        <v>0</v>
      </c>
      <c r="AR1201" s="16" t="s">
        <v>2184</v>
      </c>
      <c r="AT1201" s="16" t="s">
        <v>2128</v>
      </c>
      <c r="AU1201" s="16" t="s">
        <v>1960</v>
      </c>
      <c r="AY1201" s="16" t="s">
        <v>2019</v>
      </c>
      <c r="BE1201" s="102">
        <f>IF(U1201="základní",N1201,0)</f>
        <v>0</v>
      </c>
      <c r="BF1201" s="102">
        <f>IF(U1201="snížená",N1201,0)</f>
        <v>0</v>
      </c>
      <c r="BG1201" s="102">
        <f>IF(U1201="zákl. přenesená",N1201,0)</f>
        <v>0</v>
      </c>
      <c r="BH1201" s="102">
        <f>IF(U1201="sníž. přenesená",N1201,0)</f>
        <v>0</v>
      </c>
      <c r="BI1201" s="102">
        <f>IF(U1201="nulová",N1201,0)</f>
        <v>0</v>
      </c>
      <c r="BJ1201" s="16" t="s">
        <v>1878</v>
      </c>
      <c r="BK1201" s="102">
        <f>ROUND(L1201*K1201,2)</f>
        <v>0</v>
      </c>
      <c r="BL1201" s="16" t="s">
        <v>2102</v>
      </c>
      <c r="BM1201" s="16" t="s">
        <v>1503</v>
      </c>
    </row>
    <row r="1202" spans="2:65" s="10" customFormat="1" ht="44.25" customHeight="1">
      <c r="B1202" s="162"/>
      <c r="C1202" s="163"/>
      <c r="D1202" s="163"/>
      <c r="E1202" s="164" t="s">
        <v>1876</v>
      </c>
      <c r="F1202" s="262" t="s">
        <v>1504</v>
      </c>
      <c r="G1202" s="263"/>
      <c r="H1202" s="263"/>
      <c r="I1202" s="263"/>
      <c r="J1202" s="163"/>
      <c r="K1202" s="165">
        <v>2.9211599999999999E-3</v>
      </c>
      <c r="L1202" s="163"/>
      <c r="M1202" s="163"/>
      <c r="N1202" s="163"/>
      <c r="O1202" s="163"/>
      <c r="P1202" s="163"/>
      <c r="Q1202" s="163"/>
      <c r="R1202" s="166"/>
      <c r="T1202" s="167"/>
      <c r="U1202" s="163"/>
      <c r="V1202" s="163"/>
      <c r="W1202" s="163"/>
      <c r="X1202" s="163"/>
      <c r="Y1202" s="163"/>
      <c r="Z1202" s="163"/>
      <c r="AA1202" s="168"/>
      <c r="AT1202" s="169" t="s">
        <v>2027</v>
      </c>
      <c r="AU1202" s="169" t="s">
        <v>1960</v>
      </c>
      <c r="AV1202" s="10" t="s">
        <v>1960</v>
      </c>
      <c r="AW1202" s="10" t="s">
        <v>2028</v>
      </c>
      <c r="AX1202" s="10" t="s">
        <v>1936</v>
      </c>
      <c r="AY1202" s="169" t="s">
        <v>2019</v>
      </c>
    </row>
    <row r="1203" spans="2:65" s="10" customFormat="1" ht="22.5" customHeight="1">
      <c r="B1203" s="162"/>
      <c r="C1203" s="163"/>
      <c r="D1203" s="163"/>
      <c r="E1203" s="164" t="s">
        <v>1876</v>
      </c>
      <c r="F1203" s="266" t="s">
        <v>1505</v>
      </c>
      <c r="G1203" s="263"/>
      <c r="H1203" s="263"/>
      <c r="I1203" s="263"/>
      <c r="J1203" s="163"/>
      <c r="K1203" s="165">
        <v>2.2571999999999998E-2</v>
      </c>
      <c r="L1203" s="163"/>
      <c r="M1203" s="163"/>
      <c r="N1203" s="163"/>
      <c r="O1203" s="163"/>
      <c r="P1203" s="163"/>
      <c r="Q1203" s="163"/>
      <c r="R1203" s="166"/>
      <c r="T1203" s="167"/>
      <c r="U1203" s="163"/>
      <c r="V1203" s="163"/>
      <c r="W1203" s="163"/>
      <c r="X1203" s="163"/>
      <c r="Y1203" s="163"/>
      <c r="Z1203" s="163"/>
      <c r="AA1203" s="168"/>
      <c r="AT1203" s="169" t="s">
        <v>2027</v>
      </c>
      <c r="AU1203" s="169" t="s">
        <v>1960</v>
      </c>
      <c r="AV1203" s="10" t="s">
        <v>1960</v>
      </c>
      <c r="AW1203" s="10" t="s">
        <v>2028</v>
      </c>
      <c r="AX1203" s="10" t="s">
        <v>1936</v>
      </c>
      <c r="AY1203" s="169" t="s">
        <v>2019</v>
      </c>
    </row>
    <row r="1204" spans="2:65" s="10" customFormat="1" ht="22.5" customHeight="1">
      <c r="B1204" s="162"/>
      <c r="C1204" s="163"/>
      <c r="D1204" s="163"/>
      <c r="E1204" s="164" t="s">
        <v>1876</v>
      </c>
      <c r="F1204" s="266" t="s">
        <v>1506</v>
      </c>
      <c r="G1204" s="263"/>
      <c r="H1204" s="263"/>
      <c r="I1204" s="263"/>
      <c r="J1204" s="163"/>
      <c r="K1204" s="165">
        <v>1.18932E-2</v>
      </c>
      <c r="L1204" s="163"/>
      <c r="M1204" s="163"/>
      <c r="N1204" s="163"/>
      <c r="O1204" s="163"/>
      <c r="P1204" s="163"/>
      <c r="Q1204" s="163"/>
      <c r="R1204" s="166"/>
      <c r="T1204" s="167"/>
      <c r="U1204" s="163"/>
      <c r="V1204" s="163"/>
      <c r="W1204" s="163"/>
      <c r="X1204" s="163"/>
      <c r="Y1204" s="163"/>
      <c r="Z1204" s="163"/>
      <c r="AA1204" s="168"/>
      <c r="AT1204" s="169" t="s">
        <v>2027</v>
      </c>
      <c r="AU1204" s="169" t="s">
        <v>1960</v>
      </c>
      <c r="AV1204" s="10" t="s">
        <v>1960</v>
      </c>
      <c r="AW1204" s="10" t="s">
        <v>2028</v>
      </c>
      <c r="AX1204" s="10" t="s">
        <v>1936</v>
      </c>
      <c r="AY1204" s="169" t="s">
        <v>2019</v>
      </c>
    </row>
    <row r="1205" spans="2:65" s="10" customFormat="1" ht="31.5" customHeight="1">
      <c r="B1205" s="162"/>
      <c r="C1205" s="163"/>
      <c r="D1205" s="163"/>
      <c r="E1205" s="164" t="s">
        <v>1876</v>
      </c>
      <c r="F1205" s="266" t="s">
        <v>1507</v>
      </c>
      <c r="G1205" s="263"/>
      <c r="H1205" s="263"/>
      <c r="I1205" s="263"/>
      <c r="J1205" s="163"/>
      <c r="K1205" s="165">
        <v>5.94E-3</v>
      </c>
      <c r="L1205" s="163"/>
      <c r="M1205" s="163"/>
      <c r="N1205" s="163"/>
      <c r="O1205" s="163"/>
      <c r="P1205" s="163"/>
      <c r="Q1205" s="163"/>
      <c r="R1205" s="166"/>
      <c r="T1205" s="167"/>
      <c r="U1205" s="163"/>
      <c r="V1205" s="163"/>
      <c r="W1205" s="163"/>
      <c r="X1205" s="163"/>
      <c r="Y1205" s="163"/>
      <c r="Z1205" s="163"/>
      <c r="AA1205" s="168"/>
      <c r="AT1205" s="169" t="s">
        <v>2027</v>
      </c>
      <c r="AU1205" s="169" t="s">
        <v>1960</v>
      </c>
      <c r="AV1205" s="10" t="s">
        <v>1960</v>
      </c>
      <c r="AW1205" s="10" t="s">
        <v>2028</v>
      </c>
      <c r="AX1205" s="10" t="s">
        <v>1936</v>
      </c>
      <c r="AY1205" s="169" t="s">
        <v>2019</v>
      </c>
    </row>
    <row r="1206" spans="2:65" s="11" customFormat="1" ht="22.5" customHeight="1">
      <c r="B1206" s="170"/>
      <c r="C1206" s="171"/>
      <c r="D1206" s="171"/>
      <c r="E1206" s="172" t="s">
        <v>1876</v>
      </c>
      <c r="F1206" s="264" t="s">
        <v>2029</v>
      </c>
      <c r="G1206" s="265"/>
      <c r="H1206" s="265"/>
      <c r="I1206" s="265"/>
      <c r="J1206" s="171"/>
      <c r="K1206" s="173">
        <v>4.3326360000000001E-2</v>
      </c>
      <c r="L1206" s="171"/>
      <c r="M1206" s="171"/>
      <c r="N1206" s="171"/>
      <c r="O1206" s="171"/>
      <c r="P1206" s="171"/>
      <c r="Q1206" s="171"/>
      <c r="R1206" s="174"/>
      <c r="T1206" s="175"/>
      <c r="U1206" s="171"/>
      <c r="V1206" s="171"/>
      <c r="W1206" s="171"/>
      <c r="X1206" s="171"/>
      <c r="Y1206" s="171"/>
      <c r="Z1206" s="171"/>
      <c r="AA1206" s="176"/>
      <c r="AT1206" s="177" t="s">
        <v>2027</v>
      </c>
      <c r="AU1206" s="177" t="s">
        <v>1960</v>
      </c>
      <c r="AV1206" s="11" t="s">
        <v>2024</v>
      </c>
      <c r="AW1206" s="11" t="s">
        <v>2028</v>
      </c>
      <c r="AX1206" s="11" t="s">
        <v>1878</v>
      </c>
      <c r="AY1206" s="177" t="s">
        <v>2019</v>
      </c>
    </row>
    <row r="1207" spans="2:65" s="1" customFormat="1" ht="31.5" customHeight="1">
      <c r="B1207" s="33"/>
      <c r="C1207" s="155" t="s">
        <v>1508</v>
      </c>
      <c r="D1207" s="155" t="s">
        <v>2020</v>
      </c>
      <c r="E1207" s="156" t="s">
        <v>1509</v>
      </c>
      <c r="F1207" s="249" t="s">
        <v>1510</v>
      </c>
      <c r="G1207" s="250"/>
      <c r="H1207" s="250"/>
      <c r="I1207" s="250"/>
      <c r="J1207" s="157" t="s">
        <v>2023</v>
      </c>
      <c r="K1207" s="158">
        <v>229.97800000000001</v>
      </c>
      <c r="L1207" s="251">
        <v>0</v>
      </c>
      <c r="M1207" s="250"/>
      <c r="N1207" s="252">
        <f>ROUND(L1207*K1207,2)</f>
        <v>0</v>
      </c>
      <c r="O1207" s="250"/>
      <c r="P1207" s="250"/>
      <c r="Q1207" s="250"/>
      <c r="R1207" s="35"/>
      <c r="T1207" s="159" t="s">
        <v>1876</v>
      </c>
      <c r="U1207" s="42" t="s">
        <v>1901</v>
      </c>
      <c r="V1207" s="34"/>
      <c r="W1207" s="160">
        <f>V1207*K1207</f>
        <v>0</v>
      </c>
      <c r="X1207" s="160">
        <v>4.0000000000000002E-4</v>
      </c>
      <c r="Y1207" s="160">
        <f>X1207*K1207</f>
        <v>9.1991200000000009E-2</v>
      </c>
      <c r="Z1207" s="160">
        <v>0</v>
      </c>
      <c r="AA1207" s="161">
        <f>Z1207*K1207</f>
        <v>0</v>
      </c>
      <c r="AR1207" s="16" t="s">
        <v>2102</v>
      </c>
      <c r="AT1207" s="16" t="s">
        <v>2020</v>
      </c>
      <c r="AU1207" s="16" t="s">
        <v>1960</v>
      </c>
      <c r="AY1207" s="16" t="s">
        <v>2019</v>
      </c>
      <c r="BE1207" s="102">
        <f>IF(U1207="základní",N1207,0)</f>
        <v>0</v>
      </c>
      <c r="BF1207" s="102">
        <f>IF(U1207="snížená",N1207,0)</f>
        <v>0</v>
      </c>
      <c r="BG1207" s="102">
        <f>IF(U1207="zákl. přenesená",N1207,0)</f>
        <v>0</v>
      </c>
      <c r="BH1207" s="102">
        <f>IF(U1207="sníž. přenesená",N1207,0)</f>
        <v>0</v>
      </c>
      <c r="BI1207" s="102">
        <f>IF(U1207="nulová",N1207,0)</f>
        <v>0</v>
      </c>
      <c r="BJ1207" s="16" t="s">
        <v>1878</v>
      </c>
      <c r="BK1207" s="102">
        <f>ROUND(L1207*K1207,2)</f>
        <v>0</v>
      </c>
      <c r="BL1207" s="16" t="s">
        <v>2102</v>
      </c>
      <c r="BM1207" s="16" t="s">
        <v>1511</v>
      </c>
    </row>
    <row r="1208" spans="2:65" s="10" customFormat="1" ht="57" customHeight="1">
      <c r="B1208" s="162"/>
      <c r="C1208" s="163"/>
      <c r="D1208" s="163"/>
      <c r="E1208" s="164" t="s">
        <v>1876</v>
      </c>
      <c r="F1208" s="262" t="s">
        <v>1056</v>
      </c>
      <c r="G1208" s="263"/>
      <c r="H1208" s="263"/>
      <c r="I1208" s="263"/>
      <c r="J1208" s="163"/>
      <c r="K1208" s="165">
        <v>145.97749999999999</v>
      </c>
      <c r="L1208" s="163"/>
      <c r="M1208" s="163"/>
      <c r="N1208" s="163"/>
      <c r="O1208" s="163"/>
      <c r="P1208" s="163"/>
      <c r="Q1208" s="163"/>
      <c r="R1208" s="166"/>
      <c r="T1208" s="167"/>
      <c r="U1208" s="163"/>
      <c r="V1208" s="163"/>
      <c r="W1208" s="163"/>
      <c r="X1208" s="163"/>
      <c r="Y1208" s="163"/>
      <c r="Z1208" s="163"/>
      <c r="AA1208" s="168"/>
      <c r="AT1208" s="169" t="s">
        <v>2027</v>
      </c>
      <c r="AU1208" s="169" t="s">
        <v>1960</v>
      </c>
      <c r="AV1208" s="10" t="s">
        <v>1960</v>
      </c>
      <c r="AW1208" s="10" t="s">
        <v>2028</v>
      </c>
      <c r="AX1208" s="10" t="s">
        <v>1936</v>
      </c>
      <c r="AY1208" s="169" t="s">
        <v>2019</v>
      </c>
    </row>
    <row r="1209" spans="2:65" s="10" customFormat="1" ht="22.5" customHeight="1">
      <c r="B1209" s="162"/>
      <c r="C1209" s="163"/>
      <c r="D1209" s="163"/>
      <c r="E1209" s="164" t="s">
        <v>1876</v>
      </c>
      <c r="F1209" s="266" t="s">
        <v>1512</v>
      </c>
      <c r="G1209" s="263"/>
      <c r="H1209" s="263"/>
      <c r="I1209" s="263"/>
      <c r="J1209" s="163"/>
      <c r="K1209" s="165">
        <v>84</v>
      </c>
      <c r="L1209" s="163"/>
      <c r="M1209" s="163"/>
      <c r="N1209" s="163"/>
      <c r="O1209" s="163"/>
      <c r="P1209" s="163"/>
      <c r="Q1209" s="163"/>
      <c r="R1209" s="166"/>
      <c r="T1209" s="167"/>
      <c r="U1209" s="163"/>
      <c r="V1209" s="163"/>
      <c r="W1209" s="163"/>
      <c r="X1209" s="163"/>
      <c r="Y1209" s="163"/>
      <c r="Z1209" s="163"/>
      <c r="AA1209" s="168"/>
      <c r="AT1209" s="169" t="s">
        <v>2027</v>
      </c>
      <c r="AU1209" s="169" t="s">
        <v>1960</v>
      </c>
      <c r="AV1209" s="10" t="s">
        <v>1960</v>
      </c>
      <c r="AW1209" s="10" t="s">
        <v>2028</v>
      </c>
      <c r="AX1209" s="10" t="s">
        <v>1936</v>
      </c>
      <c r="AY1209" s="169" t="s">
        <v>2019</v>
      </c>
    </row>
    <row r="1210" spans="2:65" s="11" customFormat="1" ht="22.5" customHeight="1">
      <c r="B1210" s="170"/>
      <c r="C1210" s="171"/>
      <c r="D1210" s="171"/>
      <c r="E1210" s="172" t="s">
        <v>1876</v>
      </c>
      <c r="F1210" s="264" t="s">
        <v>2029</v>
      </c>
      <c r="G1210" s="265"/>
      <c r="H1210" s="265"/>
      <c r="I1210" s="265"/>
      <c r="J1210" s="171"/>
      <c r="K1210" s="173">
        <v>229.97749999999999</v>
      </c>
      <c r="L1210" s="171"/>
      <c r="M1210" s="171"/>
      <c r="N1210" s="171"/>
      <c r="O1210" s="171"/>
      <c r="P1210" s="171"/>
      <c r="Q1210" s="171"/>
      <c r="R1210" s="174"/>
      <c r="T1210" s="175"/>
      <c r="U1210" s="171"/>
      <c r="V1210" s="171"/>
      <c r="W1210" s="171"/>
      <c r="X1210" s="171"/>
      <c r="Y1210" s="171"/>
      <c r="Z1210" s="171"/>
      <c r="AA1210" s="176"/>
      <c r="AT1210" s="177" t="s">
        <v>2027</v>
      </c>
      <c r="AU1210" s="177" t="s">
        <v>1960</v>
      </c>
      <c r="AV1210" s="11" t="s">
        <v>2024</v>
      </c>
      <c r="AW1210" s="11" t="s">
        <v>2028</v>
      </c>
      <c r="AX1210" s="11" t="s">
        <v>1878</v>
      </c>
      <c r="AY1210" s="177" t="s">
        <v>2019</v>
      </c>
    </row>
    <row r="1211" spans="2:65" s="1" customFormat="1" ht="31.5" customHeight="1">
      <c r="B1211" s="33"/>
      <c r="C1211" s="155" t="s">
        <v>1513</v>
      </c>
      <c r="D1211" s="155" t="s">
        <v>2020</v>
      </c>
      <c r="E1211" s="156" t="s">
        <v>1514</v>
      </c>
      <c r="F1211" s="249" t="s">
        <v>1515</v>
      </c>
      <c r="G1211" s="250"/>
      <c r="H1211" s="250"/>
      <c r="I1211" s="250"/>
      <c r="J1211" s="157" t="s">
        <v>2023</v>
      </c>
      <c r="K1211" s="158">
        <v>26.852</v>
      </c>
      <c r="L1211" s="251">
        <v>0</v>
      </c>
      <c r="M1211" s="250"/>
      <c r="N1211" s="252">
        <f>ROUND(L1211*K1211,2)</f>
        <v>0</v>
      </c>
      <c r="O1211" s="250"/>
      <c r="P1211" s="250"/>
      <c r="Q1211" s="250"/>
      <c r="R1211" s="35"/>
      <c r="T1211" s="159" t="s">
        <v>1876</v>
      </c>
      <c r="U1211" s="42" t="s">
        <v>1901</v>
      </c>
      <c r="V1211" s="34"/>
      <c r="W1211" s="160">
        <f>V1211*K1211</f>
        <v>0</v>
      </c>
      <c r="X1211" s="160">
        <v>5.6999999999999998E-4</v>
      </c>
      <c r="Y1211" s="160">
        <f>X1211*K1211</f>
        <v>1.5305639999999999E-2</v>
      </c>
      <c r="Z1211" s="160">
        <v>0</v>
      </c>
      <c r="AA1211" s="161">
        <f>Z1211*K1211</f>
        <v>0</v>
      </c>
      <c r="AR1211" s="16" t="s">
        <v>2102</v>
      </c>
      <c r="AT1211" s="16" t="s">
        <v>2020</v>
      </c>
      <c r="AU1211" s="16" t="s">
        <v>1960</v>
      </c>
      <c r="AY1211" s="16" t="s">
        <v>2019</v>
      </c>
      <c r="BE1211" s="102">
        <f>IF(U1211="základní",N1211,0)</f>
        <v>0</v>
      </c>
      <c r="BF1211" s="102">
        <f>IF(U1211="snížená",N1211,0)</f>
        <v>0</v>
      </c>
      <c r="BG1211" s="102">
        <f>IF(U1211="zákl. přenesená",N1211,0)</f>
        <v>0</v>
      </c>
      <c r="BH1211" s="102">
        <f>IF(U1211="sníž. přenesená",N1211,0)</f>
        <v>0</v>
      </c>
      <c r="BI1211" s="102">
        <f>IF(U1211="nulová",N1211,0)</f>
        <v>0</v>
      </c>
      <c r="BJ1211" s="16" t="s">
        <v>1878</v>
      </c>
      <c r="BK1211" s="102">
        <f>ROUND(L1211*K1211,2)</f>
        <v>0</v>
      </c>
      <c r="BL1211" s="16" t="s">
        <v>2102</v>
      </c>
      <c r="BM1211" s="16" t="s">
        <v>1516</v>
      </c>
    </row>
    <row r="1212" spans="2:65" s="10" customFormat="1" ht="44.25" customHeight="1">
      <c r="B1212" s="162"/>
      <c r="C1212" s="163"/>
      <c r="D1212" s="163"/>
      <c r="E1212" s="164" t="s">
        <v>1876</v>
      </c>
      <c r="F1212" s="262" t="s">
        <v>1499</v>
      </c>
      <c r="G1212" s="263"/>
      <c r="H1212" s="263"/>
      <c r="I1212" s="263"/>
      <c r="J1212" s="163"/>
      <c r="K1212" s="165">
        <v>8.8520000000000003</v>
      </c>
      <c r="L1212" s="163"/>
      <c r="M1212" s="163"/>
      <c r="N1212" s="163"/>
      <c r="O1212" s="163"/>
      <c r="P1212" s="163"/>
      <c r="Q1212" s="163"/>
      <c r="R1212" s="166"/>
      <c r="T1212" s="167"/>
      <c r="U1212" s="163"/>
      <c r="V1212" s="163"/>
      <c r="W1212" s="163"/>
      <c r="X1212" s="163"/>
      <c r="Y1212" s="163"/>
      <c r="Z1212" s="163"/>
      <c r="AA1212" s="168"/>
      <c r="AT1212" s="169" t="s">
        <v>2027</v>
      </c>
      <c r="AU1212" s="169" t="s">
        <v>1960</v>
      </c>
      <c r="AV1212" s="10" t="s">
        <v>1960</v>
      </c>
      <c r="AW1212" s="10" t="s">
        <v>2028</v>
      </c>
      <c r="AX1212" s="10" t="s">
        <v>1936</v>
      </c>
      <c r="AY1212" s="169" t="s">
        <v>2019</v>
      </c>
    </row>
    <row r="1213" spans="2:65" s="10" customFormat="1" ht="31.5" customHeight="1">
      <c r="B1213" s="162"/>
      <c r="C1213" s="163"/>
      <c r="D1213" s="163"/>
      <c r="E1213" s="164" t="s">
        <v>1876</v>
      </c>
      <c r="F1213" s="266" t="s">
        <v>1517</v>
      </c>
      <c r="G1213" s="263"/>
      <c r="H1213" s="263"/>
      <c r="I1213" s="263"/>
      <c r="J1213" s="163"/>
      <c r="K1213" s="165">
        <v>18</v>
      </c>
      <c r="L1213" s="163"/>
      <c r="M1213" s="163"/>
      <c r="N1213" s="163"/>
      <c r="O1213" s="163"/>
      <c r="P1213" s="163"/>
      <c r="Q1213" s="163"/>
      <c r="R1213" s="166"/>
      <c r="T1213" s="167"/>
      <c r="U1213" s="163"/>
      <c r="V1213" s="163"/>
      <c r="W1213" s="163"/>
      <c r="X1213" s="163"/>
      <c r="Y1213" s="163"/>
      <c r="Z1213" s="163"/>
      <c r="AA1213" s="168"/>
      <c r="AT1213" s="169" t="s">
        <v>2027</v>
      </c>
      <c r="AU1213" s="169" t="s">
        <v>1960</v>
      </c>
      <c r="AV1213" s="10" t="s">
        <v>1960</v>
      </c>
      <c r="AW1213" s="10" t="s">
        <v>2028</v>
      </c>
      <c r="AX1213" s="10" t="s">
        <v>1936</v>
      </c>
      <c r="AY1213" s="169" t="s">
        <v>2019</v>
      </c>
    </row>
    <row r="1214" spans="2:65" s="11" customFormat="1" ht="22.5" customHeight="1">
      <c r="B1214" s="170"/>
      <c r="C1214" s="171"/>
      <c r="D1214" s="171"/>
      <c r="E1214" s="172" t="s">
        <v>1876</v>
      </c>
      <c r="F1214" s="264" t="s">
        <v>2029</v>
      </c>
      <c r="G1214" s="265"/>
      <c r="H1214" s="265"/>
      <c r="I1214" s="265"/>
      <c r="J1214" s="171"/>
      <c r="K1214" s="173">
        <v>26.852</v>
      </c>
      <c r="L1214" s="171"/>
      <c r="M1214" s="171"/>
      <c r="N1214" s="171"/>
      <c r="O1214" s="171"/>
      <c r="P1214" s="171"/>
      <c r="Q1214" s="171"/>
      <c r="R1214" s="174"/>
      <c r="T1214" s="175"/>
      <c r="U1214" s="171"/>
      <c r="V1214" s="171"/>
      <c r="W1214" s="171"/>
      <c r="X1214" s="171"/>
      <c r="Y1214" s="171"/>
      <c r="Z1214" s="171"/>
      <c r="AA1214" s="176"/>
      <c r="AT1214" s="177" t="s">
        <v>2027</v>
      </c>
      <c r="AU1214" s="177" t="s">
        <v>1960</v>
      </c>
      <c r="AV1214" s="11" t="s">
        <v>2024</v>
      </c>
      <c r="AW1214" s="11" t="s">
        <v>2028</v>
      </c>
      <c r="AX1214" s="11" t="s">
        <v>1878</v>
      </c>
      <c r="AY1214" s="177" t="s">
        <v>2019</v>
      </c>
    </row>
    <row r="1215" spans="2:65" s="1" customFormat="1" ht="31.5" customHeight="1">
      <c r="B1215" s="33"/>
      <c r="C1215" s="178" t="s">
        <v>1518</v>
      </c>
      <c r="D1215" s="178" t="s">
        <v>2128</v>
      </c>
      <c r="E1215" s="179" t="s">
        <v>1519</v>
      </c>
      <c r="F1215" s="267" t="s">
        <v>1520</v>
      </c>
      <c r="G1215" s="268"/>
      <c r="H1215" s="268"/>
      <c r="I1215" s="268"/>
      <c r="J1215" s="180" t="s">
        <v>2023</v>
      </c>
      <c r="K1215" s="181">
        <v>462.87099999999998</v>
      </c>
      <c r="L1215" s="269">
        <v>0</v>
      </c>
      <c r="M1215" s="268"/>
      <c r="N1215" s="270">
        <f>ROUND(L1215*K1215,2)</f>
        <v>0</v>
      </c>
      <c r="O1215" s="250"/>
      <c r="P1215" s="250"/>
      <c r="Q1215" s="250"/>
      <c r="R1215" s="35"/>
      <c r="T1215" s="159" t="s">
        <v>1876</v>
      </c>
      <c r="U1215" s="42" t="s">
        <v>1901</v>
      </c>
      <c r="V1215" s="34"/>
      <c r="W1215" s="160">
        <f>V1215*K1215</f>
        <v>0</v>
      </c>
      <c r="X1215" s="160">
        <v>4.4999999999999997E-3</v>
      </c>
      <c r="Y1215" s="160">
        <f>X1215*K1215</f>
        <v>2.0829194999999996</v>
      </c>
      <c r="Z1215" s="160">
        <v>0</v>
      </c>
      <c r="AA1215" s="161">
        <f>Z1215*K1215</f>
        <v>0</v>
      </c>
      <c r="AR1215" s="16" t="s">
        <v>2184</v>
      </c>
      <c r="AT1215" s="16" t="s">
        <v>2128</v>
      </c>
      <c r="AU1215" s="16" t="s">
        <v>1960</v>
      </c>
      <c r="AY1215" s="16" t="s">
        <v>2019</v>
      </c>
      <c r="BE1215" s="102">
        <f>IF(U1215="základní",N1215,0)</f>
        <v>0</v>
      </c>
      <c r="BF1215" s="102">
        <f>IF(U1215="snížená",N1215,0)</f>
        <v>0</v>
      </c>
      <c r="BG1215" s="102">
        <f>IF(U1215="zákl. přenesená",N1215,0)</f>
        <v>0</v>
      </c>
      <c r="BH1215" s="102">
        <f>IF(U1215="sníž. přenesená",N1215,0)</f>
        <v>0</v>
      </c>
      <c r="BI1215" s="102">
        <f>IF(U1215="nulová",N1215,0)</f>
        <v>0</v>
      </c>
      <c r="BJ1215" s="16" t="s">
        <v>1878</v>
      </c>
      <c r="BK1215" s="102">
        <f>ROUND(L1215*K1215,2)</f>
        <v>0</v>
      </c>
      <c r="BL1215" s="16" t="s">
        <v>2102</v>
      </c>
      <c r="BM1215" s="16" t="s">
        <v>1521</v>
      </c>
    </row>
    <row r="1216" spans="2:65" s="10" customFormat="1" ht="22.5" customHeight="1">
      <c r="B1216" s="162"/>
      <c r="C1216" s="163"/>
      <c r="D1216" s="163"/>
      <c r="E1216" s="164" t="s">
        <v>1876</v>
      </c>
      <c r="F1216" s="262" t="s">
        <v>1522</v>
      </c>
      <c r="G1216" s="263"/>
      <c r="H1216" s="263"/>
      <c r="I1216" s="263"/>
      <c r="J1216" s="163"/>
      <c r="K1216" s="165">
        <v>350.70170000000002</v>
      </c>
      <c r="L1216" s="163"/>
      <c r="M1216" s="163"/>
      <c r="N1216" s="163"/>
      <c r="O1216" s="163"/>
      <c r="P1216" s="163"/>
      <c r="Q1216" s="163"/>
      <c r="R1216" s="166"/>
      <c r="T1216" s="167"/>
      <c r="U1216" s="163"/>
      <c r="V1216" s="163"/>
      <c r="W1216" s="163"/>
      <c r="X1216" s="163"/>
      <c r="Y1216" s="163"/>
      <c r="Z1216" s="163"/>
      <c r="AA1216" s="168"/>
      <c r="AT1216" s="169" t="s">
        <v>2027</v>
      </c>
      <c r="AU1216" s="169" t="s">
        <v>1960</v>
      </c>
      <c r="AV1216" s="10" t="s">
        <v>1960</v>
      </c>
      <c r="AW1216" s="10" t="s">
        <v>2028</v>
      </c>
      <c r="AX1216" s="10" t="s">
        <v>1936</v>
      </c>
      <c r="AY1216" s="169" t="s">
        <v>2019</v>
      </c>
    </row>
    <row r="1217" spans="2:65" s="10" customFormat="1" ht="22.5" customHeight="1">
      <c r="B1217" s="162"/>
      <c r="C1217" s="163"/>
      <c r="D1217" s="163"/>
      <c r="E1217" s="164" t="s">
        <v>1876</v>
      </c>
      <c r="F1217" s="266" t="s">
        <v>1523</v>
      </c>
      <c r="G1217" s="263"/>
      <c r="H1217" s="263"/>
      <c r="I1217" s="263"/>
      <c r="J1217" s="163"/>
      <c r="K1217" s="165">
        <v>35.0244</v>
      </c>
      <c r="L1217" s="163"/>
      <c r="M1217" s="163"/>
      <c r="N1217" s="163"/>
      <c r="O1217" s="163"/>
      <c r="P1217" s="163"/>
      <c r="Q1217" s="163"/>
      <c r="R1217" s="166"/>
      <c r="T1217" s="167"/>
      <c r="U1217" s="163"/>
      <c r="V1217" s="163"/>
      <c r="W1217" s="163"/>
      <c r="X1217" s="163"/>
      <c r="Y1217" s="163"/>
      <c r="Z1217" s="163"/>
      <c r="AA1217" s="168"/>
      <c r="AT1217" s="169" t="s">
        <v>2027</v>
      </c>
      <c r="AU1217" s="169" t="s">
        <v>1960</v>
      </c>
      <c r="AV1217" s="10" t="s">
        <v>1960</v>
      </c>
      <c r="AW1217" s="10" t="s">
        <v>2028</v>
      </c>
      <c r="AX1217" s="10" t="s">
        <v>1936</v>
      </c>
      <c r="AY1217" s="169" t="s">
        <v>2019</v>
      </c>
    </row>
    <row r="1218" spans="2:65" s="11" customFormat="1" ht="22.5" customHeight="1">
      <c r="B1218" s="170"/>
      <c r="C1218" s="171"/>
      <c r="D1218" s="171"/>
      <c r="E1218" s="172" t="s">
        <v>1876</v>
      </c>
      <c r="F1218" s="264" t="s">
        <v>2029</v>
      </c>
      <c r="G1218" s="265"/>
      <c r="H1218" s="265"/>
      <c r="I1218" s="265"/>
      <c r="J1218" s="171"/>
      <c r="K1218" s="173">
        <v>385.72609999999997</v>
      </c>
      <c r="L1218" s="171"/>
      <c r="M1218" s="171"/>
      <c r="N1218" s="171"/>
      <c r="O1218" s="171"/>
      <c r="P1218" s="171"/>
      <c r="Q1218" s="171"/>
      <c r="R1218" s="174"/>
      <c r="T1218" s="175"/>
      <c r="U1218" s="171"/>
      <c r="V1218" s="171"/>
      <c r="W1218" s="171"/>
      <c r="X1218" s="171"/>
      <c r="Y1218" s="171"/>
      <c r="Z1218" s="171"/>
      <c r="AA1218" s="176"/>
      <c r="AT1218" s="177" t="s">
        <v>2027</v>
      </c>
      <c r="AU1218" s="177" t="s">
        <v>1960</v>
      </c>
      <c r="AV1218" s="11" t="s">
        <v>2024</v>
      </c>
      <c r="AW1218" s="11" t="s">
        <v>2028</v>
      </c>
      <c r="AX1218" s="11" t="s">
        <v>1878</v>
      </c>
      <c r="AY1218" s="177" t="s">
        <v>2019</v>
      </c>
    </row>
    <row r="1219" spans="2:65" s="1" customFormat="1" ht="31.5" customHeight="1">
      <c r="B1219" s="33"/>
      <c r="C1219" s="155" t="s">
        <v>1524</v>
      </c>
      <c r="D1219" s="155" t="s">
        <v>2020</v>
      </c>
      <c r="E1219" s="156" t="s">
        <v>1525</v>
      </c>
      <c r="F1219" s="249" t="s">
        <v>1526</v>
      </c>
      <c r="G1219" s="250"/>
      <c r="H1219" s="250"/>
      <c r="I1219" s="250"/>
      <c r="J1219" s="157" t="s">
        <v>2023</v>
      </c>
      <c r="K1219" s="158">
        <v>85.206000000000003</v>
      </c>
      <c r="L1219" s="251">
        <v>0</v>
      </c>
      <c r="M1219" s="250"/>
      <c r="N1219" s="252">
        <f>ROUND(L1219*K1219,2)</f>
        <v>0</v>
      </c>
      <c r="O1219" s="250"/>
      <c r="P1219" s="250"/>
      <c r="Q1219" s="250"/>
      <c r="R1219" s="35"/>
      <c r="T1219" s="159" t="s">
        <v>1876</v>
      </c>
      <c r="U1219" s="42" t="s">
        <v>1901</v>
      </c>
      <c r="V1219" s="34"/>
      <c r="W1219" s="160">
        <f>V1219*K1219</f>
        <v>0</v>
      </c>
      <c r="X1219" s="160">
        <v>6.4000000000000005E-4</v>
      </c>
      <c r="Y1219" s="160">
        <f>X1219*K1219</f>
        <v>5.4531840000000005E-2</v>
      </c>
      <c r="Z1219" s="160">
        <v>0</v>
      </c>
      <c r="AA1219" s="161">
        <f>Z1219*K1219</f>
        <v>0</v>
      </c>
      <c r="AR1219" s="16" t="s">
        <v>2102</v>
      </c>
      <c r="AT1219" s="16" t="s">
        <v>2020</v>
      </c>
      <c r="AU1219" s="16" t="s">
        <v>1960</v>
      </c>
      <c r="AY1219" s="16" t="s">
        <v>2019</v>
      </c>
      <c r="BE1219" s="102">
        <f>IF(U1219="základní",N1219,0)</f>
        <v>0</v>
      </c>
      <c r="BF1219" s="102">
        <f>IF(U1219="snížená",N1219,0)</f>
        <v>0</v>
      </c>
      <c r="BG1219" s="102">
        <f>IF(U1219="zákl. přenesená",N1219,0)</f>
        <v>0</v>
      </c>
      <c r="BH1219" s="102">
        <f>IF(U1219="sníž. přenesená",N1219,0)</f>
        <v>0</v>
      </c>
      <c r="BI1219" s="102">
        <f>IF(U1219="nulová",N1219,0)</f>
        <v>0</v>
      </c>
      <c r="BJ1219" s="16" t="s">
        <v>1878</v>
      </c>
      <c r="BK1219" s="102">
        <f>ROUND(L1219*K1219,2)</f>
        <v>0</v>
      </c>
      <c r="BL1219" s="16" t="s">
        <v>2102</v>
      </c>
      <c r="BM1219" s="16" t="s">
        <v>1527</v>
      </c>
    </row>
    <row r="1220" spans="2:65" s="10" customFormat="1" ht="31.5" customHeight="1">
      <c r="B1220" s="162"/>
      <c r="C1220" s="163"/>
      <c r="D1220" s="163"/>
      <c r="E1220" s="164" t="s">
        <v>1876</v>
      </c>
      <c r="F1220" s="262" t="s">
        <v>1528</v>
      </c>
      <c r="G1220" s="263"/>
      <c r="H1220" s="263"/>
      <c r="I1220" s="263"/>
      <c r="J1220" s="163"/>
      <c r="K1220" s="165">
        <v>24.45</v>
      </c>
      <c r="L1220" s="163"/>
      <c r="M1220" s="163"/>
      <c r="N1220" s="163"/>
      <c r="O1220" s="163"/>
      <c r="P1220" s="163"/>
      <c r="Q1220" s="163"/>
      <c r="R1220" s="166"/>
      <c r="T1220" s="167"/>
      <c r="U1220" s="163"/>
      <c r="V1220" s="163"/>
      <c r="W1220" s="163"/>
      <c r="X1220" s="163"/>
      <c r="Y1220" s="163"/>
      <c r="Z1220" s="163"/>
      <c r="AA1220" s="168"/>
      <c r="AT1220" s="169" t="s">
        <v>2027</v>
      </c>
      <c r="AU1220" s="169" t="s">
        <v>1960</v>
      </c>
      <c r="AV1220" s="10" t="s">
        <v>1960</v>
      </c>
      <c r="AW1220" s="10" t="s">
        <v>2028</v>
      </c>
      <c r="AX1220" s="10" t="s">
        <v>1936</v>
      </c>
      <c r="AY1220" s="169" t="s">
        <v>2019</v>
      </c>
    </row>
    <row r="1221" spans="2:65" s="10" customFormat="1" ht="31.5" customHeight="1">
      <c r="B1221" s="162"/>
      <c r="C1221" s="163"/>
      <c r="D1221" s="163"/>
      <c r="E1221" s="164" t="s">
        <v>1876</v>
      </c>
      <c r="F1221" s="266" t="s">
        <v>1529</v>
      </c>
      <c r="G1221" s="263"/>
      <c r="H1221" s="263"/>
      <c r="I1221" s="263"/>
      <c r="J1221" s="163"/>
      <c r="K1221" s="165">
        <v>17.826000000000001</v>
      </c>
      <c r="L1221" s="163"/>
      <c r="M1221" s="163"/>
      <c r="N1221" s="163"/>
      <c r="O1221" s="163"/>
      <c r="P1221" s="163"/>
      <c r="Q1221" s="163"/>
      <c r="R1221" s="166"/>
      <c r="T1221" s="167"/>
      <c r="U1221" s="163"/>
      <c r="V1221" s="163"/>
      <c r="W1221" s="163"/>
      <c r="X1221" s="163"/>
      <c r="Y1221" s="163"/>
      <c r="Z1221" s="163"/>
      <c r="AA1221" s="168"/>
      <c r="AT1221" s="169" t="s">
        <v>2027</v>
      </c>
      <c r="AU1221" s="169" t="s">
        <v>1960</v>
      </c>
      <c r="AV1221" s="10" t="s">
        <v>1960</v>
      </c>
      <c r="AW1221" s="10" t="s">
        <v>2028</v>
      </c>
      <c r="AX1221" s="10" t="s">
        <v>1936</v>
      </c>
      <c r="AY1221" s="169" t="s">
        <v>2019</v>
      </c>
    </row>
    <row r="1222" spans="2:65" s="10" customFormat="1" ht="31.5" customHeight="1">
      <c r="B1222" s="162"/>
      <c r="C1222" s="163"/>
      <c r="D1222" s="163"/>
      <c r="E1222" s="164" t="s">
        <v>1876</v>
      </c>
      <c r="F1222" s="266" t="s">
        <v>1530</v>
      </c>
      <c r="G1222" s="263"/>
      <c r="H1222" s="263"/>
      <c r="I1222" s="263"/>
      <c r="J1222" s="163"/>
      <c r="K1222" s="165">
        <v>25.47</v>
      </c>
      <c r="L1222" s="163"/>
      <c r="M1222" s="163"/>
      <c r="N1222" s="163"/>
      <c r="O1222" s="163"/>
      <c r="P1222" s="163"/>
      <c r="Q1222" s="163"/>
      <c r="R1222" s="166"/>
      <c r="T1222" s="167"/>
      <c r="U1222" s="163"/>
      <c r="V1222" s="163"/>
      <c r="W1222" s="163"/>
      <c r="X1222" s="163"/>
      <c r="Y1222" s="163"/>
      <c r="Z1222" s="163"/>
      <c r="AA1222" s="168"/>
      <c r="AT1222" s="169" t="s">
        <v>2027</v>
      </c>
      <c r="AU1222" s="169" t="s">
        <v>1960</v>
      </c>
      <c r="AV1222" s="10" t="s">
        <v>1960</v>
      </c>
      <c r="AW1222" s="10" t="s">
        <v>2028</v>
      </c>
      <c r="AX1222" s="10" t="s">
        <v>1936</v>
      </c>
      <c r="AY1222" s="169" t="s">
        <v>2019</v>
      </c>
    </row>
    <row r="1223" spans="2:65" s="10" customFormat="1" ht="22.5" customHeight="1">
      <c r="B1223" s="162"/>
      <c r="C1223" s="163"/>
      <c r="D1223" s="163"/>
      <c r="E1223" s="164" t="s">
        <v>1876</v>
      </c>
      <c r="F1223" s="266" t="s">
        <v>1531</v>
      </c>
      <c r="G1223" s="263"/>
      <c r="H1223" s="263"/>
      <c r="I1223" s="263"/>
      <c r="J1223" s="163"/>
      <c r="K1223" s="165">
        <v>17.46</v>
      </c>
      <c r="L1223" s="163"/>
      <c r="M1223" s="163"/>
      <c r="N1223" s="163"/>
      <c r="O1223" s="163"/>
      <c r="P1223" s="163"/>
      <c r="Q1223" s="163"/>
      <c r="R1223" s="166"/>
      <c r="T1223" s="167"/>
      <c r="U1223" s="163"/>
      <c r="V1223" s="163"/>
      <c r="W1223" s="163"/>
      <c r="X1223" s="163"/>
      <c r="Y1223" s="163"/>
      <c r="Z1223" s="163"/>
      <c r="AA1223" s="168"/>
      <c r="AT1223" s="169" t="s">
        <v>2027</v>
      </c>
      <c r="AU1223" s="169" t="s">
        <v>1960</v>
      </c>
      <c r="AV1223" s="10" t="s">
        <v>1960</v>
      </c>
      <c r="AW1223" s="10" t="s">
        <v>2028</v>
      </c>
      <c r="AX1223" s="10" t="s">
        <v>1936</v>
      </c>
      <c r="AY1223" s="169" t="s">
        <v>2019</v>
      </c>
    </row>
    <row r="1224" spans="2:65" s="11" customFormat="1" ht="22.5" customHeight="1">
      <c r="B1224" s="170"/>
      <c r="C1224" s="171"/>
      <c r="D1224" s="171"/>
      <c r="E1224" s="172" t="s">
        <v>1876</v>
      </c>
      <c r="F1224" s="264" t="s">
        <v>2029</v>
      </c>
      <c r="G1224" s="265"/>
      <c r="H1224" s="265"/>
      <c r="I1224" s="265"/>
      <c r="J1224" s="171"/>
      <c r="K1224" s="173">
        <v>85.206000000000003</v>
      </c>
      <c r="L1224" s="171"/>
      <c r="M1224" s="171"/>
      <c r="N1224" s="171"/>
      <c r="O1224" s="171"/>
      <c r="P1224" s="171"/>
      <c r="Q1224" s="171"/>
      <c r="R1224" s="174"/>
      <c r="T1224" s="175"/>
      <c r="U1224" s="171"/>
      <c r="V1224" s="171"/>
      <c r="W1224" s="171"/>
      <c r="X1224" s="171"/>
      <c r="Y1224" s="171"/>
      <c r="Z1224" s="171"/>
      <c r="AA1224" s="176"/>
      <c r="AT1224" s="177" t="s">
        <v>2027</v>
      </c>
      <c r="AU1224" s="177" t="s">
        <v>1960</v>
      </c>
      <c r="AV1224" s="11" t="s">
        <v>2024</v>
      </c>
      <c r="AW1224" s="11" t="s">
        <v>2028</v>
      </c>
      <c r="AX1224" s="11" t="s">
        <v>1878</v>
      </c>
      <c r="AY1224" s="177" t="s">
        <v>2019</v>
      </c>
    </row>
    <row r="1225" spans="2:65" s="1" customFormat="1" ht="31.5" customHeight="1">
      <c r="B1225" s="33"/>
      <c r="C1225" s="155" t="s">
        <v>1532</v>
      </c>
      <c r="D1225" s="155" t="s">
        <v>2020</v>
      </c>
      <c r="E1225" s="156" t="s">
        <v>1533</v>
      </c>
      <c r="F1225" s="249" t="s">
        <v>1534</v>
      </c>
      <c r="G1225" s="250"/>
      <c r="H1225" s="250"/>
      <c r="I1225" s="250"/>
      <c r="J1225" s="157" t="s">
        <v>2023</v>
      </c>
      <c r="K1225" s="158">
        <v>74.75</v>
      </c>
      <c r="L1225" s="251">
        <v>0</v>
      </c>
      <c r="M1225" s="250"/>
      <c r="N1225" s="252">
        <f>ROUND(L1225*K1225,2)</f>
        <v>0</v>
      </c>
      <c r="O1225" s="250"/>
      <c r="P1225" s="250"/>
      <c r="Q1225" s="250"/>
      <c r="R1225" s="35"/>
      <c r="T1225" s="159" t="s">
        <v>1876</v>
      </c>
      <c r="U1225" s="42" t="s">
        <v>1901</v>
      </c>
      <c r="V1225" s="34"/>
      <c r="W1225" s="160">
        <f>V1225*K1225</f>
        <v>0</v>
      </c>
      <c r="X1225" s="160">
        <v>7.6000000000000004E-4</v>
      </c>
      <c r="Y1225" s="160">
        <f>X1225*K1225</f>
        <v>5.6810000000000006E-2</v>
      </c>
      <c r="Z1225" s="160">
        <v>0</v>
      </c>
      <c r="AA1225" s="161">
        <f>Z1225*K1225</f>
        <v>0</v>
      </c>
      <c r="AR1225" s="16" t="s">
        <v>2102</v>
      </c>
      <c r="AT1225" s="16" t="s">
        <v>2020</v>
      </c>
      <c r="AU1225" s="16" t="s">
        <v>1960</v>
      </c>
      <c r="AY1225" s="16" t="s">
        <v>2019</v>
      </c>
      <c r="BE1225" s="102">
        <f>IF(U1225="základní",N1225,0)</f>
        <v>0</v>
      </c>
      <c r="BF1225" s="102">
        <f>IF(U1225="snížená",N1225,0)</f>
        <v>0</v>
      </c>
      <c r="BG1225" s="102">
        <f>IF(U1225="zákl. přenesená",N1225,0)</f>
        <v>0</v>
      </c>
      <c r="BH1225" s="102">
        <f>IF(U1225="sníž. přenesená",N1225,0)</f>
        <v>0</v>
      </c>
      <c r="BI1225" s="102">
        <f>IF(U1225="nulová",N1225,0)</f>
        <v>0</v>
      </c>
      <c r="BJ1225" s="16" t="s">
        <v>1878</v>
      </c>
      <c r="BK1225" s="102">
        <f>ROUND(L1225*K1225,2)</f>
        <v>0</v>
      </c>
      <c r="BL1225" s="16" t="s">
        <v>2102</v>
      </c>
      <c r="BM1225" s="16" t="s">
        <v>1535</v>
      </c>
    </row>
    <row r="1226" spans="2:65" s="10" customFormat="1" ht="22.5" customHeight="1">
      <c r="B1226" s="162"/>
      <c r="C1226" s="163"/>
      <c r="D1226" s="163"/>
      <c r="E1226" s="164" t="s">
        <v>1876</v>
      </c>
      <c r="F1226" s="262" t="s">
        <v>1536</v>
      </c>
      <c r="G1226" s="263"/>
      <c r="H1226" s="263"/>
      <c r="I1226" s="263"/>
      <c r="J1226" s="163"/>
      <c r="K1226" s="165">
        <v>74.75</v>
      </c>
      <c r="L1226" s="163"/>
      <c r="M1226" s="163"/>
      <c r="N1226" s="163"/>
      <c r="O1226" s="163"/>
      <c r="P1226" s="163"/>
      <c r="Q1226" s="163"/>
      <c r="R1226" s="166"/>
      <c r="T1226" s="167"/>
      <c r="U1226" s="163"/>
      <c r="V1226" s="163"/>
      <c r="W1226" s="163"/>
      <c r="X1226" s="163"/>
      <c r="Y1226" s="163"/>
      <c r="Z1226" s="163"/>
      <c r="AA1226" s="168"/>
      <c r="AT1226" s="169" t="s">
        <v>2027</v>
      </c>
      <c r="AU1226" s="169" t="s">
        <v>1960</v>
      </c>
      <c r="AV1226" s="10" t="s">
        <v>1960</v>
      </c>
      <c r="AW1226" s="10" t="s">
        <v>2028</v>
      </c>
      <c r="AX1226" s="10" t="s">
        <v>1936</v>
      </c>
      <c r="AY1226" s="169" t="s">
        <v>2019</v>
      </c>
    </row>
    <row r="1227" spans="2:65" s="11" customFormat="1" ht="22.5" customHeight="1">
      <c r="B1227" s="170"/>
      <c r="C1227" s="171"/>
      <c r="D1227" s="171"/>
      <c r="E1227" s="172" t="s">
        <v>1876</v>
      </c>
      <c r="F1227" s="264" t="s">
        <v>2029</v>
      </c>
      <c r="G1227" s="265"/>
      <c r="H1227" s="265"/>
      <c r="I1227" s="265"/>
      <c r="J1227" s="171"/>
      <c r="K1227" s="173">
        <v>74.75</v>
      </c>
      <c r="L1227" s="171"/>
      <c r="M1227" s="171"/>
      <c r="N1227" s="171"/>
      <c r="O1227" s="171"/>
      <c r="P1227" s="171"/>
      <c r="Q1227" s="171"/>
      <c r="R1227" s="174"/>
      <c r="T1227" s="175"/>
      <c r="U1227" s="171"/>
      <c r="V1227" s="171"/>
      <c r="W1227" s="171"/>
      <c r="X1227" s="171"/>
      <c r="Y1227" s="171"/>
      <c r="Z1227" s="171"/>
      <c r="AA1227" s="176"/>
      <c r="AT1227" s="177" t="s">
        <v>2027</v>
      </c>
      <c r="AU1227" s="177" t="s">
        <v>1960</v>
      </c>
      <c r="AV1227" s="11" t="s">
        <v>2024</v>
      </c>
      <c r="AW1227" s="11" t="s">
        <v>2028</v>
      </c>
      <c r="AX1227" s="11" t="s">
        <v>1878</v>
      </c>
      <c r="AY1227" s="177" t="s">
        <v>2019</v>
      </c>
    </row>
    <row r="1228" spans="2:65" s="1" customFormat="1" ht="31.5" customHeight="1">
      <c r="B1228" s="33"/>
      <c r="C1228" s="155" t="s">
        <v>1537</v>
      </c>
      <c r="D1228" s="155" t="s">
        <v>2020</v>
      </c>
      <c r="E1228" s="156" t="s">
        <v>1538</v>
      </c>
      <c r="F1228" s="249" t="s">
        <v>1539</v>
      </c>
      <c r="G1228" s="250"/>
      <c r="H1228" s="250"/>
      <c r="I1228" s="250"/>
      <c r="J1228" s="157" t="s">
        <v>2023</v>
      </c>
      <c r="K1228" s="158">
        <v>84</v>
      </c>
      <c r="L1228" s="251">
        <v>0</v>
      </c>
      <c r="M1228" s="250"/>
      <c r="N1228" s="252">
        <f>ROUND(L1228*K1228,2)</f>
        <v>0</v>
      </c>
      <c r="O1228" s="250"/>
      <c r="P1228" s="250"/>
      <c r="Q1228" s="250"/>
      <c r="R1228" s="35"/>
      <c r="T1228" s="159" t="s">
        <v>1876</v>
      </c>
      <c r="U1228" s="42" t="s">
        <v>1901</v>
      </c>
      <c r="V1228" s="34"/>
      <c r="W1228" s="160">
        <f>V1228*K1228</f>
        <v>0</v>
      </c>
      <c r="X1228" s="160">
        <v>7.6999999999999996E-4</v>
      </c>
      <c r="Y1228" s="160">
        <f>X1228*K1228</f>
        <v>6.4680000000000001E-2</v>
      </c>
      <c r="Z1228" s="160">
        <v>0</v>
      </c>
      <c r="AA1228" s="161">
        <f>Z1228*K1228</f>
        <v>0</v>
      </c>
      <c r="AR1228" s="16" t="s">
        <v>2102</v>
      </c>
      <c r="AT1228" s="16" t="s">
        <v>2020</v>
      </c>
      <c r="AU1228" s="16" t="s">
        <v>1960</v>
      </c>
      <c r="AY1228" s="16" t="s">
        <v>2019</v>
      </c>
      <c r="BE1228" s="102">
        <f>IF(U1228="základní",N1228,0)</f>
        <v>0</v>
      </c>
      <c r="BF1228" s="102">
        <f>IF(U1228="snížená",N1228,0)</f>
        <v>0</v>
      </c>
      <c r="BG1228" s="102">
        <f>IF(U1228="zákl. přenesená",N1228,0)</f>
        <v>0</v>
      </c>
      <c r="BH1228" s="102">
        <f>IF(U1228="sníž. přenesená",N1228,0)</f>
        <v>0</v>
      </c>
      <c r="BI1228" s="102">
        <f>IF(U1228="nulová",N1228,0)</f>
        <v>0</v>
      </c>
      <c r="BJ1228" s="16" t="s">
        <v>1878</v>
      </c>
      <c r="BK1228" s="102">
        <f>ROUND(L1228*K1228,2)</f>
        <v>0</v>
      </c>
      <c r="BL1228" s="16" t="s">
        <v>2102</v>
      </c>
      <c r="BM1228" s="16" t="s">
        <v>1540</v>
      </c>
    </row>
    <row r="1229" spans="2:65" s="10" customFormat="1" ht="22.5" customHeight="1">
      <c r="B1229" s="162"/>
      <c r="C1229" s="163"/>
      <c r="D1229" s="163"/>
      <c r="E1229" s="164" t="s">
        <v>1876</v>
      </c>
      <c r="F1229" s="262" t="s">
        <v>1487</v>
      </c>
      <c r="G1229" s="263"/>
      <c r="H1229" s="263"/>
      <c r="I1229" s="263"/>
      <c r="J1229" s="163"/>
      <c r="K1229" s="165">
        <v>84</v>
      </c>
      <c r="L1229" s="163"/>
      <c r="M1229" s="163"/>
      <c r="N1229" s="163"/>
      <c r="O1229" s="163"/>
      <c r="P1229" s="163"/>
      <c r="Q1229" s="163"/>
      <c r="R1229" s="166"/>
      <c r="T1229" s="167"/>
      <c r="U1229" s="163"/>
      <c r="V1229" s="163"/>
      <c r="W1229" s="163"/>
      <c r="X1229" s="163"/>
      <c r="Y1229" s="163"/>
      <c r="Z1229" s="163"/>
      <c r="AA1229" s="168"/>
      <c r="AT1229" s="169" t="s">
        <v>2027</v>
      </c>
      <c r="AU1229" s="169" t="s">
        <v>1960</v>
      </c>
      <c r="AV1229" s="10" t="s">
        <v>1960</v>
      </c>
      <c r="AW1229" s="10" t="s">
        <v>2028</v>
      </c>
      <c r="AX1229" s="10" t="s">
        <v>1936</v>
      </c>
      <c r="AY1229" s="169" t="s">
        <v>2019</v>
      </c>
    </row>
    <row r="1230" spans="2:65" s="11" customFormat="1" ht="22.5" customHeight="1">
      <c r="B1230" s="170"/>
      <c r="C1230" s="171"/>
      <c r="D1230" s="171"/>
      <c r="E1230" s="172" t="s">
        <v>1876</v>
      </c>
      <c r="F1230" s="264" t="s">
        <v>2029</v>
      </c>
      <c r="G1230" s="265"/>
      <c r="H1230" s="265"/>
      <c r="I1230" s="265"/>
      <c r="J1230" s="171"/>
      <c r="K1230" s="173">
        <v>84</v>
      </c>
      <c r="L1230" s="171"/>
      <c r="M1230" s="171"/>
      <c r="N1230" s="171"/>
      <c r="O1230" s="171"/>
      <c r="P1230" s="171"/>
      <c r="Q1230" s="171"/>
      <c r="R1230" s="174"/>
      <c r="T1230" s="175"/>
      <c r="U1230" s="171"/>
      <c r="V1230" s="171"/>
      <c r="W1230" s="171"/>
      <c r="X1230" s="171"/>
      <c r="Y1230" s="171"/>
      <c r="Z1230" s="171"/>
      <c r="AA1230" s="176"/>
      <c r="AT1230" s="177" t="s">
        <v>2027</v>
      </c>
      <c r="AU1230" s="177" t="s">
        <v>1960</v>
      </c>
      <c r="AV1230" s="11" t="s">
        <v>2024</v>
      </c>
      <c r="AW1230" s="11" t="s">
        <v>2028</v>
      </c>
      <c r="AX1230" s="11" t="s">
        <v>1878</v>
      </c>
      <c r="AY1230" s="177" t="s">
        <v>2019</v>
      </c>
    </row>
    <row r="1231" spans="2:65" s="1" customFormat="1" ht="31.5" customHeight="1">
      <c r="B1231" s="33"/>
      <c r="C1231" s="178" t="s">
        <v>1541</v>
      </c>
      <c r="D1231" s="178" t="s">
        <v>2128</v>
      </c>
      <c r="E1231" s="179" t="s">
        <v>1542</v>
      </c>
      <c r="F1231" s="267" t="s">
        <v>1543</v>
      </c>
      <c r="G1231" s="268"/>
      <c r="H1231" s="268"/>
      <c r="I1231" s="268"/>
      <c r="J1231" s="180" t="s">
        <v>2023</v>
      </c>
      <c r="K1231" s="181">
        <v>96.6</v>
      </c>
      <c r="L1231" s="269">
        <v>0</v>
      </c>
      <c r="M1231" s="268"/>
      <c r="N1231" s="270">
        <f>ROUND(L1231*K1231,2)</f>
        <v>0</v>
      </c>
      <c r="O1231" s="250"/>
      <c r="P1231" s="250"/>
      <c r="Q1231" s="250"/>
      <c r="R1231" s="35"/>
      <c r="T1231" s="159" t="s">
        <v>1876</v>
      </c>
      <c r="U1231" s="42" t="s">
        <v>1901</v>
      </c>
      <c r="V1231" s="34"/>
      <c r="W1231" s="160">
        <f>V1231*K1231</f>
        <v>0</v>
      </c>
      <c r="X1231" s="160">
        <v>2.5400000000000002E-3</v>
      </c>
      <c r="Y1231" s="160">
        <f>X1231*K1231</f>
        <v>0.245364</v>
      </c>
      <c r="Z1231" s="160">
        <v>0</v>
      </c>
      <c r="AA1231" s="161">
        <f>Z1231*K1231</f>
        <v>0</v>
      </c>
      <c r="AR1231" s="16" t="s">
        <v>2184</v>
      </c>
      <c r="AT1231" s="16" t="s">
        <v>2128</v>
      </c>
      <c r="AU1231" s="16" t="s">
        <v>1960</v>
      </c>
      <c r="AY1231" s="16" t="s">
        <v>2019</v>
      </c>
      <c r="BE1231" s="102">
        <f>IF(U1231="základní",N1231,0)</f>
        <v>0</v>
      </c>
      <c r="BF1231" s="102">
        <f>IF(U1231="snížená",N1231,0)</f>
        <v>0</v>
      </c>
      <c r="BG1231" s="102">
        <f>IF(U1231="zákl. přenesená",N1231,0)</f>
        <v>0</v>
      </c>
      <c r="BH1231" s="102">
        <f>IF(U1231="sníž. přenesená",N1231,0)</f>
        <v>0</v>
      </c>
      <c r="BI1231" s="102">
        <f>IF(U1231="nulová",N1231,0)</f>
        <v>0</v>
      </c>
      <c r="BJ1231" s="16" t="s">
        <v>1878</v>
      </c>
      <c r="BK1231" s="102">
        <f>ROUND(L1231*K1231,2)</f>
        <v>0</v>
      </c>
      <c r="BL1231" s="16" t="s">
        <v>2102</v>
      </c>
      <c r="BM1231" s="16" t="s">
        <v>1544</v>
      </c>
    </row>
    <row r="1232" spans="2:65" s="10" customFormat="1" ht="22.5" customHeight="1">
      <c r="B1232" s="162"/>
      <c r="C1232" s="163"/>
      <c r="D1232" s="163"/>
      <c r="E1232" s="164" t="s">
        <v>1876</v>
      </c>
      <c r="F1232" s="262" t="s">
        <v>1545</v>
      </c>
      <c r="G1232" s="263"/>
      <c r="H1232" s="263"/>
      <c r="I1232" s="263"/>
      <c r="J1232" s="163"/>
      <c r="K1232" s="165">
        <v>96.6</v>
      </c>
      <c r="L1232" s="163"/>
      <c r="M1232" s="163"/>
      <c r="N1232" s="163"/>
      <c r="O1232" s="163"/>
      <c r="P1232" s="163"/>
      <c r="Q1232" s="163"/>
      <c r="R1232" s="166"/>
      <c r="T1232" s="167"/>
      <c r="U1232" s="163"/>
      <c r="V1232" s="163"/>
      <c r="W1232" s="163"/>
      <c r="X1232" s="163"/>
      <c r="Y1232" s="163"/>
      <c r="Z1232" s="163"/>
      <c r="AA1232" s="168"/>
      <c r="AT1232" s="169" t="s">
        <v>2027</v>
      </c>
      <c r="AU1232" s="169" t="s">
        <v>1960</v>
      </c>
      <c r="AV1232" s="10" t="s">
        <v>1960</v>
      </c>
      <c r="AW1232" s="10" t="s">
        <v>2028</v>
      </c>
      <c r="AX1232" s="10" t="s">
        <v>1936</v>
      </c>
      <c r="AY1232" s="169" t="s">
        <v>2019</v>
      </c>
    </row>
    <row r="1233" spans="2:65" s="11" customFormat="1" ht="22.5" customHeight="1">
      <c r="B1233" s="170"/>
      <c r="C1233" s="171"/>
      <c r="D1233" s="171"/>
      <c r="E1233" s="172" t="s">
        <v>1876</v>
      </c>
      <c r="F1233" s="264" t="s">
        <v>2029</v>
      </c>
      <c r="G1233" s="265"/>
      <c r="H1233" s="265"/>
      <c r="I1233" s="265"/>
      <c r="J1233" s="171"/>
      <c r="K1233" s="173">
        <v>96.6</v>
      </c>
      <c r="L1233" s="171"/>
      <c r="M1233" s="171"/>
      <c r="N1233" s="171"/>
      <c r="O1233" s="171"/>
      <c r="P1233" s="171"/>
      <c r="Q1233" s="171"/>
      <c r="R1233" s="174"/>
      <c r="T1233" s="175"/>
      <c r="U1233" s="171"/>
      <c r="V1233" s="171"/>
      <c r="W1233" s="171"/>
      <c r="X1233" s="171"/>
      <c r="Y1233" s="171"/>
      <c r="Z1233" s="171"/>
      <c r="AA1233" s="176"/>
      <c r="AT1233" s="177" t="s">
        <v>2027</v>
      </c>
      <c r="AU1233" s="177" t="s">
        <v>1960</v>
      </c>
      <c r="AV1233" s="11" t="s">
        <v>2024</v>
      </c>
      <c r="AW1233" s="11" t="s">
        <v>2028</v>
      </c>
      <c r="AX1233" s="11" t="s">
        <v>1878</v>
      </c>
      <c r="AY1233" s="177" t="s">
        <v>2019</v>
      </c>
    </row>
    <row r="1234" spans="2:65" s="1" customFormat="1" ht="22.5" customHeight="1">
      <c r="B1234" s="33"/>
      <c r="C1234" s="155" t="s">
        <v>1546</v>
      </c>
      <c r="D1234" s="155" t="s">
        <v>2020</v>
      </c>
      <c r="E1234" s="156" t="s">
        <v>1547</v>
      </c>
      <c r="F1234" s="249" t="s">
        <v>1548</v>
      </c>
      <c r="G1234" s="250"/>
      <c r="H1234" s="250"/>
      <c r="I1234" s="250"/>
      <c r="J1234" s="157" t="s">
        <v>2023</v>
      </c>
      <c r="K1234" s="158">
        <v>68.400000000000006</v>
      </c>
      <c r="L1234" s="251">
        <v>0</v>
      </c>
      <c r="M1234" s="250"/>
      <c r="N1234" s="252">
        <f>ROUND(L1234*K1234,2)</f>
        <v>0</v>
      </c>
      <c r="O1234" s="250"/>
      <c r="P1234" s="250"/>
      <c r="Q1234" s="250"/>
      <c r="R1234" s="35"/>
      <c r="T1234" s="159" t="s">
        <v>1876</v>
      </c>
      <c r="U1234" s="42" t="s">
        <v>1901</v>
      </c>
      <c r="V1234" s="34"/>
      <c r="W1234" s="160">
        <f>V1234*K1234</f>
        <v>0</v>
      </c>
      <c r="X1234" s="160">
        <v>7.6999999999999996E-4</v>
      </c>
      <c r="Y1234" s="160">
        <f>X1234*K1234</f>
        <v>5.2668E-2</v>
      </c>
      <c r="Z1234" s="160">
        <v>0</v>
      </c>
      <c r="AA1234" s="161">
        <f>Z1234*K1234</f>
        <v>0</v>
      </c>
      <c r="AR1234" s="16" t="s">
        <v>2102</v>
      </c>
      <c r="AT1234" s="16" t="s">
        <v>2020</v>
      </c>
      <c r="AU1234" s="16" t="s">
        <v>1960</v>
      </c>
      <c r="AY1234" s="16" t="s">
        <v>2019</v>
      </c>
      <c r="BE1234" s="102">
        <f>IF(U1234="základní",N1234,0)</f>
        <v>0</v>
      </c>
      <c r="BF1234" s="102">
        <f>IF(U1234="snížená",N1234,0)</f>
        <v>0</v>
      </c>
      <c r="BG1234" s="102">
        <f>IF(U1234="zákl. přenesená",N1234,0)</f>
        <v>0</v>
      </c>
      <c r="BH1234" s="102">
        <f>IF(U1234="sníž. přenesená",N1234,0)</f>
        <v>0</v>
      </c>
      <c r="BI1234" s="102">
        <f>IF(U1234="nulová",N1234,0)</f>
        <v>0</v>
      </c>
      <c r="BJ1234" s="16" t="s">
        <v>1878</v>
      </c>
      <c r="BK1234" s="102">
        <f>ROUND(L1234*K1234,2)</f>
        <v>0</v>
      </c>
      <c r="BL1234" s="16" t="s">
        <v>2102</v>
      </c>
      <c r="BM1234" s="16" t="s">
        <v>1549</v>
      </c>
    </row>
    <row r="1235" spans="2:65" s="10" customFormat="1" ht="22.5" customHeight="1">
      <c r="B1235" s="162"/>
      <c r="C1235" s="163"/>
      <c r="D1235" s="163"/>
      <c r="E1235" s="164" t="s">
        <v>1876</v>
      </c>
      <c r="F1235" s="262" t="s">
        <v>1500</v>
      </c>
      <c r="G1235" s="263"/>
      <c r="H1235" s="263"/>
      <c r="I1235" s="263"/>
      <c r="J1235" s="163"/>
      <c r="K1235" s="165">
        <v>68.400000000000006</v>
      </c>
      <c r="L1235" s="163"/>
      <c r="M1235" s="163"/>
      <c r="N1235" s="163"/>
      <c r="O1235" s="163"/>
      <c r="P1235" s="163"/>
      <c r="Q1235" s="163"/>
      <c r="R1235" s="166"/>
      <c r="T1235" s="167"/>
      <c r="U1235" s="163"/>
      <c r="V1235" s="163"/>
      <c r="W1235" s="163"/>
      <c r="X1235" s="163"/>
      <c r="Y1235" s="163"/>
      <c r="Z1235" s="163"/>
      <c r="AA1235" s="168"/>
      <c r="AT1235" s="169" t="s">
        <v>2027</v>
      </c>
      <c r="AU1235" s="169" t="s">
        <v>1960</v>
      </c>
      <c r="AV1235" s="10" t="s">
        <v>1960</v>
      </c>
      <c r="AW1235" s="10" t="s">
        <v>2028</v>
      </c>
      <c r="AX1235" s="10" t="s">
        <v>1936</v>
      </c>
      <c r="AY1235" s="169" t="s">
        <v>2019</v>
      </c>
    </row>
    <row r="1236" spans="2:65" s="11" customFormat="1" ht="22.5" customHeight="1">
      <c r="B1236" s="170"/>
      <c r="C1236" s="171"/>
      <c r="D1236" s="171"/>
      <c r="E1236" s="172" t="s">
        <v>1876</v>
      </c>
      <c r="F1236" s="264" t="s">
        <v>2029</v>
      </c>
      <c r="G1236" s="265"/>
      <c r="H1236" s="265"/>
      <c r="I1236" s="265"/>
      <c r="J1236" s="171"/>
      <c r="K1236" s="173">
        <v>68.400000000000006</v>
      </c>
      <c r="L1236" s="171"/>
      <c r="M1236" s="171"/>
      <c r="N1236" s="171"/>
      <c r="O1236" s="171"/>
      <c r="P1236" s="171"/>
      <c r="Q1236" s="171"/>
      <c r="R1236" s="174"/>
      <c r="T1236" s="175"/>
      <c r="U1236" s="171"/>
      <c r="V1236" s="171"/>
      <c r="W1236" s="171"/>
      <c r="X1236" s="171"/>
      <c r="Y1236" s="171"/>
      <c r="Z1236" s="171"/>
      <c r="AA1236" s="176"/>
      <c r="AT1236" s="177" t="s">
        <v>2027</v>
      </c>
      <c r="AU1236" s="177" t="s">
        <v>1960</v>
      </c>
      <c r="AV1236" s="11" t="s">
        <v>2024</v>
      </c>
      <c r="AW1236" s="11" t="s">
        <v>2028</v>
      </c>
      <c r="AX1236" s="11" t="s">
        <v>1878</v>
      </c>
      <c r="AY1236" s="177" t="s">
        <v>2019</v>
      </c>
    </row>
    <row r="1237" spans="2:65" s="1" customFormat="1" ht="31.5" customHeight="1">
      <c r="B1237" s="33"/>
      <c r="C1237" s="178" t="s">
        <v>1550</v>
      </c>
      <c r="D1237" s="178" t="s">
        <v>2128</v>
      </c>
      <c r="E1237" s="179" t="s">
        <v>1542</v>
      </c>
      <c r="F1237" s="267" t="s">
        <v>1543</v>
      </c>
      <c r="G1237" s="268"/>
      <c r="H1237" s="268"/>
      <c r="I1237" s="268"/>
      <c r="J1237" s="180" t="s">
        <v>2023</v>
      </c>
      <c r="K1237" s="181">
        <v>78.66</v>
      </c>
      <c r="L1237" s="269">
        <v>0</v>
      </c>
      <c r="M1237" s="268"/>
      <c r="N1237" s="270">
        <f>ROUND(L1237*K1237,2)</f>
        <v>0</v>
      </c>
      <c r="O1237" s="250"/>
      <c r="P1237" s="250"/>
      <c r="Q1237" s="250"/>
      <c r="R1237" s="35"/>
      <c r="T1237" s="159" t="s">
        <v>1876</v>
      </c>
      <c r="U1237" s="42" t="s">
        <v>1901</v>
      </c>
      <c r="V1237" s="34"/>
      <c r="W1237" s="160">
        <f>V1237*K1237</f>
        <v>0</v>
      </c>
      <c r="X1237" s="160">
        <v>2.5400000000000002E-3</v>
      </c>
      <c r="Y1237" s="160">
        <f>X1237*K1237</f>
        <v>0.19979640000000001</v>
      </c>
      <c r="Z1237" s="160">
        <v>0</v>
      </c>
      <c r="AA1237" s="161">
        <f>Z1237*K1237</f>
        <v>0</v>
      </c>
      <c r="AR1237" s="16" t="s">
        <v>2184</v>
      </c>
      <c r="AT1237" s="16" t="s">
        <v>2128</v>
      </c>
      <c r="AU1237" s="16" t="s">
        <v>1960</v>
      </c>
      <c r="AY1237" s="16" t="s">
        <v>2019</v>
      </c>
      <c r="BE1237" s="102">
        <f>IF(U1237="základní",N1237,0)</f>
        <v>0</v>
      </c>
      <c r="BF1237" s="102">
        <f>IF(U1237="snížená",N1237,0)</f>
        <v>0</v>
      </c>
      <c r="BG1237" s="102">
        <f>IF(U1237="zákl. přenesená",N1237,0)</f>
        <v>0</v>
      </c>
      <c r="BH1237" s="102">
        <f>IF(U1237="sníž. přenesená",N1237,0)</f>
        <v>0</v>
      </c>
      <c r="BI1237" s="102">
        <f>IF(U1237="nulová",N1237,0)</f>
        <v>0</v>
      </c>
      <c r="BJ1237" s="16" t="s">
        <v>1878</v>
      </c>
      <c r="BK1237" s="102">
        <f>ROUND(L1237*K1237,2)</f>
        <v>0</v>
      </c>
      <c r="BL1237" s="16" t="s">
        <v>2102</v>
      </c>
      <c r="BM1237" s="16" t="s">
        <v>1551</v>
      </c>
    </row>
    <row r="1238" spans="2:65" s="10" customFormat="1" ht="22.5" customHeight="1">
      <c r="B1238" s="162"/>
      <c r="C1238" s="163"/>
      <c r="D1238" s="163"/>
      <c r="E1238" s="164" t="s">
        <v>1876</v>
      </c>
      <c r="F1238" s="262" t="s">
        <v>1552</v>
      </c>
      <c r="G1238" s="263"/>
      <c r="H1238" s="263"/>
      <c r="I1238" s="263"/>
      <c r="J1238" s="163"/>
      <c r="K1238" s="165">
        <v>78.66</v>
      </c>
      <c r="L1238" s="163"/>
      <c r="M1238" s="163"/>
      <c r="N1238" s="163"/>
      <c r="O1238" s="163"/>
      <c r="P1238" s="163"/>
      <c r="Q1238" s="163"/>
      <c r="R1238" s="166"/>
      <c r="T1238" s="167"/>
      <c r="U1238" s="163"/>
      <c r="V1238" s="163"/>
      <c r="W1238" s="163"/>
      <c r="X1238" s="163"/>
      <c r="Y1238" s="163"/>
      <c r="Z1238" s="163"/>
      <c r="AA1238" s="168"/>
      <c r="AT1238" s="169" t="s">
        <v>2027</v>
      </c>
      <c r="AU1238" s="169" t="s">
        <v>1960</v>
      </c>
      <c r="AV1238" s="10" t="s">
        <v>1960</v>
      </c>
      <c r="AW1238" s="10" t="s">
        <v>2028</v>
      </c>
      <c r="AX1238" s="10" t="s">
        <v>1936</v>
      </c>
      <c r="AY1238" s="169" t="s">
        <v>2019</v>
      </c>
    </row>
    <row r="1239" spans="2:65" s="11" customFormat="1" ht="22.5" customHeight="1">
      <c r="B1239" s="170"/>
      <c r="C1239" s="171"/>
      <c r="D1239" s="171"/>
      <c r="E1239" s="172" t="s">
        <v>1876</v>
      </c>
      <c r="F1239" s="264" t="s">
        <v>2029</v>
      </c>
      <c r="G1239" s="265"/>
      <c r="H1239" s="265"/>
      <c r="I1239" s="265"/>
      <c r="J1239" s="171"/>
      <c r="K1239" s="173">
        <v>78.66</v>
      </c>
      <c r="L1239" s="171"/>
      <c r="M1239" s="171"/>
      <c r="N1239" s="171"/>
      <c r="O1239" s="171"/>
      <c r="P1239" s="171"/>
      <c r="Q1239" s="171"/>
      <c r="R1239" s="174"/>
      <c r="T1239" s="175"/>
      <c r="U1239" s="171"/>
      <c r="V1239" s="171"/>
      <c r="W1239" s="171"/>
      <c r="X1239" s="171"/>
      <c r="Y1239" s="171"/>
      <c r="Z1239" s="171"/>
      <c r="AA1239" s="176"/>
      <c r="AT1239" s="177" t="s">
        <v>2027</v>
      </c>
      <c r="AU1239" s="177" t="s">
        <v>1960</v>
      </c>
      <c r="AV1239" s="11" t="s">
        <v>2024</v>
      </c>
      <c r="AW1239" s="11" t="s">
        <v>2028</v>
      </c>
      <c r="AX1239" s="11" t="s">
        <v>1878</v>
      </c>
      <c r="AY1239" s="177" t="s">
        <v>2019</v>
      </c>
    </row>
    <row r="1240" spans="2:65" s="1" customFormat="1" ht="31.5" customHeight="1">
      <c r="B1240" s="33"/>
      <c r="C1240" s="155" t="s">
        <v>1553</v>
      </c>
      <c r="D1240" s="155" t="s">
        <v>2020</v>
      </c>
      <c r="E1240" s="156" t="s">
        <v>1554</v>
      </c>
      <c r="F1240" s="249" t="s">
        <v>1555</v>
      </c>
      <c r="G1240" s="250"/>
      <c r="H1240" s="250"/>
      <c r="I1240" s="250"/>
      <c r="J1240" s="157" t="s">
        <v>2023</v>
      </c>
      <c r="K1240" s="158">
        <v>84</v>
      </c>
      <c r="L1240" s="251">
        <v>0</v>
      </c>
      <c r="M1240" s="250"/>
      <c r="N1240" s="252">
        <f>ROUND(L1240*K1240,2)</f>
        <v>0</v>
      </c>
      <c r="O1240" s="250"/>
      <c r="P1240" s="250"/>
      <c r="Q1240" s="250"/>
      <c r="R1240" s="35"/>
      <c r="T1240" s="159" t="s">
        <v>1876</v>
      </c>
      <c r="U1240" s="42" t="s">
        <v>1901</v>
      </c>
      <c r="V1240" s="34"/>
      <c r="W1240" s="160">
        <f>V1240*K1240</f>
        <v>0</v>
      </c>
      <c r="X1240" s="160">
        <v>0</v>
      </c>
      <c r="Y1240" s="160">
        <f>X1240*K1240</f>
        <v>0</v>
      </c>
      <c r="Z1240" s="160">
        <v>0</v>
      </c>
      <c r="AA1240" s="161">
        <f>Z1240*K1240</f>
        <v>0</v>
      </c>
      <c r="AR1240" s="16" t="s">
        <v>2102</v>
      </c>
      <c r="AT1240" s="16" t="s">
        <v>2020</v>
      </c>
      <c r="AU1240" s="16" t="s">
        <v>1960</v>
      </c>
      <c r="AY1240" s="16" t="s">
        <v>2019</v>
      </c>
      <c r="BE1240" s="102">
        <f>IF(U1240="základní",N1240,0)</f>
        <v>0</v>
      </c>
      <c r="BF1240" s="102">
        <f>IF(U1240="snížená",N1240,0)</f>
        <v>0</v>
      </c>
      <c r="BG1240" s="102">
        <f>IF(U1240="zákl. přenesená",N1240,0)</f>
        <v>0</v>
      </c>
      <c r="BH1240" s="102">
        <f>IF(U1240="sníž. přenesená",N1240,0)</f>
        <v>0</v>
      </c>
      <c r="BI1240" s="102">
        <f>IF(U1240="nulová",N1240,0)</f>
        <v>0</v>
      </c>
      <c r="BJ1240" s="16" t="s">
        <v>1878</v>
      </c>
      <c r="BK1240" s="102">
        <f>ROUND(L1240*K1240,2)</f>
        <v>0</v>
      </c>
      <c r="BL1240" s="16" t="s">
        <v>2102</v>
      </c>
      <c r="BM1240" s="16" t="s">
        <v>1556</v>
      </c>
    </row>
    <row r="1241" spans="2:65" s="10" customFormat="1" ht="22.5" customHeight="1">
      <c r="B1241" s="162"/>
      <c r="C1241" s="163"/>
      <c r="D1241" s="163"/>
      <c r="E1241" s="164" t="s">
        <v>1876</v>
      </c>
      <c r="F1241" s="262" t="s">
        <v>1487</v>
      </c>
      <c r="G1241" s="263"/>
      <c r="H1241" s="263"/>
      <c r="I1241" s="263"/>
      <c r="J1241" s="163"/>
      <c r="K1241" s="165">
        <v>84</v>
      </c>
      <c r="L1241" s="163"/>
      <c r="M1241" s="163"/>
      <c r="N1241" s="163"/>
      <c r="O1241" s="163"/>
      <c r="P1241" s="163"/>
      <c r="Q1241" s="163"/>
      <c r="R1241" s="166"/>
      <c r="T1241" s="167"/>
      <c r="U1241" s="163"/>
      <c r="V1241" s="163"/>
      <c r="W1241" s="163"/>
      <c r="X1241" s="163"/>
      <c r="Y1241" s="163"/>
      <c r="Z1241" s="163"/>
      <c r="AA1241" s="168"/>
      <c r="AT1241" s="169" t="s">
        <v>2027</v>
      </c>
      <c r="AU1241" s="169" t="s">
        <v>1960</v>
      </c>
      <c r="AV1241" s="10" t="s">
        <v>1960</v>
      </c>
      <c r="AW1241" s="10" t="s">
        <v>2028</v>
      </c>
      <c r="AX1241" s="10" t="s">
        <v>1936</v>
      </c>
      <c r="AY1241" s="169" t="s">
        <v>2019</v>
      </c>
    </row>
    <row r="1242" spans="2:65" s="11" customFormat="1" ht="22.5" customHeight="1">
      <c r="B1242" s="170"/>
      <c r="C1242" s="171"/>
      <c r="D1242" s="171"/>
      <c r="E1242" s="172" t="s">
        <v>1876</v>
      </c>
      <c r="F1242" s="264" t="s">
        <v>2029</v>
      </c>
      <c r="G1242" s="265"/>
      <c r="H1242" s="265"/>
      <c r="I1242" s="265"/>
      <c r="J1242" s="171"/>
      <c r="K1242" s="173">
        <v>84</v>
      </c>
      <c r="L1242" s="171"/>
      <c r="M1242" s="171"/>
      <c r="N1242" s="171"/>
      <c r="O1242" s="171"/>
      <c r="P1242" s="171"/>
      <c r="Q1242" s="171"/>
      <c r="R1242" s="174"/>
      <c r="T1242" s="175"/>
      <c r="U1242" s="171"/>
      <c r="V1242" s="171"/>
      <c r="W1242" s="171"/>
      <c r="X1242" s="171"/>
      <c r="Y1242" s="171"/>
      <c r="Z1242" s="171"/>
      <c r="AA1242" s="176"/>
      <c r="AT1242" s="177" t="s">
        <v>2027</v>
      </c>
      <c r="AU1242" s="177" t="s">
        <v>1960</v>
      </c>
      <c r="AV1242" s="11" t="s">
        <v>2024</v>
      </c>
      <c r="AW1242" s="11" t="s">
        <v>2028</v>
      </c>
      <c r="AX1242" s="11" t="s">
        <v>1878</v>
      </c>
      <c r="AY1242" s="177" t="s">
        <v>2019</v>
      </c>
    </row>
    <row r="1243" spans="2:65" s="1" customFormat="1" ht="31.5" customHeight="1">
      <c r="B1243" s="33"/>
      <c r="C1243" s="178" t="s">
        <v>1557</v>
      </c>
      <c r="D1243" s="178" t="s">
        <v>2128</v>
      </c>
      <c r="E1243" s="179" t="s">
        <v>1558</v>
      </c>
      <c r="F1243" s="267" t="s">
        <v>1559</v>
      </c>
      <c r="G1243" s="268"/>
      <c r="H1243" s="268"/>
      <c r="I1243" s="268"/>
      <c r="J1243" s="180" t="s">
        <v>2023</v>
      </c>
      <c r="K1243" s="181">
        <v>88.2</v>
      </c>
      <c r="L1243" s="269">
        <v>0</v>
      </c>
      <c r="M1243" s="268"/>
      <c r="N1243" s="270">
        <f>ROUND(L1243*K1243,2)</f>
        <v>0</v>
      </c>
      <c r="O1243" s="250"/>
      <c r="P1243" s="250"/>
      <c r="Q1243" s="250"/>
      <c r="R1243" s="35"/>
      <c r="T1243" s="159" t="s">
        <v>1876</v>
      </c>
      <c r="U1243" s="42" t="s">
        <v>1901</v>
      </c>
      <c r="V1243" s="34"/>
      <c r="W1243" s="160">
        <f>V1243*K1243</f>
        <v>0</v>
      </c>
      <c r="X1243" s="160">
        <v>3.1E-4</v>
      </c>
      <c r="Y1243" s="160">
        <f>X1243*K1243</f>
        <v>2.7342000000000002E-2</v>
      </c>
      <c r="Z1243" s="160">
        <v>0</v>
      </c>
      <c r="AA1243" s="161">
        <f>Z1243*K1243</f>
        <v>0</v>
      </c>
      <c r="AR1243" s="16" t="s">
        <v>2184</v>
      </c>
      <c r="AT1243" s="16" t="s">
        <v>2128</v>
      </c>
      <c r="AU1243" s="16" t="s">
        <v>1960</v>
      </c>
      <c r="AY1243" s="16" t="s">
        <v>2019</v>
      </c>
      <c r="BE1243" s="102">
        <f>IF(U1243="základní",N1243,0)</f>
        <v>0</v>
      </c>
      <c r="BF1243" s="102">
        <f>IF(U1243="snížená",N1243,0)</f>
        <v>0</v>
      </c>
      <c r="BG1243" s="102">
        <f>IF(U1243="zákl. přenesená",N1243,0)</f>
        <v>0</v>
      </c>
      <c r="BH1243" s="102">
        <f>IF(U1243="sníž. přenesená",N1243,0)</f>
        <v>0</v>
      </c>
      <c r="BI1243" s="102">
        <f>IF(U1243="nulová",N1243,0)</f>
        <v>0</v>
      </c>
      <c r="BJ1243" s="16" t="s">
        <v>1878</v>
      </c>
      <c r="BK1243" s="102">
        <f>ROUND(L1243*K1243,2)</f>
        <v>0</v>
      </c>
      <c r="BL1243" s="16" t="s">
        <v>2102</v>
      </c>
      <c r="BM1243" s="16" t="s">
        <v>1560</v>
      </c>
    </row>
    <row r="1244" spans="2:65" s="1" customFormat="1" ht="31.5" customHeight="1">
      <c r="B1244" s="33"/>
      <c r="C1244" s="155" t="s">
        <v>1561</v>
      </c>
      <c r="D1244" s="155" t="s">
        <v>2020</v>
      </c>
      <c r="E1244" s="156" t="s">
        <v>1562</v>
      </c>
      <c r="F1244" s="249" t="s">
        <v>1563</v>
      </c>
      <c r="G1244" s="250"/>
      <c r="H1244" s="250"/>
      <c r="I1244" s="250"/>
      <c r="J1244" s="157" t="s">
        <v>2023</v>
      </c>
      <c r="K1244" s="158">
        <v>84</v>
      </c>
      <c r="L1244" s="251">
        <v>0</v>
      </c>
      <c r="M1244" s="250"/>
      <c r="N1244" s="252">
        <f>ROUND(L1244*K1244,2)</f>
        <v>0</v>
      </c>
      <c r="O1244" s="250"/>
      <c r="P1244" s="250"/>
      <c r="Q1244" s="250"/>
      <c r="R1244" s="35"/>
      <c r="T1244" s="159" t="s">
        <v>1876</v>
      </c>
      <c r="U1244" s="42" t="s">
        <v>1901</v>
      </c>
      <c r="V1244" s="34"/>
      <c r="W1244" s="160">
        <f>V1244*K1244</f>
        <v>0</v>
      </c>
      <c r="X1244" s="160">
        <v>0</v>
      </c>
      <c r="Y1244" s="160">
        <f>X1244*K1244</f>
        <v>0</v>
      </c>
      <c r="Z1244" s="160">
        <v>0</v>
      </c>
      <c r="AA1244" s="161">
        <f>Z1244*K1244</f>
        <v>0</v>
      </c>
      <c r="AR1244" s="16" t="s">
        <v>2102</v>
      </c>
      <c r="AT1244" s="16" t="s">
        <v>2020</v>
      </c>
      <c r="AU1244" s="16" t="s">
        <v>1960</v>
      </c>
      <c r="AY1244" s="16" t="s">
        <v>2019</v>
      </c>
      <c r="BE1244" s="102">
        <f>IF(U1244="základní",N1244,0)</f>
        <v>0</v>
      </c>
      <c r="BF1244" s="102">
        <f>IF(U1244="snížená",N1244,0)</f>
        <v>0</v>
      </c>
      <c r="BG1244" s="102">
        <f>IF(U1244="zákl. přenesená",N1244,0)</f>
        <v>0</v>
      </c>
      <c r="BH1244" s="102">
        <f>IF(U1244="sníž. přenesená",N1244,0)</f>
        <v>0</v>
      </c>
      <c r="BI1244" s="102">
        <f>IF(U1244="nulová",N1244,0)</f>
        <v>0</v>
      </c>
      <c r="BJ1244" s="16" t="s">
        <v>1878</v>
      </c>
      <c r="BK1244" s="102">
        <f>ROUND(L1244*K1244,2)</f>
        <v>0</v>
      </c>
      <c r="BL1244" s="16" t="s">
        <v>2102</v>
      </c>
      <c r="BM1244" s="16" t="s">
        <v>1564</v>
      </c>
    </row>
    <row r="1245" spans="2:65" s="10" customFormat="1" ht="22.5" customHeight="1">
      <c r="B1245" s="162"/>
      <c r="C1245" s="163"/>
      <c r="D1245" s="163"/>
      <c r="E1245" s="164" t="s">
        <v>1876</v>
      </c>
      <c r="F1245" s="262" t="s">
        <v>1487</v>
      </c>
      <c r="G1245" s="263"/>
      <c r="H1245" s="263"/>
      <c r="I1245" s="263"/>
      <c r="J1245" s="163"/>
      <c r="K1245" s="165">
        <v>84</v>
      </c>
      <c r="L1245" s="163"/>
      <c r="M1245" s="163"/>
      <c r="N1245" s="163"/>
      <c r="O1245" s="163"/>
      <c r="P1245" s="163"/>
      <c r="Q1245" s="163"/>
      <c r="R1245" s="166"/>
      <c r="T1245" s="167"/>
      <c r="U1245" s="163"/>
      <c r="V1245" s="163"/>
      <c r="W1245" s="163"/>
      <c r="X1245" s="163"/>
      <c r="Y1245" s="163"/>
      <c r="Z1245" s="163"/>
      <c r="AA1245" s="168"/>
      <c r="AT1245" s="169" t="s">
        <v>2027</v>
      </c>
      <c r="AU1245" s="169" t="s">
        <v>1960</v>
      </c>
      <c r="AV1245" s="10" t="s">
        <v>1960</v>
      </c>
      <c r="AW1245" s="10" t="s">
        <v>2028</v>
      </c>
      <c r="AX1245" s="10" t="s">
        <v>1936</v>
      </c>
      <c r="AY1245" s="169" t="s">
        <v>2019</v>
      </c>
    </row>
    <row r="1246" spans="2:65" s="11" customFormat="1" ht="22.5" customHeight="1">
      <c r="B1246" s="170"/>
      <c r="C1246" s="171"/>
      <c r="D1246" s="171"/>
      <c r="E1246" s="172" t="s">
        <v>1876</v>
      </c>
      <c r="F1246" s="264" t="s">
        <v>2029</v>
      </c>
      <c r="G1246" s="265"/>
      <c r="H1246" s="265"/>
      <c r="I1246" s="265"/>
      <c r="J1246" s="171"/>
      <c r="K1246" s="173">
        <v>84</v>
      </c>
      <c r="L1246" s="171"/>
      <c r="M1246" s="171"/>
      <c r="N1246" s="171"/>
      <c r="O1246" s="171"/>
      <c r="P1246" s="171"/>
      <c r="Q1246" s="171"/>
      <c r="R1246" s="174"/>
      <c r="T1246" s="175"/>
      <c r="U1246" s="171"/>
      <c r="V1246" s="171"/>
      <c r="W1246" s="171"/>
      <c r="X1246" s="171"/>
      <c r="Y1246" s="171"/>
      <c r="Z1246" s="171"/>
      <c r="AA1246" s="176"/>
      <c r="AT1246" s="177" t="s">
        <v>2027</v>
      </c>
      <c r="AU1246" s="177" t="s">
        <v>1960</v>
      </c>
      <c r="AV1246" s="11" t="s">
        <v>2024</v>
      </c>
      <c r="AW1246" s="11" t="s">
        <v>2028</v>
      </c>
      <c r="AX1246" s="11" t="s">
        <v>1878</v>
      </c>
      <c r="AY1246" s="177" t="s">
        <v>2019</v>
      </c>
    </row>
    <row r="1247" spans="2:65" s="1" customFormat="1" ht="31.5" customHeight="1">
      <c r="B1247" s="33"/>
      <c r="C1247" s="178" t="s">
        <v>1565</v>
      </c>
      <c r="D1247" s="178" t="s">
        <v>2128</v>
      </c>
      <c r="E1247" s="179" t="s">
        <v>1558</v>
      </c>
      <c r="F1247" s="267" t="s">
        <v>1559</v>
      </c>
      <c r="G1247" s="268"/>
      <c r="H1247" s="268"/>
      <c r="I1247" s="268"/>
      <c r="J1247" s="180" t="s">
        <v>2023</v>
      </c>
      <c r="K1247" s="181">
        <v>88.2</v>
      </c>
      <c r="L1247" s="269">
        <v>0</v>
      </c>
      <c r="M1247" s="268"/>
      <c r="N1247" s="270">
        <f>ROUND(L1247*K1247,2)</f>
        <v>0</v>
      </c>
      <c r="O1247" s="250"/>
      <c r="P1247" s="250"/>
      <c r="Q1247" s="250"/>
      <c r="R1247" s="35"/>
      <c r="T1247" s="159" t="s">
        <v>1876</v>
      </c>
      <c r="U1247" s="42" t="s">
        <v>1901</v>
      </c>
      <c r="V1247" s="34"/>
      <c r="W1247" s="160">
        <f>V1247*K1247</f>
        <v>0</v>
      </c>
      <c r="X1247" s="160">
        <v>3.1E-4</v>
      </c>
      <c r="Y1247" s="160">
        <f>X1247*K1247</f>
        <v>2.7342000000000002E-2</v>
      </c>
      <c r="Z1247" s="160">
        <v>0</v>
      </c>
      <c r="AA1247" s="161">
        <f>Z1247*K1247</f>
        <v>0</v>
      </c>
      <c r="AR1247" s="16" t="s">
        <v>2184</v>
      </c>
      <c r="AT1247" s="16" t="s">
        <v>2128</v>
      </c>
      <c r="AU1247" s="16" t="s">
        <v>1960</v>
      </c>
      <c r="AY1247" s="16" t="s">
        <v>2019</v>
      </c>
      <c r="BE1247" s="102">
        <f>IF(U1247="základní",N1247,0)</f>
        <v>0</v>
      </c>
      <c r="BF1247" s="102">
        <f>IF(U1247="snížená",N1247,0)</f>
        <v>0</v>
      </c>
      <c r="BG1247" s="102">
        <f>IF(U1247="zákl. přenesená",N1247,0)</f>
        <v>0</v>
      </c>
      <c r="BH1247" s="102">
        <f>IF(U1247="sníž. přenesená",N1247,0)</f>
        <v>0</v>
      </c>
      <c r="BI1247" s="102">
        <f>IF(U1247="nulová",N1247,0)</f>
        <v>0</v>
      </c>
      <c r="BJ1247" s="16" t="s">
        <v>1878</v>
      </c>
      <c r="BK1247" s="102">
        <f>ROUND(L1247*K1247,2)</f>
        <v>0</v>
      </c>
      <c r="BL1247" s="16" t="s">
        <v>2102</v>
      </c>
      <c r="BM1247" s="16" t="s">
        <v>1566</v>
      </c>
    </row>
    <row r="1248" spans="2:65" s="1" customFormat="1" ht="31.5" customHeight="1">
      <c r="B1248" s="33"/>
      <c r="C1248" s="155" t="s">
        <v>1567</v>
      </c>
      <c r="D1248" s="155" t="s">
        <v>2020</v>
      </c>
      <c r="E1248" s="156" t="s">
        <v>1568</v>
      </c>
      <c r="F1248" s="249" t="s">
        <v>1569</v>
      </c>
      <c r="G1248" s="250"/>
      <c r="H1248" s="250"/>
      <c r="I1248" s="250"/>
      <c r="J1248" s="157" t="s">
        <v>2049</v>
      </c>
      <c r="K1248" s="158">
        <v>38</v>
      </c>
      <c r="L1248" s="251">
        <v>0</v>
      </c>
      <c r="M1248" s="250"/>
      <c r="N1248" s="252">
        <f>ROUND(L1248*K1248,2)</f>
        <v>0</v>
      </c>
      <c r="O1248" s="250"/>
      <c r="P1248" s="250"/>
      <c r="Q1248" s="250"/>
      <c r="R1248" s="35"/>
      <c r="T1248" s="159" t="s">
        <v>1876</v>
      </c>
      <c r="U1248" s="42" t="s">
        <v>1901</v>
      </c>
      <c r="V1248" s="34"/>
      <c r="W1248" s="160">
        <f>V1248*K1248</f>
        <v>0</v>
      </c>
      <c r="X1248" s="160">
        <v>1.1E-4</v>
      </c>
      <c r="Y1248" s="160">
        <f>X1248*K1248</f>
        <v>4.1800000000000006E-3</v>
      </c>
      <c r="Z1248" s="160">
        <v>0</v>
      </c>
      <c r="AA1248" s="161">
        <f>Z1248*K1248</f>
        <v>0</v>
      </c>
      <c r="AR1248" s="16" t="s">
        <v>2102</v>
      </c>
      <c r="AT1248" s="16" t="s">
        <v>2020</v>
      </c>
      <c r="AU1248" s="16" t="s">
        <v>1960</v>
      </c>
      <c r="AY1248" s="16" t="s">
        <v>2019</v>
      </c>
      <c r="BE1248" s="102">
        <f>IF(U1248="základní",N1248,0)</f>
        <v>0</v>
      </c>
      <c r="BF1248" s="102">
        <f>IF(U1248="snížená",N1248,0)</f>
        <v>0</v>
      </c>
      <c r="BG1248" s="102">
        <f>IF(U1248="zákl. přenesená",N1248,0)</f>
        <v>0</v>
      </c>
      <c r="BH1248" s="102">
        <f>IF(U1248="sníž. přenesená",N1248,0)</f>
        <v>0</v>
      </c>
      <c r="BI1248" s="102">
        <f>IF(U1248="nulová",N1248,0)</f>
        <v>0</v>
      </c>
      <c r="BJ1248" s="16" t="s">
        <v>1878</v>
      </c>
      <c r="BK1248" s="102">
        <f>ROUND(L1248*K1248,2)</f>
        <v>0</v>
      </c>
      <c r="BL1248" s="16" t="s">
        <v>2102</v>
      </c>
      <c r="BM1248" s="16" t="s">
        <v>1570</v>
      </c>
    </row>
    <row r="1249" spans="2:65" s="10" customFormat="1" ht="22.5" customHeight="1">
      <c r="B1249" s="162"/>
      <c r="C1249" s="163"/>
      <c r="D1249" s="163"/>
      <c r="E1249" s="164" t="s">
        <v>1876</v>
      </c>
      <c r="F1249" s="262" t="s">
        <v>1571</v>
      </c>
      <c r="G1249" s="263"/>
      <c r="H1249" s="263"/>
      <c r="I1249" s="263"/>
      <c r="J1249" s="163"/>
      <c r="K1249" s="165">
        <v>38</v>
      </c>
      <c r="L1249" s="163"/>
      <c r="M1249" s="163"/>
      <c r="N1249" s="163"/>
      <c r="O1249" s="163"/>
      <c r="P1249" s="163"/>
      <c r="Q1249" s="163"/>
      <c r="R1249" s="166"/>
      <c r="T1249" s="167"/>
      <c r="U1249" s="163"/>
      <c r="V1249" s="163"/>
      <c r="W1249" s="163"/>
      <c r="X1249" s="163"/>
      <c r="Y1249" s="163"/>
      <c r="Z1249" s="163"/>
      <c r="AA1249" s="168"/>
      <c r="AT1249" s="169" t="s">
        <v>2027</v>
      </c>
      <c r="AU1249" s="169" t="s">
        <v>1960</v>
      </c>
      <c r="AV1249" s="10" t="s">
        <v>1960</v>
      </c>
      <c r="AW1249" s="10" t="s">
        <v>2028</v>
      </c>
      <c r="AX1249" s="10" t="s">
        <v>1936</v>
      </c>
      <c r="AY1249" s="169" t="s">
        <v>2019</v>
      </c>
    </row>
    <row r="1250" spans="2:65" s="11" customFormat="1" ht="22.5" customHeight="1">
      <c r="B1250" s="170"/>
      <c r="C1250" s="171"/>
      <c r="D1250" s="171"/>
      <c r="E1250" s="172" t="s">
        <v>1876</v>
      </c>
      <c r="F1250" s="264" t="s">
        <v>2029</v>
      </c>
      <c r="G1250" s="265"/>
      <c r="H1250" s="265"/>
      <c r="I1250" s="265"/>
      <c r="J1250" s="171"/>
      <c r="K1250" s="173">
        <v>38</v>
      </c>
      <c r="L1250" s="171"/>
      <c r="M1250" s="171"/>
      <c r="N1250" s="171"/>
      <c r="O1250" s="171"/>
      <c r="P1250" s="171"/>
      <c r="Q1250" s="171"/>
      <c r="R1250" s="174"/>
      <c r="T1250" s="175"/>
      <c r="U1250" s="171"/>
      <c r="V1250" s="171"/>
      <c r="W1250" s="171"/>
      <c r="X1250" s="171"/>
      <c r="Y1250" s="171"/>
      <c r="Z1250" s="171"/>
      <c r="AA1250" s="176"/>
      <c r="AT1250" s="177" t="s">
        <v>2027</v>
      </c>
      <c r="AU1250" s="177" t="s">
        <v>1960</v>
      </c>
      <c r="AV1250" s="11" t="s">
        <v>2024</v>
      </c>
      <c r="AW1250" s="11" t="s">
        <v>2028</v>
      </c>
      <c r="AX1250" s="11" t="s">
        <v>1878</v>
      </c>
      <c r="AY1250" s="177" t="s">
        <v>2019</v>
      </c>
    </row>
    <row r="1251" spans="2:65" s="1" customFormat="1" ht="22.5" customHeight="1">
      <c r="B1251" s="33"/>
      <c r="C1251" s="178" t="s">
        <v>1572</v>
      </c>
      <c r="D1251" s="178" t="s">
        <v>2128</v>
      </c>
      <c r="E1251" s="179" t="s">
        <v>1573</v>
      </c>
      <c r="F1251" s="267" t="s">
        <v>1574</v>
      </c>
      <c r="G1251" s="268"/>
      <c r="H1251" s="268"/>
      <c r="I1251" s="268"/>
      <c r="J1251" s="180" t="s">
        <v>2197</v>
      </c>
      <c r="K1251" s="181">
        <v>19</v>
      </c>
      <c r="L1251" s="269">
        <v>0</v>
      </c>
      <c r="M1251" s="268"/>
      <c r="N1251" s="270">
        <f>ROUND(L1251*K1251,2)</f>
        <v>0</v>
      </c>
      <c r="O1251" s="250"/>
      <c r="P1251" s="250"/>
      <c r="Q1251" s="250"/>
      <c r="R1251" s="35"/>
      <c r="T1251" s="159" t="s">
        <v>1876</v>
      </c>
      <c r="U1251" s="42" t="s">
        <v>1901</v>
      </c>
      <c r="V1251" s="34"/>
      <c r="W1251" s="160">
        <f>V1251*K1251</f>
        <v>0</v>
      </c>
      <c r="X1251" s="160">
        <v>3.5E-4</v>
      </c>
      <c r="Y1251" s="160">
        <f>X1251*K1251</f>
        <v>6.6499999999999997E-3</v>
      </c>
      <c r="Z1251" s="160">
        <v>0</v>
      </c>
      <c r="AA1251" s="161">
        <f>Z1251*K1251</f>
        <v>0</v>
      </c>
      <c r="AR1251" s="16" t="s">
        <v>2184</v>
      </c>
      <c r="AT1251" s="16" t="s">
        <v>2128</v>
      </c>
      <c r="AU1251" s="16" t="s">
        <v>1960</v>
      </c>
      <c r="AY1251" s="16" t="s">
        <v>2019</v>
      </c>
      <c r="BE1251" s="102">
        <f>IF(U1251="základní",N1251,0)</f>
        <v>0</v>
      </c>
      <c r="BF1251" s="102">
        <f>IF(U1251="snížená",N1251,0)</f>
        <v>0</v>
      </c>
      <c r="BG1251" s="102">
        <f>IF(U1251="zákl. přenesená",N1251,0)</f>
        <v>0</v>
      </c>
      <c r="BH1251" s="102">
        <f>IF(U1251="sníž. přenesená",N1251,0)</f>
        <v>0</v>
      </c>
      <c r="BI1251" s="102">
        <f>IF(U1251="nulová",N1251,0)</f>
        <v>0</v>
      </c>
      <c r="BJ1251" s="16" t="s">
        <v>1878</v>
      </c>
      <c r="BK1251" s="102">
        <f>ROUND(L1251*K1251,2)</f>
        <v>0</v>
      </c>
      <c r="BL1251" s="16" t="s">
        <v>2102</v>
      </c>
      <c r="BM1251" s="16" t="s">
        <v>1575</v>
      </c>
    </row>
    <row r="1252" spans="2:65" s="1" customFormat="1" ht="31.5" customHeight="1">
      <c r="B1252" s="33"/>
      <c r="C1252" s="155" t="s">
        <v>1576</v>
      </c>
      <c r="D1252" s="155" t="s">
        <v>2020</v>
      </c>
      <c r="E1252" s="156" t="s">
        <v>1577</v>
      </c>
      <c r="F1252" s="249" t="s">
        <v>1578</v>
      </c>
      <c r="G1252" s="250"/>
      <c r="H1252" s="250"/>
      <c r="I1252" s="250"/>
      <c r="J1252" s="157" t="s">
        <v>2023</v>
      </c>
      <c r="K1252" s="158">
        <v>68.400000000000006</v>
      </c>
      <c r="L1252" s="251">
        <v>0</v>
      </c>
      <c r="M1252" s="250"/>
      <c r="N1252" s="252">
        <f>ROUND(L1252*K1252,2)</f>
        <v>0</v>
      </c>
      <c r="O1252" s="250"/>
      <c r="P1252" s="250"/>
      <c r="Q1252" s="250"/>
      <c r="R1252" s="35"/>
      <c r="T1252" s="159" t="s">
        <v>1876</v>
      </c>
      <c r="U1252" s="42" t="s">
        <v>1901</v>
      </c>
      <c r="V1252" s="34"/>
      <c r="W1252" s="160">
        <f>V1252*K1252</f>
        <v>0</v>
      </c>
      <c r="X1252" s="160">
        <v>0</v>
      </c>
      <c r="Y1252" s="160">
        <f>X1252*K1252</f>
        <v>0</v>
      </c>
      <c r="Z1252" s="160">
        <v>0</v>
      </c>
      <c r="AA1252" s="161">
        <f>Z1252*K1252</f>
        <v>0</v>
      </c>
      <c r="AR1252" s="16" t="s">
        <v>2102</v>
      </c>
      <c r="AT1252" s="16" t="s">
        <v>2020</v>
      </c>
      <c r="AU1252" s="16" t="s">
        <v>1960</v>
      </c>
      <c r="AY1252" s="16" t="s">
        <v>2019</v>
      </c>
      <c r="BE1252" s="102">
        <f>IF(U1252="základní",N1252,0)</f>
        <v>0</v>
      </c>
      <c r="BF1252" s="102">
        <f>IF(U1252="snížená",N1252,0)</f>
        <v>0</v>
      </c>
      <c r="BG1252" s="102">
        <f>IF(U1252="zákl. přenesená",N1252,0)</f>
        <v>0</v>
      </c>
      <c r="BH1252" s="102">
        <f>IF(U1252="sníž. přenesená",N1252,0)</f>
        <v>0</v>
      </c>
      <c r="BI1252" s="102">
        <f>IF(U1252="nulová",N1252,0)</f>
        <v>0</v>
      </c>
      <c r="BJ1252" s="16" t="s">
        <v>1878</v>
      </c>
      <c r="BK1252" s="102">
        <f>ROUND(L1252*K1252,2)</f>
        <v>0</v>
      </c>
      <c r="BL1252" s="16" t="s">
        <v>2102</v>
      </c>
      <c r="BM1252" s="16" t="s">
        <v>1579</v>
      </c>
    </row>
    <row r="1253" spans="2:65" s="10" customFormat="1" ht="22.5" customHeight="1">
      <c r="B1253" s="162"/>
      <c r="C1253" s="163"/>
      <c r="D1253" s="163"/>
      <c r="E1253" s="164" t="s">
        <v>1876</v>
      </c>
      <c r="F1253" s="262" t="s">
        <v>1500</v>
      </c>
      <c r="G1253" s="263"/>
      <c r="H1253" s="263"/>
      <c r="I1253" s="263"/>
      <c r="J1253" s="163"/>
      <c r="K1253" s="165">
        <v>68.400000000000006</v>
      </c>
      <c r="L1253" s="163"/>
      <c r="M1253" s="163"/>
      <c r="N1253" s="163"/>
      <c r="O1253" s="163"/>
      <c r="P1253" s="163"/>
      <c r="Q1253" s="163"/>
      <c r="R1253" s="166"/>
      <c r="T1253" s="167"/>
      <c r="U1253" s="163"/>
      <c r="V1253" s="163"/>
      <c r="W1253" s="163"/>
      <c r="X1253" s="163"/>
      <c r="Y1253" s="163"/>
      <c r="Z1253" s="163"/>
      <c r="AA1253" s="168"/>
      <c r="AT1253" s="169" t="s">
        <v>2027</v>
      </c>
      <c r="AU1253" s="169" t="s">
        <v>1960</v>
      </c>
      <c r="AV1253" s="10" t="s">
        <v>1960</v>
      </c>
      <c r="AW1253" s="10" t="s">
        <v>2028</v>
      </c>
      <c r="AX1253" s="10" t="s">
        <v>1936</v>
      </c>
      <c r="AY1253" s="169" t="s">
        <v>2019</v>
      </c>
    </row>
    <row r="1254" spans="2:65" s="11" customFormat="1" ht="22.5" customHeight="1">
      <c r="B1254" s="170"/>
      <c r="C1254" s="171"/>
      <c r="D1254" s="171"/>
      <c r="E1254" s="172" t="s">
        <v>1876</v>
      </c>
      <c r="F1254" s="264" t="s">
        <v>2029</v>
      </c>
      <c r="G1254" s="265"/>
      <c r="H1254" s="265"/>
      <c r="I1254" s="265"/>
      <c r="J1254" s="171"/>
      <c r="K1254" s="173">
        <v>68.400000000000006</v>
      </c>
      <c r="L1254" s="171"/>
      <c r="M1254" s="171"/>
      <c r="N1254" s="171"/>
      <c r="O1254" s="171"/>
      <c r="P1254" s="171"/>
      <c r="Q1254" s="171"/>
      <c r="R1254" s="174"/>
      <c r="T1254" s="175"/>
      <c r="U1254" s="171"/>
      <c r="V1254" s="171"/>
      <c r="W1254" s="171"/>
      <c r="X1254" s="171"/>
      <c r="Y1254" s="171"/>
      <c r="Z1254" s="171"/>
      <c r="AA1254" s="176"/>
      <c r="AT1254" s="177" t="s">
        <v>2027</v>
      </c>
      <c r="AU1254" s="177" t="s">
        <v>1960</v>
      </c>
      <c r="AV1254" s="11" t="s">
        <v>2024</v>
      </c>
      <c r="AW1254" s="11" t="s">
        <v>2028</v>
      </c>
      <c r="AX1254" s="11" t="s">
        <v>1878</v>
      </c>
      <c r="AY1254" s="177" t="s">
        <v>2019</v>
      </c>
    </row>
    <row r="1255" spans="2:65" s="1" customFormat="1" ht="31.5" customHeight="1">
      <c r="B1255" s="33"/>
      <c r="C1255" s="178" t="s">
        <v>1580</v>
      </c>
      <c r="D1255" s="178" t="s">
        <v>2128</v>
      </c>
      <c r="E1255" s="179" t="s">
        <v>1558</v>
      </c>
      <c r="F1255" s="267" t="s">
        <v>1559</v>
      </c>
      <c r="G1255" s="268"/>
      <c r="H1255" s="268"/>
      <c r="I1255" s="268"/>
      <c r="J1255" s="180" t="s">
        <v>2023</v>
      </c>
      <c r="K1255" s="181">
        <v>71.819999999999993</v>
      </c>
      <c r="L1255" s="269">
        <v>0</v>
      </c>
      <c r="M1255" s="268"/>
      <c r="N1255" s="270">
        <f>ROUND(L1255*K1255,2)</f>
        <v>0</v>
      </c>
      <c r="O1255" s="250"/>
      <c r="P1255" s="250"/>
      <c r="Q1255" s="250"/>
      <c r="R1255" s="35"/>
      <c r="T1255" s="159" t="s">
        <v>1876</v>
      </c>
      <c r="U1255" s="42" t="s">
        <v>1901</v>
      </c>
      <c r="V1255" s="34"/>
      <c r="W1255" s="160">
        <f>V1255*K1255</f>
        <v>0</v>
      </c>
      <c r="X1255" s="160">
        <v>3.1E-4</v>
      </c>
      <c r="Y1255" s="160">
        <f>X1255*K1255</f>
        <v>2.2264199999999998E-2</v>
      </c>
      <c r="Z1255" s="160">
        <v>0</v>
      </c>
      <c r="AA1255" s="161">
        <f>Z1255*K1255</f>
        <v>0</v>
      </c>
      <c r="AR1255" s="16" t="s">
        <v>2184</v>
      </c>
      <c r="AT1255" s="16" t="s">
        <v>2128</v>
      </c>
      <c r="AU1255" s="16" t="s">
        <v>1960</v>
      </c>
      <c r="AY1255" s="16" t="s">
        <v>2019</v>
      </c>
      <c r="BE1255" s="102">
        <f>IF(U1255="základní",N1255,0)</f>
        <v>0</v>
      </c>
      <c r="BF1255" s="102">
        <f>IF(U1255="snížená",N1255,0)</f>
        <v>0</v>
      </c>
      <c r="BG1255" s="102">
        <f>IF(U1255="zákl. přenesená",N1255,0)</f>
        <v>0</v>
      </c>
      <c r="BH1255" s="102">
        <f>IF(U1255="sníž. přenesená",N1255,0)</f>
        <v>0</v>
      </c>
      <c r="BI1255" s="102">
        <f>IF(U1255="nulová",N1255,0)</f>
        <v>0</v>
      </c>
      <c r="BJ1255" s="16" t="s">
        <v>1878</v>
      </c>
      <c r="BK1255" s="102">
        <f>ROUND(L1255*K1255,2)</f>
        <v>0</v>
      </c>
      <c r="BL1255" s="16" t="s">
        <v>2102</v>
      </c>
      <c r="BM1255" s="16" t="s">
        <v>1581</v>
      </c>
    </row>
    <row r="1256" spans="2:65" s="1" customFormat="1" ht="31.5" customHeight="1">
      <c r="B1256" s="33"/>
      <c r="C1256" s="155" t="s">
        <v>1582</v>
      </c>
      <c r="D1256" s="155" t="s">
        <v>2020</v>
      </c>
      <c r="E1256" s="156" t="s">
        <v>1583</v>
      </c>
      <c r="F1256" s="249" t="s">
        <v>1584</v>
      </c>
      <c r="G1256" s="250"/>
      <c r="H1256" s="250"/>
      <c r="I1256" s="250"/>
      <c r="J1256" s="157" t="s">
        <v>2023</v>
      </c>
      <c r="K1256" s="158">
        <v>68.400000000000006</v>
      </c>
      <c r="L1256" s="251">
        <v>0</v>
      </c>
      <c r="M1256" s="250"/>
      <c r="N1256" s="252">
        <f>ROUND(L1256*K1256,2)</f>
        <v>0</v>
      </c>
      <c r="O1256" s="250"/>
      <c r="P1256" s="250"/>
      <c r="Q1256" s="250"/>
      <c r="R1256" s="35"/>
      <c r="T1256" s="159" t="s">
        <v>1876</v>
      </c>
      <c r="U1256" s="42" t="s">
        <v>1901</v>
      </c>
      <c r="V1256" s="34"/>
      <c r="W1256" s="160">
        <f>V1256*K1256</f>
        <v>0</v>
      </c>
      <c r="X1256" s="160">
        <v>0</v>
      </c>
      <c r="Y1256" s="160">
        <f>X1256*K1256</f>
        <v>0</v>
      </c>
      <c r="Z1256" s="160">
        <v>0</v>
      </c>
      <c r="AA1256" s="161">
        <f>Z1256*K1256</f>
        <v>0</v>
      </c>
      <c r="AR1256" s="16" t="s">
        <v>2102</v>
      </c>
      <c r="AT1256" s="16" t="s">
        <v>2020</v>
      </c>
      <c r="AU1256" s="16" t="s">
        <v>1960</v>
      </c>
      <c r="AY1256" s="16" t="s">
        <v>2019</v>
      </c>
      <c r="BE1256" s="102">
        <f>IF(U1256="základní",N1256,0)</f>
        <v>0</v>
      </c>
      <c r="BF1256" s="102">
        <f>IF(U1256="snížená",N1256,0)</f>
        <v>0</v>
      </c>
      <c r="BG1256" s="102">
        <f>IF(U1256="zákl. přenesená",N1256,0)</f>
        <v>0</v>
      </c>
      <c r="BH1256" s="102">
        <f>IF(U1256="sníž. přenesená",N1256,0)</f>
        <v>0</v>
      </c>
      <c r="BI1256" s="102">
        <f>IF(U1256="nulová",N1256,0)</f>
        <v>0</v>
      </c>
      <c r="BJ1256" s="16" t="s">
        <v>1878</v>
      </c>
      <c r="BK1256" s="102">
        <f>ROUND(L1256*K1256,2)</f>
        <v>0</v>
      </c>
      <c r="BL1256" s="16" t="s">
        <v>2102</v>
      </c>
      <c r="BM1256" s="16" t="s">
        <v>1585</v>
      </c>
    </row>
    <row r="1257" spans="2:65" s="10" customFormat="1" ht="22.5" customHeight="1">
      <c r="B1257" s="162"/>
      <c r="C1257" s="163"/>
      <c r="D1257" s="163"/>
      <c r="E1257" s="164" t="s">
        <v>1876</v>
      </c>
      <c r="F1257" s="262" t="s">
        <v>1500</v>
      </c>
      <c r="G1257" s="263"/>
      <c r="H1257" s="263"/>
      <c r="I1257" s="263"/>
      <c r="J1257" s="163"/>
      <c r="K1257" s="165">
        <v>68.400000000000006</v>
      </c>
      <c r="L1257" s="163"/>
      <c r="M1257" s="163"/>
      <c r="N1257" s="163"/>
      <c r="O1257" s="163"/>
      <c r="P1257" s="163"/>
      <c r="Q1257" s="163"/>
      <c r="R1257" s="166"/>
      <c r="T1257" s="167"/>
      <c r="U1257" s="163"/>
      <c r="V1257" s="163"/>
      <c r="W1257" s="163"/>
      <c r="X1257" s="163"/>
      <c r="Y1257" s="163"/>
      <c r="Z1257" s="163"/>
      <c r="AA1257" s="168"/>
      <c r="AT1257" s="169" t="s">
        <v>2027</v>
      </c>
      <c r="AU1257" s="169" t="s">
        <v>1960</v>
      </c>
      <c r="AV1257" s="10" t="s">
        <v>1960</v>
      </c>
      <c r="AW1257" s="10" t="s">
        <v>2028</v>
      </c>
      <c r="AX1257" s="10" t="s">
        <v>1936</v>
      </c>
      <c r="AY1257" s="169" t="s">
        <v>2019</v>
      </c>
    </row>
    <row r="1258" spans="2:65" s="11" customFormat="1" ht="22.5" customHeight="1">
      <c r="B1258" s="170"/>
      <c r="C1258" s="171"/>
      <c r="D1258" s="171"/>
      <c r="E1258" s="172" t="s">
        <v>1876</v>
      </c>
      <c r="F1258" s="264" t="s">
        <v>2029</v>
      </c>
      <c r="G1258" s="265"/>
      <c r="H1258" s="265"/>
      <c r="I1258" s="265"/>
      <c r="J1258" s="171"/>
      <c r="K1258" s="173">
        <v>68.400000000000006</v>
      </c>
      <c r="L1258" s="171"/>
      <c r="M1258" s="171"/>
      <c r="N1258" s="171"/>
      <c r="O1258" s="171"/>
      <c r="P1258" s="171"/>
      <c r="Q1258" s="171"/>
      <c r="R1258" s="174"/>
      <c r="T1258" s="175"/>
      <c r="U1258" s="171"/>
      <c r="V1258" s="171"/>
      <c r="W1258" s="171"/>
      <c r="X1258" s="171"/>
      <c r="Y1258" s="171"/>
      <c r="Z1258" s="171"/>
      <c r="AA1258" s="176"/>
      <c r="AT1258" s="177" t="s">
        <v>2027</v>
      </c>
      <c r="AU1258" s="177" t="s">
        <v>1960</v>
      </c>
      <c r="AV1258" s="11" t="s">
        <v>2024</v>
      </c>
      <c r="AW1258" s="11" t="s">
        <v>2028</v>
      </c>
      <c r="AX1258" s="11" t="s">
        <v>1878</v>
      </c>
      <c r="AY1258" s="177" t="s">
        <v>2019</v>
      </c>
    </row>
    <row r="1259" spans="2:65" s="1" customFormat="1" ht="31.5" customHeight="1">
      <c r="B1259" s="33"/>
      <c r="C1259" s="178" t="s">
        <v>1586</v>
      </c>
      <c r="D1259" s="178" t="s">
        <v>2128</v>
      </c>
      <c r="E1259" s="179" t="s">
        <v>1558</v>
      </c>
      <c r="F1259" s="267" t="s">
        <v>1559</v>
      </c>
      <c r="G1259" s="268"/>
      <c r="H1259" s="268"/>
      <c r="I1259" s="268"/>
      <c r="J1259" s="180" t="s">
        <v>2023</v>
      </c>
      <c r="K1259" s="181">
        <v>71.819999999999993</v>
      </c>
      <c r="L1259" s="269">
        <v>0</v>
      </c>
      <c r="M1259" s="268"/>
      <c r="N1259" s="270">
        <f>ROUND(L1259*K1259,2)</f>
        <v>0</v>
      </c>
      <c r="O1259" s="250"/>
      <c r="P1259" s="250"/>
      <c r="Q1259" s="250"/>
      <c r="R1259" s="35"/>
      <c r="T1259" s="159" t="s">
        <v>1876</v>
      </c>
      <c r="U1259" s="42" t="s">
        <v>1901</v>
      </c>
      <c r="V1259" s="34"/>
      <c r="W1259" s="160">
        <f>V1259*K1259</f>
        <v>0</v>
      </c>
      <c r="X1259" s="160">
        <v>3.1E-4</v>
      </c>
      <c r="Y1259" s="160">
        <f>X1259*K1259</f>
        <v>2.2264199999999998E-2</v>
      </c>
      <c r="Z1259" s="160">
        <v>0</v>
      </c>
      <c r="AA1259" s="161">
        <f>Z1259*K1259</f>
        <v>0</v>
      </c>
      <c r="AR1259" s="16" t="s">
        <v>2184</v>
      </c>
      <c r="AT1259" s="16" t="s">
        <v>2128</v>
      </c>
      <c r="AU1259" s="16" t="s">
        <v>1960</v>
      </c>
      <c r="AY1259" s="16" t="s">
        <v>2019</v>
      </c>
      <c r="BE1259" s="102">
        <f>IF(U1259="základní",N1259,0)</f>
        <v>0</v>
      </c>
      <c r="BF1259" s="102">
        <f>IF(U1259="snížená",N1259,0)</f>
        <v>0</v>
      </c>
      <c r="BG1259" s="102">
        <f>IF(U1259="zákl. přenesená",N1259,0)</f>
        <v>0</v>
      </c>
      <c r="BH1259" s="102">
        <f>IF(U1259="sníž. přenesená",N1259,0)</f>
        <v>0</v>
      </c>
      <c r="BI1259" s="102">
        <f>IF(U1259="nulová",N1259,0)</f>
        <v>0</v>
      </c>
      <c r="BJ1259" s="16" t="s">
        <v>1878</v>
      </c>
      <c r="BK1259" s="102">
        <f>ROUND(L1259*K1259,2)</f>
        <v>0</v>
      </c>
      <c r="BL1259" s="16" t="s">
        <v>2102</v>
      </c>
      <c r="BM1259" s="16" t="s">
        <v>1587</v>
      </c>
    </row>
    <row r="1260" spans="2:65" s="1" customFormat="1" ht="31.5" customHeight="1">
      <c r="B1260" s="33"/>
      <c r="C1260" s="155" t="s">
        <v>1588</v>
      </c>
      <c r="D1260" s="155" t="s">
        <v>2020</v>
      </c>
      <c r="E1260" s="156" t="s">
        <v>1589</v>
      </c>
      <c r="F1260" s="249" t="s">
        <v>1590</v>
      </c>
      <c r="G1260" s="250"/>
      <c r="H1260" s="250"/>
      <c r="I1260" s="250"/>
      <c r="J1260" s="157" t="s">
        <v>2131</v>
      </c>
      <c r="K1260" s="158">
        <v>3.1179999999999999</v>
      </c>
      <c r="L1260" s="251">
        <v>0</v>
      </c>
      <c r="M1260" s="250"/>
      <c r="N1260" s="252">
        <f>ROUND(L1260*K1260,2)</f>
        <v>0</v>
      </c>
      <c r="O1260" s="250"/>
      <c r="P1260" s="250"/>
      <c r="Q1260" s="250"/>
      <c r="R1260" s="35"/>
      <c r="T1260" s="159" t="s">
        <v>1876</v>
      </c>
      <c r="U1260" s="42" t="s">
        <v>1901</v>
      </c>
      <c r="V1260" s="34"/>
      <c r="W1260" s="160">
        <f>V1260*K1260</f>
        <v>0</v>
      </c>
      <c r="X1260" s="160">
        <v>0</v>
      </c>
      <c r="Y1260" s="160">
        <f>X1260*K1260</f>
        <v>0</v>
      </c>
      <c r="Z1260" s="160">
        <v>0</v>
      </c>
      <c r="AA1260" s="161">
        <f>Z1260*K1260</f>
        <v>0</v>
      </c>
      <c r="AR1260" s="16" t="s">
        <v>2102</v>
      </c>
      <c r="AT1260" s="16" t="s">
        <v>2020</v>
      </c>
      <c r="AU1260" s="16" t="s">
        <v>1960</v>
      </c>
      <c r="AY1260" s="16" t="s">
        <v>2019</v>
      </c>
      <c r="BE1260" s="102">
        <f>IF(U1260="základní",N1260,0)</f>
        <v>0</v>
      </c>
      <c r="BF1260" s="102">
        <f>IF(U1260="snížená",N1260,0)</f>
        <v>0</v>
      </c>
      <c r="BG1260" s="102">
        <f>IF(U1260="zákl. přenesená",N1260,0)</f>
        <v>0</v>
      </c>
      <c r="BH1260" s="102">
        <f>IF(U1260="sníž. přenesená",N1260,0)</f>
        <v>0</v>
      </c>
      <c r="BI1260" s="102">
        <f>IF(U1260="nulová",N1260,0)</f>
        <v>0</v>
      </c>
      <c r="BJ1260" s="16" t="s">
        <v>1878</v>
      </c>
      <c r="BK1260" s="102">
        <f>ROUND(L1260*K1260,2)</f>
        <v>0</v>
      </c>
      <c r="BL1260" s="16" t="s">
        <v>2102</v>
      </c>
      <c r="BM1260" s="16" t="s">
        <v>1591</v>
      </c>
    </row>
    <row r="1261" spans="2:65" s="9" customFormat="1" ht="29.85" customHeight="1">
      <c r="B1261" s="144"/>
      <c r="C1261" s="145"/>
      <c r="D1261" s="154" t="s">
        <v>1980</v>
      </c>
      <c r="E1261" s="154"/>
      <c r="F1261" s="154"/>
      <c r="G1261" s="154"/>
      <c r="H1261" s="154"/>
      <c r="I1261" s="154"/>
      <c r="J1261" s="154"/>
      <c r="K1261" s="154"/>
      <c r="L1261" s="154"/>
      <c r="M1261" s="154"/>
      <c r="N1261" s="275">
        <f>BK1261</f>
        <v>0</v>
      </c>
      <c r="O1261" s="276"/>
      <c r="P1261" s="276"/>
      <c r="Q1261" s="276"/>
      <c r="R1261" s="147"/>
      <c r="T1261" s="148"/>
      <c r="U1261" s="145"/>
      <c r="V1261" s="145"/>
      <c r="W1261" s="149">
        <f>SUM(W1262:W1319)</f>
        <v>0</v>
      </c>
      <c r="X1261" s="145"/>
      <c r="Y1261" s="149">
        <f>SUM(Y1262:Y1319)</f>
        <v>1.2429954999999999</v>
      </c>
      <c r="Z1261" s="145"/>
      <c r="AA1261" s="150">
        <f>SUM(AA1262:AA1319)</f>
        <v>0</v>
      </c>
      <c r="AR1261" s="151" t="s">
        <v>1960</v>
      </c>
      <c r="AT1261" s="152" t="s">
        <v>1935</v>
      </c>
      <c r="AU1261" s="152" t="s">
        <v>1878</v>
      </c>
      <c r="AY1261" s="151" t="s">
        <v>2019</v>
      </c>
      <c r="BK1261" s="153">
        <f>SUM(BK1262:BK1319)</f>
        <v>0</v>
      </c>
    </row>
    <row r="1262" spans="2:65" s="1" customFormat="1" ht="57" customHeight="1">
      <c r="B1262" s="33"/>
      <c r="C1262" s="155" t="s">
        <v>1592</v>
      </c>
      <c r="D1262" s="155" t="s">
        <v>2020</v>
      </c>
      <c r="E1262" s="156" t="s">
        <v>1593</v>
      </c>
      <c r="F1262" s="249" t="s">
        <v>1594</v>
      </c>
      <c r="G1262" s="250"/>
      <c r="H1262" s="250"/>
      <c r="I1262" s="250"/>
      <c r="J1262" s="157" t="s">
        <v>2197</v>
      </c>
      <c r="K1262" s="158">
        <v>5</v>
      </c>
      <c r="L1262" s="251">
        <v>0</v>
      </c>
      <c r="M1262" s="250"/>
      <c r="N1262" s="252">
        <f>ROUND(L1262*K1262,2)</f>
        <v>0</v>
      </c>
      <c r="O1262" s="250"/>
      <c r="P1262" s="250"/>
      <c r="Q1262" s="250"/>
      <c r="R1262" s="35"/>
      <c r="T1262" s="159" t="s">
        <v>1876</v>
      </c>
      <c r="U1262" s="42" t="s">
        <v>1901</v>
      </c>
      <c r="V1262" s="34"/>
      <c r="W1262" s="160">
        <f>V1262*K1262</f>
        <v>0</v>
      </c>
      <c r="X1262" s="160">
        <v>0</v>
      </c>
      <c r="Y1262" s="160">
        <f>X1262*K1262</f>
        <v>0</v>
      </c>
      <c r="Z1262" s="160">
        <v>0</v>
      </c>
      <c r="AA1262" s="161">
        <f>Z1262*K1262</f>
        <v>0</v>
      </c>
      <c r="AR1262" s="16" t="s">
        <v>2102</v>
      </c>
      <c r="AT1262" s="16" t="s">
        <v>2020</v>
      </c>
      <c r="AU1262" s="16" t="s">
        <v>1960</v>
      </c>
      <c r="AY1262" s="16" t="s">
        <v>2019</v>
      </c>
      <c r="BE1262" s="102">
        <f>IF(U1262="základní",N1262,0)</f>
        <v>0</v>
      </c>
      <c r="BF1262" s="102">
        <f>IF(U1262="snížená",N1262,0)</f>
        <v>0</v>
      </c>
      <c r="BG1262" s="102">
        <f>IF(U1262="zákl. přenesená",N1262,0)</f>
        <v>0</v>
      </c>
      <c r="BH1262" s="102">
        <f>IF(U1262="sníž. přenesená",N1262,0)</f>
        <v>0</v>
      </c>
      <c r="BI1262" s="102">
        <f>IF(U1262="nulová",N1262,0)</f>
        <v>0</v>
      </c>
      <c r="BJ1262" s="16" t="s">
        <v>1878</v>
      </c>
      <c r="BK1262" s="102">
        <f>ROUND(L1262*K1262,2)</f>
        <v>0</v>
      </c>
      <c r="BL1262" s="16" t="s">
        <v>2102</v>
      </c>
      <c r="BM1262" s="16" t="s">
        <v>1595</v>
      </c>
    </row>
    <row r="1263" spans="2:65" s="10" customFormat="1" ht="22.5" customHeight="1">
      <c r="B1263" s="162"/>
      <c r="C1263" s="163"/>
      <c r="D1263" s="163"/>
      <c r="E1263" s="164" t="s">
        <v>1876</v>
      </c>
      <c r="F1263" s="262" t="s">
        <v>1596</v>
      </c>
      <c r="G1263" s="263"/>
      <c r="H1263" s="263"/>
      <c r="I1263" s="263"/>
      <c r="J1263" s="163"/>
      <c r="K1263" s="165">
        <v>5</v>
      </c>
      <c r="L1263" s="163"/>
      <c r="M1263" s="163"/>
      <c r="N1263" s="163"/>
      <c r="O1263" s="163"/>
      <c r="P1263" s="163"/>
      <c r="Q1263" s="163"/>
      <c r="R1263" s="166"/>
      <c r="T1263" s="167"/>
      <c r="U1263" s="163"/>
      <c r="V1263" s="163"/>
      <c r="W1263" s="163"/>
      <c r="X1263" s="163"/>
      <c r="Y1263" s="163"/>
      <c r="Z1263" s="163"/>
      <c r="AA1263" s="168"/>
      <c r="AT1263" s="169" t="s">
        <v>2027</v>
      </c>
      <c r="AU1263" s="169" t="s">
        <v>1960</v>
      </c>
      <c r="AV1263" s="10" t="s">
        <v>1960</v>
      </c>
      <c r="AW1263" s="10" t="s">
        <v>2028</v>
      </c>
      <c r="AX1263" s="10" t="s">
        <v>1936</v>
      </c>
      <c r="AY1263" s="169" t="s">
        <v>2019</v>
      </c>
    </row>
    <row r="1264" spans="2:65" s="11" customFormat="1" ht="22.5" customHeight="1">
      <c r="B1264" s="170"/>
      <c r="C1264" s="171"/>
      <c r="D1264" s="171"/>
      <c r="E1264" s="172" t="s">
        <v>1876</v>
      </c>
      <c r="F1264" s="264" t="s">
        <v>2029</v>
      </c>
      <c r="G1264" s="265"/>
      <c r="H1264" s="265"/>
      <c r="I1264" s="265"/>
      <c r="J1264" s="171"/>
      <c r="K1264" s="173">
        <v>5</v>
      </c>
      <c r="L1264" s="171"/>
      <c r="M1264" s="171"/>
      <c r="N1264" s="171"/>
      <c r="O1264" s="171"/>
      <c r="P1264" s="171"/>
      <c r="Q1264" s="171"/>
      <c r="R1264" s="174"/>
      <c r="T1264" s="175"/>
      <c r="U1264" s="171"/>
      <c r="V1264" s="171"/>
      <c r="W1264" s="171"/>
      <c r="X1264" s="171"/>
      <c r="Y1264" s="171"/>
      <c r="Z1264" s="171"/>
      <c r="AA1264" s="176"/>
      <c r="AT1264" s="177" t="s">
        <v>2027</v>
      </c>
      <c r="AU1264" s="177" t="s">
        <v>1960</v>
      </c>
      <c r="AV1264" s="11" t="s">
        <v>2024</v>
      </c>
      <c r="AW1264" s="11" t="s">
        <v>2028</v>
      </c>
      <c r="AX1264" s="11" t="s">
        <v>1878</v>
      </c>
      <c r="AY1264" s="177" t="s">
        <v>2019</v>
      </c>
    </row>
    <row r="1265" spans="2:65" s="1" customFormat="1" ht="31.5" customHeight="1">
      <c r="B1265" s="33"/>
      <c r="C1265" s="155" t="s">
        <v>1597</v>
      </c>
      <c r="D1265" s="155" t="s">
        <v>2020</v>
      </c>
      <c r="E1265" s="156" t="s">
        <v>1598</v>
      </c>
      <c r="F1265" s="249" t="s">
        <v>1599</v>
      </c>
      <c r="G1265" s="250"/>
      <c r="H1265" s="250"/>
      <c r="I1265" s="250"/>
      <c r="J1265" s="157" t="s">
        <v>2023</v>
      </c>
      <c r="K1265" s="158">
        <v>102</v>
      </c>
      <c r="L1265" s="251">
        <v>0</v>
      </c>
      <c r="M1265" s="250"/>
      <c r="N1265" s="252">
        <f>ROUND(L1265*K1265,2)</f>
        <v>0</v>
      </c>
      <c r="O1265" s="250"/>
      <c r="P1265" s="250"/>
      <c r="Q1265" s="250"/>
      <c r="R1265" s="35"/>
      <c r="T1265" s="159" t="s">
        <v>1876</v>
      </c>
      <c r="U1265" s="42" t="s">
        <v>1901</v>
      </c>
      <c r="V1265" s="34"/>
      <c r="W1265" s="160">
        <f>V1265*K1265</f>
        <v>0</v>
      </c>
      <c r="X1265" s="160">
        <v>0</v>
      </c>
      <c r="Y1265" s="160">
        <f>X1265*K1265</f>
        <v>0</v>
      </c>
      <c r="Z1265" s="160">
        <v>0</v>
      </c>
      <c r="AA1265" s="161">
        <f>Z1265*K1265</f>
        <v>0</v>
      </c>
      <c r="AR1265" s="16" t="s">
        <v>2102</v>
      </c>
      <c r="AT1265" s="16" t="s">
        <v>2020</v>
      </c>
      <c r="AU1265" s="16" t="s">
        <v>1960</v>
      </c>
      <c r="AY1265" s="16" t="s">
        <v>2019</v>
      </c>
      <c r="BE1265" s="102">
        <f>IF(U1265="základní",N1265,0)</f>
        <v>0</v>
      </c>
      <c r="BF1265" s="102">
        <f>IF(U1265="snížená",N1265,0)</f>
        <v>0</v>
      </c>
      <c r="BG1265" s="102">
        <f>IF(U1265="zákl. přenesená",N1265,0)</f>
        <v>0</v>
      </c>
      <c r="BH1265" s="102">
        <f>IF(U1265="sníž. přenesená",N1265,0)</f>
        <v>0</v>
      </c>
      <c r="BI1265" s="102">
        <f>IF(U1265="nulová",N1265,0)</f>
        <v>0</v>
      </c>
      <c r="BJ1265" s="16" t="s">
        <v>1878</v>
      </c>
      <c r="BK1265" s="102">
        <f>ROUND(L1265*K1265,2)</f>
        <v>0</v>
      </c>
      <c r="BL1265" s="16" t="s">
        <v>2102</v>
      </c>
      <c r="BM1265" s="16" t="s">
        <v>1600</v>
      </c>
    </row>
    <row r="1266" spans="2:65" s="10" customFormat="1" ht="31.5" customHeight="1">
      <c r="B1266" s="162"/>
      <c r="C1266" s="163"/>
      <c r="D1266" s="163"/>
      <c r="E1266" s="164" t="s">
        <v>1876</v>
      </c>
      <c r="F1266" s="262" t="s">
        <v>1601</v>
      </c>
      <c r="G1266" s="263"/>
      <c r="H1266" s="263"/>
      <c r="I1266" s="263"/>
      <c r="J1266" s="163"/>
      <c r="K1266" s="165">
        <v>102</v>
      </c>
      <c r="L1266" s="163"/>
      <c r="M1266" s="163"/>
      <c r="N1266" s="163"/>
      <c r="O1266" s="163"/>
      <c r="P1266" s="163"/>
      <c r="Q1266" s="163"/>
      <c r="R1266" s="166"/>
      <c r="T1266" s="167"/>
      <c r="U1266" s="163"/>
      <c r="V1266" s="163"/>
      <c r="W1266" s="163"/>
      <c r="X1266" s="163"/>
      <c r="Y1266" s="163"/>
      <c r="Z1266" s="163"/>
      <c r="AA1266" s="168"/>
      <c r="AT1266" s="169" t="s">
        <v>2027</v>
      </c>
      <c r="AU1266" s="169" t="s">
        <v>1960</v>
      </c>
      <c r="AV1266" s="10" t="s">
        <v>1960</v>
      </c>
      <c r="AW1266" s="10" t="s">
        <v>2028</v>
      </c>
      <c r="AX1266" s="10" t="s">
        <v>1936</v>
      </c>
      <c r="AY1266" s="169" t="s">
        <v>2019</v>
      </c>
    </row>
    <row r="1267" spans="2:65" s="11" customFormat="1" ht="22.5" customHeight="1">
      <c r="B1267" s="170"/>
      <c r="C1267" s="171"/>
      <c r="D1267" s="171"/>
      <c r="E1267" s="172" t="s">
        <v>1876</v>
      </c>
      <c r="F1267" s="264" t="s">
        <v>2029</v>
      </c>
      <c r="G1267" s="265"/>
      <c r="H1267" s="265"/>
      <c r="I1267" s="265"/>
      <c r="J1267" s="171"/>
      <c r="K1267" s="173">
        <v>102</v>
      </c>
      <c r="L1267" s="171"/>
      <c r="M1267" s="171"/>
      <c r="N1267" s="171"/>
      <c r="O1267" s="171"/>
      <c r="P1267" s="171"/>
      <c r="Q1267" s="171"/>
      <c r="R1267" s="174"/>
      <c r="T1267" s="175"/>
      <c r="U1267" s="171"/>
      <c r="V1267" s="171"/>
      <c r="W1267" s="171"/>
      <c r="X1267" s="171"/>
      <c r="Y1267" s="171"/>
      <c r="Z1267" s="171"/>
      <c r="AA1267" s="176"/>
      <c r="AT1267" s="177" t="s">
        <v>2027</v>
      </c>
      <c r="AU1267" s="177" t="s">
        <v>1960</v>
      </c>
      <c r="AV1267" s="11" t="s">
        <v>2024</v>
      </c>
      <c r="AW1267" s="11" t="s">
        <v>2028</v>
      </c>
      <c r="AX1267" s="11" t="s">
        <v>1878</v>
      </c>
      <c r="AY1267" s="177" t="s">
        <v>2019</v>
      </c>
    </row>
    <row r="1268" spans="2:65" s="1" customFormat="1" ht="22.5" customHeight="1">
      <c r="B1268" s="33"/>
      <c r="C1268" s="178" t="s">
        <v>1602</v>
      </c>
      <c r="D1268" s="178" t="s">
        <v>2128</v>
      </c>
      <c r="E1268" s="179" t="s">
        <v>1489</v>
      </c>
      <c r="F1268" s="267" t="s">
        <v>1490</v>
      </c>
      <c r="G1268" s="268"/>
      <c r="H1268" s="268"/>
      <c r="I1268" s="268"/>
      <c r="J1268" s="180" t="s">
        <v>2131</v>
      </c>
      <c r="K1268" s="181">
        <v>3.1E-2</v>
      </c>
      <c r="L1268" s="269">
        <v>0</v>
      </c>
      <c r="M1268" s="268"/>
      <c r="N1268" s="270">
        <f>ROUND(L1268*K1268,2)</f>
        <v>0</v>
      </c>
      <c r="O1268" s="250"/>
      <c r="P1268" s="250"/>
      <c r="Q1268" s="250"/>
      <c r="R1268" s="35"/>
      <c r="T1268" s="159" t="s">
        <v>1876</v>
      </c>
      <c r="U1268" s="42" t="s">
        <v>1901</v>
      </c>
      <c r="V1268" s="34"/>
      <c r="W1268" s="160">
        <f>V1268*K1268</f>
        <v>0</v>
      </c>
      <c r="X1268" s="160">
        <v>1</v>
      </c>
      <c r="Y1268" s="160">
        <f>X1268*K1268</f>
        <v>3.1E-2</v>
      </c>
      <c r="Z1268" s="160">
        <v>0</v>
      </c>
      <c r="AA1268" s="161">
        <f>Z1268*K1268</f>
        <v>0</v>
      </c>
      <c r="AR1268" s="16" t="s">
        <v>2184</v>
      </c>
      <c r="AT1268" s="16" t="s">
        <v>2128</v>
      </c>
      <c r="AU1268" s="16" t="s">
        <v>1960</v>
      </c>
      <c r="AY1268" s="16" t="s">
        <v>2019</v>
      </c>
      <c r="BE1268" s="102">
        <f>IF(U1268="základní",N1268,0)</f>
        <v>0</v>
      </c>
      <c r="BF1268" s="102">
        <f>IF(U1268="snížená",N1268,0)</f>
        <v>0</v>
      </c>
      <c r="BG1268" s="102">
        <f>IF(U1268="zákl. přenesená",N1268,0)</f>
        <v>0</v>
      </c>
      <c r="BH1268" s="102">
        <f>IF(U1268="sníž. přenesená",N1268,0)</f>
        <v>0</v>
      </c>
      <c r="BI1268" s="102">
        <f>IF(U1268="nulová",N1268,0)</f>
        <v>0</v>
      </c>
      <c r="BJ1268" s="16" t="s">
        <v>1878</v>
      </c>
      <c r="BK1268" s="102">
        <f>ROUND(L1268*K1268,2)</f>
        <v>0</v>
      </c>
      <c r="BL1268" s="16" t="s">
        <v>2102</v>
      </c>
      <c r="BM1268" s="16" t="s">
        <v>1603</v>
      </c>
    </row>
    <row r="1269" spans="2:65" s="1" customFormat="1" ht="30" customHeight="1">
      <c r="B1269" s="33"/>
      <c r="C1269" s="34"/>
      <c r="D1269" s="34"/>
      <c r="E1269" s="34"/>
      <c r="F1269" s="271" t="s">
        <v>1604</v>
      </c>
      <c r="G1269" s="218"/>
      <c r="H1269" s="218"/>
      <c r="I1269" s="218"/>
      <c r="J1269" s="34"/>
      <c r="K1269" s="34"/>
      <c r="L1269" s="34"/>
      <c r="M1269" s="34"/>
      <c r="N1269" s="34"/>
      <c r="O1269" s="34"/>
      <c r="P1269" s="34"/>
      <c r="Q1269" s="34"/>
      <c r="R1269" s="35"/>
      <c r="T1269" s="76"/>
      <c r="U1269" s="34"/>
      <c r="V1269" s="34"/>
      <c r="W1269" s="34"/>
      <c r="X1269" s="34"/>
      <c r="Y1269" s="34"/>
      <c r="Z1269" s="34"/>
      <c r="AA1269" s="77"/>
      <c r="AT1269" s="16" t="s">
        <v>2561</v>
      </c>
      <c r="AU1269" s="16" t="s">
        <v>1960</v>
      </c>
    </row>
    <row r="1270" spans="2:65" s="1" customFormat="1" ht="31.5" customHeight="1">
      <c r="B1270" s="33"/>
      <c r="C1270" s="155" t="s">
        <v>1605</v>
      </c>
      <c r="D1270" s="155" t="s">
        <v>2020</v>
      </c>
      <c r="E1270" s="156" t="s">
        <v>1606</v>
      </c>
      <c r="F1270" s="249" t="s">
        <v>1607</v>
      </c>
      <c r="G1270" s="250"/>
      <c r="H1270" s="250"/>
      <c r="I1270" s="250"/>
      <c r="J1270" s="157" t="s">
        <v>2023</v>
      </c>
      <c r="K1270" s="158">
        <v>102</v>
      </c>
      <c r="L1270" s="251">
        <v>0</v>
      </c>
      <c r="M1270" s="250"/>
      <c r="N1270" s="252">
        <f>ROUND(L1270*K1270,2)</f>
        <v>0</v>
      </c>
      <c r="O1270" s="250"/>
      <c r="P1270" s="250"/>
      <c r="Q1270" s="250"/>
      <c r="R1270" s="35"/>
      <c r="T1270" s="159" t="s">
        <v>1876</v>
      </c>
      <c r="U1270" s="42" t="s">
        <v>1901</v>
      </c>
      <c r="V1270" s="34"/>
      <c r="W1270" s="160">
        <f>V1270*K1270</f>
        <v>0</v>
      </c>
      <c r="X1270" s="160">
        <v>8.8000000000000003E-4</v>
      </c>
      <c r="Y1270" s="160">
        <f>X1270*K1270</f>
        <v>8.9760000000000006E-2</v>
      </c>
      <c r="Z1270" s="160">
        <v>0</v>
      </c>
      <c r="AA1270" s="161">
        <f>Z1270*K1270</f>
        <v>0</v>
      </c>
      <c r="AR1270" s="16" t="s">
        <v>2102</v>
      </c>
      <c r="AT1270" s="16" t="s">
        <v>2020</v>
      </c>
      <c r="AU1270" s="16" t="s">
        <v>1960</v>
      </c>
      <c r="AY1270" s="16" t="s">
        <v>2019</v>
      </c>
      <c r="BE1270" s="102">
        <f>IF(U1270="základní",N1270,0)</f>
        <v>0</v>
      </c>
      <c r="BF1270" s="102">
        <f>IF(U1270="snížená",N1270,0)</f>
        <v>0</v>
      </c>
      <c r="BG1270" s="102">
        <f>IF(U1270="zákl. přenesená",N1270,0)</f>
        <v>0</v>
      </c>
      <c r="BH1270" s="102">
        <f>IF(U1270="sníž. přenesená",N1270,0)</f>
        <v>0</v>
      </c>
      <c r="BI1270" s="102">
        <f>IF(U1270="nulová",N1270,0)</f>
        <v>0</v>
      </c>
      <c r="BJ1270" s="16" t="s">
        <v>1878</v>
      </c>
      <c r="BK1270" s="102">
        <f>ROUND(L1270*K1270,2)</f>
        <v>0</v>
      </c>
      <c r="BL1270" s="16" t="s">
        <v>2102</v>
      </c>
      <c r="BM1270" s="16" t="s">
        <v>1608</v>
      </c>
    </row>
    <row r="1271" spans="2:65" s="10" customFormat="1" ht="31.5" customHeight="1">
      <c r="B1271" s="162"/>
      <c r="C1271" s="163"/>
      <c r="D1271" s="163"/>
      <c r="E1271" s="164" t="s">
        <v>1876</v>
      </c>
      <c r="F1271" s="262" t="s">
        <v>1601</v>
      </c>
      <c r="G1271" s="263"/>
      <c r="H1271" s="263"/>
      <c r="I1271" s="263"/>
      <c r="J1271" s="163"/>
      <c r="K1271" s="165">
        <v>102</v>
      </c>
      <c r="L1271" s="163"/>
      <c r="M1271" s="163"/>
      <c r="N1271" s="163"/>
      <c r="O1271" s="163"/>
      <c r="P1271" s="163"/>
      <c r="Q1271" s="163"/>
      <c r="R1271" s="166"/>
      <c r="T1271" s="167"/>
      <c r="U1271" s="163"/>
      <c r="V1271" s="163"/>
      <c r="W1271" s="163"/>
      <c r="X1271" s="163"/>
      <c r="Y1271" s="163"/>
      <c r="Z1271" s="163"/>
      <c r="AA1271" s="168"/>
      <c r="AT1271" s="169" t="s">
        <v>2027</v>
      </c>
      <c r="AU1271" s="169" t="s">
        <v>1960</v>
      </c>
      <c r="AV1271" s="10" t="s">
        <v>1960</v>
      </c>
      <c r="AW1271" s="10" t="s">
        <v>2028</v>
      </c>
      <c r="AX1271" s="10" t="s">
        <v>1936</v>
      </c>
      <c r="AY1271" s="169" t="s">
        <v>2019</v>
      </c>
    </row>
    <row r="1272" spans="2:65" s="11" customFormat="1" ht="22.5" customHeight="1">
      <c r="B1272" s="170"/>
      <c r="C1272" s="171"/>
      <c r="D1272" s="171"/>
      <c r="E1272" s="172" t="s">
        <v>1876</v>
      </c>
      <c r="F1272" s="264" t="s">
        <v>2029</v>
      </c>
      <c r="G1272" s="265"/>
      <c r="H1272" s="265"/>
      <c r="I1272" s="265"/>
      <c r="J1272" s="171"/>
      <c r="K1272" s="173">
        <v>102</v>
      </c>
      <c r="L1272" s="171"/>
      <c r="M1272" s="171"/>
      <c r="N1272" s="171"/>
      <c r="O1272" s="171"/>
      <c r="P1272" s="171"/>
      <c r="Q1272" s="171"/>
      <c r="R1272" s="174"/>
      <c r="T1272" s="175"/>
      <c r="U1272" s="171"/>
      <c r="V1272" s="171"/>
      <c r="W1272" s="171"/>
      <c r="X1272" s="171"/>
      <c r="Y1272" s="171"/>
      <c r="Z1272" s="171"/>
      <c r="AA1272" s="176"/>
      <c r="AT1272" s="177" t="s">
        <v>2027</v>
      </c>
      <c r="AU1272" s="177" t="s">
        <v>1960</v>
      </c>
      <c r="AV1272" s="11" t="s">
        <v>2024</v>
      </c>
      <c r="AW1272" s="11" t="s">
        <v>2028</v>
      </c>
      <c r="AX1272" s="11" t="s">
        <v>1878</v>
      </c>
      <c r="AY1272" s="177" t="s">
        <v>2019</v>
      </c>
    </row>
    <row r="1273" spans="2:65" s="1" customFormat="1" ht="31.5" customHeight="1">
      <c r="B1273" s="33"/>
      <c r="C1273" s="178" t="s">
        <v>1609</v>
      </c>
      <c r="D1273" s="178" t="s">
        <v>2128</v>
      </c>
      <c r="E1273" s="179" t="s">
        <v>1610</v>
      </c>
      <c r="F1273" s="267" t="s">
        <v>1611</v>
      </c>
      <c r="G1273" s="268"/>
      <c r="H1273" s="268"/>
      <c r="I1273" s="268"/>
      <c r="J1273" s="180" t="s">
        <v>2023</v>
      </c>
      <c r="K1273" s="181">
        <v>117.3</v>
      </c>
      <c r="L1273" s="269">
        <v>0</v>
      </c>
      <c r="M1273" s="268"/>
      <c r="N1273" s="270">
        <f>ROUND(L1273*K1273,2)</f>
        <v>0</v>
      </c>
      <c r="O1273" s="250"/>
      <c r="P1273" s="250"/>
      <c r="Q1273" s="250"/>
      <c r="R1273" s="35"/>
      <c r="T1273" s="159" t="s">
        <v>1876</v>
      </c>
      <c r="U1273" s="42" t="s">
        <v>1901</v>
      </c>
      <c r="V1273" s="34"/>
      <c r="W1273" s="160">
        <f>V1273*K1273</f>
        <v>0</v>
      </c>
      <c r="X1273" s="160">
        <v>4.4999999999999997E-3</v>
      </c>
      <c r="Y1273" s="160">
        <f>X1273*K1273</f>
        <v>0.52784999999999993</v>
      </c>
      <c r="Z1273" s="160">
        <v>0</v>
      </c>
      <c r="AA1273" s="161">
        <f>Z1273*K1273</f>
        <v>0</v>
      </c>
      <c r="AR1273" s="16" t="s">
        <v>2184</v>
      </c>
      <c r="AT1273" s="16" t="s">
        <v>2128</v>
      </c>
      <c r="AU1273" s="16" t="s">
        <v>1960</v>
      </c>
      <c r="AY1273" s="16" t="s">
        <v>2019</v>
      </c>
      <c r="BE1273" s="102">
        <f>IF(U1273="základní",N1273,0)</f>
        <v>0</v>
      </c>
      <c r="BF1273" s="102">
        <f>IF(U1273="snížená",N1273,0)</f>
        <v>0</v>
      </c>
      <c r="BG1273" s="102">
        <f>IF(U1273="zákl. přenesená",N1273,0)</f>
        <v>0</v>
      </c>
      <c r="BH1273" s="102">
        <f>IF(U1273="sníž. přenesená",N1273,0)</f>
        <v>0</v>
      </c>
      <c r="BI1273" s="102">
        <f>IF(U1273="nulová",N1273,0)</f>
        <v>0</v>
      </c>
      <c r="BJ1273" s="16" t="s">
        <v>1878</v>
      </c>
      <c r="BK1273" s="102">
        <f>ROUND(L1273*K1273,2)</f>
        <v>0</v>
      </c>
      <c r="BL1273" s="16" t="s">
        <v>2102</v>
      </c>
      <c r="BM1273" s="16" t="s">
        <v>1612</v>
      </c>
    </row>
    <row r="1274" spans="2:65" s="1" customFormat="1" ht="31.5" customHeight="1">
      <c r="B1274" s="33"/>
      <c r="C1274" s="155" t="s">
        <v>1613</v>
      </c>
      <c r="D1274" s="155" t="s">
        <v>2020</v>
      </c>
      <c r="E1274" s="156" t="s">
        <v>1614</v>
      </c>
      <c r="F1274" s="249" t="s">
        <v>1615</v>
      </c>
      <c r="G1274" s="250"/>
      <c r="H1274" s="250"/>
      <c r="I1274" s="250"/>
      <c r="J1274" s="157" t="s">
        <v>2197</v>
      </c>
      <c r="K1274" s="158">
        <v>3</v>
      </c>
      <c r="L1274" s="251">
        <v>0</v>
      </c>
      <c r="M1274" s="250"/>
      <c r="N1274" s="252">
        <f>ROUND(L1274*K1274,2)</f>
        <v>0</v>
      </c>
      <c r="O1274" s="250"/>
      <c r="P1274" s="250"/>
      <c r="Q1274" s="250"/>
      <c r="R1274" s="35"/>
      <c r="T1274" s="159" t="s">
        <v>1876</v>
      </c>
      <c r="U1274" s="42" t="s">
        <v>1901</v>
      </c>
      <c r="V1274" s="34"/>
      <c r="W1274" s="160">
        <f>V1274*K1274</f>
        <v>0</v>
      </c>
      <c r="X1274" s="160">
        <v>5.5999999999999995E-4</v>
      </c>
      <c r="Y1274" s="160">
        <f>X1274*K1274</f>
        <v>1.6799999999999999E-3</v>
      </c>
      <c r="Z1274" s="160">
        <v>0</v>
      </c>
      <c r="AA1274" s="161">
        <f>Z1274*K1274</f>
        <v>0</v>
      </c>
      <c r="AR1274" s="16" t="s">
        <v>2102</v>
      </c>
      <c r="AT1274" s="16" t="s">
        <v>2020</v>
      </c>
      <c r="AU1274" s="16" t="s">
        <v>1960</v>
      </c>
      <c r="AY1274" s="16" t="s">
        <v>2019</v>
      </c>
      <c r="BE1274" s="102">
        <f>IF(U1274="základní",N1274,0)</f>
        <v>0</v>
      </c>
      <c r="BF1274" s="102">
        <f>IF(U1274="snížená",N1274,0)</f>
        <v>0</v>
      </c>
      <c r="BG1274" s="102">
        <f>IF(U1274="zákl. přenesená",N1274,0)</f>
        <v>0</v>
      </c>
      <c r="BH1274" s="102">
        <f>IF(U1274="sníž. přenesená",N1274,0)</f>
        <v>0</v>
      </c>
      <c r="BI1274" s="102">
        <f>IF(U1274="nulová",N1274,0)</f>
        <v>0</v>
      </c>
      <c r="BJ1274" s="16" t="s">
        <v>1878</v>
      </c>
      <c r="BK1274" s="102">
        <f>ROUND(L1274*K1274,2)</f>
        <v>0</v>
      </c>
      <c r="BL1274" s="16" t="s">
        <v>2102</v>
      </c>
      <c r="BM1274" s="16" t="s">
        <v>1616</v>
      </c>
    </row>
    <row r="1275" spans="2:65" s="10" customFormat="1" ht="31.5" customHeight="1">
      <c r="B1275" s="162"/>
      <c r="C1275" s="163"/>
      <c r="D1275" s="163"/>
      <c r="E1275" s="164" t="s">
        <v>1876</v>
      </c>
      <c r="F1275" s="262" t="s">
        <v>1617</v>
      </c>
      <c r="G1275" s="263"/>
      <c r="H1275" s="263"/>
      <c r="I1275" s="263"/>
      <c r="J1275" s="163"/>
      <c r="K1275" s="165">
        <v>3</v>
      </c>
      <c r="L1275" s="163"/>
      <c r="M1275" s="163"/>
      <c r="N1275" s="163"/>
      <c r="O1275" s="163"/>
      <c r="P1275" s="163"/>
      <c r="Q1275" s="163"/>
      <c r="R1275" s="166"/>
      <c r="T1275" s="167"/>
      <c r="U1275" s="163"/>
      <c r="V1275" s="163"/>
      <c r="W1275" s="163"/>
      <c r="X1275" s="163"/>
      <c r="Y1275" s="163"/>
      <c r="Z1275" s="163"/>
      <c r="AA1275" s="168"/>
      <c r="AT1275" s="169" t="s">
        <v>2027</v>
      </c>
      <c r="AU1275" s="169" t="s">
        <v>1960</v>
      </c>
      <c r="AV1275" s="10" t="s">
        <v>1960</v>
      </c>
      <c r="AW1275" s="10" t="s">
        <v>2028</v>
      </c>
      <c r="AX1275" s="10" t="s">
        <v>1936</v>
      </c>
      <c r="AY1275" s="169" t="s">
        <v>2019</v>
      </c>
    </row>
    <row r="1276" spans="2:65" s="11" customFormat="1" ht="22.5" customHeight="1">
      <c r="B1276" s="170"/>
      <c r="C1276" s="171"/>
      <c r="D1276" s="171"/>
      <c r="E1276" s="172" t="s">
        <v>1876</v>
      </c>
      <c r="F1276" s="264" t="s">
        <v>2029</v>
      </c>
      <c r="G1276" s="265"/>
      <c r="H1276" s="265"/>
      <c r="I1276" s="265"/>
      <c r="J1276" s="171"/>
      <c r="K1276" s="173">
        <v>3</v>
      </c>
      <c r="L1276" s="171"/>
      <c r="M1276" s="171"/>
      <c r="N1276" s="171"/>
      <c r="O1276" s="171"/>
      <c r="P1276" s="171"/>
      <c r="Q1276" s="171"/>
      <c r="R1276" s="174"/>
      <c r="T1276" s="175"/>
      <c r="U1276" s="171"/>
      <c r="V1276" s="171"/>
      <c r="W1276" s="171"/>
      <c r="X1276" s="171"/>
      <c r="Y1276" s="171"/>
      <c r="Z1276" s="171"/>
      <c r="AA1276" s="176"/>
      <c r="AT1276" s="177" t="s">
        <v>2027</v>
      </c>
      <c r="AU1276" s="177" t="s">
        <v>1960</v>
      </c>
      <c r="AV1276" s="11" t="s">
        <v>2024</v>
      </c>
      <c r="AW1276" s="11" t="s">
        <v>2028</v>
      </c>
      <c r="AX1276" s="11" t="s">
        <v>1878</v>
      </c>
      <c r="AY1276" s="177" t="s">
        <v>2019</v>
      </c>
    </row>
    <row r="1277" spans="2:65" s="1" customFormat="1" ht="31.5" customHeight="1">
      <c r="B1277" s="33"/>
      <c r="C1277" s="155" t="s">
        <v>1618</v>
      </c>
      <c r="D1277" s="155" t="s">
        <v>2020</v>
      </c>
      <c r="E1277" s="156" t="s">
        <v>1619</v>
      </c>
      <c r="F1277" s="249" t="s">
        <v>1620</v>
      </c>
      <c r="G1277" s="250"/>
      <c r="H1277" s="250"/>
      <c r="I1277" s="250"/>
      <c r="J1277" s="157" t="s">
        <v>2197</v>
      </c>
      <c r="K1277" s="158">
        <v>23.1</v>
      </c>
      <c r="L1277" s="251">
        <v>0</v>
      </c>
      <c r="M1277" s="250"/>
      <c r="N1277" s="252">
        <f>ROUND(L1277*K1277,2)</f>
        <v>0</v>
      </c>
      <c r="O1277" s="250"/>
      <c r="P1277" s="250"/>
      <c r="Q1277" s="250"/>
      <c r="R1277" s="35"/>
      <c r="T1277" s="159" t="s">
        <v>1876</v>
      </c>
      <c r="U1277" s="42" t="s">
        <v>1901</v>
      </c>
      <c r="V1277" s="34"/>
      <c r="W1277" s="160">
        <f>V1277*K1277</f>
        <v>0</v>
      </c>
      <c r="X1277" s="160">
        <v>1.1100000000000001E-3</v>
      </c>
      <c r="Y1277" s="160">
        <f>X1277*K1277</f>
        <v>2.5641000000000004E-2</v>
      </c>
      <c r="Z1277" s="160">
        <v>0</v>
      </c>
      <c r="AA1277" s="161">
        <f>Z1277*K1277</f>
        <v>0</v>
      </c>
      <c r="AR1277" s="16" t="s">
        <v>2102</v>
      </c>
      <c r="AT1277" s="16" t="s">
        <v>2020</v>
      </c>
      <c r="AU1277" s="16" t="s">
        <v>1960</v>
      </c>
      <c r="AY1277" s="16" t="s">
        <v>2019</v>
      </c>
      <c r="BE1277" s="102">
        <f>IF(U1277="základní",N1277,0)</f>
        <v>0</v>
      </c>
      <c r="BF1277" s="102">
        <f>IF(U1277="snížená",N1277,0)</f>
        <v>0</v>
      </c>
      <c r="BG1277" s="102">
        <f>IF(U1277="zákl. přenesená",N1277,0)</f>
        <v>0</v>
      </c>
      <c r="BH1277" s="102">
        <f>IF(U1277="sníž. přenesená",N1277,0)</f>
        <v>0</v>
      </c>
      <c r="BI1277" s="102">
        <f>IF(U1277="nulová",N1277,0)</f>
        <v>0</v>
      </c>
      <c r="BJ1277" s="16" t="s">
        <v>1878</v>
      </c>
      <c r="BK1277" s="102">
        <f>ROUND(L1277*K1277,2)</f>
        <v>0</v>
      </c>
      <c r="BL1277" s="16" t="s">
        <v>2102</v>
      </c>
      <c r="BM1277" s="16" t="s">
        <v>1621</v>
      </c>
    </row>
    <row r="1278" spans="2:65" s="10" customFormat="1" ht="31.5" customHeight="1">
      <c r="B1278" s="162"/>
      <c r="C1278" s="163"/>
      <c r="D1278" s="163"/>
      <c r="E1278" s="164" t="s">
        <v>1876</v>
      </c>
      <c r="F1278" s="262" t="s">
        <v>1622</v>
      </c>
      <c r="G1278" s="263"/>
      <c r="H1278" s="263"/>
      <c r="I1278" s="263"/>
      <c r="J1278" s="163"/>
      <c r="K1278" s="165">
        <v>23.1</v>
      </c>
      <c r="L1278" s="163"/>
      <c r="M1278" s="163"/>
      <c r="N1278" s="163"/>
      <c r="O1278" s="163"/>
      <c r="P1278" s="163"/>
      <c r="Q1278" s="163"/>
      <c r="R1278" s="166"/>
      <c r="T1278" s="167"/>
      <c r="U1278" s="163"/>
      <c r="V1278" s="163"/>
      <c r="W1278" s="163"/>
      <c r="X1278" s="163"/>
      <c r="Y1278" s="163"/>
      <c r="Z1278" s="163"/>
      <c r="AA1278" s="168"/>
      <c r="AT1278" s="169" t="s">
        <v>2027</v>
      </c>
      <c r="AU1278" s="169" t="s">
        <v>1960</v>
      </c>
      <c r="AV1278" s="10" t="s">
        <v>1960</v>
      </c>
      <c r="AW1278" s="10" t="s">
        <v>2028</v>
      </c>
      <c r="AX1278" s="10" t="s">
        <v>1936</v>
      </c>
      <c r="AY1278" s="169" t="s">
        <v>2019</v>
      </c>
    </row>
    <row r="1279" spans="2:65" s="11" customFormat="1" ht="22.5" customHeight="1">
      <c r="B1279" s="170"/>
      <c r="C1279" s="171"/>
      <c r="D1279" s="171"/>
      <c r="E1279" s="172" t="s">
        <v>1876</v>
      </c>
      <c r="F1279" s="264" t="s">
        <v>2029</v>
      </c>
      <c r="G1279" s="265"/>
      <c r="H1279" s="265"/>
      <c r="I1279" s="265"/>
      <c r="J1279" s="171"/>
      <c r="K1279" s="173">
        <v>23.1</v>
      </c>
      <c r="L1279" s="171"/>
      <c r="M1279" s="171"/>
      <c r="N1279" s="171"/>
      <c r="O1279" s="171"/>
      <c r="P1279" s="171"/>
      <c r="Q1279" s="171"/>
      <c r="R1279" s="174"/>
      <c r="T1279" s="175"/>
      <c r="U1279" s="171"/>
      <c r="V1279" s="171"/>
      <c r="W1279" s="171"/>
      <c r="X1279" s="171"/>
      <c r="Y1279" s="171"/>
      <c r="Z1279" s="171"/>
      <c r="AA1279" s="176"/>
      <c r="AT1279" s="177" t="s">
        <v>2027</v>
      </c>
      <c r="AU1279" s="177" t="s">
        <v>1960</v>
      </c>
      <c r="AV1279" s="11" t="s">
        <v>2024</v>
      </c>
      <c r="AW1279" s="11" t="s">
        <v>2028</v>
      </c>
      <c r="AX1279" s="11" t="s">
        <v>1878</v>
      </c>
      <c r="AY1279" s="177" t="s">
        <v>2019</v>
      </c>
    </row>
    <row r="1280" spans="2:65" s="1" customFormat="1" ht="31.5" customHeight="1">
      <c r="B1280" s="33"/>
      <c r="C1280" s="155" t="s">
        <v>1623</v>
      </c>
      <c r="D1280" s="155" t="s">
        <v>2020</v>
      </c>
      <c r="E1280" s="156" t="s">
        <v>1624</v>
      </c>
      <c r="F1280" s="249" t="s">
        <v>1625</v>
      </c>
      <c r="G1280" s="250"/>
      <c r="H1280" s="250"/>
      <c r="I1280" s="250"/>
      <c r="J1280" s="157" t="s">
        <v>2197</v>
      </c>
      <c r="K1280" s="158">
        <v>18</v>
      </c>
      <c r="L1280" s="251">
        <v>0</v>
      </c>
      <c r="M1280" s="250"/>
      <c r="N1280" s="252">
        <f>ROUND(L1280*K1280,2)</f>
        <v>0</v>
      </c>
      <c r="O1280" s="250"/>
      <c r="P1280" s="250"/>
      <c r="Q1280" s="250"/>
      <c r="R1280" s="35"/>
      <c r="T1280" s="159" t="s">
        <v>1876</v>
      </c>
      <c r="U1280" s="42" t="s">
        <v>1901</v>
      </c>
      <c r="V1280" s="34"/>
      <c r="W1280" s="160">
        <f>V1280*K1280</f>
        <v>0</v>
      </c>
      <c r="X1280" s="160">
        <v>1.1100000000000001E-3</v>
      </c>
      <c r="Y1280" s="160">
        <f>X1280*K1280</f>
        <v>1.9980000000000001E-2</v>
      </c>
      <c r="Z1280" s="160">
        <v>0</v>
      </c>
      <c r="AA1280" s="161">
        <f>Z1280*K1280</f>
        <v>0</v>
      </c>
      <c r="AR1280" s="16" t="s">
        <v>2102</v>
      </c>
      <c r="AT1280" s="16" t="s">
        <v>2020</v>
      </c>
      <c r="AU1280" s="16" t="s">
        <v>1960</v>
      </c>
      <c r="AY1280" s="16" t="s">
        <v>2019</v>
      </c>
      <c r="BE1280" s="102">
        <f>IF(U1280="základní",N1280,0)</f>
        <v>0</v>
      </c>
      <c r="BF1280" s="102">
        <f>IF(U1280="snížená",N1280,0)</f>
        <v>0</v>
      </c>
      <c r="BG1280" s="102">
        <f>IF(U1280="zákl. přenesená",N1280,0)</f>
        <v>0</v>
      </c>
      <c r="BH1280" s="102">
        <f>IF(U1280="sníž. přenesená",N1280,0)</f>
        <v>0</v>
      </c>
      <c r="BI1280" s="102">
        <f>IF(U1280="nulová",N1280,0)</f>
        <v>0</v>
      </c>
      <c r="BJ1280" s="16" t="s">
        <v>1878</v>
      </c>
      <c r="BK1280" s="102">
        <f>ROUND(L1280*K1280,2)</f>
        <v>0</v>
      </c>
      <c r="BL1280" s="16" t="s">
        <v>2102</v>
      </c>
      <c r="BM1280" s="16" t="s">
        <v>1626</v>
      </c>
    </row>
    <row r="1281" spans="2:65" s="10" customFormat="1" ht="31.5" customHeight="1">
      <c r="B1281" s="162"/>
      <c r="C1281" s="163"/>
      <c r="D1281" s="163"/>
      <c r="E1281" s="164" t="s">
        <v>1876</v>
      </c>
      <c r="F1281" s="262" t="s">
        <v>1627</v>
      </c>
      <c r="G1281" s="263"/>
      <c r="H1281" s="263"/>
      <c r="I1281" s="263"/>
      <c r="J1281" s="163"/>
      <c r="K1281" s="165">
        <v>18</v>
      </c>
      <c r="L1281" s="163"/>
      <c r="M1281" s="163"/>
      <c r="N1281" s="163"/>
      <c r="O1281" s="163"/>
      <c r="P1281" s="163"/>
      <c r="Q1281" s="163"/>
      <c r="R1281" s="166"/>
      <c r="T1281" s="167"/>
      <c r="U1281" s="163"/>
      <c r="V1281" s="163"/>
      <c r="W1281" s="163"/>
      <c r="X1281" s="163"/>
      <c r="Y1281" s="163"/>
      <c r="Z1281" s="163"/>
      <c r="AA1281" s="168"/>
      <c r="AT1281" s="169" t="s">
        <v>2027</v>
      </c>
      <c r="AU1281" s="169" t="s">
        <v>1960</v>
      </c>
      <c r="AV1281" s="10" t="s">
        <v>1960</v>
      </c>
      <c r="AW1281" s="10" t="s">
        <v>2028</v>
      </c>
      <c r="AX1281" s="10" t="s">
        <v>1936</v>
      </c>
      <c r="AY1281" s="169" t="s">
        <v>2019</v>
      </c>
    </row>
    <row r="1282" spans="2:65" s="11" customFormat="1" ht="22.5" customHeight="1">
      <c r="B1282" s="170"/>
      <c r="C1282" s="171"/>
      <c r="D1282" s="171"/>
      <c r="E1282" s="172" t="s">
        <v>1876</v>
      </c>
      <c r="F1282" s="264" t="s">
        <v>2029</v>
      </c>
      <c r="G1282" s="265"/>
      <c r="H1282" s="265"/>
      <c r="I1282" s="265"/>
      <c r="J1282" s="171"/>
      <c r="K1282" s="173">
        <v>18</v>
      </c>
      <c r="L1282" s="171"/>
      <c r="M1282" s="171"/>
      <c r="N1282" s="171"/>
      <c r="O1282" s="171"/>
      <c r="P1282" s="171"/>
      <c r="Q1282" s="171"/>
      <c r="R1282" s="174"/>
      <c r="T1282" s="175"/>
      <c r="U1282" s="171"/>
      <c r="V1282" s="171"/>
      <c r="W1282" s="171"/>
      <c r="X1282" s="171"/>
      <c r="Y1282" s="171"/>
      <c r="Z1282" s="171"/>
      <c r="AA1282" s="176"/>
      <c r="AT1282" s="177" t="s">
        <v>2027</v>
      </c>
      <c r="AU1282" s="177" t="s">
        <v>1960</v>
      </c>
      <c r="AV1282" s="11" t="s">
        <v>2024</v>
      </c>
      <c r="AW1282" s="11" t="s">
        <v>2028</v>
      </c>
      <c r="AX1282" s="11" t="s">
        <v>1878</v>
      </c>
      <c r="AY1282" s="177" t="s">
        <v>2019</v>
      </c>
    </row>
    <row r="1283" spans="2:65" s="1" customFormat="1" ht="31.5" customHeight="1">
      <c r="B1283" s="33"/>
      <c r="C1283" s="155" t="s">
        <v>1628</v>
      </c>
      <c r="D1283" s="155" t="s">
        <v>2020</v>
      </c>
      <c r="E1283" s="156" t="s">
        <v>1629</v>
      </c>
      <c r="F1283" s="249" t="s">
        <v>1630</v>
      </c>
      <c r="G1283" s="250"/>
      <c r="H1283" s="250"/>
      <c r="I1283" s="250"/>
      <c r="J1283" s="157" t="s">
        <v>2197</v>
      </c>
      <c r="K1283" s="158">
        <v>5.0999999999999996</v>
      </c>
      <c r="L1283" s="251">
        <v>0</v>
      </c>
      <c r="M1283" s="250"/>
      <c r="N1283" s="252">
        <f>ROUND(L1283*K1283,2)</f>
        <v>0</v>
      </c>
      <c r="O1283" s="250"/>
      <c r="P1283" s="250"/>
      <c r="Q1283" s="250"/>
      <c r="R1283" s="35"/>
      <c r="T1283" s="159" t="s">
        <v>1876</v>
      </c>
      <c r="U1283" s="42" t="s">
        <v>1901</v>
      </c>
      <c r="V1283" s="34"/>
      <c r="W1283" s="160">
        <f>V1283*K1283</f>
        <v>0</v>
      </c>
      <c r="X1283" s="160">
        <v>7.9000000000000001E-4</v>
      </c>
      <c r="Y1283" s="160">
        <f>X1283*K1283</f>
        <v>4.0289999999999996E-3</v>
      </c>
      <c r="Z1283" s="160">
        <v>0</v>
      </c>
      <c r="AA1283" s="161">
        <f>Z1283*K1283</f>
        <v>0</v>
      </c>
      <c r="AR1283" s="16" t="s">
        <v>2102</v>
      </c>
      <c r="AT1283" s="16" t="s">
        <v>2020</v>
      </c>
      <c r="AU1283" s="16" t="s">
        <v>1960</v>
      </c>
      <c r="AY1283" s="16" t="s">
        <v>2019</v>
      </c>
      <c r="BE1283" s="102">
        <f>IF(U1283="základní",N1283,0)</f>
        <v>0</v>
      </c>
      <c r="BF1283" s="102">
        <f>IF(U1283="snížená",N1283,0)</f>
        <v>0</v>
      </c>
      <c r="BG1283" s="102">
        <f>IF(U1283="zákl. přenesená",N1283,0)</f>
        <v>0</v>
      </c>
      <c r="BH1283" s="102">
        <f>IF(U1283="sníž. přenesená",N1283,0)</f>
        <v>0</v>
      </c>
      <c r="BI1283" s="102">
        <f>IF(U1283="nulová",N1283,0)</f>
        <v>0</v>
      </c>
      <c r="BJ1283" s="16" t="s">
        <v>1878</v>
      </c>
      <c r="BK1283" s="102">
        <f>ROUND(L1283*K1283,2)</f>
        <v>0</v>
      </c>
      <c r="BL1283" s="16" t="s">
        <v>2102</v>
      </c>
      <c r="BM1283" s="16" t="s">
        <v>1631</v>
      </c>
    </row>
    <row r="1284" spans="2:65" s="10" customFormat="1" ht="22.5" customHeight="1">
      <c r="B1284" s="162"/>
      <c r="C1284" s="163"/>
      <c r="D1284" s="163"/>
      <c r="E1284" s="164" t="s">
        <v>1876</v>
      </c>
      <c r="F1284" s="262" t="s">
        <v>1632</v>
      </c>
      <c r="G1284" s="263"/>
      <c r="H1284" s="263"/>
      <c r="I1284" s="263"/>
      <c r="J1284" s="163"/>
      <c r="K1284" s="165">
        <v>5.0999999999999996</v>
      </c>
      <c r="L1284" s="163"/>
      <c r="M1284" s="163"/>
      <c r="N1284" s="163"/>
      <c r="O1284" s="163"/>
      <c r="P1284" s="163"/>
      <c r="Q1284" s="163"/>
      <c r="R1284" s="166"/>
      <c r="T1284" s="167"/>
      <c r="U1284" s="163"/>
      <c r="V1284" s="163"/>
      <c r="W1284" s="163"/>
      <c r="X1284" s="163"/>
      <c r="Y1284" s="163"/>
      <c r="Z1284" s="163"/>
      <c r="AA1284" s="168"/>
      <c r="AT1284" s="169" t="s">
        <v>2027</v>
      </c>
      <c r="AU1284" s="169" t="s">
        <v>1960</v>
      </c>
      <c r="AV1284" s="10" t="s">
        <v>1960</v>
      </c>
      <c r="AW1284" s="10" t="s">
        <v>2028</v>
      </c>
      <c r="AX1284" s="10" t="s">
        <v>1936</v>
      </c>
      <c r="AY1284" s="169" t="s">
        <v>2019</v>
      </c>
    </row>
    <row r="1285" spans="2:65" s="11" customFormat="1" ht="22.5" customHeight="1">
      <c r="B1285" s="170"/>
      <c r="C1285" s="171"/>
      <c r="D1285" s="171"/>
      <c r="E1285" s="172" t="s">
        <v>1876</v>
      </c>
      <c r="F1285" s="264" t="s">
        <v>2029</v>
      </c>
      <c r="G1285" s="265"/>
      <c r="H1285" s="265"/>
      <c r="I1285" s="265"/>
      <c r="J1285" s="171"/>
      <c r="K1285" s="173">
        <v>5.0999999999999996</v>
      </c>
      <c r="L1285" s="171"/>
      <c r="M1285" s="171"/>
      <c r="N1285" s="171"/>
      <c r="O1285" s="171"/>
      <c r="P1285" s="171"/>
      <c r="Q1285" s="171"/>
      <c r="R1285" s="174"/>
      <c r="T1285" s="175"/>
      <c r="U1285" s="171"/>
      <c r="V1285" s="171"/>
      <c r="W1285" s="171"/>
      <c r="X1285" s="171"/>
      <c r="Y1285" s="171"/>
      <c r="Z1285" s="171"/>
      <c r="AA1285" s="176"/>
      <c r="AT1285" s="177" t="s">
        <v>2027</v>
      </c>
      <c r="AU1285" s="177" t="s">
        <v>1960</v>
      </c>
      <c r="AV1285" s="11" t="s">
        <v>2024</v>
      </c>
      <c r="AW1285" s="11" t="s">
        <v>2028</v>
      </c>
      <c r="AX1285" s="11" t="s">
        <v>1878</v>
      </c>
      <c r="AY1285" s="177" t="s">
        <v>2019</v>
      </c>
    </row>
    <row r="1286" spans="2:65" s="1" customFormat="1" ht="31.5" customHeight="1">
      <c r="B1286" s="33"/>
      <c r="C1286" s="155" t="s">
        <v>1633</v>
      </c>
      <c r="D1286" s="155" t="s">
        <v>2020</v>
      </c>
      <c r="E1286" s="156" t="s">
        <v>1634</v>
      </c>
      <c r="F1286" s="249" t="s">
        <v>1635</v>
      </c>
      <c r="G1286" s="250"/>
      <c r="H1286" s="250"/>
      <c r="I1286" s="250"/>
      <c r="J1286" s="157" t="s">
        <v>2197</v>
      </c>
      <c r="K1286" s="158">
        <v>1.35</v>
      </c>
      <c r="L1286" s="251">
        <v>0</v>
      </c>
      <c r="M1286" s="250"/>
      <c r="N1286" s="252">
        <f>ROUND(L1286*K1286,2)</f>
        <v>0</v>
      </c>
      <c r="O1286" s="250"/>
      <c r="P1286" s="250"/>
      <c r="Q1286" s="250"/>
      <c r="R1286" s="35"/>
      <c r="T1286" s="159" t="s">
        <v>1876</v>
      </c>
      <c r="U1286" s="42" t="s">
        <v>1901</v>
      </c>
      <c r="V1286" s="34"/>
      <c r="W1286" s="160">
        <f>V1286*K1286</f>
        <v>0</v>
      </c>
      <c r="X1286" s="160">
        <v>2.7799999999999999E-3</v>
      </c>
      <c r="Y1286" s="160">
        <f>X1286*K1286</f>
        <v>3.7530000000000003E-3</v>
      </c>
      <c r="Z1286" s="160">
        <v>0</v>
      </c>
      <c r="AA1286" s="161">
        <f>Z1286*K1286</f>
        <v>0</v>
      </c>
      <c r="AR1286" s="16" t="s">
        <v>2102</v>
      </c>
      <c r="AT1286" s="16" t="s">
        <v>2020</v>
      </c>
      <c r="AU1286" s="16" t="s">
        <v>1960</v>
      </c>
      <c r="AY1286" s="16" t="s">
        <v>2019</v>
      </c>
      <c r="BE1286" s="102">
        <f>IF(U1286="základní",N1286,0)</f>
        <v>0</v>
      </c>
      <c r="BF1286" s="102">
        <f>IF(U1286="snížená",N1286,0)</f>
        <v>0</v>
      </c>
      <c r="BG1286" s="102">
        <f>IF(U1286="zákl. přenesená",N1286,0)</f>
        <v>0</v>
      </c>
      <c r="BH1286" s="102">
        <f>IF(U1286="sníž. přenesená",N1286,0)</f>
        <v>0</v>
      </c>
      <c r="BI1286" s="102">
        <f>IF(U1286="nulová",N1286,0)</f>
        <v>0</v>
      </c>
      <c r="BJ1286" s="16" t="s">
        <v>1878</v>
      </c>
      <c r="BK1286" s="102">
        <f>ROUND(L1286*K1286,2)</f>
        <v>0</v>
      </c>
      <c r="BL1286" s="16" t="s">
        <v>2102</v>
      </c>
      <c r="BM1286" s="16" t="s">
        <v>1636</v>
      </c>
    </row>
    <row r="1287" spans="2:65" s="10" customFormat="1" ht="22.5" customHeight="1">
      <c r="B1287" s="162"/>
      <c r="C1287" s="163"/>
      <c r="D1287" s="163"/>
      <c r="E1287" s="164" t="s">
        <v>1876</v>
      </c>
      <c r="F1287" s="262" t="s">
        <v>1637</v>
      </c>
      <c r="G1287" s="263"/>
      <c r="H1287" s="263"/>
      <c r="I1287" s="263"/>
      <c r="J1287" s="163"/>
      <c r="K1287" s="165">
        <v>1.35</v>
      </c>
      <c r="L1287" s="163"/>
      <c r="M1287" s="163"/>
      <c r="N1287" s="163"/>
      <c r="O1287" s="163"/>
      <c r="P1287" s="163"/>
      <c r="Q1287" s="163"/>
      <c r="R1287" s="166"/>
      <c r="T1287" s="167"/>
      <c r="U1287" s="163"/>
      <c r="V1287" s="163"/>
      <c r="W1287" s="163"/>
      <c r="X1287" s="163"/>
      <c r="Y1287" s="163"/>
      <c r="Z1287" s="163"/>
      <c r="AA1287" s="168"/>
      <c r="AT1287" s="169" t="s">
        <v>2027</v>
      </c>
      <c r="AU1287" s="169" t="s">
        <v>1960</v>
      </c>
      <c r="AV1287" s="10" t="s">
        <v>1960</v>
      </c>
      <c r="AW1287" s="10" t="s">
        <v>2028</v>
      </c>
      <c r="AX1287" s="10" t="s">
        <v>1936</v>
      </c>
      <c r="AY1287" s="169" t="s">
        <v>2019</v>
      </c>
    </row>
    <row r="1288" spans="2:65" s="11" customFormat="1" ht="22.5" customHeight="1">
      <c r="B1288" s="170"/>
      <c r="C1288" s="171"/>
      <c r="D1288" s="171"/>
      <c r="E1288" s="172" t="s">
        <v>1876</v>
      </c>
      <c r="F1288" s="264" t="s">
        <v>2029</v>
      </c>
      <c r="G1288" s="265"/>
      <c r="H1288" s="265"/>
      <c r="I1288" s="265"/>
      <c r="J1288" s="171"/>
      <c r="K1288" s="173">
        <v>1.35</v>
      </c>
      <c r="L1288" s="171"/>
      <c r="M1288" s="171"/>
      <c r="N1288" s="171"/>
      <c r="O1288" s="171"/>
      <c r="P1288" s="171"/>
      <c r="Q1288" s="171"/>
      <c r="R1288" s="174"/>
      <c r="T1288" s="175"/>
      <c r="U1288" s="171"/>
      <c r="V1288" s="171"/>
      <c r="W1288" s="171"/>
      <c r="X1288" s="171"/>
      <c r="Y1288" s="171"/>
      <c r="Z1288" s="171"/>
      <c r="AA1288" s="176"/>
      <c r="AT1288" s="177" t="s">
        <v>2027</v>
      </c>
      <c r="AU1288" s="177" t="s">
        <v>1960</v>
      </c>
      <c r="AV1288" s="11" t="s">
        <v>2024</v>
      </c>
      <c r="AW1288" s="11" t="s">
        <v>2028</v>
      </c>
      <c r="AX1288" s="11" t="s">
        <v>1878</v>
      </c>
      <c r="AY1288" s="177" t="s">
        <v>2019</v>
      </c>
    </row>
    <row r="1289" spans="2:65" s="1" customFormat="1" ht="31.5" customHeight="1">
      <c r="B1289" s="33"/>
      <c r="C1289" s="155" t="s">
        <v>1638</v>
      </c>
      <c r="D1289" s="155" t="s">
        <v>2020</v>
      </c>
      <c r="E1289" s="156" t="s">
        <v>1639</v>
      </c>
      <c r="F1289" s="249" t="s">
        <v>1640</v>
      </c>
      <c r="G1289" s="250"/>
      <c r="H1289" s="250"/>
      <c r="I1289" s="250"/>
      <c r="J1289" s="157" t="s">
        <v>2197</v>
      </c>
      <c r="K1289" s="158">
        <v>20.25</v>
      </c>
      <c r="L1289" s="251">
        <v>0</v>
      </c>
      <c r="M1289" s="250"/>
      <c r="N1289" s="252">
        <f>ROUND(L1289*K1289,2)</f>
        <v>0</v>
      </c>
      <c r="O1289" s="250"/>
      <c r="P1289" s="250"/>
      <c r="Q1289" s="250"/>
      <c r="R1289" s="35"/>
      <c r="T1289" s="159" t="s">
        <v>1876</v>
      </c>
      <c r="U1289" s="42" t="s">
        <v>1901</v>
      </c>
      <c r="V1289" s="34"/>
      <c r="W1289" s="160">
        <f>V1289*K1289</f>
        <v>0</v>
      </c>
      <c r="X1289" s="160">
        <v>2.7799999999999999E-3</v>
      </c>
      <c r="Y1289" s="160">
        <f>X1289*K1289</f>
        <v>5.6294999999999998E-2</v>
      </c>
      <c r="Z1289" s="160">
        <v>0</v>
      </c>
      <c r="AA1289" s="161">
        <f>Z1289*K1289</f>
        <v>0</v>
      </c>
      <c r="AR1289" s="16" t="s">
        <v>2102</v>
      </c>
      <c r="AT1289" s="16" t="s">
        <v>2020</v>
      </c>
      <c r="AU1289" s="16" t="s">
        <v>1960</v>
      </c>
      <c r="AY1289" s="16" t="s">
        <v>2019</v>
      </c>
      <c r="BE1289" s="102">
        <f>IF(U1289="základní",N1289,0)</f>
        <v>0</v>
      </c>
      <c r="BF1289" s="102">
        <f>IF(U1289="snížená",N1289,0)</f>
        <v>0</v>
      </c>
      <c r="BG1289" s="102">
        <f>IF(U1289="zákl. přenesená",N1289,0)</f>
        <v>0</v>
      </c>
      <c r="BH1289" s="102">
        <f>IF(U1289="sníž. přenesená",N1289,0)</f>
        <v>0</v>
      </c>
      <c r="BI1289" s="102">
        <f>IF(U1289="nulová",N1289,0)</f>
        <v>0</v>
      </c>
      <c r="BJ1289" s="16" t="s">
        <v>1878</v>
      </c>
      <c r="BK1289" s="102">
        <f>ROUND(L1289*K1289,2)</f>
        <v>0</v>
      </c>
      <c r="BL1289" s="16" t="s">
        <v>2102</v>
      </c>
      <c r="BM1289" s="16" t="s">
        <v>1641</v>
      </c>
    </row>
    <row r="1290" spans="2:65" s="10" customFormat="1" ht="31.5" customHeight="1">
      <c r="B1290" s="162"/>
      <c r="C1290" s="163"/>
      <c r="D1290" s="163"/>
      <c r="E1290" s="164" t="s">
        <v>1876</v>
      </c>
      <c r="F1290" s="262" t="s">
        <v>1642</v>
      </c>
      <c r="G1290" s="263"/>
      <c r="H1290" s="263"/>
      <c r="I1290" s="263"/>
      <c r="J1290" s="163"/>
      <c r="K1290" s="165">
        <v>14.15</v>
      </c>
      <c r="L1290" s="163"/>
      <c r="M1290" s="163"/>
      <c r="N1290" s="163"/>
      <c r="O1290" s="163"/>
      <c r="P1290" s="163"/>
      <c r="Q1290" s="163"/>
      <c r="R1290" s="166"/>
      <c r="T1290" s="167"/>
      <c r="U1290" s="163"/>
      <c r="V1290" s="163"/>
      <c r="W1290" s="163"/>
      <c r="X1290" s="163"/>
      <c r="Y1290" s="163"/>
      <c r="Z1290" s="163"/>
      <c r="AA1290" s="168"/>
      <c r="AT1290" s="169" t="s">
        <v>2027</v>
      </c>
      <c r="AU1290" s="169" t="s">
        <v>1960</v>
      </c>
      <c r="AV1290" s="10" t="s">
        <v>1960</v>
      </c>
      <c r="AW1290" s="10" t="s">
        <v>2028</v>
      </c>
      <c r="AX1290" s="10" t="s">
        <v>1936</v>
      </c>
      <c r="AY1290" s="169" t="s">
        <v>2019</v>
      </c>
    </row>
    <row r="1291" spans="2:65" s="10" customFormat="1" ht="22.5" customHeight="1">
      <c r="B1291" s="162"/>
      <c r="C1291" s="163"/>
      <c r="D1291" s="163"/>
      <c r="E1291" s="164" t="s">
        <v>1876</v>
      </c>
      <c r="F1291" s="266" t="s">
        <v>1643</v>
      </c>
      <c r="G1291" s="263"/>
      <c r="H1291" s="263"/>
      <c r="I1291" s="263"/>
      <c r="J1291" s="163"/>
      <c r="K1291" s="165">
        <v>6.1</v>
      </c>
      <c r="L1291" s="163"/>
      <c r="M1291" s="163"/>
      <c r="N1291" s="163"/>
      <c r="O1291" s="163"/>
      <c r="P1291" s="163"/>
      <c r="Q1291" s="163"/>
      <c r="R1291" s="166"/>
      <c r="T1291" s="167"/>
      <c r="U1291" s="163"/>
      <c r="V1291" s="163"/>
      <c r="W1291" s="163"/>
      <c r="X1291" s="163"/>
      <c r="Y1291" s="163"/>
      <c r="Z1291" s="163"/>
      <c r="AA1291" s="168"/>
      <c r="AT1291" s="169" t="s">
        <v>2027</v>
      </c>
      <c r="AU1291" s="169" t="s">
        <v>1960</v>
      </c>
      <c r="AV1291" s="10" t="s">
        <v>1960</v>
      </c>
      <c r="AW1291" s="10" t="s">
        <v>2028</v>
      </c>
      <c r="AX1291" s="10" t="s">
        <v>1936</v>
      </c>
      <c r="AY1291" s="169" t="s">
        <v>2019</v>
      </c>
    </row>
    <row r="1292" spans="2:65" s="11" customFormat="1" ht="22.5" customHeight="1">
      <c r="B1292" s="170"/>
      <c r="C1292" s="171"/>
      <c r="D1292" s="171"/>
      <c r="E1292" s="172" t="s">
        <v>1876</v>
      </c>
      <c r="F1292" s="264" t="s">
        <v>2029</v>
      </c>
      <c r="G1292" s="265"/>
      <c r="H1292" s="265"/>
      <c r="I1292" s="265"/>
      <c r="J1292" s="171"/>
      <c r="K1292" s="173">
        <v>20.25</v>
      </c>
      <c r="L1292" s="171"/>
      <c r="M1292" s="171"/>
      <c r="N1292" s="171"/>
      <c r="O1292" s="171"/>
      <c r="P1292" s="171"/>
      <c r="Q1292" s="171"/>
      <c r="R1292" s="174"/>
      <c r="T1292" s="175"/>
      <c r="U1292" s="171"/>
      <c r="V1292" s="171"/>
      <c r="W1292" s="171"/>
      <c r="X1292" s="171"/>
      <c r="Y1292" s="171"/>
      <c r="Z1292" s="171"/>
      <c r="AA1292" s="176"/>
      <c r="AT1292" s="177" t="s">
        <v>2027</v>
      </c>
      <c r="AU1292" s="177" t="s">
        <v>1960</v>
      </c>
      <c r="AV1292" s="11" t="s">
        <v>2024</v>
      </c>
      <c r="AW1292" s="11" t="s">
        <v>2028</v>
      </c>
      <c r="AX1292" s="11" t="s">
        <v>1878</v>
      </c>
      <c r="AY1292" s="177" t="s">
        <v>2019</v>
      </c>
    </row>
    <row r="1293" spans="2:65" s="1" customFormat="1" ht="44.25" customHeight="1">
      <c r="B1293" s="33"/>
      <c r="C1293" s="155" t="s">
        <v>1644</v>
      </c>
      <c r="D1293" s="155" t="s">
        <v>2020</v>
      </c>
      <c r="E1293" s="156" t="s">
        <v>1645</v>
      </c>
      <c r="F1293" s="249" t="s">
        <v>1646</v>
      </c>
      <c r="G1293" s="250"/>
      <c r="H1293" s="250"/>
      <c r="I1293" s="250"/>
      <c r="J1293" s="157" t="s">
        <v>2023</v>
      </c>
      <c r="K1293" s="158">
        <v>120.36</v>
      </c>
      <c r="L1293" s="251">
        <v>0</v>
      </c>
      <c r="M1293" s="250"/>
      <c r="N1293" s="252">
        <f>ROUND(L1293*K1293,2)</f>
        <v>0</v>
      </c>
      <c r="O1293" s="250"/>
      <c r="P1293" s="250"/>
      <c r="Q1293" s="250"/>
      <c r="R1293" s="35"/>
      <c r="T1293" s="159" t="s">
        <v>1876</v>
      </c>
      <c r="U1293" s="42" t="s">
        <v>1901</v>
      </c>
      <c r="V1293" s="34"/>
      <c r="W1293" s="160">
        <f>V1293*K1293</f>
        <v>0</v>
      </c>
      <c r="X1293" s="160">
        <v>1.3999999999999999E-4</v>
      </c>
      <c r="Y1293" s="160">
        <f>X1293*K1293</f>
        <v>1.6850399999999998E-2</v>
      </c>
      <c r="Z1293" s="160">
        <v>0</v>
      </c>
      <c r="AA1293" s="161">
        <f>Z1293*K1293</f>
        <v>0</v>
      </c>
      <c r="AR1293" s="16" t="s">
        <v>2102</v>
      </c>
      <c r="AT1293" s="16" t="s">
        <v>2020</v>
      </c>
      <c r="AU1293" s="16" t="s">
        <v>1960</v>
      </c>
      <c r="AY1293" s="16" t="s">
        <v>2019</v>
      </c>
      <c r="BE1293" s="102">
        <f>IF(U1293="základní",N1293,0)</f>
        <v>0</v>
      </c>
      <c r="BF1293" s="102">
        <f>IF(U1293="snížená",N1293,0)</f>
        <v>0</v>
      </c>
      <c r="BG1293" s="102">
        <f>IF(U1293="zákl. přenesená",N1293,0)</f>
        <v>0</v>
      </c>
      <c r="BH1293" s="102">
        <f>IF(U1293="sníž. přenesená",N1293,0)</f>
        <v>0</v>
      </c>
      <c r="BI1293" s="102">
        <f>IF(U1293="nulová",N1293,0)</f>
        <v>0</v>
      </c>
      <c r="BJ1293" s="16" t="s">
        <v>1878</v>
      </c>
      <c r="BK1293" s="102">
        <f>ROUND(L1293*K1293,2)</f>
        <v>0</v>
      </c>
      <c r="BL1293" s="16" t="s">
        <v>2102</v>
      </c>
      <c r="BM1293" s="16" t="s">
        <v>1647</v>
      </c>
    </row>
    <row r="1294" spans="2:65" s="10" customFormat="1" ht="31.5" customHeight="1">
      <c r="B1294" s="162"/>
      <c r="C1294" s="163"/>
      <c r="D1294" s="163"/>
      <c r="E1294" s="164" t="s">
        <v>1876</v>
      </c>
      <c r="F1294" s="262" t="s">
        <v>1648</v>
      </c>
      <c r="G1294" s="263"/>
      <c r="H1294" s="263"/>
      <c r="I1294" s="263"/>
      <c r="J1294" s="163"/>
      <c r="K1294" s="165">
        <v>102</v>
      </c>
      <c r="L1294" s="163"/>
      <c r="M1294" s="163"/>
      <c r="N1294" s="163"/>
      <c r="O1294" s="163"/>
      <c r="P1294" s="163"/>
      <c r="Q1294" s="163"/>
      <c r="R1294" s="166"/>
      <c r="T1294" s="167"/>
      <c r="U1294" s="163"/>
      <c r="V1294" s="163"/>
      <c r="W1294" s="163"/>
      <c r="X1294" s="163"/>
      <c r="Y1294" s="163"/>
      <c r="Z1294" s="163"/>
      <c r="AA1294" s="168"/>
      <c r="AT1294" s="169" t="s">
        <v>2027</v>
      </c>
      <c r="AU1294" s="169" t="s">
        <v>1960</v>
      </c>
      <c r="AV1294" s="10" t="s">
        <v>1960</v>
      </c>
      <c r="AW1294" s="10" t="s">
        <v>2028</v>
      </c>
      <c r="AX1294" s="10" t="s">
        <v>1936</v>
      </c>
      <c r="AY1294" s="169" t="s">
        <v>2019</v>
      </c>
    </row>
    <row r="1295" spans="2:65" s="10" customFormat="1" ht="22.5" customHeight="1">
      <c r="B1295" s="162"/>
      <c r="C1295" s="163"/>
      <c r="D1295" s="163"/>
      <c r="E1295" s="164" t="s">
        <v>1876</v>
      </c>
      <c r="F1295" s="266" t="s">
        <v>1649</v>
      </c>
      <c r="G1295" s="263"/>
      <c r="H1295" s="263"/>
      <c r="I1295" s="263"/>
      <c r="J1295" s="163"/>
      <c r="K1295" s="165">
        <v>18.36</v>
      </c>
      <c r="L1295" s="163"/>
      <c r="M1295" s="163"/>
      <c r="N1295" s="163"/>
      <c r="O1295" s="163"/>
      <c r="P1295" s="163"/>
      <c r="Q1295" s="163"/>
      <c r="R1295" s="166"/>
      <c r="T1295" s="167"/>
      <c r="U1295" s="163"/>
      <c r="V1295" s="163"/>
      <c r="W1295" s="163"/>
      <c r="X1295" s="163"/>
      <c r="Y1295" s="163"/>
      <c r="Z1295" s="163"/>
      <c r="AA1295" s="168"/>
      <c r="AT1295" s="169" t="s">
        <v>2027</v>
      </c>
      <c r="AU1295" s="169" t="s">
        <v>1960</v>
      </c>
      <c r="AV1295" s="10" t="s">
        <v>1960</v>
      </c>
      <c r="AW1295" s="10" t="s">
        <v>2028</v>
      </c>
      <c r="AX1295" s="10" t="s">
        <v>1936</v>
      </c>
      <c r="AY1295" s="169" t="s">
        <v>2019</v>
      </c>
    </row>
    <row r="1296" spans="2:65" s="11" customFormat="1" ht="22.5" customHeight="1">
      <c r="B1296" s="170"/>
      <c r="C1296" s="171"/>
      <c r="D1296" s="171"/>
      <c r="E1296" s="172" t="s">
        <v>1876</v>
      </c>
      <c r="F1296" s="264" t="s">
        <v>2029</v>
      </c>
      <c r="G1296" s="265"/>
      <c r="H1296" s="265"/>
      <c r="I1296" s="265"/>
      <c r="J1296" s="171"/>
      <c r="K1296" s="173">
        <v>120.36</v>
      </c>
      <c r="L1296" s="171"/>
      <c r="M1296" s="171"/>
      <c r="N1296" s="171"/>
      <c r="O1296" s="171"/>
      <c r="P1296" s="171"/>
      <c r="Q1296" s="171"/>
      <c r="R1296" s="174"/>
      <c r="T1296" s="175"/>
      <c r="U1296" s="171"/>
      <c r="V1296" s="171"/>
      <c r="W1296" s="171"/>
      <c r="X1296" s="171"/>
      <c r="Y1296" s="171"/>
      <c r="Z1296" s="171"/>
      <c r="AA1296" s="176"/>
      <c r="AT1296" s="177" t="s">
        <v>2027</v>
      </c>
      <c r="AU1296" s="177" t="s">
        <v>1960</v>
      </c>
      <c r="AV1296" s="11" t="s">
        <v>2024</v>
      </c>
      <c r="AW1296" s="11" t="s">
        <v>2028</v>
      </c>
      <c r="AX1296" s="11" t="s">
        <v>1878</v>
      </c>
      <c r="AY1296" s="177" t="s">
        <v>2019</v>
      </c>
    </row>
    <row r="1297" spans="2:65" s="1" customFormat="1" ht="31.5" customHeight="1">
      <c r="B1297" s="33"/>
      <c r="C1297" s="178" t="s">
        <v>1650</v>
      </c>
      <c r="D1297" s="178" t="s">
        <v>2128</v>
      </c>
      <c r="E1297" s="179" t="s">
        <v>1651</v>
      </c>
      <c r="F1297" s="267" t="s">
        <v>1652</v>
      </c>
      <c r="G1297" s="268"/>
      <c r="H1297" s="268"/>
      <c r="I1297" s="268"/>
      <c r="J1297" s="180" t="s">
        <v>2023</v>
      </c>
      <c r="K1297" s="181">
        <v>138.41399999999999</v>
      </c>
      <c r="L1297" s="269">
        <v>0</v>
      </c>
      <c r="M1297" s="268"/>
      <c r="N1297" s="270">
        <f>ROUND(L1297*K1297,2)</f>
        <v>0</v>
      </c>
      <c r="O1297" s="250"/>
      <c r="P1297" s="250"/>
      <c r="Q1297" s="250"/>
      <c r="R1297" s="35"/>
      <c r="T1297" s="159" t="s">
        <v>1876</v>
      </c>
      <c r="U1297" s="42" t="s">
        <v>1901</v>
      </c>
      <c r="V1297" s="34"/>
      <c r="W1297" s="160">
        <f>V1297*K1297</f>
        <v>0</v>
      </c>
      <c r="X1297" s="160">
        <v>2.5400000000000002E-3</v>
      </c>
      <c r="Y1297" s="160">
        <f>X1297*K1297</f>
        <v>0.35157156000000001</v>
      </c>
      <c r="Z1297" s="160">
        <v>0</v>
      </c>
      <c r="AA1297" s="161">
        <f>Z1297*K1297</f>
        <v>0</v>
      </c>
      <c r="AR1297" s="16" t="s">
        <v>2184</v>
      </c>
      <c r="AT1297" s="16" t="s">
        <v>2128</v>
      </c>
      <c r="AU1297" s="16" t="s">
        <v>1960</v>
      </c>
      <c r="AY1297" s="16" t="s">
        <v>2019</v>
      </c>
      <c r="BE1297" s="102">
        <f>IF(U1297="základní",N1297,0)</f>
        <v>0</v>
      </c>
      <c r="BF1297" s="102">
        <f>IF(U1297="snížená",N1297,0)</f>
        <v>0</v>
      </c>
      <c r="BG1297" s="102">
        <f>IF(U1297="zákl. přenesená",N1297,0)</f>
        <v>0</v>
      </c>
      <c r="BH1297" s="102">
        <f>IF(U1297="sníž. přenesená",N1297,0)</f>
        <v>0</v>
      </c>
      <c r="BI1297" s="102">
        <f>IF(U1297="nulová",N1297,0)</f>
        <v>0</v>
      </c>
      <c r="BJ1297" s="16" t="s">
        <v>1878</v>
      </c>
      <c r="BK1297" s="102">
        <f>ROUND(L1297*K1297,2)</f>
        <v>0</v>
      </c>
      <c r="BL1297" s="16" t="s">
        <v>2102</v>
      </c>
      <c r="BM1297" s="16" t="s">
        <v>1653</v>
      </c>
    </row>
    <row r="1298" spans="2:65" s="10" customFormat="1" ht="31.5" customHeight="1">
      <c r="B1298" s="162"/>
      <c r="C1298" s="163"/>
      <c r="D1298" s="163"/>
      <c r="E1298" s="164" t="s">
        <v>1876</v>
      </c>
      <c r="F1298" s="262" t="s">
        <v>1648</v>
      </c>
      <c r="G1298" s="263"/>
      <c r="H1298" s="263"/>
      <c r="I1298" s="263"/>
      <c r="J1298" s="163"/>
      <c r="K1298" s="165">
        <v>102</v>
      </c>
      <c r="L1298" s="163"/>
      <c r="M1298" s="163"/>
      <c r="N1298" s="163"/>
      <c r="O1298" s="163"/>
      <c r="P1298" s="163"/>
      <c r="Q1298" s="163"/>
      <c r="R1298" s="166"/>
      <c r="T1298" s="167"/>
      <c r="U1298" s="163"/>
      <c r="V1298" s="163"/>
      <c r="W1298" s="163"/>
      <c r="X1298" s="163"/>
      <c r="Y1298" s="163"/>
      <c r="Z1298" s="163"/>
      <c r="AA1298" s="168"/>
      <c r="AT1298" s="169" t="s">
        <v>2027</v>
      </c>
      <c r="AU1298" s="169" t="s">
        <v>1960</v>
      </c>
      <c r="AV1298" s="10" t="s">
        <v>1960</v>
      </c>
      <c r="AW1298" s="10" t="s">
        <v>2028</v>
      </c>
      <c r="AX1298" s="10" t="s">
        <v>1936</v>
      </c>
      <c r="AY1298" s="169" t="s">
        <v>2019</v>
      </c>
    </row>
    <row r="1299" spans="2:65" s="10" customFormat="1" ht="22.5" customHeight="1">
      <c r="B1299" s="162"/>
      <c r="C1299" s="163"/>
      <c r="D1299" s="163"/>
      <c r="E1299" s="164" t="s">
        <v>1876</v>
      </c>
      <c r="F1299" s="266" t="s">
        <v>1649</v>
      </c>
      <c r="G1299" s="263"/>
      <c r="H1299" s="263"/>
      <c r="I1299" s="263"/>
      <c r="J1299" s="163"/>
      <c r="K1299" s="165">
        <v>18.36</v>
      </c>
      <c r="L1299" s="163"/>
      <c r="M1299" s="163"/>
      <c r="N1299" s="163"/>
      <c r="O1299" s="163"/>
      <c r="P1299" s="163"/>
      <c r="Q1299" s="163"/>
      <c r="R1299" s="166"/>
      <c r="T1299" s="167"/>
      <c r="U1299" s="163"/>
      <c r="V1299" s="163"/>
      <c r="W1299" s="163"/>
      <c r="X1299" s="163"/>
      <c r="Y1299" s="163"/>
      <c r="Z1299" s="163"/>
      <c r="AA1299" s="168"/>
      <c r="AT1299" s="169" t="s">
        <v>2027</v>
      </c>
      <c r="AU1299" s="169" t="s">
        <v>1960</v>
      </c>
      <c r="AV1299" s="10" t="s">
        <v>1960</v>
      </c>
      <c r="AW1299" s="10" t="s">
        <v>2028</v>
      </c>
      <c r="AX1299" s="10" t="s">
        <v>1936</v>
      </c>
      <c r="AY1299" s="169" t="s">
        <v>2019</v>
      </c>
    </row>
    <row r="1300" spans="2:65" s="11" customFormat="1" ht="22.5" customHeight="1">
      <c r="B1300" s="170"/>
      <c r="C1300" s="171"/>
      <c r="D1300" s="171"/>
      <c r="E1300" s="172" t="s">
        <v>1876</v>
      </c>
      <c r="F1300" s="264" t="s">
        <v>2029</v>
      </c>
      <c r="G1300" s="265"/>
      <c r="H1300" s="265"/>
      <c r="I1300" s="265"/>
      <c r="J1300" s="171"/>
      <c r="K1300" s="173">
        <v>120.36</v>
      </c>
      <c r="L1300" s="171"/>
      <c r="M1300" s="171"/>
      <c r="N1300" s="171"/>
      <c r="O1300" s="171"/>
      <c r="P1300" s="171"/>
      <c r="Q1300" s="171"/>
      <c r="R1300" s="174"/>
      <c r="T1300" s="175"/>
      <c r="U1300" s="171"/>
      <c r="V1300" s="171"/>
      <c r="W1300" s="171"/>
      <c r="X1300" s="171"/>
      <c r="Y1300" s="171"/>
      <c r="Z1300" s="171"/>
      <c r="AA1300" s="176"/>
      <c r="AT1300" s="177" t="s">
        <v>2027</v>
      </c>
      <c r="AU1300" s="177" t="s">
        <v>1960</v>
      </c>
      <c r="AV1300" s="11" t="s">
        <v>2024</v>
      </c>
      <c r="AW1300" s="11" t="s">
        <v>2028</v>
      </c>
      <c r="AX1300" s="11" t="s">
        <v>1878</v>
      </c>
      <c r="AY1300" s="177" t="s">
        <v>2019</v>
      </c>
    </row>
    <row r="1301" spans="2:65" s="1" customFormat="1" ht="22.5" customHeight="1">
      <c r="B1301" s="33"/>
      <c r="C1301" s="178" t="s">
        <v>1654</v>
      </c>
      <c r="D1301" s="178" t="s">
        <v>2128</v>
      </c>
      <c r="E1301" s="179" t="s">
        <v>1655</v>
      </c>
      <c r="F1301" s="267" t="s">
        <v>1656</v>
      </c>
      <c r="G1301" s="268"/>
      <c r="H1301" s="268"/>
      <c r="I1301" s="268"/>
      <c r="J1301" s="180" t="s">
        <v>2197</v>
      </c>
      <c r="K1301" s="181">
        <v>706.28399999999999</v>
      </c>
      <c r="L1301" s="269">
        <v>0</v>
      </c>
      <c r="M1301" s="268"/>
      <c r="N1301" s="270">
        <f>ROUND(L1301*K1301,2)</f>
        <v>0</v>
      </c>
      <c r="O1301" s="250"/>
      <c r="P1301" s="250"/>
      <c r="Q1301" s="250"/>
      <c r="R1301" s="35"/>
      <c r="T1301" s="159" t="s">
        <v>1876</v>
      </c>
      <c r="U1301" s="42" t="s">
        <v>1901</v>
      </c>
      <c r="V1301" s="34"/>
      <c r="W1301" s="160">
        <f>V1301*K1301</f>
        <v>0</v>
      </c>
      <c r="X1301" s="160">
        <v>5.0000000000000002E-5</v>
      </c>
      <c r="Y1301" s="160">
        <f>X1301*K1301</f>
        <v>3.5314200000000004E-2</v>
      </c>
      <c r="Z1301" s="160">
        <v>0</v>
      </c>
      <c r="AA1301" s="161">
        <f>Z1301*K1301</f>
        <v>0</v>
      </c>
      <c r="AR1301" s="16" t="s">
        <v>2184</v>
      </c>
      <c r="AT1301" s="16" t="s">
        <v>2128</v>
      </c>
      <c r="AU1301" s="16" t="s">
        <v>1960</v>
      </c>
      <c r="AY1301" s="16" t="s">
        <v>2019</v>
      </c>
      <c r="BE1301" s="102">
        <f>IF(U1301="základní",N1301,0)</f>
        <v>0</v>
      </c>
      <c r="BF1301" s="102">
        <f>IF(U1301="snížená",N1301,0)</f>
        <v>0</v>
      </c>
      <c r="BG1301" s="102">
        <f>IF(U1301="zákl. přenesená",N1301,0)</f>
        <v>0</v>
      </c>
      <c r="BH1301" s="102">
        <f>IF(U1301="sníž. přenesená",N1301,0)</f>
        <v>0</v>
      </c>
      <c r="BI1301" s="102">
        <f>IF(U1301="nulová",N1301,0)</f>
        <v>0</v>
      </c>
      <c r="BJ1301" s="16" t="s">
        <v>1878</v>
      </c>
      <c r="BK1301" s="102">
        <f>ROUND(L1301*K1301,2)</f>
        <v>0</v>
      </c>
      <c r="BL1301" s="16" t="s">
        <v>2102</v>
      </c>
      <c r="BM1301" s="16" t="s">
        <v>1657</v>
      </c>
    </row>
    <row r="1302" spans="2:65" s="10" customFormat="1" ht="31.5" customHeight="1">
      <c r="B1302" s="162"/>
      <c r="C1302" s="163"/>
      <c r="D1302" s="163"/>
      <c r="E1302" s="164" t="s">
        <v>1876</v>
      </c>
      <c r="F1302" s="262" t="s">
        <v>1658</v>
      </c>
      <c r="G1302" s="263"/>
      <c r="H1302" s="263"/>
      <c r="I1302" s="263"/>
      <c r="J1302" s="163"/>
      <c r="K1302" s="165">
        <v>504</v>
      </c>
      <c r="L1302" s="163"/>
      <c r="M1302" s="163"/>
      <c r="N1302" s="163"/>
      <c r="O1302" s="163"/>
      <c r="P1302" s="163"/>
      <c r="Q1302" s="163"/>
      <c r="R1302" s="166"/>
      <c r="T1302" s="167"/>
      <c r="U1302" s="163"/>
      <c r="V1302" s="163"/>
      <c r="W1302" s="163"/>
      <c r="X1302" s="163"/>
      <c r="Y1302" s="163"/>
      <c r="Z1302" s="163"/>
      <c r="AA1302" s="168"/>
      <c r="AT1302" s="169" t="s">
        <v>2027</v>
      </c>
      <c r="AU1302" s="169" t="s">
        <v>1960</v>
      </c>
      <c r="AV1302" s="10" t="s">
        <v>1960</v>
      </c>
      <c r="AW1302" s="10" t="s">
        <v>2028</v>
      </c>
      <c r="AX1302" s="10" t="s">
        <v>1936</v>
      </c>
      <c r="AY1302" s="169" t="s">
        <v>2019</v>
      </c>
    </row>
    <row r="1303" spans="2:65" s="10" customFormat="1" ht="22.5" customHeight="1">
      <c r="B1303" s="162"/>
      <c r="C1303" s="163"/>
      <c r="D1303" s="163"/>
      <c r="E1303" s="164" t="s">
        <v>1876</v>
      </c>
      <c r="F1303" s="266" t="s">
        <v>1659</v>
      </c>
      <c r="G1303" s="263"/>
      <c r="H1303" s="263"/>
      <c r="I1303" s="263"/>
      <c r="J1303" s="163"/>
      <c r="K1303" s="165">
        <v>110.16</v>
      </c>
      <c r="L1303" s="163"/>
      <c r="M1303" s="163"/>
      <c r="N1303" s="163"/>
      <c r="O1303" s="163"/>
      <c r="P1303" s="163"/>
      <c r="Q1303" s="163"/>
      <c r="R1303" s="166"/>
      <c r="T1303" s="167"/>
      <c r="U1303" s="163"/>
      <c r="V1303" s="163"/>
      <c r="W1303" s="163"/>
      <c r="X1303" s="163"/>
      <c r="Y1303" s="163"/>
      <c r="Z1303" s="163"/>
      <c r="AA1303" s="168"/>
      <c r="AT1303" s="169" t="s">
        <v>2027</v>
      </c>
      <c r="AU1303" s="169" t="s">
        <v>1960</v>
      </c>
      <c r="AV1303" s="10" t="s">
        <v>1960</v>
      </c>
      <c r="AW1303" s="10" t="s">
        <v>2028</v>
      </c>
      <c r="AX1303" s="10" t="s">
        <v>1936</v>
      </c>
      <c r="AY1303" s="169" t="s">
        <v>2019</v>
      </c>
    </row>
    <row r="1304" spans="2:65" s="11" customFormat="1" ht="22.5" customHeight="1">
      <c r="B1304" s="170"/>
      <c r="C1304" s="171"/>
      <c r="D1304" s="171"/>
      <c r="E1304" s="172" t="s">
        <v>1876</v>
      </c>
      <c r="F1304" s="264" t="s">
        <v>2029</v>
      </c>
      <c r="G1304" s="265"/>
      <c r="H1304" s="265"/>
      <c r="I1304" s="265"/>
      <c r="J1304" s="171"/>
      <c r="K1304" s="173">
        <v>614.16</v>
      </c>
      <c r="L1304" s="171"/>
      <c r="M1304" s="171"/>
      <c r="N1304" s="171"/>
      <c r="O1304" s="171"/>
      <c r="P1304" s="171"/>
      <c r="Q1304" s="171"/>
      <c r="R1304" s="174"/>
      <c r="T1304" s="175"/>
      <c r="U1304" s="171"/>
      <c r="V1304" s="171"/>
      <c r="W1304" s="171"/>
      <c r="X1304" s="171"/>
      <c r="Y1304" s="171"/>
      <c r="Z1304" s="171"/>
      <c r="AA1304" s="176"/>
      <c r="AT1304" s="177" t="s">
        <v>2027</v>
      </c>
      <c r="AU1304" s="177" t="s">
        <v>1960</v>
      </c>
      <c r="AV1304" s="11" t="s">
        <v>2024</v>
      </c>
      <c r="AW1304" s="11" t="s">
        <v>2028</v>
      </c>
      <c r="AX1304" s="11" t="s">
        <v>1878</v>
      </c>
      <c r="AY1304" s="177" t="s">
        <v>2019</v>
      </c>
    </row>
    <row r="1305" spans="2:65" s="1" customFormat="1" ht="31.5" customHeight="1">
      <c r="B1305" s="33"/>
      <c r="C1305" s="155" t="s">
        <v>1660</v>
      </c>
      <c r="D1305" s="155" t="s">
        <v>2020</v>
      </c>
      <c r="E1305" s="156" t="s">
        <v>1661</v>
      </c>
      <c r="F1305" s="249" t="s">
        <v>1662</v>
      </c>
      <c r="G1305" s="250"/>
      <c r="H1305" s="250"/>
      <c r="I1305" s="250"/>
      <c r="J1305" s="157" t="s">
        <v>2023</v>
      </c>
      <c r="K1305" s="158">
        <v>120.36</v>
      </c>
      <c r="L1305" s="251">
        <v>0</v>
      </c>
      <c r="M1305" s="250"/>
      <c r="N1305" s="252">
        <f>ROUND(L1305*K1305,2)</f>
        <v>0</v>
      </c>
      <c r="O1305" s="250"/>
      <c r="P1305" s="250"/>
      <c r="Q1305" s="250"/>
      <c r="R1305" s="35"/>
      <c r="T1305" s="159" t="s">
        <v>1876</v>
      </c>
      <c r="U1305" s="42" t="s">
        <v>1901</v>
      </c>
      <c r="V1305" s="34"/>
      <c r="W1305" s="160">
        <f>V1305*K1305</f>
        <v>0</v>
      </c>
      <c r="X1305" s="160">
        <v>0</v>
      </c>
      <c r="Y1305" s="160">
        <f>X1305*K1305</f>
        <v>0</v>
      </c>
      <c r="Z1305" s="160">
        <v>0</v>
      </c>
      <c r="AA1305" s="161">
        <f>Z1305*K1305</f>
        <v>0</v>
      </c>
      <c r="AR1305" s="16" t="s">
        <v>2102</v>
      </c>
      <c r="AT1305" s="16" t="s">
        <v>2020</v>
      </c>
      <c r="AU1305" s="16" t="s">
        <v>1960</v>
      </c>
      <c r="AY1305" s="16" t="s">
        <v>2019</v>
      </c>
      <c r="BE1305" s="102">
        <f>IF(U1305="základní",N1305,0)</f>
        <v>0</v>
      </c>
      <c r="BF1305" s="102">
        <f>IF(U1305="snížená",N1305,0)</f>
        <v>0</v>
      </c>
      <c r="BG1305" s="102">
        <f>IF(U1305="zákl. přenesená",N1305,0)</f>
        <v>0</v>
      </c>
      <c r="BH1305" s="102">
        <f>IF(U1305="sníž. přenesená",N1305,0)</f>
        <v>0</v>
      </c>
      <c r="BI1305" s="102">
        <f>IF(U1305="nulová",N1305,0)</f>
        <v>0</v>
      </c>
      <c r="BJ1305" s="16" t="s">
        <v>1878</v>
      </c>
      <c r="BK1305" s="102">
        <f>ROUND(L1305*K1305,2)</f>
        <v>0</v>
      </c>
      <c r="BL1305" s="16" t="s">
        <v>2102</v>
      </c>
      <c r="BM1305" s="16" t="s">
        <v>1663</v>
      </c>
    </row>
    <row r="1306" spans="2:65" s="10" customFormat="1" ht="31.5" customHeight="1">
      <c r="B1306" s="162"/>
      <c r="C1306" s="163"/>
      <c r="D1306" s="163"/>
      <c r="E1306" s="164" t="s">
        <v>1876</v>
      </c>
      <c r="F1306" s="262" t="s">
        <v>1648</v>
      </c>
      <c r="G1306" s="263"/>
      <c r="H1306" s="263"/>
      <c r="I1306" s="263"/>
      <c r="J1306" s="163"/>
      <c r="K1306" s="165">
        <v>102</v>
      </c>
      <c r="L1306" s="163"/>
      <c r="M1306" s="163"/>
      <c r="N1306" s="163"/>
      <c r="O1306" s="163"/>
      <c r="P1306" s="163"/>
      <c r="Q1306" s="163"/>
      <c r="R1306" s="166"/>
      <c r="T1306" s="167"/>
      <c r="U1306" s="163"/>
      <c r="V1306" s="163"/>
      <c r="W1306" s="163"/>
      <c r="X1306" s="163"/>
      <c r="Y1306" s="163"/>
      <c r="Z1306" s="163"/>
      <c r="AA1306" s="168"/>
      <c r="AT1306" s="169" t="s">
        <v>2027</v>
      </c>
      <c r="AU1306" s="169" t="s">
        <v>1960</v>
      </c>
      <c r="AV1306" s="10" t="s">
        <v>1960</v>
      </c>
      <c r="AW1306" s="10" t="s">
        <v>2028</v>
      </c>
      <c r="AX1306" s="10" t="s">
        <v>1936</v>
      </c>
      <c r="AY1306" s="169" t="s">
        <v>2019</v>
      </c>
    </row>
    <row r="1307" spans="2:65" s="10" customFormat="1" ht="22.5" customHeight="1">
      <c r="B1307" s="162"/>
      <c r="C1307" s="163"/>
      <c r="D1307" s="163"/>
      <c r="E1307" s="164" t="s">
        <v>1876</v>
      </c>
      <c r="F1307" s="266" t="s">
        <v>1649</v>
      </c>
      <c r="G1307" s="263"/>
      <c r="H1307" s="263"/>
      <c r="I1307" s="263"/>
      <c r="J1307" s="163"/>
      <c r="K1307" s="165">
        <v>18.36</v>
      </c>
      <c r="L1307" s="163"/>
      <c r="M1307" s="163"/>
      <c r="N1307" s="163"/>
      <c r="O1307" s="163"/>
      <c r="P1307" s="163"/>
      <c r="Q1307" s="163"/>
      <c r="R1307" s="166"/>
      <c r="T1307" s="167"/>
      <c r="U1307" s="163"/>
      <c r="V1307" s="163"/>
      <c r="W1307" s="163"/>
      <c r="X1307" s="163"/>
      <c r="Y1307" s="163"/>
      <c r="Z1307" s="163"/>
      <c r="AA1307" s="168"/>
      <c r="AT1307" s="169" t="s">
        <v>2027</v>
      </c>
      <c r="AU1307" s="169" t="s">
        <v>1960</v>
      </c>
      <c r="AV1307" s="10" t="s">
        <v>1960</v>
      </c>
      <c r="AW1307" s="10" t="s">
        <v>2028</v>
      </c>
      <c r="AX1307" s="10" t="s">
        <v>1936</v>
      </c>
      <c r="AY1307" s="169" t="s">
        <v>2019</v>
      </c>
    </row>
    <row r="1308" spans="2:65" s="11" customFormat="1" ht="22.5" customHeight="1">
      <c r="B1308" s="170"/>
      <c r="C1308" s="171"/>
      <c r="D1308" s="171"/>
      <c r="E1308" s="172" t="s">
        <v>1876</v>
      </c>
      <c r="F1308" s="264" t="s">
        <v>2029</v>
      </c>
      <c r="G1308" s="265"/>
      <c r="H1308" s="265"/>
      <c r="I1308" s="265"/>
      <c r="J1308" s="171"/>
      <c r="K1308" s="173">
        <v>120.36</v>
      </c>
      <c r="L1308" s="171"/>
      <c r="M1308" s="171"/>
      <c r="N1308" s="171"/>
      <c r="O1308" s="171"/>
      <c r="P1308" s="171"/>
      <c r="Q1308" s="171"/>
      <c r="R1308" s="174"/>
      <c r="T1308" s="175"/>
      <c r="U1308" s="171"/>
      <c r="V1308" s="171"/>
      <c r="W1308" s="171"/>
      <c r="X1308" s="171"/>
      <c r="Y1308" s="171"/>
      <c r="Z1308" s="171"/>
      <c r="AA1308" s="176"/>
      <c r="AT1308" s="177" t="s">
        <v>2027</v>
      </c>
      <c r="AU1308" s="177" t="s">
        <v>1960</v>
      </c>
      <c r="AV1308" s="11" t="s">
        <v>2024</v>
      </c>
      <c r="AW1308" s="11" t="s">
        <v>2028</v>
      </c>
      <c r="AX1308" s="11" t="s">
        <v>1878</v>
      </c>
      <c r="AY1308" s="177" t="s">
        <v>2019</v>
      </c>
    </row>
    <row r="1309" spans="2:65" s="1" customFormat="1" ht="31.5" customHeight="1">
      <c r="B1309" s="33"/>
      <c r="C1309" s="178" t="s">
        <v>1664</v>
      </c>
      <c r="D1309" s="178" t="s">
        <v>2128</v>
      </c>
      <c r="E1309" s="179" t="s">
        <v>1558</v>
      </c>
      <c r="F1309" s="267" t="s">
        <v>1559</v>
      </c>
      <c r="G1309" s="268"/>
      <c r="H1309" s="268"/>
      <c r="I1309" s="268"/>
      <c r="J1309" s="180" t="s">
        <v>2023</v>
      </c>
      <c r="K1309" s="181">
        <v>138.41399999999999</v>
      </c>
      <c r="L1309" s="269">
        <v>0</v>
      </c>
      <c r="M1309" s="268"/>
      <c r="N1309" s="270">
        <f>ROUND(L1309*K1309,2)</f>
        <v>0</v>
      </c>
      <c r="O1309" s="250"/>
      <c r="P1309" s="250"/>
      <c r="Q1309" s="250"/>
      <c r="R1309" s="35"/>
      <c r="T1309" s="159" t="s">
        <v>1876</v>
      </c>
      <c r="U1309" s="42" t="s">
        <v>1901</v>
      </c>
      <c r="V1309" s="34"/>
      <c r="W1309" s="160">
        <f>V1309*K1309</f>
        <v>0</v>
      </c>
      <c r="X1309" s="160">
        <v>3.1E-4</v>
      </c>
      <c r="Y1309" s="160">
        <f>X1309*K1309</f>
        <v>4.2908339999999996E-2</v>
      </c>
      <c r="Z1309" s="160">
        <v>0</v>
      </c>
      <c r="AA1309" s="161">
        <f>Z1309*K1309</f>
        <v>0</v>
      </c>
      <c r="AR1309" s="16" t="s">
        <v>2184</v>
      </c>
      <c r="AT1309" s="16" t="s">
        <v>2128</v>
      </c>
      <c r="AU1309" s="16" t="s">
        <v>1960</v>
      </c>
      <c r="AY1309" s="16" t="s">
        <v>2019</v>
      </c>
      <c r="BE1309" s="102">
        <f>IF(U1309="základní",N1309,0)</f>
        <v>0</v>
      </c>
      <c r="BF1309" s="102">
        <f>IF(U1309="snížená",N1309,0)</f>
        <v>0</v>
      </c>
      <c r="BG1309" s="102">
        <f>IF(U1309="zákl. přenesená",N1309,0)</f>
        <v>0</v>
      </c>
      <c r="BH1309" s="102">
        <f>IF(U1309="sníž. přenesená",N1309,0)</f>
        <v>0</v>
      </c>
      <c r="BI1309" s="102">
        <f>IF(U1309="nulová",N1309,0)</f>
        <v>0</v>
      </c>
      <c r="BJ1309" s="16" t="s">
        <v>1878</v>
      </c>
      <c r="BK1309" s="102">
        <f>ROUND(L1309*K1309,2)</f>
        <v>0</v>
      </c>
      <c r="BL1309" s="16" t="s">
        <v>2102</v>
      </c>
      <c r="BM1309" s="16" t="s">
        <v>1665</v>
      </c>
    </row>
    <row r="1310" spans="2:65" s="10" customFormat="1" ht="31.5" customHeight="1">
      <c r="B1310" s="162"/>
      <c r="C1310" s="163"/>
      <c r="D1310" s="163"/>
      <c r="E1310" s="164" t="s">
        <v>1876</v>
      </c>
      <c r="F1310" s="262" t="s">
        <v>1648</v>
      </c>
      <c r="G1310" s="263"/>
      <c r="H1310" s="263"/>
      <c r="I1310" s="263"/>
      <c r="J1310" s="163"/>
      <c r="K1310" s="165">
        <v>102</v>
      </c>
      <c r="L1310" s="163"/>
      <c r="M1310" s="163"/>
      <c r="N1310" s="163"/>
      <c r="O1310" s="163"/>
      <c r="P1310" s="163"/>
      <c r="Q1310" s="163"/>
      <c r="R1310" s="166"/>
      <c r="T1310" s="167"/>
      <c r="U1310" s="163"/>
      <c r="V1310" s="163"/>
      <c r="W1310" s="163"/>
      <c r="X1310" s="163"/>
      <c r="Y1310" s="163"/>
      <c r="Z1310" s="163"/>
      <c r="AA1310" s="168"/>
      <c r="AT1310" s="169" t="s">
        <v>2027</v>
      </c>
      <c r="AU1310" s="169" t="s">
        <v>1960</v>
      </c>
      <c r="AV1310" s="10" t="s">
        <v>1960</v>
      </c>
      <c r="AW1310" s="10" t="s">
        <v>2028</v>
      </c>
      <c r="AX1310" s="10" t="s">
        <v>1936</v>
      </c>
      <c r="AY1310" s="169" t="s">
        <v>2019</v>
      </c>
    </row>
    <row r="1311" spans="2:65" s="10" customFormat="1" ht="22.5" customHeight="1">
      <c r="B1311" s="162"/>
      <c r="C1311" s="163"/>
      <c r="D1311" s="163"/>
      <c r="E1311" s="164" t="s">
        <v>1876</v>
      </c>
      <c r="F1311" s="266" t="s">
        <v>1649</v>
      </c>
      <c r="G1311" s="263"/>
      <c r="H1311" s="263"/>
      <c r="I1311" s="263"/>
      <c r="J1311" s="163"/>
      <c r="K1311" s="165">
        <v>18.36</v>
      </c>
      <c r="L1311" s="163"/>
      <c r="M1311" s="163"/>
      <c r="N1311" s="163"/>
      <c r="O1311" s="163"/>
      <c r="P1311" s="163"/>
      <c r="Q1311" s="163"/>
      <c r="R1311" s="166"/>
      <c r="T1311" s="167"/>
      <c r="U1311" s="163"/>
      <c r="V1311" s="163"/>
      <c r="W1311" s="163"/>
      <c r="X1311" s="163"/>
      <c r="Y1311" s="163"/>
      <c r="Z1311" s="163"/>
      <c r="AA1311" s="168"/>
      <c r="AT1311" s="169" t="s">
        <v>2027</v>
      </c>
      <c r="AU1311" s="169" t="s">
        <v>1960</v>
      </c>
      <c r="AV1311" s="10" t="s">
        <v>1960</v>
      </c>
      <c r="AW1311" s="10" t="s">
        <v>2028</v>
      </c>
      <c r="AX1311" s="10" t="s">
        <v>1936</v>
      </c>
      <c r="AY1311" s="169" t="s">
        <v>2019</v>
      </c>
    </row>
    <row r="1312" spans="2:65" s="11" customFormat="1" ht="22.5" customHeight="1">
      <c r="B1312" s="170"/>
      <c r="C1312" s="171"/>
      <c r="D1312" s="171"/>
      <c r="E1312" s="172" t="s">
        <v>1876</v>
      </c>
      <c r="F1312" s="264" t="s">
        <v>2029</v>
      </c>
      <c r="G1312" s="265"/>
      <c r="H1312" s="265"/>
      <c r="I1312" s="265"/>
      <c r="J1312" s="171"/>
      <c r="K1312" s="173">
        <v>120.36</v>
      </c>
      <c r="L1312" s="171"/>
      <c r="M1312" s="171"/>
      <c r="N1312" s="171"/>
      <c r="O1312" s="171"/>
      <c r="P1312" s="171"/>
      <c r="Q1312" s="171"/>
      <c r="R1312" s="174"/>
      <c r="T1312" s="175"/>
      <c r="U1312" s="171"/>
      <c r="V1312" s="171"/>
      <c r="W1312" s="171"/>
      <c r="X1312" s="171"/>
      <c r="Y1312" s="171"/>
      <c r="Z1312" s="171"/>
      <c r="AA1312" s="176"/>
      <c r="AT1312" s="177" t="s">
        <v>2027</v>
      </c>
      <c r="AU1312" s="177" t="s">
        <v>1960</v>
      </c>
      <c r="AV1312" s="11" t="s">
        <v>2024</v>
      </c>
      <c r="AW1312" s="11" t="s">
        <v>2028</v>
      </c>
      <c r="AX1312" s="11" t="s">
        <v>1878</v>
      </c>
      <c r="AY1312" s="177" t="s">
        <v>2019</v>
      </c>
    </row>
    <row r="1313" spans="2:65" s="1" customFormat="1" ht="31.5" customHeight="1">
      <c r="B1313" s="33"/>
      <c r="C1313" s="155" t="s">
        <v>1666</v>
      </c>
      <c r="D1313" s="155" t="s">
        <v>2020</v>
      </c>
      <c r="E1313" s="156" t="s">
        <v>1667</v>
      </c>
      <c r="F1313" s="249" t="s">
        <v>1668</v>
      </c>
      <c r="G1313" s="250"/>
      <c r="H1313" s="250"/>
      <c r="I1313" s="250"/>
      <c r="J1313" s="157" t="s">
        <v>2023</v>
      </c>
      <c r="K1313" s="158">
        <v>102</v>
      </c>
      <c r="L1313" s="251">
        <v>0</v>
      </c>
      <c r="M1313" s="250"/>
      <c r="N1313" s="252">
        <f>ROUND(L1313*K1313,2)</f>
        <v>0</v>
      </c>
      <c r="O1313" s="250"/>
      <c r="P1313" s="250"/>
      <c r="Q1313" s="250"/>
      <c r="R1313" s="35"/>
      <c r="T1313" s="159" t="s">
        <v>1876</v>
      </c>
      <c r="U1313" s="42" t="s">
        <v>1901</v>
      </c>
      <c r="V1313" s="34"/>
      <c r="W1313" s="160">
        <f>V1313*K1313</f>
        <v>0</v>
      </c>
      <c r="X1313" s="160">
        <v>0</v>
      </c>
      <c r="Y1313" s="160">
        <f>X1313*K1313</f>
        <v>0</v>
      </c>
      <c r="Z1313" s="160">
        <v>0</v>
      </c>
      <c r="AA1313" s="161">
        <f>Z1313*K1313</f>
        <v>0</v>
      </c>
      <c r="AR1313" s="16" t="s">
        <v>2102</v>
      </c>
      <c r="AT1313" s="16" t="s">
        <v>2020</v>
      </c>
      <c r="AU1313" s="16" t="s">
        <v>1960</v>
      </c>
      <c r="AY1313" s="16" t="s">
        <v>2019</v>
      </c>
      <c r="BE1313" s="102">
        <f>IF(U1313="základní",N1313,0)</f>
        <v>0</v>
      </c>
      <c r="BF1313" s="102">
        <f>IF(U1313="snížená",N1313,0)</f>
        <v>0</v>
      </c>
      <c r="BG1313" s="102">
        <f>IF(U1313="zákl. přenesená",N1313,0)</f>
        <v>0</v>
      </c>
      <c r="BH1313" s="102">
        <f>IF(U1313="sníž. přenesená",N1313,0)</f>
        <v>0</v>
      </c>
      <c r="BI1313" s="102">
        <f>IF(U1313="nulová",N1313,0)</f>
        <v>0</v>
      </c>
      <c r="BJ1313" s="16" t="s">
        <v>1878</v>
      </c>
      <c r="BK1313" s="102">
        <f>ROUND(L1313*K1313,2)</f>
        <v>0</v>
      </c>
      <c r="BL1313" s="16" t="s">
        <v>2102</v>
      </c>
      <c r="BM1313" s="16" t="s">
        <v>1669</v>
      </c>
    </row>
    <row r="1314" spans="2:65" s="10" customFormat="1" ht="31.5" customHeight="1">
      <c r="B1314" s="162"/>
      <c r="C1314" s="163"/>
      <c r="D1314" s="163"/>
      <c r="E1314" s="164" t="s">
        <v>1876</v>
      </c>
      <c r="F1314" s="262" t="s">
        <v>1648</v>
      </c>
      <c r="G1314" s="263"/>
      <c r="H1314" s="263"/>
      <c r="I1314" s="263"/>
      <c r="J1314" s="163"/>
      <c r="K1314" s="165">
        <v>102</v>
      </c>
      <c r="L1314" s="163"/>
      <c r="M1314" s="163"/>
      <c r="N1314" s="163"/>
      <c r="O1314" s="163"/>
      <c r="P1314" s="163"/>
      <c r="Q1314" s="163"/>
      <c r="R1314" s="166"/>
      <c r="T1314" s="167"/>
      <c r="U1314" s="163"/>
      <c r="V1314" s="163"/>
      <c r="W1314" s="163"/>
      <c r="X1314" s="163"/>
      <c r="Y1314" s="163"/>
      <c r="Z1314" s="163"/>
      <c r="AA1314" s="168"/>
      <c r="AT1314" s="169" t="s">
        <v>2027</v>
      </c>
      <c r="AU1314" s="169" t="s">
        <v>1960</v>
      </c>
      <c r="AV1314" s="10" t="s">
        <v>1960</v>
      </c>
      <c r="AW1314" s="10" t="s">
        <v>2028</v>
      </c>
      <c r="AX1314" s="10" t="s">
        <v>1936</v>
      </c>
      <c r="AY1314" s="169" t="s">
        <v>2019</v>
      </c>
    </row>
    <row r="1315" spans="2:65" s="11" customFormat="1" ht="22.5" customHeight="1">
      <c r="B1315" s="170"/>
      <c r="C1315" s="171"/>
      <c r="D1315" s="171"/>
      <c r="E1315" s="172" t="s">
        <v>1876</v>
      </c>
      <c r="F1315" s="264" t="s">
        <v>2029</v>
      </c>
      <c r="G1315" s="265"/>
      <c r="H1315" s="265"/>
      <c r="I1315" s="265"/>
      <c r="J1315" s="171"/>
      <c r="K1315" s="173">
        <v>102</v>
      </c>
      <c r="L1315" s="171"/>
      <c r="M1315" s="171"/>
      <c r="N1315" s="171"/>
      <c r="O1315" s="171"/>
      <c r="P1315" s="171"/>
      <c r="Q1315" s="171"/>
      <c r="R1315" s="174"/>
      <c r="T1315" s="175"/>
      <c r="U1315" s="171"/>
      <c r="V1315" s="171"/>
      <c r="W1315" s="171"/>
      <c r="X1315" s="171"/>
      <c r="Y1315" s="171"/>
      <c r="Z1315" s="171"/>
      <c r="AA1315" s="176"/>
      <c r="AT1315" s="177" t="s">
        <v>2027</v>
      </c>
      <c r="AU1315" s="177" t="s">
        <v>1960</v>
      </c>
      <c r="AV1315" s="11" t="s">
        <v>2024</v>
      </c>
      <c r="AW1315" s="11" t="s">
        <v>2028</v>
      </c>
      <c r="AX1315" s="11" t="s">
        <v>1878</v>
      </c>
      <c r="AY1315" s="177" t="s">
        <v>2019</v>
      </c>
    </row>
    <row r="1316" spans="2:65" s="1" customFormat="1" ht="31.5" customHeight="1">
      <c r="B1316" s="33"/>
      <c r="C1316" s="178" t="s">
        <v>1670</v>
      </c>
      <c r="D1316" s="178" t="s">
        <v>2128</v>
      </c>
      <c r="E1316" s="179" t="s">
        <v>1558</v>
      </c>
      <c r="F1316" s="267" t="s">
        <v>1559</v>
      </c>
      <c r="G1316" s="268"/>
      <c r="H1316" s="268"/>
      <c r="I1316" s="268"/>
      <c r="J1316" s="180" t="s">
        <v>2023</v>
      </c>
      <c r="K1316" s="181">
        <v>117.3</v>
      </c>
      <c r="L1316" s="269">
        <v>0</v>
      </c>
      <c r="M1316" s="268"/>
      <c r="N1316" s="270">
        <f>ROUND(L1316*K1316,2)</f>
        <v>0</v>
      </c>
      <c r="O1316" s="250"/>
      <c r="P1316" s="250"/>
      <c r="Q1316" s="250"/>
      <c r="R1316" s="35"/>
      <c r="T1316" s="159" t="s">
        <v>1876</v>
      </c>
      <c r="U1316" s="42" t="s">
        <v>1901</v>
      </c>
      <c r="V1316" s="34"/>
      <c r="W1316" s="160">
        <f>V1316*K1316</f>
        <v>0</v>
      </c>
      <c r="X1316" s="160">
        <v>3.1E-4</v>
      </c>
      <c r="Y1316" s="160">
        <f>X1316*K1316</f>
        <v>3.6362999999999999E-2</v>
      </c>
      <c r="Z1316" s="160">
        <v>0</v>
      </c>
      <c r="AA1316" s="161">
        <f>Z1316*K1316</f>
        <v>0</v>
      </c>
      <c r="AR1316" s="16" t="s">
        <v>2184</v>
      </c>
      <c r="AT1316" s="16" t="s">
        <v>2128</v>
      </c>
      <c r="AU1316" s="16" t="s">
        <v>1960</v>
      </c>
      <c r="AY1316" s="16" t="s">
        <v>2019</v>
      </c>
      <c r="BE1316" s="102">
        <f>IF(U1316="základní",N1316,0)</f>
        <v>0</v>
      </c>
      <c r="BF1316" s="102">
        <f>IF(U1316="snížená",N1316,0)</f>
        <v>0</v>
      </c>
      <c r="BG1316" s="102">
        <f>IF(U1316="zákl. přenesená",N1316,0)</f>
        <v>0</v>
      </c>
      <c r="BH1316" s="102">
        <f>IF(U1316="sníž. přenesená",N1316,0)</f>
        <v>0</v>
      </c>
      <c r="BI1316" s="102">
        <f>IF(U1316="nulová",N1316,0)</f>
        <v>0</v>
      </c>
      <c r="BJ1316" s="16" t="s">
        <v>1878</v>
      </c>
      <c r="BK1316" s="102">
        <f>ROUND(L1316*K1316,2)</f>
        <v>0</v>
      </c>
      <c r="BL1316" s="16" t="s">
        <v>2102</v>
      </c>
      <c r="BM1316" s="16" t="s">
        <v>1671</v>
      </c>
    </row>
    <row r="1317" spans="2:65" s="10" customFormat="1" ht="31.5" customHeight="1">
      <c r="B1317" s="162"/>
      <c r="C1317" s="163"/>
      <c r="D1317" s="163"/>
      <c r="E1317" s="164" t="s">
        <v>1876</v>
      </c>
      <c r="F1317" s="262" t="s">
        <v>1648</v>
      </c>
      <c r="G1317" s="263"/>
      <c r="H1317" s="263"/>
      <c r="I1317" s="263"/>
      <c r="J1317" s="163"/>
      <c r="K1317" s="165">
        <v>102</v>
      </c>
      <c r="L1317" s="163"/>
      <c r="M1317" s="163"/>
      <c r="N1317" s="163"/>
      <c r="O1317" s="163"/>
      <c r="P1317" s="163"/>
      <c r="Q1317" s="163"/>
      <c r="R1317" s="166"/>
      <c r="T1317" s="167"/>
      <c r="U1317" s="163"/>
      <c r="V1317" s="163"/>
      <c r="W1317" s="163"/>
      <c r="X1317" s="163"/>
      <c r="Y1317" s="163"/>
      <c r="Z1317" s="163"/>
      <c r="AA1317" s="168"/>
      <c r="AT1317" s="169" t="s">
        <v>2027</v>
      </c>
      <c r="AU1317" s="169" t="s">
        <v>1960</v>
      </c>
      <c r="AV1317" s="10" t="s">
        <v>1960</v>
      </c>
      <c r="AW1317" s="10" t="s">
        <v>2028</v>
      </c>
      <c r="AX1317" s="10" t="s">
        <v>1936</v>
      </c>
      <c r="AY1317" s="169" t="s">
        <v>2019</v>
      </c>
    </row>
    <row r="1318" spans="2:65" s="11" customFormat="1" ht="22.5" customHeight="1">
      <c r="B1318" s="170"/>
      <c r="C1318" s="171"/>
      <c r="D1318" s="171"/>
      <c r="E1318" s="172" t="s">
        <v>1876</v>
      </c>
      <c r="F1318" s="264" t="s">
        <v>2029</v>
      </c>
      <c r="G1318" s="265"/>
      <c r="H1318" s="265"/>
      <c r="I1318" s="265"/>
      <c r="J1318" s="171"/>
      <c r="K1318" s="173">
        <v>102</v>
      </c>
      <c r="L1318" s="171"/>
      <c r="M1318" s="171"/>
      <c r="N1318" s="171"/>
      <c r="O1318" s="171"/>
      <c r="P1318" s="171"/>
      <c r="Q1318" s="171"/>
      <c r="R1318" s="174"/>
      <c r="T1318" s="175"/>
      <c r="U1318" s="171"/>
      <c r="V1318" s="171"/>
      <c r="W1318" s="171"/>
      <c r="X1318" s="171"/>
      <c r="Y1318" s="171"/>
      <c r="Z1318" s="171"/>
      <c r="AA1318" s="176"/>
      <c r="AT1318" s="177" t="s">
        <v>2027</v>
      </c>
      <c r="AU1318" s="177" t="s">
        <v>1960</v>
      </c>
      <c r="AV1318" s="11" t="s">
        <v>2024</v>
      </c>
      <c r="AW1318" s="11" t="s">
        <v>2028</v>
      </c>
      <c r="AX1318" s="11" t="s">
        <v>1878</v>
      </c>
      <c r="AY1318" s="177" t="s">
        <v>2019</v>
      </c>
    </row>
    <row r="1319" spans="2:65" s="1" customFormat="1" ht="31.5" customHeight="1">
      <c r="B1319" s="33"/>
      <c r="C1319" s="155" t="s">
        <v>1672</v>
      </c>
      <c r="D1319" s="155" t="s">
        <v>2020</v>
      </c>
      <c r="E1319" s="156" t="s">
        <v>1673</v>
      </c>
      <c r="F1319" s="249" t="s">
        <v>1674</v>
      </c>
      <c r="G1319" s="250"/>
      <c r="H1319" s="250"/>
      <c r="I1319" s="250"/>
      <c r="J1319" s="157" t="s">
        <v>2131</v>
      </c>
      <c r="K1319" s="158">
        <v>1.2430000000000001</v>
      </c>
      <c r="L1319" s="251">
        <v>0</v>
      </c>
      <c r="M1319" s="250"/>
      <c r="N1319" s="252">
        <f>ROUND(L1319*K1319,2)</f>
        <v>0</v>
      </c>
      <c r="O1319" s="250"/>
      <c r="P1319" s="250"/>
      <c r="Q1319" s="250"/>
      <c r="R1319" s="35"/>
      <c r="T1319" s="159" t="s">
        <v>1876</v>
      </c>
      <c r="U1319" s="42" t="s">
        <v>1901</v>
      </c>
      <c r="V1319" s="34"/>
      <c r="W1319" s="160">
        <f>V1319*K1319</f>
        <v>0</v>
      </c>
      <c r="X1319" s="160">
        <v>0</v>
      </c>
      <c r="Y1319" s="160">
        <f>X1319*K1319</f>
        <v>0</v>
      </c>
      <c r="Z1319" s="160">
        <v>0</v>
      </c>
      <c r="AA1319" s="161">
        <f>Z1319*K1319</f>
        <v>0</v>
      </c>
      <c r="AR1319" s="16" t="s">
        <v>2102</v>
      </c>
      <c r="AT1319" s="16" t="s">
        <v>2020</v>
      </c>
      <c r="AU1319" s="16" t="s">
        <v>1960</v>
      </c>
      <c r="AY1319" s="16" t="s">
        <v>2019</v>
      </c>
      <c r="BE1319" s="102">
        <f>IF(U1319="základní",N1319,0)</f>
        <v>0</v>
      </c>
      <c r="BF1319" s="102">
        <f>IF(U1319="snížená",N1319,0)</f>
        <v>0</v>
      </c>
      <c r="BG1319" s="102">
        <f>IF(U1319="zákl. přenesená",N1319,0)</f>
        <v>0</v>
      </c>
      <c r="BH1319" s="102">
        <f>IF(U1319="sníž. přenesená",N1319,0)</f>
        <v>0</v>
      </c>
      <c r="BI1319" s="102">
        <f>IF(U1319="nulová",N1319,0)</f>
        <v>0</v>
      </c>
      <c r="BJ1319" s="16" t="s">
        <v>1878</v>
      </c>
      <c r="BK1319" s="102">
        <f>ROUND(L1319*K1319,2)</f>
        <v>0</v>
      </c>
      <c r="BL1319" s="16" t="s">
        <v>2102</v>
      </c>
      <c r="BM1319" s="16" t="s">
        <v>1675</v>
      </c>
    </row>
    <row r="1320" spans="2:65" s="9" customFormat="1" ht="29.85" customHeight="1">
      <c r="B1320" s="144"/>
      <c r="C1320" s="145"/>
      <c r="D1320" s="154" t="s">
        <v>1981</v>
      </c>
      <c r="E1320" s="154"/>
      <c r="F1320" s="154"/>
      <c r="G1320" s="154"/>
      <c r="H1320" s="154"/>
      <c r="I1320" s="154"/>
      <c r="J1320" s="154"/>
      <c r="K1320" s="154"/>
      <c r="L1320" s="154"/>
      <c r="M1320" s="154"/>
      <c r="N1320" s="275">
        <f>BK1320</f>
        <v>0</v>
      </c>
      <c r="O1320" s="276"/>
      <c r="P1320" s="276"/>
      <c r="Q1320" s="276"/>
      <c r="R1320" s="147"/>
      <c r="T1320" s="148"/>
      <c r="U1320" s="145"/>
      <c r="V1320" s="145"/>
      <c r="W1320" s="149">
        <f>SUM(W1321:W1379)</f>
        <v>0</v>
      </c>
      <c r="X1320" s="145"/>
      <c r="Y1320" s="149">
        <f>SUM(Y1321:Y1379)</f>
        <v>2.1567258999999996</v>
      </c>
      <c r="Z1320" s="145"/>
      <c r="AA1320" s="150">
        <f>SUM(AA1321:AA1379)</f>
        <v>0</v>
      </c>
      <c r="AR1320" s="151" t="s">
        <v>1960</v>
      </c>
      <c r="AT1320" s="152" t="s">
        <v>1935</v>
      </c>
      <c r="AU1320" s="152" t="s">
        <v>1878</v>
      </c>
      <c r="AY1320" s="151" t="s">
        <v>2019</v>
      </c>
      <c r="BK1320" s="153">
        <f>SUM(BK1321:BK1379)</f>
        <v>0</v>
      </c>
    </row>
    <row r="1321" spans="2:65" s="1" customFormat="1" ht="31.5" customHeight="1">
      <c r="B1321" s="33"/>
      <c r="C1321" s="155" t="s">
        <v>1676</v>
      </c>
      <c r="D1321" s="155" t="s">
        <v>2020</v>
      </c>
      <c r="E1321" s="156" t="s">
        <v>1677</v>
      </c>
      <c r="F1321" s="249" t="s">
        <v>1678</v>
      </c>
      <c r="G1321" s="250"/>
      <c r="H1321" s="250"/>
      <c r="I1321" s="250"/>
      <c r="J1321" s="157" t="s">
        <v>2023</v>
      </c>
      <c r="K1321" s="158">
        <v>271.721</v>
      </c>
      <c r="L1321" s="251">
        <v>0</v>
      </c>
      <c r="M1321" s="250"/>
      <c r="N1321" s="252">
        <f>ROUND(L1321*K1321,2)</f>
        <v>0</v>
      </c>
      <c r="O1321" s="250"/>
      <c r="P1321" s="250"/>
      <c r="Q1321" s="250"/>
      <c r="R1321" s="35"/>
      <c r="T1321" s="159" t="s">
        <v>1876</v>
      </c>
      <c r="U1321" s="42" t="s">
        <v>1901</v>
      </c>
      <c r="V1321" s="34"/>
      <c r="W1321" s="160">
        <f>V1321*K1321</f>
        <v>0</v>
      </c>
      <c r="X1321" s="160">
        <v>0</v>
      </c>
      <c r="Y1321" s="160">
        <f>X1321*K1321</f>
        <v>0</v>
      </c>
      <c r="Z1321" s="160">
        <v>0</v>
      </c>
      <c r="AA1321" s="161">
        <f>Z1321*K1321</f>
        <v>0</v>
      </c>
      <c r="AR1321" s="16" t="s">
        <v>2102</v>
      </c>
      <c r="AT1321" s="16" t="s">
        <v>2020</v>
      </c>
      <c r="AU1321" s="16" t="s">
        <v>1960</v>
      </c>
      <c r="AY1321" s="16" t="s">
        <v>2019</v>
      </c>
      <c r="BE1321" s="102">
        <f>IF(U1321="základní",N1321,0)</f>
        <v>0</v>
      </c>
      <c r="BF1321" s="102">
        <f>IF(U1321="snížená",N1321,0)</f>
        <v>0</v>
      </c>
      <c r="BG1321" s="102">
        <f>IF(U1321="zákl. přenesená",N1321,0)</f>
        <v>0</v>
      </c>
      <c r="BH1321" s="102">
        <f>IF(U1321="sníž. přenesená",N1321,0)</f>
        <v>0</v>
      </c>
      <c r="BI1321" s="102">
        <f>IF(U1321="nulová",N1321,0)</f>
        <v>0</v>
      </c>
      <c r="BJ1321" s="16" t="s">
        <v>1878</v>
      </c>
      <c r="BK1321" s="102">
        <f>ROUND(L1321*K1321,2)</f>
        <v>0</v>
      </c>
      <c r="BL1321" s="16" t="s">
        <v>2102</v>
      </c>
      <c r="BM1321" s="16" t="s">
        <v>1679</v>
      </c>
    </row>
    <row r="1322" spans="2:65" s="10" customFormat="1" ht="22.5" customHeight="1">
      <c r="B1322" s="162"/>
      <c r="C1322" s="163"/>
      <c r="D1322" s="163"/>
      <c r="E1322" s="164" t="s">
        <v>1876</v>
      </c>
      <c r="F1322" s="262" t="s">
        <v>1061</v>
      </c>
      <c r="G1322" s="263"/>
      <c r="H1322" s="263"/>
      <c r="I1322" s="263"/>
      <c r="J1322" s="163"/>
      <c r="K1322" s="165">
        <v>72.959999999999994</v>
      </c>
      <c r="L1322" s="163"/>
      <c r="M1322" s="163"/>
      <c r="N1322" s="163"/>
      <c r="O1322" s="163"/>
      <c r="P1322" s="163"/>
      <c r="Q1322" s="163"/>
      <c r="R1322" s="166"/>
      <c r="T1322" s="167"/>
      <c r="U1322" s="163"/>
      <c r="V1322" s="163"/>
      <c r="W1322" s="163"/>
      <c r="X1322" s="163"/>
      <c r="Y1322" s="163"/>
      <c r="Z1322" s="163"/>
      <c r="AA1322" s="168"/>
      <c r="AT1322" s="169" t="s">
        <v>2027</v>
      </c>
      <c r="AU1322" s="169" t="s">
        <v>1960</v>
      </c>
      <c r="AV1322" s="10" t="s">
        <v>1960</v>
      </c>
      <c r="AW1322" s="10" t="s">
        <v>2028</v>
      </c>
      <c r="AX1322" s="10" t="s">
        <v>1936</v>
      </c>
      <c r="AY1322" s="169" t="s">
        <v>2019</v>
      </c>
    </row>
    <row r="1323" spans="2:65" s="10" customFormat="1" ht="31.5" customHeight="1">
      <c r="B1323" s="162"/>
      <c r="C1323" s="163"/>
      <c r="D1323" s="163"/>
      <c r="E1323" s="164" t="s">
        <v>1876</v>
      </c>
      <c r="F1323" s="266" t="s">
        <v>1062</v>
      </c>
      <c r="G1323" s="263"/>
      <c r="H1323" s="263"/>
      <c r="I1323" s="263"/>
      <c r="J1323" s="163"/>
      <c r="K1323" s="165">
        <v>16.461400000000001</v>
      </c>
      <c r="L1323" s="163"/>
      <c r="M1323" s="163"/>
      <c r="N1323" s="163"/>
      <c r="O1323" s="163"/>
      <c r="P1323" s="163"/>
      <c r="Q1323" s="163"/>
      <c r="R1323" s="166"/>
      <c r="T1323" s="167"/>
      <c r="U1323" s="163"/>
      <c r="V1323" s="163"/>
      <c r="W1323" s="163"/>
      <c r="X1323" s="163"/>
      <c r="Y1323" s="163"/>
      <c r="Z1323" s="163"/>
      <c r="AA1323" s="168"/>
      <c r="AT1323" s="169" t="s">
        <v>2027</v>
      </c>
      <c r="AU1323" s="169" t="s">
        <v>1960</v>
      </c>
      <c r="AV1323" s="10" t="s">
        <v>1960</v>
      </c>
      <c r="AW1323" s="10" t="s">
        <v>2028</v>
      </c>
      <c r="AX1323" s="10" t="s">
        <v>1936</v>
      </c>
      <c r="AY1323" s="169" t="s">
        <v>2019</v>
      </c>
    </row>
    <row r="1324" spans="2:65" s="10" customFormat="1" ht="22.5" customHeight="1">
      <c r="B1324" s="162"/>
      <c r="C1324" s="163"/>
      <c r="D1324" s="163"/>
      <c r="E1324" s="164" t="s">
        <v>1876</v>
      </c>
      <c r="F1324" s="266" t="s">
        <v>1063</v>
      </c>
      <c r="G1324" s="263"/>
      <c r="H1324" s="263"/>
      <c r="I1324" s="263"/>
      <c r="J1324" s="163"/>
      <c r="K1324" s="165">
        <v>6.3</v>
      </c>
      <c r="L1324" s="163"/>
      <c r="M1324" s="163"/>
      <c r="N1324" s="163"/>
      <c r="O1324" s="163"/>
      <c r="P1324" s="163"/>
      <c r="Q1324" s="163"/>
      <c r="R1324" s="166"/>
      <c r="T1324" s="167"/>
      <c r="U1324" s="163"/>
      <c r="V1324" s="163"/>
      <c r="W1324" s="163"/>
      <c r="X1324" s="163"/>
      <c r="Y1324" s="163"/>
      <c r="Z1324" s="163"/>
      <c r="AA1324" s="168"/>
      <c r="AT1324" s="169" t="s">
        <v>2027</v>
      </c>
      <c r="AU1324" s="169" t="s">
        <v>1960</v>
      </c>
      <c r="AV1324" s="10" t="s">
        <v>1960</v>
      </c>
      <c r="AW1324" s="10" t="s">
        <v>2028</v>
      </c>
      <c r="AX1324" s="10" t="s">
        <v>1936</v>
      </c>
      <c r="AY1324" s="169" t="s">
        <v>2019</v>
      </c>
    </row>
    <row r="1325" spans="2:65" s="10" customFormat="1" ht="31.5" customHeight="1">
      <c r="B1325" s="162"/>
      <c r="C1325" s="163"/>
      <c r="D1325" s="163"/>
      <c r="E1325" s="164" t="s">
        <v>1876</v>
      </c>
      <c r="F1325" s="266" t="s">
        <v>1064</v>
      </c>
      <c r="G1325" s="263"/>
      <c r="H1325" s="263"/>
      <c r="I1325" s="263"/>
      <c r="J1325" s="163"/>
      <c r="K1325" s="165">
        <v>7.6816000000000004</v>
      </c>
      <c r="L1325" s="163"/>
      <c r="M1325" s="163"/>
      <c r="N1325" s="163"/>
      <c r="O1325" s="163"/>
      <c r="P1325" s="163"/>
      <c r="Q1325" s="163"/>
      <c r="R1325" s="166"/>
      <c r="T1325" s="167"/>
      <c r="U1325" s="163"/>
      <c r="V1325" s="163"/>
      <c r="W1325" s="163"/>
      <c r="X1325" s="163"/>
      <c r="Y1325" s="163"/>
      <c r="Z1325" s="163"/>
      <c r="AA1325" s="168"/>
      <c r="AT1325" s="169" t="s">
        <v>2027</v>
      </c>
      <c r="AU1325" s="169" t="s">
        <v>1960</v>
      </c>
      <c r="AV1325" s="10" t="s">
        <v>1960</v>
      </c>
      <c r="AW1325" s="10" t="s">
        <v>2028</v>
      </c>
      <c r="AX1325" s="10" t="s">
        <v>1936</v>
      </c>
      <c r="AY1325" s="169" t="s">
        <v>2019</v>
      </c>
    </row>
    <row r="1326" spans="2:65" s="10" customFormat="1" ht="22.5" customHeight="1">
      <c r="B1326" s="162"/>
      <c r="C1326" s="163"/>
      <c r="D1326" s="163"/>
      <c r="E1326" s="164" t="s">
        <v>1876</v>
      </c>
      <c r="F1326" s="266" t="s">
        <v>1065</v>
      </c>
      <c r="G1326" s="263"/>
      <c r="H1326" s="263"/>
      <c r="I1326" s="263"/>
      <c r="J1326" s="163"/>
      <c r="K1326" s="165">
        <v>5.0759999999999996</v>
      </c>
      <c r="L1326" s="163"/>
      <c r="M1326" s="163"/>
      <c r="N1326" s="163"/>
      <c r="O1326" s="163"/>
      <c r="P1326" s="163"/>
      <c r="Q1326" s="163"/>
      <c r="R1326" s="166"/>
      <c r="T1326" s="167"/>
      <c r="U1326" s="163"/>
      <c r="V1326" s="163"/>
      <c r="W1326" s="163"/>
      <c r="X1326" s="163"/>
      <c r="Y1326" s="163"/>
      <c r="Z1326" s="163"/>
      <c r="AA1326" s="168"/>
      <c r="AT1326" s="169" t="s">
        <v>2027</v>
      </c>
      <c r="AU1326" s="169" t="s">
        <v>1960</v>
      </c>
      <c r="AV1326" s="10" t="s">
        <v>1960</v>
      </c>
      <c r="AW1326" s="10" t="s">
        <v>2028</v>
      </c>
      <c r="AX1326" s="10" t="s">
        <v>1936</v>
      </c>
      <c r="AY1326" s="169" t="s">
        <v>2019</v>
      </c>
    </row>
    <row r="1327" spans="2:65" s="10" customFormat="1" ht="22.5" customHeight="1">
      <c r="B1327" s="162"/>
      <c r="C1327" s="163"/>
      <c r="D1327" s="163"/>
      <c r="E1327" s="164" t="s">
        <v>1876</v>
      </c>
      <c r="F1327" s="266" t="s">
        <v>1066</v>
      </c>
      <c r="G1327" s="263"/>
      <c r="H1327" s="263"/>
      <c r="I1327" s="263"/>
      <c r="J1327" s="163"/>
      <c r="K1327" s="165">
        <v>1.4688000000000001</v>
      </c>
      <c r="L1327" s="163"/>
      <c r="M1327" s="163"/>
      <c r="N1327" s="163"/>
      <c r="O1327" s="163"/>
      <c r="P1327" s="163"/>
      <c r="Q1327" s="163"/>
      <c r="R1327" s="166"/>
      <c r="T1327" s="167"/>
      <c r="U1327" s="163"/>
      <c r="V1327" s="163"/>
      <c r="W1327" s="163"/>
      <c r="X1327" s="163"/>
      <c r="Y1327" s="163"/>
      <c r="Z1327" s="163"/>
      <c r="AA1327" s="168"/>
      <c r="AT1327" s="169" t="s">
        <v>2027</v>
      </c>
      <c r="AU1327" s="169" t="s">
        <v>1960</v>
      </c>
      <c r="AV1327" s="10" t="s">
        <v>1960</v>
      </c>
      <c r="AW1327" s="10" t="s">
        <v>2028</v>
      </c>
      <c r="AX1327" s="10" t="s">
        <v>1936</v>
      </c>
      <c r="AY1327" s="169" t="s">
        <v>2019</v>
      </c>
    </row>
    <row r="1328" spans="2:65" s="10" customFormat="1" ht="31.5" customHeight="1">
      <c r="B1328" s="162"/>
      <c r="C1328" s="163"/>
      <c r="D1328" s="163"/>
      <c r="E1328" s="164" t="s">
        <v>1876</v>
      </c>
      <c r="F1328" s="266" t="s">
        <v>1067</v>
      </c>
      <c r="G1328" s="263"/>
      <c r="H1328" s="263"/>
      <c r="I1328" s="263"/>
      <c r="J1328" s="163"/>
      <c r="K1328" s="165">
        <v>3.3820000000000001</v>
      </c>
      <c r="L1328" s="163"/>
      <c r="M1328" s="163"/>
      <c r="N1328" s="163"/>
      <c r="O1328" s="163"/>
      <c r="P1328" s="163"/>
      <c r="Q1328" s="163"/>
      <c r="R1328" s="166"/>
      <c r="T1328" s="167"/>
      <c r="U1328" s="163"/>
      <c r="V1328" s="163"/>
      <c r="W1328" s="163"/>
      <c r="X1328" s="163"/>
      <c r="Y1328" s="163"/>
      <c r="Z1328" s="163"/>
      <c r="AA1328" s="168"/>
      <c r="AT1328" s="169" t="s">
        <v>2027</v>
      </c>
      <c r="AU1328" s="169" t="s">
        <v>1960</v>
      </c>
      <c r="AV1328" s="10" t="s">
        <v>1960</v>
      </c>
      <c r="AW1328" s="10" t="s">
        <v>2028</v>
      </c>
      <c r="AX1328" s="10" t="s">
        <v>1936</v>
      </c>
      <c r="AY1328" s="169" t="s">
        <v>2019</v>
      </c>
    </row>
    <row r="1329" spans="2:65" s="10" customFormat="1" ht="22.5" customHeight="1">
      <c r="B1329" s="162"/>
      <c r="C1329" s="163"/>
      <c r="D1329" s="163"/>
      <c r="E1329" s="164" t="s">
        <v>1876</v>
      </c>
      <c r="F1329" s="266" t="s">
        <v>1068</v>
      </c>
      <c r="G1329" s="263"/>
      <c r="H1329" s="263"/>
      <c r="I1329" s="263"/>
      <c r="J1329" s="163"/>
      <c r="K1329" s="165">
        <v>1.86</v>
      </c>
      <c r="L1329" s="163"/>
      <c r="M1329" s="163"/>
      <c r="N1329" s="163"/>
      <c r="O1329" s="163"/>
      <c r="P1329" s="163"/>
      <c r="Q1329" s="163"/>
      <c r="R1329" s="166"/>
      <c r="T1329" s="167"/>
      <c r="U1329" s="163"/>
      <c r="V1329" s="163"/>
      <c r="W1329" s="163"/>
      <c r="X1329" s="163"/>
      <c r="Y1329" s="163"/>
      <c r="Z1329" s="163"/>
      <c r="AA1329" s="168"/>
      <c r="AT1329" s="169" t="s">
        <v>2027</v>
      </c>
      <c r="AU1329" s="169" t="s">
        <v>1960</v>
      </c>
      <c r="AV1329" s="10" t="s">
        <v>1960</v>
      </c>
      <c r="AW1329" s="10" t="s">
        <v>2028</v>
      </c>
      <c r="AX1329" s="10" t="s">
        <v>1936</v>
      </c>
      <c r="AY1329" s="169" t="s">
        <v>2019</v>
      </c>
    </row>
    <row r="1330" spans="2:65" s="10" customFormat="1" ht="31.5" customHeight="1">
      <c r="B1330" s="162"/>
      <c r="C1330" s="163"/>
      <c r="D1330" s="163"/>
      <c r="E1330" s="164" t="s">
        <v>1876</v>
      </c>
      <c r="F1330" s="266" t="s">
        <v>1069</v>
      </c>
      <c r="G1330" s="263"/>
      <c r="H1330" s="263"/>
      <c r="I1330" s="263"/>
      <c r="J1330" s="163"/>
      <c r="K1330" s="165">
        <v>6.7050000000000001</v>
      </c>
      <c r="L1330" s="163"/>
      <c r="M1330" s="163"/>
      <c r="N1330" s="163"/>
      <c r="O1330" s="163"/>
      <c r="P1330" s="163"/>
      <c r="Q1330" s="163"/>
      <c r="R1330" s="166"/>
      <c r="T1330" s="167"/>
      <c r="U1330" s="163"/>
      <c r="V1330" s="163"/>
      <c r="W1330" s="163"/>
      <c r="X1330" s="163"/>
      <c r="Y1330" s="163"/>
      <c r="Z1330" s="163"/>
      <c r="AA1330" s="168"/>
      <c r="AT1330" s="169" t="s">
        <v>2027</v>
      </c>
      <c r="AU1330" s="169" t="s">
        <v>1960</v>
      </c>
      <c r="AV1330" s="10" t="s">
        <v>1960</v>
      </c>
      <c r="AW1330" s="10" t="s">
        <v>2028</v>
      </c>
      <c r="AX1330" s="10" t="s">
        <v>1936</v>
      </c>
      <c r="AY1330" s="169" t="s">
        <v>2019</v>
      </c>
    </row>
    <row r="1331" spans="2:65" s="10" customFormat="1" ht="22.5" customHeight="1">
      <c r="B1331" s="162"/>
      <c r="C1331" s="163"/>
      <c r="D1331" s="163"/>
      <c r="E1331" s="164" t="s">
        <v>1876</v>
      </c>
      <c r="F1331" s="266" t="s">
        <v>1070</v>
      </c>
      <c r="G1331" s="263"/>
      <c r="H1331" s="263"/>
      <c r="I1331" s="263"/>
      <c r="J1331" s="163"/>
      <c r="K1331" s="165">
        <v>1.74</v>
      </c>
      <c r="L1331" s="163"/>
      <c r="M1331" s="163"/>
      <c r="N1331" s="163"/>
      <c r="O1331" s="163"/>
      <c r="P1331" s="163"/>
      <c r="Q1331" s="163"/>
      <c r="R1331" s="166"/>
      <c r="T1331" s="167"/>
      <c r="U1331" s="163"/>
      <c r="V1331" s="163"/>
      <c r="W1331" s="163"/>
      <c r="X1331" s="163"/>
      <c r="Y1331" s="163"/>
      <c r="Z1331" s="163"/>
      <c r="AA1331" s="168"/>
      <c r="AT1331" s="169" t="s">
        <v>2027</v>
      </c>
      <c r="AU1331" s="169" t="s">
        <v>1960</v>
      </c>
      <c r="AV1331" s="10" t="s">
        <v>1960</v>
      </c>
      <c r="AW1331" s="10" t="s">
        <v>2028</v>
      </c>
      <c r="AX1331" s="10" t="s">
        <v>1936</v>
      </c>
      <c r="AY1331" s="169" t="s">
        <v>2019</v>
      </c>
    </row>
    <row r="1332" spans="2:65" s="10" customFormat="1" ht="22.5" customHeight="1">
      <c r="B1332" s="162"/>
      <c r="C1332" s="163"/>
      <c r="D1332" s="163"/>
      <c r="E1332" s="164" t="s">
        <v>1876</v>
      </c>
      <c r="F1332" s="266" t="s">
        <v>1071</v>
      </c>
      <c r="G1332" s="263"/>
      <c r="H1332" s="263"/>
      <c r="I1332" s="263"/>
      <c r="J1332" s="163"/>
      <c r="K1332" s="165">
        <v>2.2494749999999999</v>
      </c>
      <c r="L1332" s="163"/>
      <c r="M1332" s="163"/>
      <c r="N1332" s="163"/>
      <c r="O1332" s="163"/>
      <c r="P1332" s="163"/>
      <c r="Q1332" s="163"/>
      <c r="R1332" s="166"/>
      <c r="T1332" s="167"/>
      <c r="U1332" s="163"/>
      <c r="V1332" s="163"/>
      <c r="W1332" s="163"/>
      <c r="X1332" s="163"/>
      <c r="Y1332" s="163"/>
      <c r="Z1332" s="163"/>
      <c r="AA1332" s="168"/>
      <c r="AT1332" s="169" t="s">
        <v>2027</v>
      </c>
      <c r="AU1332" s="169" t="s">
        <v>1960</v>
      </c>
      <c r="AV1332" s="10" t="s">
        <v>1960</v>
      </c>
      <c r="AW1332" s="10" t="s">
        <v>2028</v>
      </c>
      <c r="AX1332" s="10" t="s">
        <v>1936</v>
      </c>
      <c r="AY1332" s="169" t="s">
        <v>2019</v>
      </c>
    </row>
    <row r="1333" spans="2:65" s="10" customFormat="1" ht="44.25" customHeight="1">
      <c r="B1333" s="162"/>
      <c r="C1333" s="163"/>
      <c r="D1333" s="163"/>
      <c r="E1333" s="164" t="s">
        <v>1876</v>
      </c>
      <c r="F1333" s="266" t="s">
        <v>1072</v>
      </c>
      <c r="G1333" s="263"/>
      <c r="H1333" s="263"/>
      <c r="I1333" s="263"/>
      <c r="J1333" s="163"/>
      <c r="K1333" s="165">
        <v>29.825600000000001</v>
      </c>
      <c r="L1333" s="163"/>
      <c r="M1333" s="163"/>
      <c r="N1333" s="163"/>
      <c r="O1333" s="163"/>
      <c r="P1333" s="163"/>
      <c r="Q1333" s="163"/>
      <c r="R1333" s="166"/>
      <c r="T1333" s="167"/>
      <c r="U1333" s="163"/>
      <c r="V1333" s="163"/>
      <c r="W1333" s="163"/>
      <c r="X1333" s="163"/>
      <c r="Y1333" s="163"/>
      <c r="Z1333" s="163"/>
      <c r="AA1333" s="168"/>
      <c r="AT1333" s="169" t="s">
        <v>2027</v>
      </c>
      <c r="AU1333" s="169" t="s">
        <v>1960</v>
      </c>
      <c r="AV1333" s="10" t="s">
        <v>1960</v>
      </c>
      <c r="AW1333" s="10" t="s">
        <v>2028</v>
      </c>
      <c r="AX1333" s="10" t="s">
        <v>1936</v>
      </c>
      <c r="AY1333" s="169" t="s">
        <v>2019</v>
      </c>
    </row>
    <row r="1334" spans="2:65" s="10" customFormat="1" ht="31.5" customHeight="1">
      <c r="B1334" s="162"/>
      <c r="C1334" s="163"/>
      <c r="D1334" s="163"/>
      <c r="E1334" s="164" t="s">
        <v>1876</v>
      </c>
      <c r="F1334" s="266" t="s">
        <v>1073</v>
      </c>
      <c r="G1334" s="263"/>
      <c r="H1334" s="263"/>
      <c r="I1334" s="263"/>
      <c r="J1334" s="163"/>
      <c r="K1334" s="165">
        <v>14.388</v>
      </c>
      <c r="L1334" s="163"/>
      <c r="M1334" s="163"/>
      <c r="N1334" s="163"/>
      <c r="O1334" s="163"/>
      <c r="P1334" s="163"/>
      <c r="Q1334" s="163"/>
      <c r="R1334" s="166"/>
      <c r="T1334" s="167"/>
      <c r="U1334" s="163"/>
      <c r="V1334" s="163"/>
      <c r="W1334" s="163"/>
      <c r="X1334" s="163"/>
      <c r="Y1334" s="163"/>
      <c r="Z1334" s="163"/>
      <c r="AA1334" s="168"/>
      <c r="AT1334" s="169" t="s">
        <v>2027</v>
      </c>
      <c r="AU1334" s="169" t="s">
        <v>1960</v>
      </c>
      <c r="AV1334" s="10" t="s">
        <v>1960</v>
      </c>
      <c r="AW1334" s="10" t="s">
        <v>2028</v>
      </c>
      <c r="AX1334" s="10" t="s">
        <v>1936</v>
      </c>
      <c r="AY1334" s="169" t="s">
        <v>2019</v>
      </c>
    </row>
    <row r="1335" spans="2:65" s="10" customFormat="1" ht="31.5" customHeight="1">
      <c r="B1335" s="162"/>
      <c r="C1335" s="163"/>
      <c r="D1335" s="163"/>
      <c r="E1335" s="164" t="s">
        <v>1876</v>
      </c>
      <c r="F1335" s="266" t="s">
        <v>1074</v>
      </c>
      <c r="G1335" s="263"/>
      <c r="H1335" s="263"/>
      <c r="I1335" s="263"/>
      <c r="J1335" s="163"/>
      <c r="K1335" s="165">
        <v>14.388</v>
      </c>
      <c r="L1335" s="163"/>
      <c r="M1335" s="163"/>
      <c r="N1335" s="163"/>
      <c r="O1335" s="163"/>
      <c r="P1335" s="163"/>
      <c r="Q1335" s="163"/>
      <c r="R1335" s="166"/>
      <c r="T1335" s="167"/>
      <c r="U1335" s="163"/>
      <c r="V1335" s="163"/>
      <c r="W1335" s="163"/>
      <c r="X1335" s="163"/>
      <c r="Y1335" s="163"/>
      <c r="Z1335" s="163"/>
      <c r="AA1335" s="168"/>
      <c r="AT1335" s="169" t="s">
        <v>2027</v>
      </c>
      <c r="AU1335" s="169" t="s">
        <v>1960</v>
      </c>
      <c r="AV1335" s="10" t="s">
        <v>1960</v>
      </c>
      <c r="AW1335" s="10" t="s">
        <v>2028</v>
      </c>
      <c r="AX1335" s="10" t="s">
        <v>1936</v>
      </c>
      <c r="AY1335" s="169" t="s">
        <v>2019</v>
      </c>
    </row>
    <row r="1336" spans="2:65" s="10" customFormat="1" ht="31.5" customHeight="1">
      <c r="B1336" s="162"/>
      <c r="C1336" s="163"/>
      <c r="D1336" s="163"/>
      <c r="E1336" s="164" t="s">
        <v>1876</v>
      </c>
      <c r="F1336" s="266" t="s">
        <v>1075</v>
      </c>
      <c r="G1336" s="263"/>
      <c r="H1336" s="263"/>
      <c r="I1336" s="263"/>
      <c r="J1336" s="163"/>
      <c r="K1336" s="165">
        <v>13.398</v>
      </c>
      <c r="L1336" s="163"/>
      <c r="M1336" s="163"/>
      <c r="N1336" s="163"/>
      <c r="O1336" s="163"/>
      <c r="P1336" s="163"/>
      <c r="Q1336" s="163"/>
      <c r="R1336" s="166"/>
      <c r="T1336" s="167"/>
      <c r="U1336" s="163"/>
      <c r="V1336" s="163"/>
      <c r="W1336" s="163"/>
      <c r="X1336" s="163"/>
      <c r="Y1336" s="163"/>
      <c r="Z1336" s="163"/>
      <c r="AA1336" s="168"/>
      <c r="AT1336" s="169" t="s">
        <v>2027</v>
      </c>
      <c r="AU1336" s="169" t="s">
        <v>1960</v>
      </c>
      <c r="AV1336" s="10" t="s">
        <v>1960</v>
      </c>
      <c r="AW1336" s="10" t="s">
        <v>2028</v>
      </c>
      <c r="AX1336" s="10" t="s">
        <v>1936</v>
      </c>
      <c r="AY1336" s="169" t="s">
        <v>2019</v>
      </c>
    </row>
    <row r="1337" spans="2:65" s="10" customFormat="1" ht="22.5" customHeight="1">
      <c r="B1337" s="162"/>
      <c r="C1337" s="163"/>
      <c r="D1337" s="163"/>
      <c r="E1337" s="164" t="s">
        <v>1876</v>
      </c>
      <c r="F1337" s="266" t="s">
        <v>1076</v>
      </c>
      <c r="G1337" s="263"/>
      <c r="H1337" s="263"/>
      <c r="I1337" s="263"/>
      <c r="J1337" s="163"/>
      <c r="K1337" s="165">
        <v>62.200800000000001</v>
      </c>
      <c r="L1337" s="163"/>
      <c r="M1337" s="163"/>
      <c r="N1337" s="163"/>
      <c r="O1337" s="163"/>
      <c r="P1337" s="163"/>
      <c r="Q1337" s="163"/>
      <c r="R1337" s="166"/>
      <c r="T1337" s="167"/>
      <c r="U1337" s="163"/>
      <c r="V1337" s="163"/>
      <c r="W1337" s="163"/>
      <c r="X1337" s="163"/>
      <c r="Y1337" s="163"/>
      <c r="Z1337" s="163"/>
      <c r="AA1337" s="168"/>
      <c r="AT1337" s="169" t="s">
        <v>2027</v>
      </c>
      <c r="AU1337" s="169" t="s">
        <v>1960</v>
      </c>
      <c r="AV1337" s="10" t="s">
        <v>1960</v>
      </c>
      <c r="AW1337" s="10" t="s">
        <v>2028</v>
      </c>
      <c r="AX1337" s="10" t="s">
        <v>1936</v>
      </c>
      <c r="AY1337" s="169" t="s">
        <v>2019</v>
      </c>
    </row>
    <row r="1338" spans="2:65" s="10" customFormat="1" ht="22.5" customHeight="1">
      <c r="B1338" s="162"/>
      <c r="C1338" s="163"/>
      <c r="D1338" s="163"/>
      <c r="E1338" s="164" t="s">
        <v>1876</v>
      </c>
      <c r="F1338" s="266" t="s">
        <v>1077</v>
      </c>
      <c r="G1338" s="263"/>
      <c r="H1338" s="263"/>
      <c r="I1338" s="263"/>
      <c r="J1338" s="163"/>
      <c r="K1338" s="165">
        <v>2.3772500000000001</v>
      </c>
      <c r="L1338" s="163"/>
      <c r="M1338" s="163"/>
      <c r="N1338" s="163"/>
      <c r="O1338" s="163"/>
      <c r="P1338" s="163"/>
      <c r="Q1338" s="163"/>
      <c r="R1338" s="166"/>
      <c r="T1338" s="167"/>
      <c r="U1338" s="163"/>
      <c r="V1338" s="163"/>
      <c r="W1338" s="163"/>
      <c r="X1338" s="163"/>
      <c r="Y1338" s="163"/>
      <c r="Z1338" s="163"/>
      <c r="AA1338" s="168"/>
      <c r="AT1338" s="169" t="s">
        <v>2027</v>
      </c>
      <c r="AU1338" s="169" t="s">
        <v>1960</v>
      </c>
      <c r="AV1338" s="10" t="s">
        <v>1960</v>
      </c>
      <c r="AW1338" s="10" t="s">
        <v>2028</v>
      </c>
      <c r="AX1338" s="10" t="s">
        <v>1936</v>
      </c>
      <c r="AY1338" s="169" t="s">
        <v>2019</v>
      </c>
    </row>
    <row r="1339" spans="2:65" s="10" customFormat="1" ht="22.5" customHeight="1">
      <c r="B1339" s="162"/>
      <c r="C1339" s="163"/>
      <c r="D1339" s="163"/>
      <c r="E1339" s="164" t="s">
        <v>1876</v>
      </c>
      <c r="F1339" s="266" t="s">
        <v>1078</v>
      </c>
      <c r="G1339" s="263"/>
      <c r="H1339" s="263"/>
      <c r="I1339" s="263"/>
      <c r="J1339" s="163"/>
      <c r="K1339" s="165">
        <v>4.1717500000000003</v>
      </c>
      <c r="L1339" s="163"/>
      <c r="M1339" s="163"/>
      <c r="N1339" s="163"/>
      <c r="O1339" s="163"/>
      <c r="P1339" s="163"/>
      <c r="Q1339" s="163"/>
      <c r="R1339" s="166"/>
      <c r="T1339" s="167"/>
      <c r="U1339" s="163"/>
      <c r="V1339" s="163"/>
      <c r="W1339" s="163"/>
      <c r="X1339" s="163"/>
      <c r="Y1339" s="163"/>
      <c r="Z1339" s="163"/>
      <c r="AA1339" s="168"/>
      <c r="AT1339" s="169" t="s">
        <v>2027</v>
      </c>
      <c r="AU1339" s="169" t="s">
        <v>1960</v>
      </c>
      <c r="AV1339" s="10" t="s">
        <v>1960</v>
      </c>
      <c r="AW1339" s="10" t="s">
        <v>2028</v>
      </c>
      <c r="AX1339" s="10" t="s">
        <v>1936</v>
      </c>
      <c r="AY1339" s="169" t="s">
        <v>2019</v>
      </c>
    </row>
    <row r="1340" spans="2:65" s="10" customFormat="1" ht="22.5" customHeight="1">
      <c r="B1340" s="162"/>
      <c r="C1340" s="163"/>
      <c r="D1340" s="163"/>
      <c r="E1340" s="164" t="s">
        <v>1876</v>
      </c>
      <c r="F1340" s="266" t="s">
        <v>1079</v>
      </c>
      <c r="G1340" s="263"/>
      <c r="H1340" s="263"/>
      <c r="I1340" s="263"/>
      <c r="J1340" s="163"/>
      <c r="K1340" s="165">
        <v>5.0875000000000004</v>
      </c>
      <c r="L1340" s="163"/>
      <c r="M1340" s="163"/>
      <c r="N1340" s="163"/>
      <c r="O1340" s="163"/>
      <c r="P1340" s="163"/>
      <c r="Q1340" s="163"/>
      <c r="R1340" s="166"/>
      <c r="T1340" s="167"/>
      <c r="U1340" s="163"/>
      <c r="V1340" s="163"/>
      <c r="W1340" s="163"/>
      <c r="X1340" s="163"/>
      <c r="Y1340" s="163"/>
      <c r="Z1340" s="163"/>
      <c r="AA1340" s="168"/>
      <c r="AT1340" s="169" t="s">
        <v>2027</v>
      </c>
      <c r="AU1340" s="169" t="s">
        <v>1960</v>
      </c>
      <c r="AV1340" s="10" t="s">
        <v>1960</v>
      </c>
      <c r="AW1340" s="10" t="s">
        <v>2028</v>
      </c>
      <c r="AX1340" s="10" t="s">
        <v>1936</v>
      </c>
      <c r="AY1340" s="169" t="s">
        <v>2019</v>
      </c>
    </row>
    <row r="1341" spans="2:65" s="11" customFormat="1" ht="22.5" customHeight="1">
      <c r="B1341" s="170"/>
      <c r="C1341" s="171"/>
      <c r="D1341" s="171"/>
      <c r="E1341" s="172" t="s">
        <v>1876</v>
      </c>
      <c r="F1341" s="264" t="s">
        <v>2029</v>
      </c>
      <c r="G1341" s="265"/>
      <c r="H1341" s="265"/>
      <c r="I1341" s="265"/>
      <c r="J1341" s="171"/>
      <c r="K1341" s="173">
        <v>271.72117500000002</v>
      </c>
      <c r="L1341" s="171"/>
      <c r="M1341" s="171"/>
      <c r="N1341" s="171"/>
      <c r="O1341" s="171"/>
      <c r="P1341" s="171"/>
      <c r="Q1341" s="171"/>
      <c r="R1341" s="174"/>
      <c r="T1341" s="175"/>
      <c r="U1341" s="171"/>
      <c r="V1341" s="171"/>
      <c r="W1341" s="171"/>
      <c r="X1341" s="171"/>
      <c r="Y1341" s="171"/>
      <c r="Z1341" s="171"/>
      <c r="AA1341" s="176"/>
      <c r="AT1341" s="177" t="s">
        <v>2027</v>
      </c>
      <c r="AU1341" s="177" t="s">
        <v>1960</v>
      </c>
      <c r="AV1341" s="11" t="s">
        <v>2024</v>
      </c>
      <c r="AW1341" s="11" t="s">
        <v>2028</v>
      </c>
      <c r="AX1341" s="11" t="s">
        <v>1878</v>
      </c>
      <c r="AY1341" s="177" t="s">
        <v>2019</v>
      </c>
    </row>
    <row r="1342" spans="2:65" s="1" customFormat="1" ht="31.5" customHeight="1">
      <c r="B1342" s="33"/>
      <c r="C1342" s="178" t="s">
        <v>1680</v>
      </c>
      <c r="D1342" s="178" t="s">
        <v>2128</v>
      </c>
      <c r="E1342" s="179" t="s">
        <v>1681</v>
      </c>
      <c r="F1342" s="267" t="s">
        <v>1682</v>
      </c>
      <c r="G1342" s="268"/>
      <c r="H1342" s="268"/>
      <c r="I1342" s="268"/>
      <c r="J1342" s="180" t="s">
        <v>2023</v>
      </c>
      <c r="K1342" s="181">
        <v>271.721</v>
      </c>
      <c r="L1342" s="269">
        <v>0</v>
      </c>
      <c r="M1342" s="268"/>
      <c r="N1342" s="270">
        <f>ROUND(L1342*K1342,2)</f>
        <v>0</v>
      </c>
      <c r="O1342" s="250"/>
      <c r="P1342" s="250"/>
      <c r="Q1342" s="250"/>
      <c r="R1342" s="35"/>
      <c r="T1342" s="159" t="s">
        <v>1876</v>
      </c>
      <c r="U1342" s="42" t="s">
        <v>1901</v>
      </c>
      <c r="V1342" s="34"/>
      <c r="W1342" s="160">
        <f>V1342*K1342</f>
        <v>0</v>
      </c>
      <c r="X1342" s="160">
        <v>3.5000000000000001E-3</v>
      </c>
      <c r="Y1342" s="160">
        <f>X1342*K1342</f>
        <v>0.95102350000000002</v>
      </c>
      <c r="Z1342" s="160">
        <v>0</v>
      </c>
      <c r="AA1342" s="161">
        <f>Z1342*K1342</f>
        <v>0</v>
      </c>
      <c r="AR1342" s="16" t="s">
        <v>2184</v>
      </c>
      <c r="AT1342" s="16" t="s">
        <v>2128</v>
      </c>
      <c r="AU1342" s="16" t="s">
        <v>1960</v>
      </c>
      <c r="AY1342" s="16" t="s">
        <v>2019</v>
      </c>
      <c r="BE1342" s="102">
        <f>IF(U1342="základní",N1342,0)</f>
        <v>0</v>
      </c>
      <c r="BF1342" s="102">
        <f>IF(U1342="snížená",N1342,0)</f>
        <v>0</v>
      </c>
      <c r="BG1342" s="102">
        <f>IF(U1342="zákl. přenesená",N1342,0)</f>
        <v>0</v>
      </c>
      <c r="BH1342" s="102">
        <f>IF(U1342="sníž. přenesená",N1342,0)</f>
        <v>0</v>
      </c>
      <c r="BI1342" s="102">
        <f>IF(U1342="nulová",N1342,0)</f>
        <v>0</v>
      </c>
      <c r="BJ1342" s="16" t="s">
        <v>1878</v>
      </c>
      <c r="BK1342" s="102">
        <f>ROUND(L1342*K1342,2)</f>
        <v>0</v>
      </c>
      <c r="BL1342" s="16" t="s">
        <v>2102</v>
      </c>
      <c r="BM1342" s="16" t="s">
        <v>1683</v>
      </c>
    </row>
    <row r="1343" spans="2:65" s="1" customFormat="1" ht="22.5" customHeight="1">
      <c r="B1343" s="33"/>
      <c r="C1343" s="34"/>
      <c r="D1343" s="34"/>
      <c r="E1343" s="34"/>
      <c r="F1343" s="271" t="s">
        <v>1684</v>
      </c>
      <c r="G1343" s="218"/>
      <c r="H1343" s="218"/>
      <c r="I1343" s="218"/>
      <c r="J1343" s="34"/>
      <c r="K1343" s="34"/>
      <c r="L1343" s="34"/>
      <c r="M1343" s="34"/>
      <c r="N1343" s="34"/>
      <c r="O1343" s="34"/>
      <c r="P1343" s="34"/>
      <c r="Q1343" s="34"/>
      <c r="R1343" s="35"/>
      <c r="T1343" s="76"/>
      <c r="U1343" s="34"/>
      <c r="V1343" s="34"/>
      <c r="W1343" s="34"/>
      <c r="X1343" s="34"/>
      <c r="Y1343" s="34"/>
      <c r="Z1343" s="34"/>
      <c r="AA1343" s="77"/>
      <c r="AT1343" s="16" t="s">
        <v>2561</v>
      </c>
      <c r="AU1343" s="16" t="s">
        <v>1960</v>
      </c>
    </row>
    <row r="1344" spans="2:65" s="1" customFormat="1" ht="31.5" customHeight="1">
      <c r="B1344" s="33"/>
      <c r="C1344" s="155" t="s">
        <v>1685</v>
      </c>
      <c r="D1344" s="155" t="s">
        <v>2020</v>
      </c>
      <c r="E1344" s="156" t="s">
        <v>1686</v>
      </c>
      <c r="F1344" s="249" t="s">
        <v>1687</v>
      </c>
      <c r="G1344" s="250"/>
      <c r="H1344" s="250"/>
      <c r="I1344" s="250"/>
      <c r="J1344" s="157" t="s">
        <v>2023</v>
      </c>
      <c r="K1344" s="158">
        <v>0.82</v>
      </c>
      <c r="L1344" s="251">
        <v>0</v>
      </c>
      <c r="M1344" s="250"/>
      <c r="N1344" s="252">
        <f>ROUND(L1344*K1344,2)</f>
        <v>0</v>
      </c>
      <c r="O1344" s="250"/>
      <c r="P1344" s="250"/>
      <c r="Q1344" s="250"/>
      <c r="R1344" s="35"/>
      <c r="T1344" s="159" t="s">
        <v>1876</v>
      </c>
      <c r="U1344" s="42" t="s">
        <v>1901</v>
      </c>
      <c r="V1344" s="34"/>
      <c r="W1344" s="160">
        <f>V1344*K1344</f>
        <v>0</v>
      </c>
      <c r="X1344" s="160">
        <v>6.0000000000000001E-3</v>
      </c>
      <c r="Y1344" s="160">
        <f>X1344*K1344</f>
        <v>4.9199999999999999E-3</v>
      </c>
      <c r="Z1344" s="160">
        <v>0</v>
      </c>
      <c r="AA1344" s="161">
        <f>Z1344*K1344</f>
        <v>0</v>
      </c>
      <c r="AR1344" s="16" t="s">
        <v>2102</v>
      </c>
      <c r="AT1344" s="16" t="s">
        <v>2020</v>
      </c>
      <c r="AU1344" s="16" t="s">
        <v>1960</v>
      </c>
      <c r="AY1344" s="16" t="s">
        <v>2019</v>
      </c>
      <c r="BE1344" s="102">
        <f>IF(U1344="základní",N1344,0)</f>
        <v>0</v>
      </c>
      <c r="BF1344" s="102">
        <f>IF(U1344="snížená",N1344,0)</f>
        <v>0</v>
      </c>
      <c r="BG1344" s="102">
        <f>IF(U1344="zákl. přenesená",N1344,0)</f>
        <v>0</v>
      </c>
      <c r="BH1344" s="102">
        <f>IF(U1344="sníž. přenesená",N1344,0)</f>
        <v>0</v>
      </c>
      <c r="BI1344" s="102">
        <f>IF(U1344="nulová",N1344,0)</f>
        <v>0</v>
      </c>
      <c r="BJ1344" s="16" t="s">
        <v>1878</v>
      </c>
      <c r="BK1344" s="102">
        <f>ROUND(L1344*K1344,2)</f>
        <v>0</v>
      </c>
      <c r="BL1344" s="16" t="s">
        <v>2102</v>
      </c>
      <c r="BM1344" s="16" t="s">
        <v>1688</v>
      </c>
    </row>
    <row r="1345" spans="2:65" s="10" customFormat="1" ht="31.5" customHeight="1">
      <c r="B1345" s="162"/>
      <c r="C1345" s="163"/>
      <c r="D1345" s="163"/>
      <c r="E1345" s="164" t="s">
        <v>1876</v>
      </c>
      <c r="F1345" s="262" t="s">
        <v>1689</v>
      </c>
      <c r="G1345" s="263"/>
      <c r="H1345" s="263"/>
      <c r="I1345" s="263"/>
      <c r="J1345" s="163"/>
      <c r="K1345" s="165">
        <v>0.6</v>
      </c>
      <c r="L1345" s="163"/>
      <c r="M1345" s="163"/>
      <c r="N1345" s="163"/>
      <c r="O1345" s="163"/>
      <c r="P1345" s="163"/>
      <c r="Q1345" s="163"/>
      <c r="R1345" s="166"/>
      <c r="T1345" s="167"/>
      <c r="U1345" s="163"/>
      <c r="V1345" s="163"/>
      <c r="W1345" s="163"/>
      <c r="X1345" s="163"/>
      <c r="Y1345" s="163"/>
      <c r="Z1345" s="163"/>
      <c r="AA1345" s="168"/>
      <c r="AT1345" s="169" t="s">
        <v>2027</v>
      </c>
      <c r="AU1345" s="169" t="s">
        <v>1960</v>
      </c>
      <c r="AV1345" s="10" t="s">
        <v>1960</v>
      </c>
      <c r="AW1345" s="10" t="s">
        <v>2028</v>
      </c>
      <c r="AX1345" s="10" t="s">
        <v>1936</v>
      </c>
      <c r="AY1345" s="169" t="s">
        <v>2019</v>
      </c>
    </row>
    <row r="1346" spans="2:65" s="10" customFormat="1" ht="31.5" customHeight="1">
      <c r="B1346" s="162"/>
      <c r="C1346" s="163"/>
      <c r="D1346" s="163"/>
      <c r="E1346" s="164" t="s">
        <v>1876</v>
      </c>
      <c r="F1346" s="266" t="s">
        <v>1690</v>
      </c>
      <c r="G1346" s="263"/>
      <c r="H1346" s="263"/>
      <c r="I1346" s="263"/>
      <c r="J1346" s="163"/>
      <c r="K1346" s="165">
        <v>0.22</v>
      </c>
      <c r="L1346" s="163"/>
      <c r="M1346" s="163"/>
      <c r="N1346" s="163"/>
      <c r="O1346" s="163"/>
      <c r="P1346" s="163"/>
      <c r="Q1346" s="163"/>
      <c r="R1346" s="166"/>
      <c r="T1346" s="167"/>
      <c r="U1346" s="163"/>
      <c r="V1346" s="163"/>
      <c r="W1346" s="163"/>
      <c r="X1346" s="163"/>
      <c r="Y1346" s="163"/>
      <c r="Z1346" s="163"/>
      <c r="AA1346" s="168"/>
      <c r="AT1346" s="169" t="s">
        <v>2027</v>
      </c>
      <c r="AU1346" s="169" t="s">
        <v>1960</v>
      </c>
      <c r="AV1346" s="10" t="s">
        <v>1960</v>
      </c>
      <c r="AW1346" s="10" t="s">
        <v>2028</v>
      </c>
      <c r="AX1346" s="10" t="s">
        <v>1936</v>
      </c>
      <c r="AY1346" s="169" t="s">
        <v>2019</v>
      </c>
    </row>
    <row r="1347" spans="2:65" s="11" customFormat="1" ht="22.5" customHeight="1">
      <c r="B1347" s="170"/>
      <c r="C1347" s="171"/>
      <c r="D1347" s="171"/>
      <c r="E1347" s="172" t="s">
        <v>1876</v>
      </c>
      <c r="F1347" s="264" t="s">
        <v>2029</v>
      </c>
      <c r="G1347" s="265"/>
      <c r="H1347" s="265"/>
      <c r="I1347" s="265"/>
      <c r="J1347" s="171"/>
      <c r="K1347" s="173">
        <v>0.82</v>
      </c>
      <c r="L1347" s="171"/>
      <c r="M1347" s="171"/>
      <c r="N1347" s="171"/>
      <c r="O1347" s="171"/>
      <c r="P1347" s="171"/>
      <c r="Q1347" s="171"/>
      <c r="R1347" s="174"/>
      <c r="T1347" s="175"/>
      <c r="U1347" s="171"/>
      <c r="V1347" s="171"/>
      <c r="W1347" s="171"/>
      <c r="X1347" s="171"/>
      <c r="Y1347" s="171"/>
      <c r="Z1347" s="171"/>
      <c r="AA1347" s="176"/>
      <c r="AT1347" s="177" t="s">
        <v>2027</v>
      </c>
      <c r="AU1347" s="177" t="s">
        <v>1960</v>
      </c>
      <c r="AV1347" s="11" t="s">
        <v>2024</v>
      </c>
      <c r="AW1347" s="11" t="s">
        <v>2028</v>
      </c>
      <c r="AX1347" s="11" t="s">
        <v>1878</v>
      </c>
      <c r="AY1347" s="177" t="s">
        <v>2019</v>
      </c>
    </row>
    <row r="1348" spans="2:65" s="1" customFormat="1" ht="22.5" customHeight="1">
      <c r="B1348" s="33"/>
      <c r="C1348" s="178" t="s">
        <v>1691</v>
      </c>
      <c r="D1348" s="178" t="s">
        <v>2128</v>
      </c>
      <c r="E1348" s="179" t="s">
        <v>1692</v>
      </c>
      <c r="F1348" s="267" t="s">
        <v>1693</v>
      </c>
      <c r="G1348" s="268"/>
      <c r="H1348" s="268"/>
      <c r="I1348" s="268"/>
      <c r="J1348" s="180" t="s">
        <v>2023</v>
      </c>
      <c r="K1348" s="181">
        <v>0.83599999999999997</v>
      </c>
      <c r="L1348" s="269">
        <v>0</v>
      </c>
      <c r="M1348" s="268"/>
      <c r="N1348" s="270">
        <f>ROUND(L1348*K1348,2)</f>
        <v>0</v>
      </c>
      <c r="O1348" s="250"/>
      <c r="P1348" s="250"/>
      <c r="Q1348" s="250"/>
      <c r="R1348" s="35"/>
      <c r="T1348" s="159" t="s">
        <v>1876</v>
      </c>
      <c r="U1348" s="42" t="s">
        <v>1901</v>
      </c>
      <c r="V1348" s="34"/>
      <c r="W1348" s="160">
        <f>V1348*K1348</f>
        <v>0</v>
      </c>
      <c r="X1348" s="160">
        <v>1.5E-3</v>
      </c>
      <c r="Y1348" s="160">
        <f>X1348*K1348</f>
        <v>1.2539999999999999E-3</v>
      </c>
      <c r="Z1348" s="160">
        <v>0</v>
      </c>
      <c r="AA1348" s="161">
        <f>Z1348*K1348</f>
        <v>0</v>
      </c>
      <c r="AR1348" s="16" t="s">
        <v>2184</v>
      </c>
      <c r="AT1348" s="16" t="s">
        <v>2128</v>
      </c>
      <c r="AU1348" s="16" t="s">
        <v>1960</v>
      </c>
      <c r="AY1348" s="16" t="s">
        <v>2019</v>
      </c>
      <c r="BE1348" s="102">
        <f>IF(U1348="základní",N1348,0)</f>
        <v>0</v>
      </c>
      <c r="BF1348" s="102">
        <f>IF(U1348="snížená",N1348,0)</f>
        <v>0</v>
      </c>
      <c r="BG1348" s="102">
        <f>IF(U1348="zákl. přenesená",N1348,0)</f>
        <v>0</v>
      </c>
      <c r="BH1348" s="102">
        <f>IF(U1348="sníž. přenesená",N1348,0)</f>
        <v>0</v>
      </c>
      <c r="BI1348" s="102">
        <f>IF(U1348="nulová",N1348,0)</f>
        <v>0</v>
      </c>
      <c r="BJ1348" s="16" t="s">
        <v>1878</v>
      </c>
      <c r="BK1348" s="102">
        <f>ROUND(L1348*K1348,2)</f>
        <v>0</v>
      </c>
      <c r="BL1348" s="16" t="s">
        <v>2102</v>
      </c>
      <c r="BM1348" s="16" t="s">
        <v>1694</v>
      </c>
    </row>
    <row r="1349" spans="2:65" s="1" customFormat="1" ht="22.5" customHeight="1">
      <c r="B1349" s="33"/>
      <c r="C1349" s="34"/>
      <c r="D1349" s="34"/>
      <c r="E1349" s="34"/>
      <c r="F1349" s="271" t="s">
        <v>1695</v>
      </c>
      <c r="G1349" s="218"/>
      <c r="H1349" s="218"/>
      <c r="I1349" s="218"/>
      <c r="J1349" s="34"/>
      <c r="K1349" s="34"/>
      <c r="L1349" s="34"/>
      <c r="M1349" s="34"/>
      <c r="N1349" s="34"/>
      <c r="O1349" s="34"/>
      <c r="P1349" s="34"/>
      <c r="Q1349" s="34"/>
      <c r="R1349" s="35"/>
      <c r="T1349" s="76"/>
      <c r="U1349" s="34"/>
      <c r="V1349" s="34"/>
      <c r="W1349" s="34"/>
      <c r="X1349" s="34"/>
      <c r="Y1349" s="34"/>
      <c r="Z1349" s="34"/>
      <c r="AA1349" s="77"/>
      <c r="AT1349" s="16" t="s">
        <v>2561</v>
      </c>
      <c r="AU1349" s="16" t="s">
        <v>1960</v>
      </c>
    </row>
    <row r="1350" spans="2:65" s="1" customFormat="1" ht="31.5" customHeight="1">
      <c r="B1350" s="33"/>
      <c r="C1350" s="155" t="s">
        <v>1696</v>
      </c>
      <c r="D1350" s="155" t="s">
        <v>2020</v>
      </c>
      <c r="E1350" s="156" t="s">
        <v>1697</v>
      </c>
      <c r="F1350" s="249" t="s">
        <v>1687</v>
      </c>
      <c r="G1350" s="250"/>
      <c r="H1350" s="250"/>
      <c r="I1350" s="250"/>
      <c r="J1350" s="157" t="s">
        <v>2023</v>
      </c>
      <c r="K1350" s="158">
        <v>42.276000000000003</v>
      </c>
      <c r="L1350" s="251">
        <v>0</v>
      </c>
      <c r="M1350" s="250"/>
      <c r="N1350" s="252">
        <f>ROUND(L1350*K1350,2)</f>
        <v>0</v>
      </c>
      <c r="O1350" s="250"/>
      <c r="P1350" s="250"/>
      <c r="Q1350" s="250"/>
      <c r="R1350" s="35"/>
      <c r="T1350" s="159" t="s">
        <v>1876</v>
      </c>
      <c r="U1350" s="42" t="s">
        <v>1901</v>
      </c>
      <c r="V1350" s="34"/>
      <c r="W1350" s="160">
        <f>V1350*K1350</f>
        <v>0</v>
      </c>
      <c r="X1350" s="160">
        <v>6.0000000000000001E-3</v>
      </c>
      <c r="Y1350" s="160">
        <f>X1350*K1350</f>
        <v>0.25365600000000005</v>
      </c>
      <c r="Z1350" s="160">
        <v>0</v>
      </c>
      <c r="AA1350" s="161">
        <f>Z1350*K1350</f>
        <v>0</v>
      </c>
      <c r="AR1350" s="16" t="s">
        <v>2102</v>
      </c>
      <c r="AT1350" s="16" t="s">
        <v>2020</v>
      </c>
      <c r="AU1350" s="16" t="s">
        <v>1960</v>
      </c>
      <c r="AY1350" s="16" t="s">
        <v>2019</v>
      </c>
      <c r="BE1350" s="102">
        <f>IF(U1350="základní",N1350,0)</f>
        <v>0</v>
      </c>
      <c r="BF1350" s="102">
        <f>IF(U1350="snížená",N1350,0)</f>
        <v>0</v>
      </c>
      <c r="BG1350" s="102">
        <f>IF(U1350="zákl. přenesená",N1350,0)</f>
        <v>0</v>
      </c>
      <c r="BH1350" s="102">
        <f>IF(U1350="sníž. přenesená",N1350,0)</f>
        <v>0</v>
      </c>
      <c r="BI1350" s="102">
        <f>IF(U1350="nulová",N1350,0)</f>
        <v>0</v>
      </c>
      <c r="BJ1350" s="16" t="s">
        <v>1878</v>
      </c>
      <c r="BK1350" s="102">
        <f>ROUND(L1350*K1350,2)</f>
        <v>0</v>
      </c>
      <c r="BL1350" s="16" t="s">
        <v>2102</v>
      </c>
      <c r="BM1350" s="16" t="s">
        <v>1698</v>
      </c>
    </row>
    <row r="1351" spans="2:65" s="10" customFormat="1" ht="31.5" customHeight="1">
      <c r="B1351" s="162"/>
      <c r="C1351" s="163"/>
      <c r="D1351" s="163"/>
      <c r="E1351" s="164" t="s">
        <v>1876</v>
      </c>
      <c r="F1351" s="262" t="s">
        <v>1699</v>
      </c>
      <c r="G1351" s="263"/>
      <c r="H1351" s="263"/>
      <c r="I1351" s="263"/>
      <c r="J1351" s="163"/>
      <c r="K1351" s="165">
        <v>24.45</v>
      </c>
      <c r="L1351" s="163"/>
      <c r="M1351" s="163"/>
      <c r="N1351" s="163"/>
      <c r="O1351" s="163"/>
      <c r="P1351" s="163"/>
      <c r="Q1351" s="163"/>
      <c r="R1351" s="166"/>
      <c r="T1351" s="167"/>
      <c r="U1351" s="163"/>
      <c r="V1351" s="163"/>
      <c r="W1351" s="163"/>
      <c r="X1351" s="163"/>
      <c r="Y1351" s="163"/>
      <c r="Z1351" s="163"/>
      <c r="AA1351" s="168"/>
      <c r="AT1351" s="169" t="s">
        <v>2027</v>
      </c>
      <c r="AU1351" s="169" t="s">
        <v>1960</v>
      </c>
      <c r="AV1351" s="10" t="s">
        <v>1960</v>
      </c>
      <c r="AW1351" s="10" t="s">
        <v>2028</v>
      </c>
      <c r="AX1351" s="10" t="s">
        <v>1936</v>
      </c>
      <c r="AY1351" s="169" t="s">
        <v>2019</v>
      </c>
    </row>
    <row r="1352" spans="2:65" s="10" customFormat="1" ht="31.5" customHeight="1">
      <c r="B1352" s="162"/>
      <c r="C1352" s="163"/>
      <c r="D1352" s="163"/>
      <c r="E1352" s="164" t="s">
        <v>1876</v>
      </c>
      <c r="F1352" s="266" t="s">
        <v>1700</v>
      </c>
      <c r="G1352" s="263"/>
      <c r="H1352" s="263"/>
      <c r="I1352" s="263"/>
      <c r="J1352" s="163"/>
      <c r="K1352" s="165">
        <v>17.826000000000001</v>
      </c>
      <c r="L1352" s="163"/>
      <c r="M1352" s="163"/>
      <c r="N1352" s="163"/>
      <c r="O1352" s="163"/>
      <c r="P1352" s="163"/>
      <c r="Q1352" s="163"/>
      <c r="R1352" s="166"/>
      <c r="T1352" s="167"/>
      <c r="U1352" s="163"/>
      <c r="V1352" s="163"/>
      <c r="W1352" s="163"/>
      <c r="X1352" s="163"/>
      <c r="Y1352" s="163"/>
      <c r="Z1352" s="163"/>
      <c r="AA1352" s="168"/>
      <c r="AT1352" s="169" t="s">
        <v>2027</v>
      </c>
      <c r="AU1352" s="169" t="s">
        <v>1960</v>
      </c>
      <c r="AV1352" s="10" t="s">
        <v>1960</v>
      </c>
      <c r="AW1352" s="10" t="s">
        <v>2028</v>
      </c>
      <c r="AX1352" s="10" t="s">
        <v>1936</v>
      </c>
      <c r="AY1352" s="169" t="s">
        <v>2019</v>
      </c>
    </row>
    <row r="1353" spans="2:65" s="11" customFormat="1" ht="22.5" customHeight="1">
      <c r="B1353" s="170"/>
      <c r="C1353" s="171"/>
      <c r="D1353" s="171"/>
      <c r="E1353" s="172" t="s">
        <v>1876</v>
      </c>
      <c r="F1353" s="264" t="s">
        <v>2029</v>
      </c>
      <c r="G1353" s="265"/>
      <c r="H1353" s="265"/>
      <c r="I1353" s="265"/>
      <c r="J1353" s="171"/>
      <c r="K1353" s="173">
        <v>42.276000000000003</v>
      </c>
      <c r="L1353" s="171"/>
      <c r="M1353" s="171"/>
      <c r="N1353" s="171"/>
      <c r="O1353" s="171"/>
      <c r="P1353" s="171"/>
      <c r="Q1353" s="171"/>
      <c r="R1353" s="174"/>
      <c r="T1353" s="175"/>
      <c r="U1353" s="171"/>
      <c r="V1353" s="171"/>
      <c r="W1353" s="171"/>
      <c r="X1353" s="171"/>
      <c r="Y1353" s="171"/>
      <c r="Z1353" s="171"/>
      <c r="AA1353" s="176"/>
      <c r="AT1353" s="177" t="s">
        <v>2027</v>
      </c>
      <c r="AU1353" s="177" t="s">
        <v>1960</v>
      </c>
      <c r="AV1353" s="11" t="s">
        <v>2024</v>
      </c>
      <c r="AW1353" s="11" t="s">
        <v>2028</v>
      </c>
      <c r="AX1353" s="11" t="s">
        <v>1878</v>
      </c>
      <c r="AY1353" s="177" t="s">
        <v>2019</v>
      </c>
    </row>
    <row r="1354" spans="2:65" s="1" customFormat="1" ht="22.5" customHeight="1">
      <c r="B1354" s="33"/>
      <c r="C1354" s="178" t="s">
        <v>1701</v>
      </c>
      <c r="D1354" s="178" t="s">
        <v>2128</v>
      </c>
      <c r="E1354" s="179" t="s">
        <v>1702</v>
      </c>
      <c r="F1354" s="267" t="s">
        <v>1703</v>
      </c>
      <c r="G1354" s="268"/>
      <c r="H1354" s="268"/>
      <c r="I1354" s="268"/>
      <c r="J1354" s="180" t="s">
        <v>2023</v>
      </c>
      <c r="K1354" s="181">
        <v>43.984000000000002</v>
      </c>
      <c r="L1354" s="269">
        <v>0</v>
      </c>
      <c r="M1354" s="268"/>
      <c r="N1354" s="270">
        <f>ROUND(L1354*K1354,2)</f>
        <v>0</v>
      </c>
      <c r="O1354" s="250"/>
      <c r="P1354" s="250"/>
      <c r="Q1354" s="250"/>
      <c r="R1354" s="35"/>
      <c r="T1354" s="159" t="s">
        <v>1876</v>
      </c>
      <c r="U1354" s="42" t="s">
        <v>1901</v>
      </c>
      <c r="V1354" s="34"/>
      <c r="W1354" s="160">
        <f>V1354*K1354</f>
        <v>0</v>
      </c>
      <c r="X1354" s="160">
        <v>4.7999999999999996E-3</v>
      </c>
      <c r="Y1354" s="160">
        <f>X1354*K1354</f>
        <v>0.21112319999999998</v>
      </c>
      <c r="Z1354" s="160">
        <v>0</v>
      </c>
      <c r="AA1354" s="161">
        <f>Z1354*K1354</f>
        <v>0</v>
      </c>
      <c r="AR1354" s="16" t="s">
        <v>2184</v>
      </c>
      <c r="AT1354" s="16" t="s">
        <v>2128</v>
      </c>
      <c r="AU1354" s="16" t="s">
        <v>1960</v>
      </c>
      <c r="AY1354" s="16" t="s">
        <v>2019</v>
      </c>
      <c r="BE1354" s="102">
        <f>IF(U1354="základní",N1354,0)</f>
        <v>0</v>
      </c>
      <c r="BF1354" s="102">
        <f>IF(U1354="snížená",N1354,0)</f>
        <v>0</v>
      </c>
      <c r="BG1354" s="102">
        <f>IF(U1354="zákl. přenesená",N1354,0)</f>
        <v>0</v>
      </c>
      <c r="BH1354" s="102">
        <f>IF(U1354="sníž. přenesená",N1354,0)</f>
        <v>0</v>
      </c>
      <c r="BI1354" s="102">
        <f>IF(U1354="nulová",N1354,0)</f>
        <v>0</v>
      </c>
      <c r="BJ1354" s="16" t="s">
        <v>1878</v>
      </c>
      <c r="BK1354" s="102">
        <f>ROUND(L1354*K1354,2)</f>
        <v>0</v>
      </c>
      <c r="BL1354" s="16" t="s">
        <v>2102</v>
      </c>
      <c r="BM1354" s="16" t="s">
        <v>1704</v>
      </c>
    </row>
    <row r="1355" spans="2:65" s="10" customFormat="1" ht="31.5" customHeight="1">
      <c r="B1355" s="162"/>
      <c r="C1355" s="163"/>
      <c r="D1355" s="163"/>
      <c r="E1355" s="164" t="s">
        <v>1876</v>
      </c>
      <c r="F1355" s="262" t="s">
        <v>1705</v>
      </c>
      <c r="G1355" s="263"/>
      <c r="H1355" s="263"/>
      <c r="I1355" s="263"/>
      <c r="J1355" s="163"/>
      <c r="K1355" s="165">
        <v>24.939</v>
      </c>
      <c r="L1355" s="163"/>
      <c r="M1355" s="163"/>
      <c r="N1355" s="163"/>
      <c r="O1355" s="163"/>
      <c r="P1355" s="163"/>
      <c r="Q1355" s="163"/>
      <c r="R1355" s="166"/>
      <c r="T1355" s="167"/>
      <c r="U1355" s="163"/>
      <c r="V1355" s="163"/>
      <c r="W1355" s="163"/>
      <c r="X1355" s="163"/>
      <c r="Y1355" s="163"/>
      <c r="Z1355" s="163"/>
      <c r="AA1355" s="168"/>
      <c r="AT1355" s="169" t="s">
        <v>2027</v>
      </c>
      <c r="AU1355" s="169" t="s">
        <v>1960</v>
      </c>
      <c r="AV1355" s="10" t="s">
        <v>1960</v>
      </c>
      <c r="AW1355" s="10" t="s">
        <v>2028</v>
      </c>
      <c r="AX1355" s="10" t="s">
        <v>1936</v>
      </c>
      <c r="AY1355" s="169" t="s">
        <v>2019</v>
      </c>
    </row>
    <row r="1356" spans="2:65" s="10" customFormat="1" ht="31.5" customHeight="1">
      <c r="B1356" s="162"/>
      <c r="C1356" s="163"/>
      <c r="D1356" s="163"/>
      <c r="E1356" s="164" t="s">
        <v>1876</v>
      </c>
      <c r="F1356" s="266" t="s">
        <v>1706</v>
      </c>
      <c r="G1356" s="263"/>
      <c r="H1356" s="263"/>
      <c r="I1356" s="263"/>
      <c r="J1356" s="163"/>
      <c r="K1356" s="165">
        <v>18.18252</v>
      </c>
      <c r="L1356" s="163"/>
      <c r="M1356" s="163"/>
      <c r="N1356" s="163"/>
      <c r="O1356" s="163"/>
      <c r="P1356" s="163"/>
      <c r="Q1356" s="163"/>
      <c r="R1356" s="166"/>
      <c r="T1356" s="167"/>
      <c r="U1356" s="163"/>
      <c r="V1356" s="163"/>
      <c r="W1356" s="163"/>
      <c r="X1356" s="163"/>
      <c r="Y1356" s="163"/>
      <c r="Z1356" s="163"/>
      <c r="AA1356" s="168"/>
      <c r="AT1356" s="169" t="s">
        <v>2027</v>
      </c>
      <c r="AU1356" s="169" t="s">
        <v>1960</v>
      </c>
      <c r="AV1356" s="10" t="s">
        <v>1960</v>
      </c>
      <c r="AW1356" s="10" t="s">
        <v>2028</v>
      </c>
      <c r="AX1356" s="10" t="s">
        <v>1936</v>
      </c>
      <c r="AY1356" s="169" t="s">
        <v>2019</v>
      </c>
    </row>
    <row r="1357" spans="2:65" s="11" customFormat="1" ht="22.5" customHeight="1">
      <c r="B1357" s="170"/>
      <c r="C1357" s="171"/>
      <c r="D1357" s="171"/>
      <c r="E1357" s="172" t="s">
        <v>1876</v>
      </c>
      <c r="F1357" s="264" t="s">
        <v>2029</v>
      </c>
      <c r="G1357" s="265"/>
      <c r="H1357" s="265"/>
      <c r="I1357" s="265"/>
      <c r="J1357" s="171"/>
      <c r="K1357" s="173">
        <v>43.121519999999997</v>
      </c>
      <c r="L1357" s="171"/>
      <c r="M1357" s="171"/>
      <c r="N1357" s="171"/>
      <c r="O1357" s="171"/>
      <c r="P1357" s="171"/>
      <c r="Q1357" s="171"/>
      <c r="R1357" s="174"/>
      <c r="T1357" s="175"/>
      <c r="U1357" s="171"/>
      <c r="V1357" s="171"/>
      <c r="W1357" s="171"/>
      <c r="X1357" s="171"/>
      <c r="Y1357" s="171"/>
      <c r="Z1357" s="171"/>
      <c r="AA1357" s="176"/>
      <c r="AT1357" s="177" t="s">
        <v>2027</v>
      </c>
      <c r="AU1357" s="177" t="s">
        <v>1960</v>
      </c>
      <c r="AV1357" s="11" t="s">
        <v>2024</v>
      </c>
      <c r="AW1357" s="11" t="s">
        <v>2028</v>
      </c>
      <c r="AX1357" s="11" t="s">
        <v>1878</v>
      </c>
      <c r="AY1357" s="177" t="s">
        <v>2019</v>
      </c>
    </row>
    <row r="1358" spans="2:65" s="1" customFormat="1" ht="31.5" customHeight="1">
      <c r="B1358" s="33"/>
      <c r="C1358" s="155" t="s">
        <v>1707</v>
      </c>
      <c r="D1358" s="155" t="s">
        <v>2020</v>
      </c>
      <c r="E1358" s="156" t="s">
        <v>1708</v>
      </c>
      <c r="F1358" s="249" t="s">
        <v>1709</v>
      </c>
      <c r="G1358" s="250"/>
      <c r="H1358" s="250"/>
      <c r="I1358" s="250"/>
      <c r="J1358" s="157" t="s">
        <v>2023</v>
      </c>
      <c r="K1358" s="158">
        <v>176.75</v>
      </c>
      <c r="L1358" s="251">
        <v>0</v>
      </c>
      <c r="M1358" s="250"/>
      <c r="N1358" s="252">
        <f>ROUND(L1358*K1358,2)</f>
        <v>0</v>
      </c>
      <c r="O1358" s="250"/>
      <c r="P1358" s="250"/>
      <c r="Q1358" s="250"/>
      <c r="R1358" s="35"/>
      <c r="T1358" s="159" t="s">
        <v>1876</v>
      </c>
      <c r="U1358" s="42" t="s">
        <v>1901</v>
      </c>
      <c r="V1358" s="34"/>
      <c r="W1358" s="160">
        <f>V1358*K1358</f>
        <v>0</v>
      </c>
      <c r="X1358" s="160">
        <v>0</v>
      </c>
      <c r="Y1358" s="160">
        <f>X1358*K1358</f>
        <v>0</v>
      </c>
      <c r="Z1358" s="160">
        <v>0</v>
      </c>
      <c r="AA1358" s="161">
        <f>Z1358*K1358</f>
        <v>0</v>
      </c>
      <c r="AR1358" s="16" t="s">
        <v>2102</v>
      </c>
      <c r="AT1358" s="16" t="s">
        <v>2020</v>
      </c>
      <c r="AU1358" s="16" t="s">
        <v>1960</v>
      </c>
      <c r="AY1358" s="16" t="s">
        <v>2019</v>
      </c>
      <c r="BE1358" s="102">
        <f>IF(U1358="základní",N1358,0)</f>
        <v>0</v>
      </c>
      <c r="BF1358" s="102">
        <f>IF(U1358="snížená",N1358,0)</f>
        <v>0</v>
      </c>
      <c r="BG1358" s="102">
        <f>IF(U1358="zákl. přenesená",N1358,0)</f>
        <v>0</v>
      </c>
      <c r="BH1358" s="102">
        <f>IF(U1358="sníž. přenesená",N1358,0)</f>
        <v>0</v>
      </c>
      <c r="BI1358" s="102">
        <f>IF(U1358="nulová",N1358,0)</f>
        <v>0</v>
      </c>
      <c r="BJ1358" s="16" t="s">
        <v>1878</v>
      </c>
      <c r="BK1358" s="102">
        <f>ROUND(L1358*K1358,2)</f>
        <v>0</v>
      </c>
      <c r="BL1358" s="16" t="s">
        <v>2102</v>
      </c>
      <c r="BM1358" s="16" t="s">
        <v>1710</v>
      </c>
    </row>
    <row r="1359" spans="2:65" s="10" customFormat="1" ht="31.5" customHeight="1">
      <c r="B1359" s="162"/>
      <c r="C1359" s="163"/>
      <c r="D1359" s="163"/>
      <c r="E1359" s="164" t="s">
        <v>1876</v>
      </c>
      <c r="F1359" s="262" t="s">
        <v>1711</v>
      </c>
      <c r="G1359" s="263"/>
      <c r="H1359" s="263"/>
      <c r="I1359" s="263"/>
      <c r="J1359" s="163"/>
      <c r="K1359" s="165">
        <v>74.75</v>
      </c>
      <c r="L1359" s="163"/>
      <c r="M1359" s="163"/>
      <c r="N1359" s="163"/>
      <c r="O1359" s="163"/>
      <c r="P1359" s="163"/>
      <c r="Q1359" s="163"/>
      <c r="R1359" s="166"/>
      <c r="T1359" s="167"/>
      <c r="U1359" s="163"/>
      <c r="V1359" s="163"/>
      <c r="W1359" s="163"/>
      <c r="X1359" s="163"/>
      <c r="Y1359" s="163"/>
      <c r="Z1359" s="163"/>
      <c r="AA1359" s="168"/>
      <c r="AT1359" s="169" t="s">
        <v>2027</v>
      </c>
      <c r="AU1359" s="169" t="s">
        <v>1960</v>
      </c>
      <c r="AV1359" s="10" t="s">
        <v>1960</v>
      </c>
      <c r="AW1359" s="10" t="s">
        <v>2028</v>
      </c>
      <c r="AX1359" s="10" t="s">
        <v>1936</v>
      </c>
      <c r="AY1359" s="169" t="s">
        <v>2019</v>
      </c>
    </row>
    <row r="1360" spans="2:65" s="10" customFormat="1" ht="31.5" customHeight="1">
      <c r="B1360" s="162"/>
      <c r="C1360" s="163"/>
      <c r="D1360" s="163"/>
      <c r="E1360" s="164" t="s">
        <v>1876</v>
      </c>
      <c r="F1360" s="266" t="s">
        <v>1712</v>
      </c>
      <c r="G1360" s="263"/>
      <c r="H1360" s="263"/>
      <c r="I1360" s="263"/>
      <c r="J1360" s="163"/>
      <c r="K1360" s="165">
        <v>102</v>
      </c>
      <c r="L1360" s="163"/>
      <c r="M1360" s="163"/>
      <c r="N1360" s="163"/>
      <c r="O1360" s="163"/>
      <c r="P1360" s="163"/>
      <c r="Q1360" s="163"/>
      <c r="R1360" s="166"/>
      <c r="T1360" s="167"/>
      <c r="U1360" s="163"/>
      <c r="V1360" s="163"/>
      <c r="W1360" s="163"/>
      <c r="X1360" s="163"/>
      <c r="Y1360" s="163"/>
      <c r="Z1360" s="163"/>
      <c r="AA1360" s="168"/>
      <c r="AT1360" s="169" t="s">
        <v>2027</v>
      </c>
      <c r="AU1360" s="169" t="s">
        <v>1960</v>
      </c>
      <c r="AV1360" s="10" t="s">
        <v>1960</v>
      </c>
      <c r="AW1360" s="10" t="s">
        <v>2028</v>
      </c>
      <c r="AX1360" s="10" t="s">
        <v>1936</v>
      </c>
      <c r="AY1360" s="169" t="s">
        <v>2019</v>
      </c>
    </row>
    <row r="1361" spans="2:65" s="11" customFormat="1" ht="22.5" customHeight="1">
      <c r="B1361" s="170"/>
      <c r="C1361" s="171"/>
      <c r="D1361" s="171"/>
      <c r="E1361" s="172" t="s">
        <v>1876</v>
      </c>
      <c r="F1361" s="264" t="s">
        <v>2029</v>
      </c>
      <c r="G1361" s="265"/>
      <c r="H1361" s="265"/>
      <c r="I1361" s="265"/>
      <c r="J1361" s="171"/>
      <c r="K1361" s="173">
        <v>176.75</v>
      </c>
      <c r="L1361" s="171"/>
      <c r="M1361" s="171"/>
      <c r="N1361" s="171"/>
      <c r="O1361" s="171"/>
      <c r="P1361" s="171"/>
      <c r="Q1361" s="171"/>
      <c r="R1361" s="174"/>
      <c r="T1361" s="175"/>
      <c r="U1361" s="171"/>
      <c r="V1361" s="171"/>
      <c r="W1361" s="171"/>
      <c r="X1361" s="171"/>
      <c r="Y1361" s="171"/>
      <c r="Z1361" s="171"/>
      <c r="AA1361" s="176"/>
      <c r="AT1361" s="177" t="s">
        <v>2027</v>
      </c>
      <c r="AU1361" s="177" t="s">
        <v>1960</v>
      </c>
      <c r="AV1361" s="11" t="s">
        <v>2024</v>
      </c>
      <c r="AW1361" s="11" t="s">
        <v>2028</v>
      </c>
      <c r="AX1361" s="11" t="s">
        <v>1878</v>
      </c>
      <c r="AY1361" s="177" t="s">
        <v>2019</v>
      </c>
    </row>
    <row r="1362" spans="2:65" s="1" customFormat="1" ht="31.5" customHeight="1">
      <c r="B1362" s="33"/>
      <c r="C1362" s="178" t="s">
        <v>1713</v>
      </c>
      <c r="D1362" s="178" t="s">
        <v>2128</v>
      </c>
      <c r="E1362" s="179" t="s">
        <v>1714</v>
      </c>
      <c r="F1362" s="267" t="s">
        <v>1715</v>
      </c>
      <c r="G1362" s="268"/>
      <c r="H1362" s="268"/>
      <c r="I1362" s="268"/>
      <c r="J1362" s="180" t="s">
        <v>2023</v>
      </c>
      <c r="K1362" s="181">
        <v>87.36</v>
      </c>
      <c r="L1362" s="269">
        <v>0</v>
      </c>
      <c r="M1362" s="268"/>
      <c r="N1362" s="270">
        <f>ROUND(L1362*K1362,2)</f>
        <v>0</v>
      </c>
      <c r="O1362" s="250"/>
      <c r="P1362" s="250"/>
      <c r="Q1362" s="250"/>
      <c r="R1362" s="35"/>
      <c r="T1362" s="159" t="s">
        <v>1876</v>
      </c>
      <c r="U1362" s="42" t="s">
        <v>1901</v>
      </c>
      <c r="V1362" s="34"/>
      <c r="W1362" s="160">
        <f>V1362*K1362</f>
        <v>0</v>
      </c>
      <c r="X1362" s="160">
        <v>4.1999999999999997E-3</v>
      </c>
      <c r="Y1362" s="160">
        <f>X1362*K1362</f>
        <v>0.36691199999999996</v>
      </c>
      <c r="Z1362" s="160">
        <v>0</v>
      </c>
      <c r="AA1362" s="161">
        <f>Z1362*K1362</f>
        <v>0</v>
      </c>
      <c r="AR1362" s="16" t="s">
        <v>2184</v>
      </c>
      <c r="AT1362" s="16" t="s">
        <v>2128</v>
      </c>
      <c r="AU1362" s="16" t="s">
        <v>1960</v>
      </c>
      <c r="AY1362" s="16" t="s">
        <v>2019</v>
      </c>
      <c r="BE1362" s="102">
        <f>IF(U1362="základní",N1362,0)</f>
        <v>0</v>
      </c>
      <c r="BF1362" s="102">
        <f>IF(U1362="snížená",N1362,0)</f>
        <v>0</v>
      </c>
      <c r="BG1362" s="102">
        <f>IF(U1362="zákl. přenesená",N1362,0)</f>
        <v>0</v>
      </c>
      <c r="BH1362" s="102">
        <f>IF(U1362="sníž. přenesená",N1362,0)</f>
        <v>0</v>
      </c>
      <c r="BI1362" s="102">
        <f>IF(U1362="nulová",N1362,0)</f>
        <v>0</v>
      </c>
      <c r="BJ1362" s="16" t="s">
        <v>1878</v>
      </c>
      <c r="BK1362" s="102">
        <f>ROUND(L1362*K1362,2)</f>
        <v>0</v>
      </c>
      <c r="BL1362" s="16" t="s">
        <v>2102</v>
      </c>
      <c r="BM1362" s="16" t="s">
        <v>1716</v>
      </c>
    </row>
    <row r="1363" spans="2:65" s="1" customFormat="1" ht="22.5" customHeight="1">
      <c r="B1363" s="33"/>
      <c r="C1363" s="34"/>
      <c r="D1363" s="34"/>
      <c r="E1363" s="34"/>
      <c r="F1363" s="271" t="s">
        <v>1684</v>
      </c>
      <c r="G1363" s="218"/>
      <c r="H1363" s="218"/>
      <c r="I1363" s="218"/>
      <c r="J1363" s="34"/>
      <c r="K1363" s="34"/>
      <c r="L1363" s="34"/>
      <c r="M1363" s="34"/>
      <c r="N1363" s="34"/>
      <c r="O1363" s="34"/>
      <c r="P1363" s="34"/>
      <c r="Q1363" s="34"/>
      <c r="R1363" s="35"/>
      <c r="T1363" s="76"/>
      <c r="U1363" s="34"/>
      <c r="V1363" s="34"/>
      <c r="W1363" s="34"/>
      <c r="X1363" s="34"/>
      <c r="Y1363" s="34"/>
      <c r="Z1363" s="34"/>
      <c r="AA1363" s="77"/>
      <c r="AT1363" s="16" t="s">
        <v>2561</v>
      </c>
      <c r="AU1363" s="16" t="s">
        <v>1960</v>
      </c>
    </row>
    <row r="1364" spans="2:65" s="10" customFormat="1" ht="31.5" customHeight="1">
      <c r="B1364" s="162"/>
      <c r="C1364" s="163"/>
      <c r="D1364" s="163"/>
      <c r="E1364" s="164" t="s">
        <v>1876</v>
      </c>
      <c r="F1364" s="266" t="s">
        <v>1717</v>
      </c>
      <c r="G1364" s="263"/>
      <c r="H1364" s="263"/>
      <c r="I1364" s="263"/>
      <c r="J1364" s="163"/>
      <c r="K1364" s="165">
        <v>78.487499999999997</v>
      </c>
      <c r="L1364" s="163"/>
      <c r="M1364" s="163"/>
      <c r="N1364" s="163"/>
      <c r="O1364" s="163"/>
      <c r="P1364" s="163"/>
      <c r="Q1364" s="163"/>
      <c r="R1364" s="166"/>
      <c r="T1364" s="167"/>
      <c r="U1364" s="163"/>
      <c r="V1364" s="163"/>
      <c r="W1364" s="163"/>
      <c r="X1364" s="163"/>
      <c r="Y1364" s="163"/>
      <c r="Z1364" s="163"/>
      <c r="AA1364" s="168"/>
      <c r="AT1364" s="169" t="s">
        <v>2027</v>
      </c>
      <c r="AU1364" s="169" t="s">
        <v>1960</v>
      </c>
      <c r="AV1364" s="10" t="s">
        <v>1960</v>
      </c>
      <c r="AW1364" s="10" t="s">
        <v>2028</v>
      </c>
      <c r="AX1364" s="10" t="s">
        <v>1936</v>
      </c>
      <c r="AY1364" s="169" t="s">
        <v>2019</v>
      </c>
    </row>
    <row r="1365" spans="2:65" s="10" customFormat="1" ht="31.5" customHeight="1">
      <c r="B1365" s="162"/>
      <c r="C1365" s="163"/>
      <c r="D1365" s="163"/>
      <c r="E1365" s="164" t="s">
        <v>1876</v>
      </c>
      <c r="F1365" s="266" t="s">
        <v>1718</v>
      </c>
      <c r="G1365" s="263"/>
      <c r="H1365" s="263"/>
      <c r="I1365" s="263"/>
      <c r="J1365" s="163"/>
      <c r="K1365" s="165">
        <v>8.8725000000000005</v>
      </c>
      <c r="L1365" s="163"/>
      <c r="M1365" s="163"/>
      <c r="N1365" s="163"/>
      <c r="O1365" s="163"/>
      <c r="P1365" s="163"/>
      <c r="Q1365" s="163"/>
      <c r="R1365" s="166"/>
      <c r="T1365" s="167"/>
      <c r="U1365" s="163"/>
      <c r="V1365" s="163"/>
      <c r="W1365" s="163"/>
      <c r="X1365" s="163"/>
      <c r="Y1365" s="163"/>
      <c r="Z1365" s="163"/>
      <c r="AA1365" s="168"/>
      <c r="AT1365" s="169" t="s">
        <v>2027</v>
      </c>
      <c r="AU1365" s="169" t="s">
        <v>1960</v>
      </c>
      <c r="AV1365" s="10" t="s">
        <v>1960</v>
      </c>
      <c r="AW1365" s="10" t="s">
        <v>2028</v>
      </c>
      <c r="AX1365" s="10" t="s">
        <v>1936</v>
      </c>
      <c r="AY1365" s="169" t="s">
        <v>2019</v>
      </c>
    </row>
    <row r="1366" spans="2:65" s="11" customFormat="1" ht="22.5" customHeight="1">
      <c r="B1366" s="170"/>
      <c r="C1366" s="171"/>
      <c r="D1366" s="171"/>
      <c r="E1366" s="172" t="s">
        <v>1876</v>
      </c>
      <c r="F1366" s="264" t="s">
        <v>2029</v>
      </c>
      <c r="G1366" s="265"/>
      <c r="H1366" s="265"/>
      <c r="I1366" s="265"/>
      <c r="J1366" s="171"/>
      <c r="K1366" s="173">
        <v>87.36</v>
      </c>
      <c r="L1366" s="171"/>
      <c r="M1366" s="171"/>
      <c r="N1366" s="171"/>
      <c r="O1366" s="171"/>
      <c r="P1366" s="171"/>
      <c r="Q1366" s="171"/>
      <c r="R1366" s="174"/>
      <c r="T1366" s="175"/>
      <c r="U1366" s="171"/>
      <c r="V1366" s="171"/>
      <c r="W1366" s="171"/>
      <c r="X1366" s="171"/>
      <c r="Y1366" s="171"/>
      <c r="Z1366" s="171"/>
      <c r="AA1366" s="176"/>
      <c r="AT1366" s="177" t="s">
        <v>2027</v>
      </c>
      <c r="AU1366" s="177" t="s">
        <v>1960</v>
      </c>
      <c r="AV1366" s="11" t="s">
        <v>2024</v>
      </c>
      <c r="AW1366" s="11" t="s">
        <v>2028</v>
      </c>
      <c r="AX1366" s="11" t="s">
        <v>1878</v>
      </c>
      <c r="AY1366" s="177" t="s">
        <v>2019</v>
      </c>
    </row>
    <row r="1367" spans="2:65" s="1" customFormat="1" ht="31.5" customHeight="1">
      <c r="B1367" s="33"/>
      <c r="C1367" s="178" t="s">
        <v>1719</v>
      </c>
      <c r="D1367" s="178" t="s">
        <v>2128</v>
      </c>
      <c r="E1367" s="179" t="s">
        <v>1720</v>
      </c>
      <c r="F1367" s="267" t="s">
        <v>1721</v>
      </c>
      <c r="G1367" s="268"/>
      <c r="H1367" s="268"/>
      <c r="I1367" s="268"/>
      <c r="J1367" s="180" t="s">
        <v>2023</v>
      </c>
      <c r="K1367" s="181">
        <v>98.227999999999994</v>
      </c>
      <c r="L1367" s="269">
        <v>0</v>
      </c>
      <c r="M1367" s="268"/>
      <c r="N1367" s="270">
        <f>ROUND(L1367*K1367,2)</f>
        <v>0</v>
      </c>
      <c r="O1367" s="250"/>
      <c r="P1367" s="250"/>
      <c r="Q1367" s="250"/>
      <c r="R1367" s="35"/>
      <c r="T1367" s="159" t="s">
        <v>1876</v>
      </c>
      <c r="U1367" s="42" t="s">
        <v>1901</v>
      </c>
      <c r="V1367" s="34"/>
      <c r="W1367" s="160">
        <f>V1367*K1367</f>
        <v>0</v>
      </c>
      <c r="X1367" s="160">
        <v>2.3999999999999998E-3</v>
      </c>
      <c r="Y1367" s="160">
        <f>X1367*K1367</f>
        <v>0.23574719999999996</v>
      </c>
      <c r="Z1367" s="160">
        <v>0</v>
      </c>
      <c r="AA1367" s="161">
        <f>Z1367*K1367</f>
        <v>0</v>
      </c>
      <c r="AR1367" s="16" t="s">
        <v>2184</v>
      </c>
      <c r="AT1367" s="16" t="s">
        <v>2128</v>
      </c>
      <c r="AU1367" s="16" t="s">
        <v>1960</v>
      </c>
      <c r="AY1367" s="16" t="s">
        <v>2019</v>
      </c>
      <c r="BE1367" s="102">
        <f>IF(U1367="základní",N1367,0)</f>
        <v>0</v>
      </c>
      <c r="BF1367" s="102">
        <f>IF(U1367="snížená",N1367,0)</f>
        <v>0</v>
      </c>
      <c r="BG1367" s="102">
        <f>IF(U1367="zákl. přenesená",N1367,0)</f>
        <v>0</v>
      </c>
      <c r="BH1367" s="102">
        <f>IF(U1367="sníž. přenesená",N1367,0)</f>
        <v>0</v>
      </c>
      <c r="BI1367" s="102">
        <f>IF(U1367="nulová",N1367,0)</f>
        <v>0</v>
      </c>
      <c r="BJ1367" s="16" t="s">
        <v>1878</v>
      </c>
      <c r="BK1367" s="102">
        <f>ROUND(L1367*K1367,2)</f>
        <v>0</v>
      </c>
      <c r="BL1367" s="16" t="s">
        <v>2102</v>
      </c>
      <c r="BM1367" s="16" t="s">
        <v>1722</v>
      </c>
    </row>
    <row r="1368" spans="2:65" s="1" customFormat="1" ht="22.5" customHeight="1">
      <c r="B1368" s="33"/>
      <c r="C1368" s="34"/>
      <c r="D1368" s="34"/>
      <c r="E1368" s="34"/>
      <c r="F1368" s="271" t="s">
        <v>2748</v>
      </c>
      <c r="G1368" s="218"/>
      <c r="H1368" s="218"/>
      <c r="I1368" s="218"/>
      <c r="J1368" s="34"/>
      <c r="K1368" s="34"/>
      <c r="L1368" s="34"/>
      <c r="M1368" s="34"/>
      <c r="N1368" s="34"/>
      <c r="O1368" s="34"/>
      <c r="P1368" s="34"/>
      <c r="Q1368" s="34"/>
      <c r="R1368" s="35"/>
      <c r="T1368" s="76"/>
      <c r="U1368" s="34"/>
      <c r="V1368" s="34"/>
      <c r="W1368" s="34"/>
      <c r="X1368" s="34"/>
      <c r="Y1368" s="34"/>
      <c r="Z1368" s="34"/>
      <c r="AA1368" s="77"/>
      <c r="AT1368" s="16" t="s">
        <v>2561</v>
      </c>
      <c r="AU1368" s="16" t="s">
        <v>1960</v>
      </c>
    </row>
    <row r="1369" spans="2:65" s="10" customFormat="1" ht="31.5" customHeight="1">
      <c r="B1369" s="162"/>
      <c r="C1369" s="163"/>
      <c r="D1369" s="163"/>
      <c r="E1369" s="164" t="s">
        <v>1876</v>
      </c>
      <c r="F1369" s="266" t="s">
        <v>1723</v>
      </c>
      <c r="G1369" s="263"/>
      <c r="H1369" s="263"/>
      <c r="I1369" s="263"/>
      <c r="J1369" s="163"/>
      <c r="K1369" s="165">
        <v>107.1</v>
      </c>
      <c r="L1369" s="163"/>
      <c r="M1369" s="163"/>
      <c r="N1369" s="163"/>
      <c r="O1369" s="163"/>
      <c r="P1369" s="163"/>
      <c r="Q1369" s="163"/>
      <c r="R1369" s="166"/>
      <c r="T1369" s="167"/>
      <c r="U1369" s="163"/>
      <c r="V1369" s="163"/>
      <c r="W1369" s="163"/>
      <c r="X1369" s="163"/>
      <c r="Y1369" s="163"/>
      <c r="Z1369" s="163"/>
      <c r="AA1369" s="168"/>
      <c r="AT1369" s="169" t="s">
        <v>2027</v>
      </c>
      <c r="AU1369" s="169" t="s">
        <v>1960</v>
      </c>
      <c r="AV1369" s="10" t="s">
        <v>1960</v>
      </c>
      <c r="AW1369" s="10" t="s">
        <v>2028</v>
      </c>
      <c r="AX1369" s="10" t="s">
        <v>1936</v>
      </c>
      <c r="AY1369" s="169" t="s">
        <v>2019</v>
      </c>
    </row>
    <row r="1370" spans="2:65" s="10" customFormat="1" ht="31.5" customHeight="1">
      <c r="B1370" s="162"/>
      <c r="C1370" s="163"/>
      <c r="D1370" s="163"/>
      <c r="E1370" s="164" t="s">
        <v>1876</v>
      </c>
      <c r="F1370" s="266" t="s">
        <v>1724</v>
      </c>
      <c r="G1370" s="263"/>
      <c r="H1370" s="263"/>
      <c r="I1370" s="263"/>
      <c r="J1370" s="163"/>
      <c r="K1370" s="165">
        <v>-8.8725000000000005</v>
      </c>
      <c r="L1370" s="163"/>
      <c r="M1370" s="163"/>
      <c r="N1370" s="163"/>
      <c r="O1370" s="163"/>
      <c r="P1370" s="163"/>
      <c r="Q1370" s="163"/>
      <c r="R1370" s="166"/>
      <c r="T1370" s="167"/>
      <c r="U1370" s="163"/>
      <c r="V1370" s="163"/>
      <c r="W1370" s="163"/>
      <c r="X1370" s="163"/>
      <c r="Y1370" s="163"/>
      <c r="Z1370" s="163"/>
      <c r="AA1370" s="168"/>
      <c r="AT1370" s="169" t="s">
        <v>2027</v>
      </c>
      <c r="AU1370" s="169" t="s">
        <v>1960</v>
      </c>
      <c r="AV1370" s="10" t="s">
        <v>1960</v>
      </c>
      <c r="AW1370" s="10" t="s">
        <v>2028</v>
      </c>
      <c r="AX1370" s="10" t="s">
        <v>1936</v>
      </c>
      <c r="AY1370" s="169" t="s">
        <v>2019</v>
      </c>
    </row>
    <row r="1371" spans="2:65" s="11" customFormat="1" ht="22.5" customHeight="1">
      <c r="B1371" s="170"/>
      <c r="C1371" s="171"/>
      <c r="D1371" s="171"/>
      <c r="E1371" s="172" t="s">
        <v>1876</v>
      </c>
      <c r="F1371" s="264" t="s">
        <v>2029</v>
      </c>
      <c r="G1371" s="265"/>
      <c r="H1371" s="265"/>
      <c r="I1371" s="265"/>
      <c r="J1371" s="171"/>
      <c r="K1371" s="173">
        <v>98.227500000000006</v>
      </c>
      <c r="L1371" s="171"/>
      <c r="M1371" s="171"/>
      <c r="N1371" s="171"/>
      <c r="O1371" s="171"/>
      <c r="P1371" s="171"/>
      <c r="Q1371" s="171"/>
      <c r="R1371" s="174"/>
      <c r="T1371" s="175"/>
      <c r="U1371" s="171"/>
      <c r="V1371" s="171"/>
      <c r="W1371" s="171"/>
      <c r="X1371" s="171"/>
      <c r="Y1371" s="171"/>
      <c r="Z1371" s="171"/>
      <c r="AA1371" s="176"/>
      <c r="AT1371" s="177" t="s">
        <v>2027</v>
      </c>
      <c r="AU1371" s="177" t="s">
        <v>1960</v>
      </c>
      <c r="AV1371" s="11" t="s">
        <v>2024</v>
      </c>
      <c r="AW1371" s="11" t="s">
        <v>2028</v>
      </c>
      <c r="AX1371" s="11" t="s">
        <v>1878</v>
      </c>
      <c r="AY1371" s="177" t="s">
        <v>2019</v>
      </c>
    </row>
    <row r="1372" spans="2:65" s="1" customFormat="1" ht="44.25" customHeight="1">
      <c r="B1372" s="33"/>
      <c r="C1372" s="155" t="s">
        <v>1725</v>
      </c>
      <c r="D1372" s="155" t="s">
        <v>2020</v>
      </c>
      <c r="E1372" s="156" t="s">
        <v>1726</v>
      </c>
      <c r="F1372" s="249" t="s">
        <v>1727</v>
      </c>
      <c r="G1372" s="250"/>
      <c r="H1372" s="250"/>
      <c r="I1372" s="250"/>
      <c r="J1372" s="157" t="s">
        <v>2023</v>
      </c>
      <c r="K1372" s="158">
        <v>4.1109999999999998</v>
      </c>
      <c r="L1372" s="251">
        <v>0</v>
      </c>
      <c r="M1372" s="250"/>
      <c r="N1372" s="252">
        <f>ROUND(L1372*K1372,2)</f>
        <v>0</v>
      </c>
      <c r="O1372" s="250"/>
      <c r="P1372" s="250"/>
      <c r="Q1372" s="250"/>
      <c r="R1372" s="35"/>
      <c r="T1372" s="159" t="s">
        <v>1876</v>
      </c>
      <c r="U1372" s="42" t="s">
        <v>1901</v>
      </c>
      <c r="V1372" s="34"/>
      <c r="W1372" s="160">
        <f>V1372*K1372</f>
        <v>0</v>
      </c>
      <c r="X1372" s="160">
        <v>0</v>
      </c>
      <c r="Y1372" s="160">
        <f>X1372*K1372</f>
        <v>0</v>
      </c>
      <c r="Z1372" s="160">
        <v>0</v>
      </c>
      <c r="AA1372" s="161">
        <f>Z1372*K1372</f>
        <v>0</v>
      </c>
      <c r="AR1372" s="16" t="s">
        <v>2102</v>
      </c>
      <c r="AT1372" s="16" t="s">
        <v>2020</v>
      </c>
      <c r="AU1372" s="16" t="s">
        <v>1960</v>
      </c>
      <c r="AY1372" s="16" t="s">
        <v>2019</v>
      </c>
      <c r="BE1372" s="102">
        <f>IF(U1372="základní",N1372,0)</f>
        <v>0</v>
      </c>
      <c r="BF1372" s="102">
        <f>IF(U1372="snížená",N1372,0)</f>
        <v>0</v>
      </c>
      <c r="BG1372" s="102">
        <f>IF(U1372="zákl. přenesená",N1372,0)</f>
        <v>0</v>
      </c>
      <c r="BH1372" s="102">
        <f>IF(U1372="sníž. přenesená",N1372,0)</f>
        <v>0</v>
      </c>
      <c r="BI1372" s="102">
        <f>IF(U1372="nulová",N1372,0)</f>
        <v>0</v>
      </c>
      <c r="BJ1372" s="16" t="s">
        <v>1878</v>
      </c>
      <c r="BK1372" s="102">
        <f>ROUND(L1372*K1372,2)</f>
        <v>0</v>
      </c>
      <c r="BL1372" s="16" t="s">
        <v>2102</v>
      </c>
      <c r="BM1372" s="16" t="s">
        <v>1728</v>
      </c>
    </row>
    <row r="1373" spans="2:65" s="10" customFormat="1" ht="31.5" customHeight="1">
      <c r="B1373" s="162"/>
      <c r="C1373" s="163"/>
      <c r="D1373" s="163"/>
      <c r="E1373" s="164" t="s">
        <v>1876</v>
      </c>
      <c r="F1373" s="262" t="s">
        <v>1729</v>
      </c>
      <c r="G1373" s="263"/>
      <c r="H1373" s="263"/>
      <c r="I1373" s="263"/>
      <c r="J1373" s="163"/>
      <c r="K1373" s="165">
        <v>4.1112500000000001</v>
      </c>
      <c r="L1373" s="163"/>
      <c r="M1373" s="163"/>
      <c r="N1373" s="163"/>
      <c r="O1373" s="163"/>
      <c r="P1373" s="163"/>
      <c r="Q1373" s="163"/>
      <c r="R1373" s="166"/>
      <c r="T1373" s="167"/>
      <c r="U1373" s="163"/>
      <c r="V1373" s="163"/>
      <c r="W1373" s="163"/>
      <c r="X1373" s="163"/>
      <c r="Y1373" s="163"/>
      <c r="Z1373" s="163"/>
      <c r="AA1373" s="168"/>
      <c r="AT1373" s="169" t="s">
        <v>2027</v>
      </c>
      <c r="AU1373" s="169" t="s">
        <v>1960</v>
      </c>
      <c r="AV1373" s="10" t="s">
        <v>1960</v>
      </c>
      <c r="AW1373" s="10" t="s">
        <v>2028</v>
      </c>
      <c r="AX1373" s="10" t="s">
        <v>1936</v>
      </c>
      <c r="AY1373" s="169" t="s">
        <v>2019</v>
      </c>
    </row>
    <row r="1374" spans="2:65" s="11" customFormat="1" ht="22.5" customHeight="1">
      <c r="B1374" s="170"/>
      <c r="C1374" s="171"/>
      <c r="D1374" s="171"/>
      <c r="E1374" s="172" t="s">
        <v>1876</v>
      </c>
      <c r="F1374" s="264" t="s">
        <v>2029</v>
      </c>
      <c r="G1374" s="265"/>
      <c r="H1374" s="265"/>
      <c r="I1374" s="265"/>
      <c r="J1374" s="171"/>
      <c r="K1374" s="173">
        <v>4.1112500000000001</v>
      </c>
      <c r="L1374" s="171"/>
      <c r="M1374" s="171"/>
      <c r="N1374" s="171"/>
      <c r="O1374" s="171"/>
      <c r="P1374" s="171"/>
      <c r="Q1374" s="171"/>
      <c r="R1374" s="174"/>
      <c r="T1374" s="175"/>
      <c r="U1374" s="171"/>
      <c r="V1374" s="171"/>
      <c r="W1374" s="171"/>
      <c r="X1374" s="171"/>
      <c r="Y1374" s="171"/>
      <c r="Z1374" s="171"/>
      <c r="AA1374" s="176"/>
      <c r="AT1374" s="177" t="s">
        <v>2027</v>
      </c>
      <c r="AU1374" s="177" t="s">
        <v>1960</v>
      </c>
      <c r="AV1374" s="11" t="s">
        <v>2024</v>
      </c>
      <c r="AW1374" s="11" t="s">
        <v>2028</v>
      </c>
      <c r="AX1374" s="11" t="s">
        <v>1878</v>
      </c>
      <c r="AY1374" s="177" t="s">
        <v>2019</v>
      </c>
    </row>
    <row r="1375" spans="2:65" s="1" customFormat="1" ht="31.5" customHeight="1">
      <c r="B1375" s="33"/>
      <c r="C1375" s="178" t="s">
        <v>1730</v>
      </c>
      <c r="D1375" s="178" t="s">
        <v>2128</v>
      </c>
      <c r="E1375" s="179" t="s">
        <v>1731</v>
      </c>
      <c r="F1375" s="267" t="s">
        <v>1732</v>
      </c>
      <c r="G1375" s="268"/>
      <c r="H1375" s="268"/>
      <c r="I1375" s="268"/>
      <c r="J1375" s="180" t="s">
        <v>2066</v>
      </c>
      <c r="K1375" s="181">
        <v>4.4029999999999996</v>
      </c>
      <c r="L1375" s="269">
        <v>0</v>
      </c>
      <c r="M1375" s="268"/>
      <c r="N1375" s="270">
        <f>ROUND(L1375*K1375,2)</f>
        <v>0</v>
      </c>
      <c r="O1375" s="250"/>
      <c r="P1375" s="250"/>
      <c r="Q1375" s="250"/>
      <c r="R1375" s="35"/>
      <c r="T1375" s="159" t="s">
        <v>1876</v>
      </c>
      <c r="U1375" s="42" t="s">
        <v>1901</v>
      </c>
      <c r="V1375" s="34"/>
      <c r="W1375" s="160">
        <f>V1375*K1375</f>
        <v>0</v>
      </c>
      <c r="X1375" s="160">
        <v>0.03</v>
      </c>
      <c r="Y1375" s="160">
        <f>X1375*K1375</f>
        <v>0.13208999999999999</v>
      </c>
      <c r="Z1375" s="160">
        <v>0</v>
      </c>
      <c r="AA1375" s="161">
        <f>Z1375*K1375</f>
        <v>0</v>
      </c>
      <c r="AR1375" s="16" t="s">
        <v>2184</v>
      </c>
      <c r="AT1375" s="16" t="s">
        <v>2128</v>
      </c>
      <c r="AU1375" s="16" t="s">
        <v>1960</v>
      </c>
      <c r="AY1375" s="16" t="s">
        <v>2019</v>
      </c>
      <c r="BE1375" s="102">
        <f>IF(U1375="základní",N1375,0)</f>
        <v>0</v>
      </c>
      <c r="BF1375" s="102">
        <f>IF(U1375="snížená",N1375,0)</f>
        <v>0</v>
      </c>
      <c r="BG1375" s="102">
        <f>IF(U1375="zákl. přenesená",N1375,0)</f>
        <v>0</v>
      </c>
      <c r="BH1375" s="102">
        <f>IF(U1375="sníž. přenesená",N1375,0)</f>
        <v>0</v>
      </c>
      <c r="BI1375" s="102">
        <f>IF(U1375="nulová",N1375,0)</f>
        <v>0</v>
      </c>
      <c r="BJ1375" s="16" t="s">
        <v>1878</v>
      </c>
      <c r="BK1375" s="102">
        <f>ROUND(L1375*K1375,2)</f>
        <v>0</v>
      </c>
      <c r="BL1375" s="16" t="s">
        <v>2102</v>
      </c>
      <c r="BM1375" s="16" t="s">
        <v>1733</v>
      </c>
    </row>
    <row r="1376" spans="2:65" s="1" customFormat="1" ht="22.5" customHeight="1">
      <c r="B1376" s="33"/>
      <c r="C1376" s="34"/>
      <c r="D1376" s="34"/>
      <c r="E1376" s="34"/>
      <c r="F1376" s="271" t="s">
        <v>1684</v>
      </c>
      <c r="G1376" s="218"/>
      <c r="H1376" s="218"/>
      <c r="I1376" s="218"/>
      <c r="J1376" s="34"/>
      <c r="K1376" s="34"/>
      <c r="L1376" s="34"/>
      <c r="M1376" s="34"/>
      <c r="N1376" s="34"/>
      <c r="O1376" s="34"/>
      <c r="P1376" s="34"/>
      <c r="Q1376" s="34"/>
      <c r="R1376" s="35"/>
      <c r="T1376" s="76"/>
      <c r="U1376" s="34"/>
      <c r="V1376" s="34"/>
      <c r="W1376" s="34"/>
      <c r="X1376" s="34"/>
      <c r="Y1376" s="34"/>
      <c r="Z1376" s="34"/>
      <c r="AA1376" s="77"/>
      <c r="AT1376" s="16" t="s">
        <v>2561</v>
      </c>
      <c r="AU1376" s="16" t="s">
        <v>1960</v>
      </c>
    </row>
    <row r="1377" spans="2:65" s="10" customFormat="1" ht="31.5" customHeight="1">
      <c r="B1377" s="162"/>
      <c r="C1377" s="163"/>
      <c r="D1377" s="163"/>
      <c r="E1377" s="164" t="s">
        <v>1876</v>
      </c>
      <c r="F1377" s="266" t="s">
        <v>1734</v>
      </c>
      <c r="G1377" s="263"/>
      <c r="H1377" s="263"/>
      <c r="I1377" s="263"/>
      <c r="J1377" s="163"/>
      <c r="K1377" s="165">
        <v>4.3168125000000002</v>
      </c>
      <c r="L1377" s="163"/>
      <c r="M1377" s="163"/>
      <c r="N1377" s="163"/>
      <c r="O1377" s="163"/>
      <c r="P1377" s="163"/>
      <c r="Q1377" s="163"/>
      <c r="R1377" s="166"/>
      <c r="T1377" s="167"/>
      <c r="U1377" s="163"/>
      <c r="V1377" s="163"/>
      <c r="W1377" s="163"/>
      <c r="X1377" s="163"/>
      <c r="Y1377" s="163"/>
      <c r="Z1377" s="163"/>
      <c r="AA1377" s="168"/>
      <c r="AT1377" s="169" t="s">
        <v>2027</v>
      </c>
      <c r="AU1377" s="169" t="s">
        <v>1960</v>
      </c>
      <c r="AV1377" s="10" t="s">
        <v>1960</v>
      </c>
      <c r="AW1377" s="10" t="s">
        <v>2028</v>
      </c>
      <c r="AX1377" s="10" t="s">
        <v>1936</v>
      </c>
      <c r="AY1377" s="169" t="s">
        <v>2019</v>
      </c>
    </row>
    <row r="1378" spans="2:65" s="11" customFormat="1" ht="22.5" customHeight="1">
      <c r="B1378" s="170"/>
      <c r="C1378" s="171"/>
      <c r="D1378" s="171"/>
      <c r="E1378" s="172" t="s">
        <v>1876</v>
      </c>
      <c r="F1378" s="264" t="s">
        <v>2029</v>
      </c>
      <c r="G1378" s="265"/>
      <c r="H1378" s="265"/>
      <c r="I1378" s="265"/>
      <c r="J1378" s="171"/>
      <c r="K1378" s="173">
        <v>4.3168125000000002</v>
      </c>
      <c r="L1378" s="171"/>
      <c r="M1378" s="171"/>
      <c r="N1378" s="171"/>
      <c r="O1378" s="171"/>
      <c r="P1378" s="171"/>
      <c r="Q1378" s="171"/>
      <c r="R1378" s="174"/>
      <c r="T1378" s="175"/>
      <c r="U1378" s="171"/>
      <c r="V1378" s="171"/>
      <c r="W1378" s="171"/>
      <c r="X1378" s="171"/>
      <c r="Y1378" s="171"/>
      <c r="Z1378" s="171"/>
      <c r="AA1378" s="176"/>
      <c r="AT1378" s="177" t="s">
        <v>2027</v>
      </c>
      <c r="AU1378" s="177" t="s">
        <v>1960</v>
      </c>
      <c r="AV1378" s="11" t="s">
        <v>2024</v>
      </c>
      <c r="AW1378" s="11" t="s">
        <v>2028</v>
      </c>
      <c r="AX1378" s="11" t="s">
        <v>1878</v>
      </c>
      <c r="AY1378" s="177" t="s">
        <v>2019</v>
      </c>
    </row>
    <row r="1379" spans="2:65" s="1" customFormat="1" ht="31.5" customHeight="1">
      <c r="B1379" s="33"/>
      <c r="C1379" s="155" t="s">
        <v>1735</v>
      </c>
      <c r="D1379" s="155" t="s">
        <v>2020</v>
      </c>
      <c r="E1379" s="156" t="s">
        <v>1736</v>
      </c>
      <c r="F1379" s="249" t="s">
        <v>1737</v>
      </c>
      <c r="G1379" s="250"/>
      <c r="H1379" s="250"/>
      <c r="I1379" s="250"/>
      <c r="J1379" s="157" t="s">
        <v>2131</v>
      </c>
      <c r="K1379" s="158">
        <v>2.157</v>
      </c>
      <c r="L1379" s="251">
        <v>0</v>
      </c>
      <c r="M1379" s="250"/>
      <c r="N1379" s="252">
        <f>ROUND(L1379*K1379,2)</f>
        <v>0</v>
      </c>
      <c r="O1379" s="250"/>
      <c r="P1379" s="250"/>
      <c r="Q1379" s="250"/>
      <c r="R1379" s="35"/>
      <c r="T1379" s="159" t="s">
        <v>1876</v>
      </c>
      <c r="U1379" s="42" t="s">
        <v>1901</v>
      </c>
      <c r="V1379" s="34"/>
      <c r="W1379" s="160">
        <f>V1379*K1379</f>
        <v>0</v>
      </c>
      <c r="X1379" s="160">
        <v>0</v>
      </c>
      <c r="Y1379" s="160">
        <f>X1379*K1379</f>
        <v>0</v>
      </c>
      <c r="Z1379" s="160">
        <v>0</v>
      </c>
      <c r="AA1379" s="161">
        <f>Z1379*K1379</f>
        <v>0</v>
      </c>
      <c r="AR1379" s="16" t="s">
        <v>2102</v>
      </c>
      <c r="AT1379" s="16" t="s">
        <v>2020</v>
      </c>
      <c r="AU1379" s="16" t="s">
        <v>1960</v>
      </c>
      <c r="AY1379" s="16" t="s">
        <v>2019</v>
      </c>
      <c r="BE1379" s="102">
        <f>IF(U1379="základní",N1379,0)</f>
        <v>0</v>
      </c>
      <c r="BF1379" s="102">
        <f>IF(U1379="snížená",N1379,0)</f>
        <v>0</v>
      </c>
      <c r="BG1379" s="102">
        <f>IF(U1379="zákl. přenesená",N1379,0)</f>
        <v>0</v>
      </c>
      <c r="BH1379" s="102">
        <f>IF(U1379="sníž. přenesená",N1379,0)</f>
        <v>0</v>
      </c>
      <c r="BI1379" s="102">
        <f>IF(U1379="nulová",N1379,0)</f>
        <v>0</v>
      </c>
      <c r="BJ1379" s="16" t="s">
        <v>1878</v>
      </c>
      <c r="BK1379" s="102">
        <f>ROUND(L1379*K1379,2)</f>
        <v>0</v>
      </c>
      <c r="BL1379" s="16" t="s">
        <v>2102</v>
      </c>
      <c r="BM1379" s="16" t="s">
        <v>1738</v>
      </c>
    </row>
    <row r="1380" spans="2:65" s="9" customFormat="1" ht="29.85" customHeight="1">
      <c r="B1380" s="144"/>
      <c r="C1380" s="145"/>
      <c r="D1380" s="154" t="s">
        <v>1982</v>
      </c>
      <c r="E1380" s="154"/>
      <c r="F1380" s="154"/>
      <c r="G1380" s="154"/>
      <c r="H1380" s="154"/>
      <c r="I1380" s="154"/>
      <c r="J1380" s="154"/>
      <c r="K1380" s="154"/>
      <c r="L1380" s="154"/>
      <c r="M1380" s="154"/>
      <c r="N1380" s="275">
        <f>BK1380</f>
        <v>0</v>
      </c>
      <c r="O1380" s="276"/>
      <c r="P1380" s="276"/>
      <c r="Q1380" s="276"/>
      <c r="R1380" s="147"/>
      <c r="T1380" s="148"/>
      <c r="U1380" s="145"/>
      <c r="V1380" s="145"/>
      <c r="W1380" s="149">
        <f>SUM(W1381:W1433)</f>
        <v>0</v>
      </c>
      <c r="X1380" s="145"/>
      <c r="Y1380" s="149">
        <f>SUM(Y1381:Y1433)</f>
        <v>7.3000000000000001E-3</v>
      </c>
      <c r="Z1380" s="145"/>
      <c r="AA1380" s="150">
        <f>SUM(AA1381:AA1433)</f>
        <v>0</v>
      </c>
      <c r="AR1380" s="151" t="s">
        <v>1960</v>
      </c>
      <c r="AT1380" s="152" t="s">
        <v>1935</v>
      </c>
      <c r="AU1380" s="152" t="s">
        <v>1878</v>
      </c>
      <c r="AY1380" s="151" t="s">
        <v>2019</v>
      </c>
      <c r="BK1380" s="153">
        <f>SUM(BK1381:BK1433)</f>
        <v>0</v>
      </c>
    </row>
    <row r="1381" spans="2:65" s="1" customFormat="1" ht="44.25" customHeight="1">
      <c r="B1381" s="33"/>
      <c r="C1381" s="155" t="s">
        <v>1739</v>
      </c>
      <c r="D1381" s="155" t="s">
        <v>2020</v>
      </c>
      <c r="E1381" s="156" t="s">
        <v>1740</v>
      </c>
      <c r="F1381" s="249" t="s">
        <v>1741</v>
      </c>
      <c r="G1381" s="250"/>
      <c r="H1381" s="250"/>
      <c r="I1381" s="250"/>
      <c r="J1381" s="157" t="s">
        <v>1168</v>
      </c>
      <c r="K1381" s="158">
        <v>1</v>
      </c>
      <c r="L1381" s="251">
        <v>0</v>
      </c>
      <c r="M1381" s="250"/>
      <c r="N1381" s="252">
        <f>ROUND(L1381*K1381,2)</f>
        <v>0</v>
      </c>
      <c r="O1381" s="250"/>
      <c r="P1381" s="250"/>
      <c r="Q1381" s="250"/>
      <c r="R1381" s="35"/>
      <c r="T1381" s="159" t="s">
        <v>1876</v>
      </c>
      <c r="U1381" s="42" t="s">
        <v>1901</v>
      </c>
      <c r="V1381" s="34"/>
      <c r="W1381" s="160">
        <f>V1381*K1381</f>
        <v>0</v>
      </c>
      <c r="X1381" s="160">
        <v>0</v>
      </c>
      <c r="Y1381" s="160">
        <f>X1381*K1381</f>
        <v>0</v>
      </c>
      <c r="Z1381" s="160">
        <v>0</v>
      </c>
      <c r="AA1381" s="161">
        <f>Z1381*K1381</f>
        <v>0</v>
      </c>
      <c r="AR1381" s="16" t="s">
        <v>2102</v>
      </c>
      <c r="AT1381" s="16" t="s">
        <v>2020</v>
      </c>
      <c r="AU1381" s="16" t="s">
        <v>1960</v>
      </c>
      <c r="AY1381" s="16" t="s">
        <v>2019</v>
      </c>
      <c r="BE1381" s="102">
        <f>IF(U1381="základní",N1381,0)</f>
        <v>0</v>
      </c>
      <c r="BF1381" s="102">
        <f>IF(U1381="snížená",N1381,0)</f>
        <v>0</v>
      </c>
      <c r="BG1381" s="102">
        <f>IF(U1381="zákl. přenesená",N1381,0)</f>
        <v>0</v>
      </c>
      <c r="BH1381" s="102">
        <f>IF(U1381="sníž. přenesená",N1381,0)</f>
        <v>0</v>
      </c>
      <c r="BI1381" s="102">
        <f>IF(U1381="nulová",N1381,0)</f>
        <v>0</v>
      </c>
      <c r="BJ1381" s="16" t="s">
        <v>1878</v>
      </c>
      <c r="BK1381" s="102">
        <f>ROUND(L1381*K1381,2)</f>
        <v>0</v>
      </c>
      <c r="BL1381" s="16" t="s">
        <v>2102</v>
      </c>
      <c r="BM1381" s="16" t="s">
        <v>1742</v>
      </c>
    </row>
    <row r="1382" spans="2:65" s="10" customFormat="1" ht="22.5" customHeight="1">
      <c r="B1382" s="162"/>
      <c r="C1382" s="163"/>
      <c r="D1382" s="163"/>
      <c r="E1382" s="164" t="s">
        <v>1876</v>
      </c>
      <c r="F1382" s="262" t="s">
        <v>1878</v>
      </c>
      <c r="G1382" s="263"/>
      <c r="H1382" s="263"/>
      <c r="I1382" s="263"/>
      <c r="J1382" s="163"/>
      <c r="K1382" s="165">
        <v>1</v>
      </c>
      <c r="L1382" s="163"/>
      <c r="M1382" s="163"/>
      <c r="N1382" s="163"/>
      <c r="O1382" s="163"/>
      <c r="P1382" s="163"/>
      <c r="Q1382" s="163"/>
      <c r="R1382" s="166"/>
      <c r="T1382" s="167"/>
      <c r="U1382" s="163"/>
      <c r="V1382" s="163"/>
      <c r="W1382" s="163"/>
      <c r="X1382" s="163"/>
      <c r="Y1382" s="163"/>
      <c r="Z1382" s="163"/>
      <c r="AA1382" s="168"/>
      <c r="AT1382" s="169" t="s">
        <v>2027</v>
      </c>
      <c r="AU1382" s="169" t="s">
        <v>1960</v>
      </c>
      <c r="AV1382" s="10" t="s">
        <v>1960</v>
      </c>
      <c r="AW1382" s="10" t="s">
        <v>2028</v>
      </c>
      <c r="AX1382" s="10" t="s">
        <v>1936</v>
      </c>
      <c r="AY1382" s="169" t="s">
        <v>2019</v>
      </c>
    </row>
    <row r="1383" spans="2:65" s="11" customFormat="1" ht="22.5" customHeight="1">
      <c r="B1383" s="170"/>
      <c r="C1383" s="171"/>
      <c r="D1383" s="171"/>
      <c r="E1383" s="172" t="s">
        <v>1876</v>
      </c>
      <c r="F1383" s="264" t="s">
        <v>2029</v>
      </c>
      <c r="G1383" s="265"/>
      <c r="H1383" s="265"/>
      <c r="I1383" s="265"/>
      <c r="J1383" s="171"/>
      <c r="K1383" s="173">
        <v>1</v>
      </c>
      <c r="L1383" s="171"/>
      <c r="M1383" s="171"/>
      <c r="N1383" s="171"/>
      <c r="O1383" s="171"/>
      <c r="P1383" s="171"/>
      <c r="Q1383" s="171"/>
      <c r="R1383" s="174"/>
      <c r="T1383" s="175"/>
      <c r="U1383" s="171"/>
      <c r="V1383" s="171"/>
      <c r="W1383" s="171"/>
      <c r="X1383" s="171"/>
      <c r="Y1383" s="171"/>
      <c r="Z1383" s="171"/>
      <c r="AA1383" s="176"/>
      <c r="AT1383" s="177" t="s">
        <v>2027</v>
      </c>
      <c r="AU1383" s="177" t="s">
        <v>1960</v>
      </c>
      <c r="AV1383" s="11" t="s">
        <v>2024</v>
      </c>
      <c r="AW1383" s="11" t="s">
        <v>2028</v>
      </c>
      <c r="AX1383" s="11" t="s">
        <v>1878</v>
      </c>
      <c r="AY1383" s="177" t="s">
        <v>2019</v>
      </c>
    </row>
    <row r="1384" spans="2:65" s="1" customFormat="1" ht="31.5" customHeight="1">
      <c r="B1384" s="33"/>
      <c r="C1384" s="155" t="s">
        <v>1743</v>
      </c>
      <c r="D1384" s="155" t="s">
        <v>2020</v>
      </c>
      <c r="E1384" s="156" t="s">
        <v>1744</v>
      </c>
      <c r="F1384" s="249" t="s">
        <v>1745</v>
      </c>
      <c r="G1384" s="250"/>
      <c r="H1384" s="250"/>
      <c r="I1384" s="250"/>
      <c r="J1384" s="157" t="s">
        <v>1168</v>
      </c>
      <c r="K1384" s="158">
        <v>1</v>
      </c>
      <c r="L1384" s="251">
        <v>0</v>
      </c>
      <c r="M1384" s="250"/>
      <c r="N1384" s="252">
        <f>ROUND(L1384*K1384,2)</f>
        <v>0</v>
      </c>
      <c r="O1384" s="250"/>
      <c r="P1384" s="250"/>
      <c r="Q1384" s="250"/>
      <c r="R1384" s="35"/>
      <c r="T1384" s="159" t="s">
        <v>1876</v>
      </c>
      <c r="U1384" s="42" t="s">
        <v>1901</v>
      </c>
      <c r="V1384" s="34"/>
      <c r="W1384" s="160">
        <f>V1384*K1384</f>
        <v>0</v>
      </c>
      <c r="X1384" s="160">
        <v>0</v>
      </c>
      <c r="Y1384" s="160">
        <f>X1384*K1384</f>
        <v>0</v>
      </c>
      <c r="Z1384" s="160">
        <v>0</v>
      </c>
      <c r="AA1384" s="161">
        <f>Z1384*K1384</f>
        <v>0</v>
      </c>
      <c r="AR1384" s="16" t="s">
        <v>2102</v>
      </c>
      <c r="AT1384" s="16" t="s">
        <v>2020</v>
      </c>
      <c r="AU1384" s="16" t="s">
        <v>1960</v>
      </c>
      <c r="AY1384" s="16" t="s">
        <v>2019</v>
      </c>
      <c r="BE1384" s="102">
        <f>IF(U1384="základní",N1384,0)</f>
        <v>0</v>
      </c>
      <c r="BF1384" s="102">
        <f>IF(U1384="snížená",N1384,0)</f>
        <v>0</v>
      </c>
      <c r="BG1384" s="102">
        <f>IF(U1384="zákl. přenesená",N1384,0)</f>
        <v>0</v>
      </c>
      <c r="BH1384" s="102">
        <f>IF(U1384="sníž. přenesená",N1384,0)</f>
        <v>0</v>
      </c>
      <c r="BI1384" s="102">
        <f>IF(U1384="nulová",N1384,0)</f>
        <v>0</v>
      </c>
      <c r="BJ1384" s="16" t="s">
        <v>1878</v>
      </c>
      <c r="BK1384" s="102">
        <f>ROUND(L1384*K1384,2)</f>
        <v>0</v>
      </c>
      <c r="BL1384" s="16" t="s">
        <v>2102</v>
      </c>
      <c r="BM1384" s="16" t="s">
        <v>1746</v>
      </c>
    </row>
    <row r="1385" spans="2:65" s="10" customFormat="1" ht="22.5" customHeight="1">
      <c r="B1385" s="162"/>
      <c r="C1385" s="163"/>
      <c r="D1385" s="163"/>
      <c r="E1385" s="164" t="s">
        <v>1876</v>
      </c>
      <c r="F1385" s="262" t="s">
        <v>1878</v>
      </c>
      <c r="G1385" s="263"/>
      <c r="H1385" s="263"/>
      <c r="I1385" s="263"/>
      <c r="J1385" s="163"/>
      <c r="K1385" s="165">
        <v>1</v>
      </c>
      <c r="L1385" s="163"/>
      <c r="M1385" s="163"/>
      <c r="N1385" s="163"/>
      <c r="O1385" s="163"/>
      <c r="P1385" s="163"/>
      <c r="Q1385" s="163"/>
      <c r="R1385" s="166"/>
      <c r="T1385" s="167"/>
      <c r="U1385" s="163"/>
      <c r="V1385" s="163"/>
      <c r="W1385" s="163"/>
      <c r="X1385" s="163"/>
      <c r="Y1385" s="163"/>
      <c r="Z1385" s="163"/>
      <c r="AA1385" s="168"/>
      <c r="AT1385" s="169" t="s">
        <v>2027</v>
      </c>
      <c r="AU1385" s="169" t="s">
        <v>1960</v>
      </c>
      <c r="AV1385" s="10" t="s">
        <v>1960</v>
      </c>
      <c r="AW1385" s="10" t="s">
        <v>2028</v>
      </c>
      <c r="AX1385" s="10" t="s">
        <v>1936</v>
      </c>
      <c r="AY1385" s="169" t="s">
        <v>2019</v>
      </c>
    </row>
    <row r="1386" spans="2:65" s="11" customFormat="1" ht="22.5" customHeight="1">
      <c r="B1386" s="170"/>
      <c r="C1386" s="171"/>
      <c r="D1386" s="171"/>
      <c r="E1386" s="172" t="s">
        <v>1876</v>
      </c>
      <c r="F1386" s="264" t="s">
        <v>2029</v>
      </c>
      <c r="G1386" s="265"/>
      <c r="H1386" s="265"/>
      <c r="I1386" s="265"/>
      <c r="J1386" s="171"/>
      <c r="K1386" s="173">
        <v>1</v>
      </c>
      <c r="L1386" s="171"/>
      <c r="M1386" s="171"/>
      <c r="N1386" s="171"/>
      <c r="O1386" s="171"/>
      <c r="P1386" s="171"/>
      <c r="Q1386" s="171"/>
      <c r="R1386" s="174"/>
      <c r="T1386" s="175"/>
      <c r="U1386" s="171"/>
      <c r="V1386" s="171"/>
      <c r="W1386" s="171"/>
      <c r="X1386" s="171"/>
      <c r="Y1386" s="171"/>
      <c r="Z1386" s="171"/>
      <c r="AA1386" s="176"/>
      <c r="AT1386" s="177" t="s">
        <v>2027</v>
      </c>
      <c r="AU1386" s="177" t="s">
        <v>1960</v>
      </c>
      <c r="AV1386" s="11" t="s">
        <v>2024</v>
      </c>
      <c r="AW1386" s="11" t="s">
        <v>2028</v>
      </c>
      <c r="AX1386" s="11" t="s">
        <v>1878</v>
      </c>
      <c r="AY1386" s="177" t="s">
        <v>2019</v>
      </c>
    </row>
    <row r="1387" spans="2:65" s="1" customFormat="1" ht="22.5" customHeight="1">
      <c r="B1387" s="33"/>
      <c r="C1387" s="155" t="s">
        <v>1747</v>
      </c>
      <c r="D1387" s="155" t="s">
        <v>2020</v>
      </c>
      <c r="E1387" s="156" t="s">
        <v>1748</v>
      </c>
      <c r="F1387" s="249" t="s">
        <v>1749</v>
      </c>
      <c r="G1387" s="250"/>
      <c r="H1387" s="250"/>
      <c r="I1387" s="250"/>
      <c r="J1387" s="157" t="s">
        <v>2197</v>
      </c>
      <c r="K1387" s="158">
        <v>4</v>
      </c>
      <c r="L1387" s="251">
        <v>0</v>
      </c>
      <c r="M1387" s="250"/>
      <c r="N1387" s="252">
        <f>ROUND(L1387*K1387,2)</f>
        <v>0</v>
      </c>
      <c r="O1387" s="250"/>
      <c r="P1387" s="250"/>
      <c r="Q1387" s="250"/>
      <c r="R1387" s="35"/>
      <c r="T1387" s="159" t="s">
        <v>1876</v>
      </c>
      <c r="U1387" s="42" t="s">
        <v>1901</v>
      </c>
      <c r="V1387" s="34"/>
      <c r="W1387" s="160">
        <f>V1387*K1387</f>
        <v>0</v>
      </c>
      <c r="X1387" s="160">
        <v>0</v>
      </c>
      <c r="Y1387" s="160">
        <f>X1387*K1387</f>
        <v>0</v>
      </c>
      <c r="Z1387" s="160">
        <v>0</v>
      </c>
      <c r="AA1387" s="161">
        <f>Z1387*K1387</f>
        <v>0</v>
      </c>
      <c r="AR1387" s="16" t="s">
        <v>2102</v>
      </c>
      <c r="AT1387" s="16" t="s">
        <v>2020</v>
      </c>
      <c r="AU1387" s="16" t="s">
        <v>1960</v>
      </c>
      <c r="AY1387" s="16" t="s">
        <v>2019</v>
      </c>
      <c r="BE1387" s="102">
        <f>IF(U1387="základní",N1387,0)</f>
        <v>0</v>
      </c>
      <c r="BF1387" s="102">
        <f>IF(U1387="snížená",N1387,0)</f>
        <v>0</v>
      </c>
      <c r="BG1387" s="102">
        <f>IF(U1387="zákl. přenesená",N1387,0)</f>
        <v>0</v>
      </c>
      <c r="BH1387" s="102">
        <f>IF(U1387="sníž. přenesená",N1387,0)</f>
        <v>0</v>
      </c>
      <c r="BI1387" s="102">
        <f>IF(U1387="nulová",N1387,0)</f>
        <v>0</v>
      </c>
      <c r="BJ1387" s="16" t="s">
        <v>1878</v>
      </c>
      <c r="BK1387" s="102">
        <f>ROUND(L1387*K1387,2)</f>
        <v>0</v>
      </c>
      <c r="BL1387" s="16" t="s">
        <v>2102</v>
      </c>
      <c r="BM1387" s="16" t="s">
        <v>1750</v>
      </c>
    </row>
    <row r="1388" spans="2:65" s="10" customFormat="1" ht="22.5" customHeight="1">
      <c r="B1388" s="162"/>
      <c r="C1388" s="163"/>
      <c r="D1388" s="163"/>
      <c r="E1388" s="164" t="s">
        <v>1876</v>
      </c>
      <c r="F1388" s="262" t="s">
        <v>1751</v>
      </c>
      <c r="G1388" s="263"/>
      <c r="H1388" s="263"/>
      <c r="I1388" s="263"/>
      <c r="J1388" s="163"/>
      <c r="K1388" s="165">
        <v>2</v>
      </c>
      <c r="L1388" s="163"/>
      <c r="M1388" s="163"/>
      <c r="N1388" s="163"/>
      <c r="O1388" s="163"/>
      <c r="P1388" s="163"/>
      <c r="Q1388" s="163"/>
      <c r="R1388" s="166"/>
      <c r="T1388" s="167"/>
      <c r="U1388" s="163"/>
      <c r="V1388" s="163"/>
      <c r="W1388" s="163"/>
      <c r="X1388" s="163"/>
      <c r="Y1388" s="163"/>
      <c r="Z1388" s="163"/>
      <c r="AA1388" s="168"/>
      <c r="AT1388" s="169" t="s">
        <v>2027</v>
      </c>
      <c r="AU1388" s="169" t="s">
        <v>1960</v>
      </c>
      <c r="AV1388" s="10" t="s">
        <v>1960</v>
      </c>
      <c r="AW1388" s="10" t="s">
        <v>2028</v>
      </c>
      <c r="AX1388" s="10" t="s">
        <v>1936</v>
      </c>
      <c r="AY1388" s="169" t="s">
        <v>2019</v>
      </c>
    </row>
    <row r="1389" spans="2:65" s="10" customFormat="1" ht="22.5" customHeight="1">
      <c r="B1389" s="162"/>
      <c r="C1389" s="163"/>
      <c r="D1389" s="163"/>
      <c r="E1389" s="164" t="s">
        <v>1876</v>
      </c>
      <c r="F1389" s="266" t="s">
        <v>1752</v>
      </c>
      <c r="G1389" s="263"/>
      <c r="H1389" s="263"/>
      <c r="I1389" s="263"/>
      <c r="J1389" s="163"/>
      <c r="K1389" s="165">
        <v>1</v>
      </c>
      <c r="L1389" s="163"/>
      <c r="M1389" s="163"/>
      <c r="N1389" s="163"/>
      <c r="O1389" s="163"/>
      <c r="P1389" s="163"/>
      <c r="Q1389" s="163"/>
      <c r="R1389" s="166"/>
      <c r="T1389" s="167"/>
      <c r="U1389" s="163"/>
      <c r="V1389" s="163"/>
      <c r="W1389" s="163"/>
      <c r="X1389" s="163"/>
      <c r="Y1389" s="163"/>
      <c r="Z1389" s="163"/>
      <c r="AA1389" s="168"/>
      <c r="AT1389" s="169" t="s">
        <v>2027</v>
      </c>
      <c r="AU1389" s="169" t="s">
        <v>1960</v>
      </c>
      <c r="AV1389" s="10" t="s">
        <v>1960</v>
      </c>
      <c r="AW1389" s="10" t="s">
        <v>2028</v>
      </c>
      <c r="AX1389" s="10" t="s">
        <v>1936</v>
      </c>
      <c r="AY1389" s="169" t="s">
        <v>2019</v>
      </c>
    </row>
    <row r="1390" spans="2:65" s="10" customFormat="1" ht="22.5" customHeight="1">
      <c r="B1390" s="162"/>
      <c r="C1390" s="163"/>
      <c r="D1390" s="163"/>
      <c r="E1390" s="164" t="s">
        <v>1876</v>
      </c>
      <c r="F1390" s="266" t="s">
        <v>1753</v>
      </c>
      <c r="G1390" s="263"/>
      <c r="H1390" s="263"/>
      <c r="I1390" s="263"/>
      <c r="J1390" s="163"/>
      <c r="K1390" s="165">
        <v>1</v>
      </c>
      <c r="L1390" s="163"/>
      <c r="M1390" s="163"/>
      <c r="N1390" s="163"/>
      <c r="O1390" s="163"/>
      <c r="P1390" s="163"/>
      <c r="Q1390" s="163"/>
      <c r="R1390" s="166"/>
      <c r="T1390" s="167"/>
      <c r="U1390" s="163"/>
      <c r="V1390" s="163"/>
      <c r="W1390" s="163"/>
      <c r="X1390" s="163"/>
      <c r="Y1390" s="163"/>
      <c r="Z1390" s="163"/>
      <c r="AA1390" s="168"/>
      <c r="AT1390" s="169" t="s">
        <v>2027</v>
      </c>
      <c r="AU1390" s="169" t="s">
        <v>1960</v>
      </c>
      <c r="AV1390" s="10" t="s">
        <v>1960</v>
      </c>
      <c r="AW1390" s="10" t="s">
        <v>2028</v>
      </c>
      <c r="AX1390" s="10" t="s">
        <v>1936</v>
      </c>
      <c r="AY1390" s="169" t="s">
        <v>2019</v>
      </c>
    </row>
    <row r="1391" spans="2:65" s="11" customFormat="1" ht="22.5" customHeight="1">
      <c r="B1391" s="170"/>
      <c r="C1391" s="171"/>
      <c r="D1391" s="171"/>
      <c r="E1391" s="172" t="s">
        <v>1876</v>
      </c>
      <c r="F1391" s="264" t="s">
        <v>2029</v>
      </c>
      <c r="G1391" s="265"/>
      <c r="H1391" s="265"/>
      <c r="I1391" s="265"/>
      <c r="J1391" s="171"/>
      <c r="K1391" s="173">
        <v>4</v>
      </c>
      <c r="L1391" s="171"/>
      <c r="M1391" s="171"/>
      <c r="N1391" s="171"/>
      <c r="O1391" s="171"/>
      <c r="P1391" s="171"/>
      <c r="Q1391" s="171"/>
      <c r="R1391" s="174"/>
      <c r="T1391" s="175"/>
      <c r="U1391" s="171"/>
      <c r="V1391" s="171"/>
      <c r="W1391" s="171"/>
      <c r="X1391" s="171"/>
      <c r="Y1391" s="171"/>
      <c r="Z1391" s="171"/>
      <c r="AA1391" s="176"/>
      <c r="AT1391" s="177" t="s">
        <v>2027</v>
      </c>
      <c r="AU1391" s="177" t="s">
        <v>1960</v>
      </c>
      <c r="AV1391" s="11" t="s">
        <v>2024</v>
      </c>
      <c r="AW1391" s="11" t="s">
        <v>2028</v>
      </c>
      <c r="AX1391" s="11" t="s">
        <v>1878</v>
      </c>
      <c r="AY1391" s="177" t="s">
        <v>2019</v>
      </c>
    </row>
    <row r="1392" spans="2:65" s="1" customFormat="1" ht="22.5" customHeight="1">
      <c r="B1392" s="33"/>
      <c r="C1392" s="155" t="s">
        <v>1754</v>
      </c>
      <c r="D1392" s="155" t="s">
        <v>2020</v>
      </c>
      <c r="E1392" s="156" t="s">
        <v>1755</v>
      </c>
      <c r="F1392" s="249" t="s">
        <v>1756</v>
      </c>
      <c r="G1392" s="250"/>
      <c r="H1392" s="250"/>
      <c r="I1392" s="250"/>
      <c r="J1392" s="157" t="s">
        <v>2197</v>
      </c>
      <c r="K1392" s="158">
        <v>4</v>
      </c>
      <c r="L1392" s="251">
        <v>0</v>
      </c>
      <c r="M1392" s="250"/>
      <c r="N1392" s="252">
        <f>ROUND(L1392*K1392,2)</f>
        <v>0</v>
      </c>
      <c r="O1392" s="250"/>
      <c r="P1392" s="250"/>
      <c r="Q1392" s="250"/>
      <c r="R1392" s="35"/>
      <c r="T1392" s="159" t="s">
        <v>1876</v>
      </c>
      <c r="U1392" s="42" t="s">
        <v>1901</v>
      </c>
      <c r="V1392" s="34"/>
      <c r="W1392" s="160">
        <f>V1392*K1392</f>
        <v>0</v>
      </c>
      <c r="X1392" s="160">
        <v>0</v>
      </c>
      <c r="Y1392" s="160">
        <f>X1392*K1392</f>
        <v>0</v>
      </c>
      <c r="Z1392" s="160">
        <v>0</v>
      </c>
      <c r="AA1392" s="161">
        <f>Z1392*K1392</f>
        <v>0</v>
      </c>
      <c r="AR1392" s="16" t="s">
        <v>2102</v>
      </c>
      <c r="AT1392" s="16" t="s">
        <v>2020</v>
      </c>
      <c r="AU1392" s="16" t="s">
        <v>1960</v>
      </c>
      <c r="AY1392" s="16" t="s">
        <v>2019</v>
      </c>
      <c r="BE1392" s="102">
        <f>IF(U1392="základní",N1392,0)</f>
        <v>0</v>
      </c>
      <c r="BF1392" s="102">
        <f>IF(U1392="snížená",N1392,0)</f>
        <v>0</v>
      </c>
      <c r="BG1392" s="102">
        <f>IF(U1392="zákl. přenesená",N1392,0)</f>
        <v>0</v>
      </c>
      <c r="BH1392" s="102">
        <f>IF(U1392="sníž. přenesená",N1392,0)</f>
        <v>0</v>
      </c>
      <c r="BI1392" s="102">
        <f>IF(U1392="nulová",N1392,0)</f>
        <v>0</v>
      </c>
      <c r="BJ1392" s="16" t="s">
        <v>1878</v>
      </c>
      <c r="BK1392" s="102">
        <f>ROUND(L1392*K1392,2)</f>
        <v>0</v>
      </c>
      <c r="BL1392" s="16" t="s">
        <v>2102</v>
      </c>
      <c r="BM1392" s="16" t="s">
        <v>1757</v>
      </c>
    </row>
    <row r="1393" spans="2:65" s="10" customFormat="1" ht="22.5" customHeight="1">
      <c r="B1393" s="162"/>
      <c r="C1393" s="163"/>
      <c r="D1393" s="163"/>
      <c r="E1393" s="164" t="s">
        <v>1876</v>
      </c>
      <c r="F1393" s="262" t="s">
        <v>1751</v>
      </c>
      <c r="G1393" s="263"/>
      <c r="H1393" s="263"/>
      <c r="I1393" s="263"/>
      <c r="J1393" s="163"/>
      <c r="K1393" s="165">
        <v>2</v>
      </c>
      <c r="L1393" s="163"/>
      <c r="M1393" s="163"/>
      <c r="N1393" s="163"/>
      <c r="O1393" s="163"/>
      <c r="P1393" s="163"/>
      <c r="Q1393" s="163"/>
      <c r="R1393" s="166"/>
      <c r="T1393" s="167"/>
      <c r="U1393" s="163"/>
      <c r="V1393" s="163"/>
      <c r="W1393" s="163"/>
      <c r="X1393" s="163"/>
      <c r="Y1393" s="163"/>
      <c r="Z1393" s="163"/>
      <c r="AA1393" s="168"/>
      <c r="AT1393" s="169" t="s">
        <v>2027</v>
      </c>
      <c r="AU1393" s="169" t="s">
        <v>1960</v>
      </c>
      <c r="AV1393" s="10" t="s">
        <v>1960</v>
      </c>
      <c r="AW1393" s="10" t="s">
        <v>2028</v>
      </c>
      <c r="AX1393" s="10" t="s">
        <v>1936</v>
      </c>
      <c r="AY1393" s="169" t="s">
        <v>2019</v>
      </c>
    </row>
    <row r="1394" spans="2:65" s="10" customFormat="1" ht="22.5" customHeight="1">
      <c r="B1394" s="162"/>
      <c r="C1394" s="163"/>
      <c r="D1394" s="163"/>
      <c r="E1394" s="164" t="s">
        <v>1876</v>
      </c>
      <c r="F1394" s="266" t="s">
        <v>1752</v>
      </c>
      <c r="G1394" s="263"/>
      <c r="H1394" s="263"/>
      <c r="I1394" s="263"/>
      <c r="J1394" s="163"/>
      <c r="K1394" s="165">
        <v>1</v>
      </c>
      <c r="L1394" s="163"/>
      <c r="M1394" s="163"/>
      <c r="N1394" s="163"/>
      <c r="O1394" s="163"/>
      <c r="P1394" s="163"/>
      <c r="Q1394" s="163"/>
      <c r="R1394" s="166"/>
      <c r="T1394" s="167"/>
      <c r="U1394" s="163"/>
      <c r="V1394" s="163"/>
      <c r="W1394" s="163"/>
      <c r="X1394" s="163"/>
      <c r="Y1394" s="163"/>
      <c r="Z1394" s="163"/>
      <c r="AA1394" s="168"/>
      <c r="AT1394" s="169" t="s">
        <v>2027</v>
      </c>
      <c r="AU1394" s="169" t="s">
        <v>1960</v>
      </c>
      <c r="AV1394" s="10" t="s">
        <v>1960</v>
      </c>
      <c r="AW1394" s="10" t="s">
        <v>2028</v>
      </c>
      <c r="AX1394" s="10" t="s">
        <v>1936</v>
      </c>
      <c r="AY1394" s="169" t="s">
        <v>2019</v>
      </c>
    </row>
    <row r="1395" spans="2:65" s="10" customFormat="1" ht="22.5" customHeight="1">
      <c r="B1395" s="162"/>
      <c r="C1395" s="163"/>
      <c r="D1395" s="163"/>
      <c r="E1395" s="164" t="s">
        <v>1876</v>
      </c>
      <c r="F1395" s="266" t="s">
        <v>1753</v>
      </c>
      <c r="G1395" s="263"/>
      <c r="H1395" s="263"/>
      <c r="I1395" s="263"/>
      <c r="J1395" s="163"/>
      <c r="K1395" s="165">
        <v>1</v>
      </c>
      <c r="L1395" s="163"/>
      <c r="M1395" s="163"/>
      <c r="N1395" s="163"/>
      <c r="O1395" s="163"/>
      <c r="P1395" s="163"/>
      <c r="Q1395" s="163"/>
      <c r="R1395" s="166"/>
      <c r="T1395" s="167"/>
      <c r="U1395" s="163"/>
      <c r="V1395" s="163"/>
      <c r="W1395" s="163"/>
      <c r="X1395" s="163"/>
      <c r="Y1395" s="163"/>
      <c r="Z1395" s="163"/>
      <c r="AA1395" s="168"/>
      <c r="AT1395" s="169" t="s">
        <v>2027</v>
      </c>
      <c r="AU1395" s="169" t="s">
        <v>1960</v>
      </c>
      <c r="AV1395" s="10" t="s">
        <v>1960</v>
      </c>
      <c r="AW1395" s="10" t="s">
        <v>2028</v>
      </c>
      <c r="AX1395" s="10" t="s">
        <v>1936</v>
      </c>
      <c r="AY1395" s="169" t="s">
        <v>2019</v>
      </c>
    </row>
    <row r="1396" spans="2:65" s="11" customFormat="1" ht="22.5" customHeight="1">
      <c r="B1396" s="170"/>
      <c r="C1396" s="171"/>
      <c r="D1396" s="171"/>
      <c r="E1396" s="172" t="s">
        <v>1876</v>
      </c>
      <c r="F1396" s="264" t="s">
        <v>2029</v>
      </c>
      <c r="G1396" s="265"/>
      <c r="H1396" s="265"/>
      <c r="I1396" s="265"/>
      <c r="J1396" s="171"/>
      <c r="K1396" s="173">
        <v>4</v>
      </c>
      <c r="L1396" s="171"/>
      <c r="M1396" s="171"/>
      <c r="N1396" s="171"/>
      <c r="O1396" s="171"/>
      <c r="P1396" s="171"/>
      <c r="Q1396" s="171"/>
      <c r="R1396" s="174"/>
      <c r="T1396" s="175"/>
      <c r="U1396" s="171"/>
      <c r="V1396" s="171"/>
      <c r="W1396" s="171"/>
      <c r="X1396" s="171"/>
      <c r="Y1396" s="171"/>
      <c r="Z1396" s="171"/>
      <c r="AA1396" s="176"/>
      <c r="AT1396" s="177" t="s">
        <v>2027</v>
      </c>
      <c r="AU1396" s="177" t="s">
        <v>1960</v>
      </c>
      <c r="AV1396" s="11" t="s">
        <v>2024</v>
      </c>
      <c r="AW1396" s="11" t="s">
        <v>2028</v>
      </c>
      <c r="AX1396" s="11" t="s">
        <v>1878</v>
      </c>
      <c r="AY1396" s="177" t="s">
        <v>2019</v>
      </c>
    </row>
    <row r="1397" spans="2:65" s="1" customFormat="1" ht="22.5" customHeight="1">
      <c r="B1397" s="33"/>
      <c r="C1397" s="155" t="s">
        <v>1758</v>
      </c>
      <c r="D1397" s="155" t="s">
        <v>2020</v>
      </c>
      <c r="E1397" s="156" t="s">
        <v>1759</v>
      </c>
      <c r="F1397" s="249" t="s">
        <v>1760</v>
      </c>
      <c r="G1397" s="250"/>
      <c r="H1397" s="250"/>
      <c r="I1397" s="250"/>
      <c r="J1397" s="157" t="s">
        <v>2197</v>
      </c>
      <c r="K1397" s="158">
        <v>6</v>
      </c>
      <c r="L1397" s="251">
        <v>0</v>
      </c>
      <c r="M1397" s="250"/>
      <c r="N1397" s="252">
        <f>ROUND(L1397*K1397,2)</f>
        <v>0</v>
      </c>
      <c r="O1397" s="250"/>
      <c r="P1397" s="250"/>
      <c r="Q1397" s="250"/>
      <c r="R1397" s="35"/>
      <c r="T1397" s="159" t="s">
        <v>1876</v>
      </c>
      <c r="U1397" s="42" t="s">
        <v>1901</v>
      </c>
      <c r="V1397" s="34"/>
      <c r="W1397" s="160">
        <f>V1397*K1397</f>
        <v>0</v>
      </c>
      <c r="X1397" s="160">
        <v>0</v>
      </c>
      <c r="Y1397" s="160">
        <f>X1397*K1397</f>
        <v>0</v>
      </c>
      <c r="Z1397" s="160">
        <v>0</v>
      </c>
      <c r="AA1397" s="161">
        <f>Z1397*K1397</f>
        <v>0</v>
      </c>
      <c r="AR1397" s="16" t="s">
        <v>2102</v>
      </c>
      <c r="AT1397" s="16" t="s">
        <v>2020</v>
      </c>
      <c r="AU1397" s="16" t="s">
        <v>1960</v>
      </c>
      <c r="AY1397" s="16" t="s">
        <v>2019</v>
      </c>
      <c r="BE1397" s="102">
        <f>IF(U1397="základní",N1397,0)</f>
        <v>0</v>
      </c>
      <c r="BF1397" s="102">
        <f>IF(U1397="snížená",N1397,0)</f>
        <v>0</v>
      </c>
      <c r="BG1397" s="102">
        <f>IF(U1397="zákl. přenesená",N1397,0)</f>
        <v>0</v>
      </c>
      <c r="BH1397" s="102">
        <f>IF(U1397="sníž. přenesená",N1397,0)</f>
        <v>0</v>
      </c>
      <c r="BI1397" s="102">
        <f>IF(U1397="nulová",N1397,0)</f>
        <v>0</v>
      </c>
      <c r="BJ1397" s="16" t="s">
        <v>1878</v>
      </c>
      <c r="BK1397" s="102">
        <f>ROUND(L1397*K1397,2)</f>
        <v>0</v>
      </c>
      <c r="BL1397" s="16" t="s">
        <v>2102</v>
      </c>
      <c r="BM1397" s="16" t="s">
        <v>1761</v>
      </c>
    </row>
    <row r="1398" spans="2:65" s="10" customFormat="1" ht="22.5" customHeight="1">
      <c r="B1398" s="162"/>
      <c r="C1398" s="163"/>
      <c r="D1398" s="163"/>
      <c r="E1398" s="164" t="s">
        <v>1876</v>
      </c>
      <c r="F1398" s="262" t="s">
        <v>1762</v>
      </c>
      <c r="G1398" s="263"/>
      <c r="H1398" s="263"/>
      <c r="I1398" s="263"/>
      <c r="J1398" s="163"/>
      <c r="K1398" s="165">
        <v>4</v>
      </c>
      <c r="L1398" s="163"/>
      <c r="M1398" s="163"/>
      <c r="N1398" s="163"/>
      <c r="O1398" s="163"/>
      <c r="P1398" s="163"/>
      <c r="Q1398" s="163"/>
      <c r="R1398" s="166"/>
      <c r="T1398" s="167"/>
      <c r="U1398" s="163"/>
      <c r="V1398" s="163"/>
      <c r="W1398" s="163"/>
      <c r="X1398" s="163"/>
      <c r="Y1398" s="163"/>
      <c r="Z1398" s="163"/>
      <c r="AA1398" s="168"/>
      <c r="AT1398" s="169" t="s">
        <v>2027</v>
      </c>
      <c r="AU1398" s="169" t="s">
        <v>1960</v>
      </c>
      <c r="AV1398" s="10" t="s">
        <v>1960</v>
      </c>
      <c r="AW1398" s="10" t="s">
        <v>2028</v>
      </c>
      <c r="AX1398" s="10" t="s">
        <v>1936</v>
      </c>
      <c r="AY1398" s="169" t="s">
        <v>2019</v>
      </c>
    </row>
    <row r="1399" spans="2:65" s="10" customFormat="1" ht="22.5" customHeight="1">
      <c r="B1399" s="162"/>
      <c r="C1399" s="163"/>
      <c r="D1399" s="163"/>
      <c r="E1399" s="164" t="s">
        <v>1876</v>
      </c>
      <c r="F1399" s="266" t="s">
        <v>1763</v>
      </c>
      <c r="G1399" s="263"/>
      <c r="H1399" s="263"/>
      <c r="I1399" s="263"/>
      <c r="J1399" s="163"/>
      <c r="K1399" s="165">
        <v>1</v>
      </c>
      <c r="L1399" s="163"/>
      <c r="M1399" s="163"/>
      <c r="N1399" s="163"/>
      <c r="O1399" s="163"/>
      <c r="P1399" s="163"/>
      <c r="Q1399" s="163"/>
      <c r="R1399" s="166"/>
      <c r="T1399" s="167"/>
      <c r="U1399" s="163"/>
      <c r="V1399" s="163"/>
      <c r="W1399" s="163"/>
      <c r="X1399" s="163"/>
      <c r="Y1399" s="163"/>
      <c r="Z1399" s="163"/>
      <c r="AA1399" s="168"/>
      <c r="AT1399" s="169" t="s">
        <v>2027</v>
      </c>
      <c r="AU1399" s="169" t="s">
        <v>1960</v>
      </c>
      <c r="AV1399" s="10" t="s">
        <v>1960</v>
      </c>
      <c r="AW1399" s="10" t="s">
        <v>2028</v>
      </c>
      <c r="AX1399" s="10" t="s">
        <v>1936</v>
      </c>
      <c r="AY1399" s="169" t="s">
        <v>2019</v>
      </c>
    </row>
    <row r="1400" spans="2:65" s="10" customFormat="1" ht="22.5" customHeight="1">
      <c r="B1400" s="162"/>
      <c r="C1400" s="163"/>
      <c r="D1400" s="163"/>
      <c r="E1400" s="164" t="s">
        <v>1876</v>
      </c>
      <c r="F1400" s="266" t="s">
        <v>1753</v>
      </c>
      <c r="G1400" s="263"/>
      <c r="H1400" s="263"/>
      <c r="I1400" s="263"/>
      <c r="J1400" s="163"/>
      <c r="K1400" s="165">
        <v>1</v>
      </c>
      <c r="L1400" s="163"/>
      <c r="M1400" s="163"/>
      <c r="N1400" s="163"/>
      <c r="O1400" s="163"/>
      <c r="P1400" s="163"/>
      <c r="Q1400" s="163"/>
      <c r="R1400" s="166"/>
      <c r="T1400" s="167"/>
      <c r="U1400" s="163"/>
      <c r="V1400" s="163"/>
      <c r="W1400" s="163"/>
      <c r="X1400" s="163"/>
      <c r="Y1400" s="163"/>
      <c r="Z1400" s="163"/>
      <c r="AA1400" s="168"/>
      <c r="AT1400" s="169" t="s">
        <v>2027</v>
      </c>
      <c r="AU1400" s="169" t="s">
        <v>1960</v>
      </c>
      <c r="AV1400" s="10" t="s">
        <v>1960</v>
      </c>
      <c r="AW1400" s="10" t="s">
        <v>2028</v>
      </c>
      <c r="AX1400" s="10" t="s">
        <v>1936</v>
      </c>
      <c r="AY1400" s="169" t="s">
        <v>2019</v>
      </c>
    </row>
    <row r="1401" spans="2:65" s="11" customFormat="1" ht="22.5" customHeight="1">
      <c r="B1401" s="170"/>
      <c r="C1401" s="171"/>
      <c r="D1401" s="171"/>
      <c r="E1401" s="172" t="s">
        <v>1876</v>
      </c>
      <c r="F1401" s="264" t="s">
        <v>2029</v>
      </c>
      <c r="G1401" s="265"/>
      <c r="H1401" s="265"/>
      <c r="I1401" s="265"/>
      <c r="J1401" s="171"/>
      <c r="K1401" s="173">
        <v>6</v>
      </c>
      <c r="L1401" s="171"/>
      <c r="M1401" s="171"/>
      <c r="N1401" s="171"/>
      <c r="O1401" s="171"/>
      <c r="P1401" s="171"/>
      <c r="Q1401" s="171"/>
      <c r="R1401" s="174"/>
      <c r="T1401" s="175"/>
      <c r="U1401" s="171"/>
      <c r="V1401" s="171"/>
      <c r="W1401" s="171"/>
      <c r="X1401" s="171"/>
      <c r="Y1401" s="171"/>
      <c r="Z1401" s="171"/>
      <c r="AA1401" s="176"/>
      <c r="AT1401" s="177" t="s">
        <v>2027</v>
      </c>
      <c r="AU1401" s="177" t="s">
        <v>1960</v>
      </c>
      <c r="AV1401" s="11" t="s">
        <v>2024</v>
      </c>
      <c r="AW1401" s="11" t="s">
        <v>2028</v>
      </c>
      <c r="AX1401" s="11" t="s">
        <v>1878</v>
      </c>
      <c r="AY1401" s="177" t="s">
        <v>2019</v>
      </c>
    </row>
    <row r="1402" spans="2:65" s="1" customFormat="1" ht="22.5" customHeight="1">
      <c r="B1402" s="33"/>
      <c r="C1402" s="155" t="s">
        <v>1764</v>
      </c>
      <c r="D1402" s="155" t="s">
        <v>2020</v>
      </c>
      <c r="E1402" s="156" t="s">
        <v>1765</v>
      </c>
      <c r="F1402" s="249" t="s">
        <v>1766</v>
      </c>
      <c r="G1402" s="250"/>
      <c r="H1402" s="250"/>
      <c r="I1402" s="250"/>
      <c r="J1402" s="157" t="s">
        <v>2197</v>
      </c>
      <c r="K1402" s="158">
        <v>11</v>
      </c>
      <c r="L1402" s="251">
        <v>0</v>
      </c>
      <c r="M1402" s="250"/>
      <c r="N1402" s="252">
        <f>ROUND(L1402*K1402,2)</f>
        <v>0</v>
      </c>
      <c r="O1402" s="250"/>
      <c r="P1402" s="250"/>
      <c r="Q1402" s="250"/>
      <c r="R1402" s="35"/>
      <c r="T1402" s="159" t="s">
        <v>1876</v>
      </c>
      <c r="U1402" s="42" t="s">
        <v>1901</v>
      </c>
      <c r="V1402" s="34"/>
      <c r="W1402" s="160">
        <f>V1402*K1402</f>
        <v>0</v>
      </c>
      <c r="X1402" s="160">
        <v>0</v>
      </c>
      <c r="Y1402" s="160">
        <f>X1402*K1402</f>
        <v>0</v>
      </c>
      <c r="Z1402" s="160">
        <v>0</v>
      </c>
      <c r="AA1402" s="161">
        <f>Z1402*K1402</f>
        <v>0</v>
      </c>
      <c r="AR1402" s="16" t="s">
        <v>2102</v>
      </c>
      <c r="AT1402" s="16" t="s">
        <v>2020</v>
      </c>
      <c r="AU1402" s="16" t="s">
        <v>1960</v>
      </c>
      <c r="AY1402" s="16" t="s">
        <v>2019</v>
      </c>
      <c r="BE1402" s="102">
        <f>IF(U1402="základní",N1402,0)</f>
        <v>0</v>
      </c>
      <c r="BF1402" s="102">
        <f>IF(U1402="snížená",N1402,0)</f>
        <v>0</v>
      </c>
      <c r="BG1402" s="102">
        <f>IF(U1402="zákl. přenesená",N1402,0)</f>
        <v>0</v>
      </c>
      <c r="BH1402" s="102">
        <f>IF(U1402="sníž. přenesená",N1402,0)</f>
        <v>0</v>
      </c>
      <c r="BI1402" s="102">
        <f>IF(U1402="nulová",N1402,0)</f>
        <v>0</v>
      </c>
      <c r="BJ1402" s="16" t="s">
        <v>1878</v>
      </c>
      <c r="BK1402" s="102">
        <f>ROUND(L1402*K1402,2)</f>
        <v>0</v>
      </c>
      <c r="BL1402" s="16" t="s">
        <v>2102</v>
      </c>
      <c r="BM1402" s="16" t="s">
        <v>1767</v>
      </c>
    </row>
    <row r="1403" spans="2:65" s="10" customFormat="1" ht="22.5" customHeight="1">
      <c r="B1403" s="162"/>
      <c r="C1403" s="163"/>
      <c r="D1403" s="163"/>
      <c r="E1403" s="164" t="s">
        <v>1876</v>
      </c>
      <c r="F1403" s="262" t="s">
        <v>1768</v>
      </c>
      <c r="G1403" s="263"/>
      <c r="H1403" s="263"/>
      <c r="I1403" s="263"/>
      <c r="J1403" s="163"/>
      <c r="K1403" s="165">
        <v>5</v>
      </c>
      <c r="L1403" s="163"/>
      <c r="M1403" s="163"/>
      <c r="N1403" s="163"/>
      <c r="O1403" s="163"/>
      <c r="P1403" s="163"/>
      <c r="Q1403" s="163"/>
      <c r="R1403" s="166"/>
      <c r="T1403" s="167"/>
      <c r="U1403" s="163"/>
      <c r="V1403" s="163"/>
      <c r="W1403" s="163"/>
      <c r="X1403" s="163"/>
      <c r="Y1403" s="163"/>
      <c r="Z1403" s="163"/>
      <c r="AA1403" s="168"/>
      <c r="AT1403" s="169" t="s">
        <v>2027</v>
      </c>
      <c r="AU1403" s="169" t="s">
        <v>1960</v>
      </c>
      <c r="AV1403" s="10" t="s">
        <v>1960</v>
      </c>
      <c r="AW1403" s="10" t="s">
        <v>2028</v>
      </c>
      <c r="AX1403" s="10" t="s">
        <v>1936</v>
      </c>
      <c r="AY1403" s="169" t="s">
        <v>2019</v>
      </c>
    </row>
    <row r="1404" spans="2:65" s="10" customFormat="1" ht="22.5" customHeight="1">
      <c r="B1404" s="162"/>
      <c r="C1404" s="163"/>
      <c r="D1404" s="163"/>
      <c r="E1404" s="164" t="s">
        <v>1876</v>
      </c>
      <c r="F1404" s="266" t="s">
        <v>1769</v>
      </c>
      <c r="G1404" s="263"/>
      <c r="H1404" s="263"/>
      <c r="I1404" s="263"/>
      <c r="J1404" s="163"/>
      <c r="K1404" s="165">
        <v>1</v>
      </c>
      <c r="L1404" s="163"/>
      <c r="M1404" s="163"/>
      <c r="N1404" s="163"/>
      <c r="O1404" s="163"/>
      <c r="P1404" s="163"/>
      <c r="Q1404" s="163"/>
      <c r="R1404" s="166"/>
      <c r="T1404" s="167"/>
      <c r="U1404" s="163"/>
      <c r="V1404" s="163"/>
      <c r="W1404" s="163"/>
      <c r="X1404" s="163"/>
      <c r="Y1404" s="163"/>
      <c r="Z1404" s="163"/>
      <c r="AA1404" s="168"/>
      <c r="AT1404" s="169" t="s">
        <v>2027</v>
      </c>
      <c r="AU1404" s="169" t="s">
        <v>1960</v>
      </c>
      <c r="AV1404" s="10" t="s">
        <v>1960</v>
      </c>
      <c r="AW1404" s="10" t="s">
        <v>2028</v>
      </c>
      <c r="AX1404" s="10" t="s">
        <v>1936</v>
      </c>
      <c r="AY1404" s="169" t="s">
        <v>2019</v>
      </c>
    </row>
    <row r="1405" spans="2:65" s="10" customFormat="1" ht="22.5" customHeight="1">
      <c r="B1405" s="162"/>
      <c r="C1405" s="163"/>
      <c r="D1405" s="163"/>
      <c r="E1405" s="164" t="s">
        <v>1876</v>
      </c>
      <c r="F1405" s="266" t="s">
        <v>1770</v>
      </c>
      <c r="G1405" s="263"/>
      <c r="H1405" s="263"/>
      <c r="I1405" s="263"/>
      <c r="J1405" s="163"/>
      <c r="K1405" s="165">
        <v>1</v>
      </c>
      <c r="L1405" s="163"/>
      <c r="M1405" s="163"/>
      <c r="N1405" s="163"/>
      <c r="O1405" s="163"/>
      <c r="P1405" s="163"/>
      <c r="Q1405" s="163"/>
      <c r="R1405" s="166"/>
      <c r="T1405" s="167"/>
      <c r="U1405" s="163"/>
      <c r="V1405" s="163"/>
      <c r="W1405" s="163"/>
      <c r="X1405" s="163"/>
      <c r="Y1405" s="163"/>
      <c r="Z1405" s="163"/>
      <c r="AA1405" s="168"/>
      <c r="AT1405" s="169" t="s">
        <v>2027</v>
      </c>
      <c r="AU1405" s="169" t="s">
        <v>1960</v>
      </c>
      <c r="AV1405" s="10" t="s">
        <v>1960</v>
      </c>
      <c r="AW1405" s="10" t="s">
        <v>2028</v>
      </c>
      <c r="AX1405" s="10" t="s">
        <v>1936</v>
      </c>
      <c r="AY1405" s="169" t="s">
        <v>2019</v>
      </c>
    </row>
    <row r="1406" spans="2:65" s="10" customFormat="1" ht="22.5" customHeight="1">
      <c r="B1406" s="162"/>
      <c r="C1406" s="163"/>
      <c r="D1406" s="163"/>
      <c r="E1406" s="164" t="s">
        <v>1876</v>
      </c>
      <c r="F1406" s="266" t="s">
        <v>1771</v>
      </c>
      <c r="G1406" s="263"/>
      <c r="H1406" s="263"/>
      <c r="I1406" s="263"/>
      <c r="J1406" s="163"/>
      <c r="K1406" s="165">
        <v>2</v>
      </c>
      <c r="L1406" s="163"/>
      <c r="M1406" s="163"/>
      <c r="N1406" s="163"/>
      <c r="O1406" s="163"/>
      <c r="P1406" s="163"/>
      <c r="Q1406" s="163"/>
      <c r="R1406" s="166"/>
      <c r="T1406" s="167"/>
      <c r="U1406" s="163"/>
      <c r="V1406" s="163"/>
      <c r="W1406" s="163"/>
      <c r="X1406" s="163"/>
      <c r="Y1406" s="163"/>
      <c r="Z1406" s="163"/>
      <c r="AA1406" s="168"/>
      <c r="AT1406" s="169" t="s">
        <v>2027</v>
      </c>
      <c r="AU1406" s="169" t="s">
        <v>1960</v>
      </c>
      <c r="AV1406" s="10" t="s">
        <v>1960</v>
      </c>
      <c r="AW1406" s="10" t="s">
        <v>2028</v>
      </c>
      <c r="AX1406" s="10" t="s">
        <v>1936</v>
      </c>
      <c r="AY1406" s="169" t="s">
        <v>2019</v>
      </c>
    </row>
    <row r="1407" spans="2:65" s="10" customFormat="1" ht="22.5" customHeight="1">
      <c r="B1407" s="162"/>
      <c r="C1407" s="163"/>
      <c r="D1407" s="163"/>
      <c r="E1407" s="164" t="s">
        <v>1876</v>
      </c>
      <c r="F1407" s="266" t="s">
        <v>1752</v>
      </c>
      <c r="G1407" s="263"/>
      <c r="H1407" s="263"/>
      <c r="I1407" s="263"/>
      <c r="J1407" s="163"/>
      <c r="K1407" s="165">
        <v>1</v>
      </c>
      <c r="L1407" s="163"/>
      <c r="M1407" s="163"/>
      <c r="N1407" s="163"/>
      <c r="O1407" s="163"/>
      <c r="P1407" s="163"/>
      <c r="Q1407" s="163"/>
      <c r="R1407" s="166"/>
      <c r="T1407" s="167"/>
      <c r="U1407" s="163"/>
      <c r="V1407" s="163"/>
      <c r="W1407" s="163"/>
      <c r="X1407" s="163"/>
      <c r="Y1407" s="163"/>
      <c r="Z1407" s="163"/>
      <c r="AA1407" s="168"/>
      <c r="AT1407" s="169" t="s">
        <v>2027</v>
      </c>
      <c r="AU1407" s="169" t="s">
        <v>1960</v>
      </c>
      <c r="AV1407" s="10" t="s">
        <v>1960</v>
      </c>
      <c r="AW1407" s="10" t="s">
        <v>2028</v>
      </c>
      <c r="AX1407" s="10" t="s">
        <v>1936</v>
      </c>
      <c r="AY1407" s="169" t="s">
        <v>2019</v>
      </c>
    </row>
    <row r="1408" spans="2:65" s="10" customFormat="1" ht="22.5" customHeight="1">
      <c r="B1408" s="162"/>
      <c r="C1408" s="163"/>
      <c r="D1408" s="163"/>
      <c r="E1408" s="164" t="s">
        <v>1876</v>
      </c>
      <c r="F1408" s="266" t="s">
        <v>1753</v>
      </c>
      <c r="G1408" s="263"/>
      <c r="H1408" s="263"/>
      <c r="I1408" s="263"/>
      <c r="J1408" s="163"/>
      <c r="K1408" s="165">
        <v>1</v>
      </c>
      <c r="L1408" s="163"/>
      <c r="M1408" s="163"/>
      <c r="N1408" s="163"/>
      <c r="O1408" s="163"/>
      <c r="P1408" s="163"/>
      <c r="Q1408" s="163"/>
      <c r="R1408" s="166"/>
      <c r="T1408" s="167"/>
      <c r="U1408" s="163"/>
      <c r="V1408" s="163"/>
      <c r="W1408" s="163"/>
      <c r="X1408" s="163"/>
      <c r="Y1408" s="163"/>
      <c r="Z1408" s="163"/>
      <c r="AA1408" s="168"/>
      <c r="AT1408" s="169" t="s">
        <v>2027</v>
      </c>
      <c r="AU1408" s="169" t="s">
        <v>1960</v>
      </c>
      <c r="AV1408" s="10" t="s">
        <v>1960</v>
      </c>
      <c r="AW1408" s="10" t="s">
        <v>2028</v>
      </c>
      <c r="AX1408" s="10" t="s">
        <v>1936</v>
      </c>
      <c r="AY1408" s="169" t="s">
        <v>2019</v>
      </c>
    </row>
    <row r="1409" spans="2:65" s="11" customFormat="1" ht="22.5" customHeight="1">
      <c r="B1409" s="170"/>
      <c r="C1409" s="171"/>
      <c r="D1409" s="171"/>
      <c r="E1409" s="172" t="s">
        <v>1876</v>
      </c>
      <c r="F1409" s="264" t="s">
        <v>2029</v>
      </c>
      <c r="G1409" s="265"/>
      <c r="H1409" s="265"/>
      <c r="I1409" s="265"/>
      <c r="J1409" s="171"/>
      <c r="K1409" s="173">
        <v>11</v>
      </c>
      <c r="L1409" s="171"/>
      <c r="M1409" s="171"/>
      <c r="N1409" s="171"/>
      <c r="O1409" s="171"/>
      <c r="P1409" s="171"/>
      <c r="Q1409" s="171"/>
      <c r="R1409" s="174"/>
      <c r="T1409" s="175"/>
      <c r="U1409" s="171"/>
      <c r="V1409" s="171"/>
      <c r="W1409" s="171"/>
      <c r="X1409" s="171"/>
      <c r="Y1409" s="171"/>
      <c r="Z1409" s="171"/>
      <c r="AA1409" s="176"/>
      <c r="AT1409" s="177" t="s">
        <v>2027</v>
      </c>
      <c r="AU1409" s="177" t="s">
        <v>1960</v>
      </c>
      <c r="AV1409" s="11" t="s">
        <v>2024</v>
      </c>
      <c r="AW1409" s="11" t="s">
        <v>2028</v>
      </c>
      <c r="AX1409" s="11" t="s">
        <v>1878</v>
      </c>
      <c r="AY1409" s="177" t="s">
        <v>2019</v>
      </c>
    </row>
    <row r="1410" spans="2:65" s="1" customFormat="1" ht="22.5" customHeight="1">
      <c r="B1410" s="33"/>
      <c r="C1410" s="155" t="s">
        <v>1772</v>
      </c>
      <c r="D1410" s="155" t="s">
        <v>2020</v>
      </c>
      <c r="E1410" s="156" t="s">
        <v>1773</v>
      </c>
      <c r="F1410" s="249" t="s">
        <v>1774</v>
      </c>
      <c r="G1410" s="250"/>
      <c r="H1410" s="250"/>
      <c r="I1410" s="250"/>
      <c r="J1410" s="157" t="s">
        <v>2197</v>
      </c>
      <c r="K1410" s="158">
        <v>6</v>
      </c>
      <c r="L1410" s="251">
        <v>0</v>
      </c>
      <c r="M1410" s="250"/>
      <c r="N1410" s="252">
        <f>ROUND(L1410*K1410,2)</f>
        <v>0</v>
      </c>
      <c r="O1410" s="250"/>
      <c r="P1410" s="250"/>
      <c r="Q1410" s="250"/>
      <c r="R1410" s="35"/>
      <c r="T1410" s="159" t="s">
        <v>1876</v>
      </c>
      <c r="U1410" s="42" t="s">
        <v>1901</v>
      </c>
      <c r="V1410" s="34"/>
      <c r="W1410" s="160">
        <f>V1410*K1410</f>
        <v>0</v>
      </c>
      <c r="X1410" s="160">
        <v>0</v>
      </c>
      <c r="Y1410" s="160">
        <f>X1410*K1410</f>
        <v>0</v>
      </c>
      <c r="Z1410" s="160">
        <v>0</v>
      </c>
      <c r="AA1410" s="161">
        <f>Z1410*K1410</f>
        <v>0</v>
      </c>
      <c r="AR1410" s="16" t="s">
        <v>2102</v>
      </c>
      <c r="AT1410" s="16" t="s">
        <v>2020</v>
      </c>
      <c r="AU1410" s="16" t="s">
        <v>1960</v>
      </c>
      <c r="AY1410" s="16" t="s">
        <v>2019</v>
      </c>
      <c r="BE1410" s="102">
        <f>IF(U1410="základní",N1410,0)</f>
        <v>0</v>
      </c>
      <c r="BF1410" s="102">
        <f>IF(U1410="snížená",N1410,0)</f>
        <v>0</v>
      </c>
      <c r="BG1410" s="102">
        <f>IF(U1410="zákl. přenesená",N1410,0)</f>
        <v>0</v>
      </c>
      <c r="BH1410" s="102">
        <f>IF(U1410="sníž. přenesená",N1410,0)</f>
        <v>0</v>
      </c>
      <c r="BI1410" s="102">
        <f>IF(U1410="nulová",N1410,0)</f>
        <v>0</v>
      </c>
      <c r="BJ1410" s="16" t="s">
        <v>1878</v>
      </c>
      <c r="BK1410" s="102">
        <f>ROUND(L1410*K1410,2)</f>
        <v>0</v>
      </c>
      <c r="BL1410" s="16" t="s">
        <v>2102</v>
      </c>
      <c r="BM1410" s="16" t="s">
        <v>1775</v>
      </c>
    </row>
    <row r="1411" spans="2:65" s="10" customFormat="1" ht="22.5" customHeight="1">
      <c r="B1411" s="162"/>
      <c r="C1411" s="163"/>
      <c r="D1411" s="163"/>
      <c r="E1411" s="164" t="s">
        <v>1876</v>
      </c>
      <c r="F1411" s="262" t="s">
        <v>1751</v>
      </c>
      <c r="G1411" s="263"/>
      <c r="H1411" s="263"/>
      <c r="I1411" s="263"/>
      <c r="J1411" s="163"/>
      <c r="K1411" s="165">
        <v>2</v>
      </c>
      <c r="L1411" s="163"/>
      <c r="M1411" s="163"/>
      <c r="N1411" s="163"/>
      <c r="O1411" s="163"/>
      <c r="P1411" s="163"/>
      <c r="Q1411" s="163"/>
      <c r="R1411" s="166"/>
      <c r="T1411" s="167"/>
      <c r="U1411" s="163"/>
      <c r="V1411" s="163"/>
      <c r="W1411" s="163"/>
      <c r="X1411" s="163"/>
      <c r="Y1411" s="163"/>
      <c r="Z1411" s="163"/>
      <c r="AA1411" s="168"/>
      <c r="AT1411" s="169" t="s">
        <v>2027</v>
      </c>
      <c r="AU1411" s="169" t="s">
        <v>1960</v>
      </c>
      <c r="AV1411" s="10" t="s">
        <v>1960</v>
      </c>
      <c r="AW1411" s="10" t="s">
        <v>2028</v>
      </c>
      <c r="AX1411" s="10" t="s">
        <v>1936</v>
      </c>
      <c r="AY1411" s="169" t="s">
        <v>2019</v>
      </c>
    </row>
    <row r="1412" spans="2:65" s="10" customFormat="1" ht="22.5" customHeight="1">
      <c r="B1412" s="162"/>
      <c r="C1412" s="163"/>
      <c r="D1412" s="163"/>
      <c r="E1412" s="164" t="s">
        <v>1876</v>
      </c>
      <c r="F1412" s="266" t="s">
        <v>1769</v>
      </c>
      <c r="G1412" s="263"/>
      <c r="H1412" s="263"/>
      <c r="I1412" s="263"/>
      <c r="J1412" s="163"/>
      <c r="K1412" s="165">
        <v>1</v>
      </c>
      <c r="L1412" s="163"/>
      <c r="M1412" s="163"/>
      <c r="N1412" s="163"/>
      <c r="O1412" s="163"/>
      <c r="P1412" s="163"/>
      <c r="Q1412" s="163"/>
      <c r="R1412" s="166"/>
      <c r="T1412" s="167"/>
      <c r="U1412" s="163"/>
      <c r="V1412" s="163"/>
      <c r="W1412" s="163"/>
      <c r="X1412" s="163"/>
      <c r="Y1412" s="163"/>
      <c r="Z1412" s="163"/>
      <c r="AA1412" s="168"/>
      <c r="AT1412" s="169" t="s">
        <v>2027</v>
      </c>
      <c r="AU1412" s="169" t="s">
        <v>1960</v>
      </c>
      <c r="AV1412" s="10" t="s">
        <v>1960</v>
      </c>
      <c r="AW1412" s="10" t="s">
        <v>2028</v>
      </c>
      <c r="AX1412" s="10" t="s">
        <v>1936</v>
      </c>
      <c r="AY1412" s="169" t="s">
        <v>2019</v>
      </c>
    </row>
    <row r="1413" spans="2:65" s="10" customFormat="1" ht="22.5" customHeight="1">
      <c r="B1413" s="162"/>
      <c r="C1413" s="163"/>
      <c r="D1413" s="163"/>
      <c r="E1413" s="164" t="s">
        <v>1876</v>
      </c>
      <c r="F1413" s="266" t="s">
        <v>1770</v>
      </c>
      <c r="G1413" s="263"/>
      <c r="H1413" s="263"/>
      <c r="I1413" s="263"/>
      <c r="J1413" s="163"/>
      <c r="K1413" s="165">
        <v>1</v>
      </c>
      <c r="L1413" s="163"/>
      <c r="M1413" s="163"/>
      <c r="N1413" s="163"/>
      <c r="O1413" s="163"/>
      <c r="P1413" s="163"/>
      <c r="Q1413" s="163"/>
      <c r="R1413" s="166"/>
      <c r="T1413" s="167"/>
      <c r="U1413" s="163"/>
      <c r="V1413" s="163"/>
      <c r="W1413" s="163"/>
      <c r="X1413" s="163"/>
      <c r="Y1413" s="163"/>
      <c r="Z1413" s="163"/>
      <c r="AA1413" s="168"/>
      <c r="AT1413" s="169" t="s">
        <v>2027</v>
      </c>
      <c r="AU1413" s="169" t="s">
        <v>1960</v>
      </c>
      <c r="AV1413" s="10" t="s">
        <v>1960</v>
      </c>
      <c r="AW1413" s="10" t="s">
        <v>2028</v>
      </c>
      <c r="AX1413" s="10" t="s">
        <v>1936</v>
      </c>
      <c r="AY1413" s="169" t="s">
        <v>2019</v>
      </c>
    </row>
    <row r="1414" spans="2:65" s="10" customFormat="1" ht="22.5" customHeight="1">
      <c r="B1414" s="162"/>
      <c r="C1414" s="163"/>
      <c r="D1414" s="163"/>
      <c r="E1414" s="164" t="s">
        <v>1876</v>
      </c>
      <c r="F1414" s="266" t="s">
        <v>1763</v>
      </c>
      <c r="G1414" s="263"/>
      <c r="H1414" s="263"/>
      <c r="I1414" s="263"/>
      <c r="J1414" s="163"/>
      <c r="K1414" s="165">
        <v>1</v>
      </c>
      <c r="L1414" s="163"/>
      <c r="M1414" s="163"/>
      <c r="N1414" s="163"/>
      <c r="O1414" s="163"/>
      <c r="P1414" s="163"/>
      <c r="Q1414" s="163"/>
      <c r="R1414" s="166"/>
      <c r="T1414" s="167"/>
      <c r="U1414" s="163"/>
      <c r="V1414" s="163"/>
      <c r="W1414" s="163"/>
      <c r="X1414" s="163"/>
      <c r="Y1414" s="163"/>
      <c r="Z1414" s="163"/>
      <c r="AA1414" s="168"/>
      <c r="AT1414" s="169" t="s">
        <v>2027</v>
      </c>
      <c r="AU1414" s="169" t="s">
        <v>1960</v>
      </c>
      <c r="AV1414" s="10" t="s">
        <v>1960</v>
      </c>
      <c r="AW1414" s="10" t="s">
        <v>2028</v>
      </c>
      <c r="AX1414" s="10" t="s">
        <v>1936</v>
      </c>
      <c r="AY1414" s="169" t="s">
        <v>2019</v>
      </c>
    </row>
    <row r="1415" spans="2:65" s="10" customFormat="1" ht="22.5" customHeight="1">
      <c r="B1415" s="162"/>
      <c r="C1415" s="163"/>
      <c r="D1415" s="163"/>
      <c r="E1415" s="164" t="s">
        <v>1876</v>
      </c>
      <c r="F1415" s="266" t="s">
        <v>1753</v>
      </c>
      <c r="G1415" s="263"/>
      <c r="H1415" s="263"/>
      <c r="I1415" s="263"/>
      <c r="J1415" s="163"/>
      <c r="K1415" s="165">
        <v>1</v>
      </c>
      <c r="L1415" s="163"/>
      <c r="M1415" s="163"/>
      <c r="N1415" s="163"/>
      <c r="O1415" s="163"/>
      <c r="P1415" s="163"/>
      <c r="Q1415" s="163"/>
      <c r="R1415" s="166"/>
      <c r="T1415" s="167"/>
      <c r="U1415" s="163"/>
      <c r="V1415" s="163"/>
      <c r="W1415" s="163"/>
      <c r="X1415" s="163"/>
      <c r="Y1415" s="163"/>
      <c r="Z1415" s="163"/>
      <c r="AA1415" s="168"/>
      <c r="AT1415" s="169" t="s">
        <v>2027</v>
      </c>
      <c r="AU1415" s="169" t="s">
        <v>1960</v>
      </c>
      <c r="AV1415" s="10" t="s">
        <v>1960</v>
      </c>
      <c r="AW1415" s="10" t="s">
        <v>2028</v>
      </c>
      <c r="AX1415" s="10" t="s">
        <v>1936</v>
      </c>
      <c r="AY1415" s="169" t="s">
        <v>2019</v>
      </c>
    </row>
    <row r="1416" spans="2:65" s="11" customFormat="1" ht="22.5" customHeight="1">
      <c r="B1416" s="170"/>
      <c r="C1416" s="171"/>
      <c r="D1416" s="171"/>
      <c r="E1416" s="172" t="s">
        <v>1876</v>
      </c>
      <c r="F1416" s="264" t="s">
        <v>2029</v>
      </c>
      <c r="G1416" s="265"/>
      <c r="H1416" s="265"/>
      <c r="I1416" s="265"/>
      <c r="J1416" s="171"/>
      <c r="K1416" s="173">
        <v>6</v>
      </c>
      <c r="L1416" s="171"/>
      <c r="M1416" s="171"/>
      <c r="N1416" s="171"/>
      <c r="O1416" s="171"/>
      <c r="P1416" s="171"/>
      <c r="Q1416" s="171"/>
      <c r="R1416" s="174"/>
      <c r="T1416" s="175"/>
      <c r="U1416" s="171"/>
      <c r="V1416" s="171"/>
      <c r="W1416" s="171"/>
      <c r="X1416" s="171"/>
      <c r="Y1416" s="171"/>
      <c r="Z1416" s="171"/>
      <c r="AA1416" s="176"/>
      <c r="AT1416" s="177" t="s">
        <v>2027</v>
      </c>
      <c r="AU1416" s="177" t="s">
        <v>1960</v>
      </c>
      <c r="AV1416" s="11" t="s">
        <v>2024</v>
      </c>
      <c r="AW1416" s="11" t="s">
        <v>2028</v>
      </c>
      <c r="AX1416" s="11" t="s">
        <v>1878</v>
      </c>
      <c r="AY1416" s="177" t="s">
        <v>2019</v>
      </c>
    </row>
    <row r="1417" spans="2:65" s="1" customFormat="1" ht="22.5" customHeight="1">
      <c r="B1417" s="33"/>
      <c r="C1417" s="155" t="s">
        <v>1776</v>
      </c>
      <c r="D1417" s="155" t="s">
        <v>2020</v>
      </c>
      <c r="E1417" s="156" t="s">
        <v>1777</v>
      </c>
      <c r="F1417" s="249" t="s">
        <v>1778</v>
      </c>
      <c r="G1417" s="250"/>
      <c r="H1417" s="250"/>
      <c r="I1417" s="250"/>
      <c r="J1417" s="157" t="s">
        <v>2197</v>
      </c>
      <c r="K1417" s="158">
        <v>7</v>
      </c>
      <c r="L1417" s="251">
        <v>0</v>
      </c>
      <c r="M1417" s="250"/>
      <c r="N1417" s="252">
        <f>ROUND(L1417*K1417,2)</f>
        <v>0</v>
      </c>
      <c r="O1417" s="250"/>
      <c r="P1417" s="250"/>
      <c r="Q1417" s="250"/>
      <c r="R1417" s="35"/>
      <c r="T1417" s="159" t="s">
        <v>1876</v>
      </c>
      <c r="U1417" s="42" t="s">
        <v>1901</v>
      </c>
      <c r="V1417" s="34"/>
      <c r="W1417" s="160">
        <f>V1417*K1417</f>
        <v>0</v>
      </c>
      <c r="X1417" s="160">
        <v>0</v>
      </c>
      <c r="Y1417" s="160">
        <f>X1417*K1417</f>
        <v>0</v>
      </c>
      <c r="Z1417" s="160">
        <v>0</v>
      </c>
      <c r="AA1417" s="161">
        <f>Z1417*K1417</f>
        <v>0</v>
      </c>
      <c r="AR1417" s="16" t="s">
        <v>2102</v>
      </c>
      <c r="AT1417" s="16" t="s">
        <v>2020</v>
      </c>
      <c r="AU1417" s="16" t="s">
        <v>1960</v>
      </c>
      <c r="AY1417" s="16" t="s">
        <v>2019</v>
      </c>
      <c r="BE1417" s="102">
        <f>IF(U1417="základní",N1417,0)</f>
        <v>0</v>
      </c>
      <c r="BF1417" s="102">
        <f>IF(U1417="snížená",N1417,0)</f>
        <v>0</v>
      </c>
      <c r="BG1417" s="102">
        <f>IF(U1417="zákl. přenesená",N1417,0)</f>
        <v>0</v>
      </c>
      <c r="BH1417" s="102">
        <f>IF(U1417="sníž. přenesená",N1417,0)</f>
        <v>0</v>
      </c>
      <c r="BI1417" s="102">
        <f>IF(U1417="nulová",N1417,0)</f>
        <v>0</v>
      </c>
      <c r="BJ1417" s="16" t="s">
        <v>1878</v>
      </c>
      <c r="BK1417" s="102">
        <f>ROUND(L1417*K1417,2)</f>
        <v>0</v>
      </c>
      <c r="BL1417" s="16" t="s">
        <v>2102</v>
      </c>
      <c r="BM1417" s="16" t="s">
        <v>1779</v>
      </c>
    </row>
    <row r="1418" spans="2:65" s="10" customFormat="1" ht="22.5" customHeight="1">
      <c r="B1418" s="162"/>
      <c r="C1418" s="163"/>
      <c r="D1418" s="163"/>
      <c r="E1418" s="164" t="s">
        <v>1876</v>
      </c>
      <c r="F1418" s="262" t="s">
        <v>1751</v>
      </c>
      <c r="G1418" s="263"/>
      <c r="H1418" s="263"/>
      <c r="I1418" s="263"/>
      <c r="J1418" s="163"/>
      <c r="K1418" s="165">
        <v>2</v>
      </c>
      <c r="L1418" s="163"/>
      <c r="M1418" s="163"/>
      <c r="N1418" s="163"/>
      <c r="O1418" s="163"/>
      <c r="P1418" s="163"/>
      <c r="Q1418" s="163"/>
      <c r="R1418" s="166"/>
      <c r="T1418" s="167"/>
      <c r="U1418" s="163"/>
      <c r="V1418" s="163"/>
      <c r="W1418" s="163"/>
      <c r="X1418" s="163"/>
      <c r="Y1418" s="163"/>
      <c r="Z1418" s="163"/>
      <c r="AA1418" s="168"/>
      <c r="AT1418" s="169" t="s">
        <v>2027</v>
      </c>
      <c r="AU1418" s="169" t="s">
        <v>1960</v>
      </c>
      <c r="AV1418" s="10" t="s">
        <v>1960</v>
      </c>
      <c r="AW1418" s="10" t="s">
        <v>2028</v>
      </c>
      <c r="AX1418" s="10" t="s">
        <v>1936</v>
      </c>
      <c r="AY1418" s="169" t="s">
        <v>2019</v>
      </c>
    </row>
    <row r="1419" spans="2:65" s="10" customFormat="1" ht="22.5" customHeight="1">
      <c r="B1419" s="162"/>
      <c r="C1419" s="163"/>
      <c r="D1419" s="163"/>
      <c r="E1419" s="164" t="s">
        <v>1876</v>
      </c>
      <c r="F1419" s="266" t="s">
        <v>1769</v>
      </c>
      <c r="G1419" s="263"/>
      <c r="H1419" s="263"/>
      <c r="I1419" s="263"/>
      <c r="J1419" s="163"/>
      <c r="K1419" s="165">
        <v>1</v>
      </c>
      <c r="L1419" s="163"/>
      <c r="M1419" s="163"/>
      <c r="N1419" s="163"/>
      <c r="O1419" s="163"/>
      <c r="P1419" s="163"/>
      <c r="Q1419" s="163"/>
      <c r="R1419" s="166"/>
      <c r="T1419" s="167"/>
      <c r="U1419" s="163"/>
      <c r="V1419" s="163"/>
      <c r="W1419" s="163"/>
      <c r="X1419" s="163"/>
      <c r="Y1419" s="163"/>
      <c r="Z1419" s="163"/>
      <c r="AA1419" s="168"/>
      <c r="AT1419" s="169" t="s">
        <v>2027</v>
      </c>
      <c r="AU1419" s="169" t="s">
        <v>1960</v>
      </c>
      <c r="AV1419" s="10" t="s">
        <v>1960</v>
      </c>
      <c r="AW1419" s="10" t="s">
        <v>2028</v>
      </c>
      <c r="AX1419" s="10" t="s">
        <v>1936</v>
      </c>
      <c r="AY1419" s="169" t="s">
        <v>2019</v>
      </c>
    </row>
    <row r="1420" spans="2:65" s="10" customFormat="1" ht="22.5" customHeight="1">
      <c r="B1420" s="162"/>
      <c r="C1420" s="163"/>
      <c r="D1420" s="163"/>
      <c r="E1420" s="164" t="s">
        <v>1876</v>
      </c>
      <c r="F1420" s="266" t="s">
        <v>1770</v>
      </c>
      <c r="G1420" s="263"/>
      <c r="H1420" s="263"/>
      <c r="I1420" s="263"/>
      <c r="J1420" s="163"/>
      <c r="K1420" s="165">
        <v>1</v>
      </c>
      <c r="L1420" s="163"/>
      <c r="M1420" s="163"/>
      <c r="N1420" s="163"/>
      <c r="O1420" s="163"/>
      <c r="P1420" s="163"/>
      <c r="Q1420" s="163"/>
      <c r="R1420" s="166"/>
      <c r="T1420" s="167"/>
      <c r="U1420" s="163"/>
      <c r="V1420" s="163"/>
      <c r="W1420" s="163"/>
      <c r="X1420" s="163"/>
      <c r="Y1420" s="163"/>
      <c r="Z1420" s="163"/>
      <c r="AA1420" s="168"/>
      <c r="AT1420" s="169" t="s">
        <v>2027</v>
      </c>
      <c r="AU1420" s="169" t="s">
        <v>1960</v>
      </c>
      <c r="AV1420" s="10" t="s">
        <v>1960</v>
      </c>
      <c r="AW1420" s="10" t="s">
        <v>2028</v>
      </c>
      <c r="AX1420" s="10" t="s">
        <v>1936</v>
      </c>
      <c r="AY1420" s="169" t="s">
        <v>2019</v>
      </c>
    </row>
    <row r="1421" spans="2:65" s="10" customFormat="1" ht="22.5" customHeight="1">
      <c r="B1421" s="162"/>
      <c r="C1421" s="163"/>
      <c r="D1421" s="163"/>
      <c r="E1421" s="164" t="s">
        <v>1876</v>
      </c>
      <c r="F1421" s="266" t="s">
        <v>1771</v>
      </c>
      <c r="G1421" s="263"/>
      <c r="H1421" s="263"/>
      <c r="I1421" s="263"/>
      <c r="J1421" s="163"/>
      <c r="K1421" s="165">
        <v>2</v>
      </c>
      <c r="L1421" s="163"/>
      <c r="M1421" s="163"/>
      <c r="N1421" s="163"/>
      <c r="O1421" s="163"/>
      <c r="P1421" s="163"/>
      <c r="Q1421" s="163"/>
      <c r="R1421" s="166"/>
      <c r="T1421" s="167"/>
      <c r="U1421" s="163"/>
      <c r="V1421" s="163"/>
      <c r="W1421" s="163"/>
      <c r="X1421" s="163"/>
      <c r="Y1421" s="163"/>
      <c r="Z1421" s="163"/>
      <c r="AA1421" s="168"/>
      <c r="AT1421" s="169" t="s">
        <v>2027</v>
      </c>
      <c r="AU1421" s="169" t="s">
        <v>1960</v>
      </c>
      <c r="AV1421" s="10" t="s">
        <v>1960</v>
      </c>
      <c r="AW1421" s="10" t="s">
        <v>2028</v>
      </c>
      <c r="AX1421" s="10" t="s">
        <v>1936</v>
      </c>
      <c r="AY1421" s="169" t="s">
        <v>2019</v>
      </c>
    </row>
    <row r="1422" spans="2:65" s="10" customFormat="1" ht="22.5" customHeight="1">
      <c r="B1422" s="162"/>
      <c r="C1422" s="163"/>
      <c r="D1422" s="163"/>
      <c r="E1422" s="164" t="s">
        <v>1876</v>
      </c>
      <c r="F1422" s="266" t="s">
        <v>1753</v>
      </c>
      <c r="G1422" s="263"/>
      <c r="H1422" s="263"/>
      <c r="I1422" s="263"/>
      <c r="J1422" s="163"/>
      <c r="K1422" s="165">
        <v>1</v>
      </c>
      <c r="L1422" s="163"/>
      <c r="M1422" s="163"/>
      <c r="N1422" s="163"/>
      <c r="O1422" s="163"/>
      <c r="P1422" s="163"/>
      <c r="Q1422" s="163"/>
      <c r="R1422" s="166"/>
      <c r="T1422" s="167"/>
      <c r="U1422" s="163"/>
      <c r="V1422" s="163"/>
      <c r="W1422" s="163"/>
      <c r="X1422" s="163"/>
      <c r="Y1422" s="163"/>
      <c r="Z1422" s="163"/>
      <c r="AA1422" s="168"/>
      <c r="AT1422" s="169" t="s">
        <v>2027</v>
      </c>
      <c r="AU1422" s="169" t="s">
        <v>1960</v>
      </c>
      <c r="AV1422" s="10" t="s">
        <v>1960</v>
      </c>
      <c r="AW1422" s="10" t="s">
        <v>2028</v>
      </c>
      <c r="AX1422" s="10" t="s">
        <v>1936</v>
      </c>
      <c r="AY1422" s="169" t="s">
        <v>2019</v>
      </c>
    </row>
    <row r="1423" spans="2:65" s="11" customFormat="1" ht="22.5" customHeight="1">
      <c r="B1423" s="170"/>
      <c r="C1423" s="171"/>
      <c r="D1423" s="171"/>
      <c r="E1423" s="172" t="s">
        <v>1876</v>
      </c>
      <c r="F1423" s="264" t="s">
        <v>2029</v>
      </c>
      <c r="G1423" s="265"/>
      <c r="H1423" s="265"/>
      <c r="I1423" s="265"/>
      <c r="J1423" s="171"/>
      <c r="K1423" s="173">
        <v>7</v>
      </c>
      <c r="L1423" s="171"/>
      <c r="M1423" s="171"/>
      <c r="N1423" s="171"/>
      <c r="O1423" s="171"/>
      <c r="P1423" s="171"/>
      <c r="Q1423" s="171"/>
      <c r="R1423" s="174"/>
      <c r="T1423" s="175"/>
      <c r="U1423" s="171"/>
      <c r="V1423" s="171"/>
      <c r="W1423" s="171"/>
      <c r="X1423" s="171"/>
      <c r="Y1423" s="171"/>
      <c r="Z1423" s="171"/>
      <c r="AA1423" s="176"/>
      <c r="AT1423" s="177" t="s">
        <v>2027</v>
      </c>
      <c r="AU1423" s="177" t="s">
        <v>1960</v>
      </c>
      <c r="AV1423" s="11" t="s">
        <v>2024</v>
      </c>
      <c r="AW1423" s="11" t="s">
        <v>2028</v>
      </c>
      <c r="AX1423" s="11" t="s">
        <v>1878</v>
      </c>
      <c r="AY1423" s="177" t="s">
        <v>2019</v>
      </c>
    </row>
    <row r="1424" spans="2:65" s="1" customFormat="1" ht="22.5" customHeight="1">
      <c r="B1424" s="33"/>
      <c r="C1424" s="155" t="s">
        <v>1780</v>
      </c>
      <c r="D1424" s="155" t="s">
        <v>2020</v>
      </c>
      <c r="E1424" s="156" t="s">
        <v>1781</v>
      </c>
      <c r="F1424" s="249" t="s">
        <v>1782</v>
      </c>
      <c r="G1424" s="250"/>
      <c r="H1424" s="250"/>
      <c r="I1424" s="250"/>
      <c r="J1424" s="157" t="s">
        <v>2197</v>
      </c>
      <c r="K1424" s="158">
        <v>19</v>
      </c>
      <c r="L1424" s="251">
        <v>0</v>
      </c>
      <c r="M1424" s="250"/>
      <c r="N1424" s="252">
        <f>ROUND(L1424*K1424,2)</f>
        <v>0</v>
      </c>
      <c r="O1424" s="250"/>
      <c r="P1424" s="250"/>
      <c r="Q1424" s="250"/>
      <c r="R1424" s="35"/>
      <c r="T1424" s="159" t="s">
        <v>1876</v>
      </c>
      <c r="U1424" s="42" t="s">
        <v>1901</v>
      </c>
      <c r="V1424" s="34"/>
      <c r="W1424" s="160">
        <f>V1424*K1424</f>
        <v>0</v>
      </c>
      <c r="X1424" s="160">
        <v>0</v>
      </c>
      <c r="Y1424" s="160">
        <f>X1424*K1424</f>
        <v>0</v>
      </c>
      <c r="Z1424" s="160">
        <v>0</v>
      </c>
      <c r="AA1424" s="161">
        <f>Z1424*K1424</f>
        <v>0</v>
      </c>
      <c r="AR1424" s="16" t="s">
        <v>2102</v>
      </c>
      <c r="AT1424" s="16" t="s">
        <v>2020</v>
      </c>
      <c r="AU1424" s="16" t="s">
        <v>1960</v>
      </c>
      <c r="AY1424" s="16" t="s">
        <v>2019</v>
      </c>
      <c r="BE1424" s="102">
        <f>IF(U1424="základní",N1424,0)</f>
        <v>0</v>
      </c>
      <c r="BF1424" s="102">
        <f>IF(U1424="snížená",N1424,0)</f>
        <v>0</v>
      </c>
      <c r="BG1424" s="102">
        <f>IF(U1424="zákl. přenesená",N1424,0)</f>
        <v>0</v>
      </c>
      <c r="BH1424" s="102">
        <f>IF(U1424="sníž. přenesená",N1424,0)</f>
        <v>0</v>
      </c>
      <c r="BI1424" s="102">
        <f>IF(U1424="nulová",N1424,0)</f>
        <v>0</v>
      </c>
      <c r="BJ1424" s="16" t="s">
        <v>1878</v>
      </c>
      <c r="BK1424" s="102">
        <f>ROUND(L1424*K1424,2)</f>
        <v>0</v>
      </c>
      <c r="BL1424" s="16" t="s">
        <v>2102</v>
      </c>
      <c r="BM1424" s="16" t="s">
        <v>1783</v>
      </c>
    </row>
    <row r="1425" spans="2:65" s="10" customFormat="1" ht="22.5" customHeight="1">
      <c r="B1425" s="162"/>
      <c r="C1425" s="163"/>
      <c r="D1425" s="163"/>
      <c r="E1425" s="164" t="s">
        <v>1876</v>
      </c>
      <c r="F1425" s="262" t="s">
        <v>1784</v>
      </c>
      <c r="G1425" s="263"/>
      <c r="H1425" s="263"/>
      <c r="I1425" s="263"/>
      <c r="J1425" s="163"/>
      <c r="K1425" s="165">
        <v>14</v>
      </c>
      <c r="L1425" s="163"/>
      <c r="M1425" s="163"/>
      <c r="N1425" s="163"/>
      <c r="O1425" s="163"/>
      <c r="P1425" s="163"/>
      <c r="Q1425" s="163"/>
      <c r="R1425" s="166"/>
      <c r="T1425" s="167"/>
      <c r="U1425" s="163"/>
      <c r="V1425" s="163"/>
      <c r="W1425" s="163"/>
      <c r="X1425" s="163"/>
      <c r="Y1425" s="163"/>
      <c r="Z1425" s="163"/>
      <c r="AA1425" s="168"/>
      <c r="AT1425" s="169" t="s">
        <v>2027</v>
      </c>
      <c r="AU1425" s="169" t="s">
        <v>1960</v>
      </c>
      <c r="AV1425" s="10" t="s">
        <v>1960</v>
      </c>
      <c r="AW1425" s="10" t="s">
        <v>2028</v>
      </c>
      <c r="AX1425" s="10" t="s">
        <v>1936</v>
      </c>
      <c r="AY1425" s="169" t="s">
        <v>2019</v>
      </c>
    </row>
    <row r="1426" spans="2:65" s="10" customFormat="1" ht="22.5" customHeight="1">
      <c r="B1426" s="162"/>
      <c r="C1426" s="163"/>
      <c r="D1426" s="163"/>
      <c r="E1426" s="164" t="s">
        <v>1876</v>
      </c>
      <c r="F1426" s="266" t="s">
        <v>1769</v>
      </c>
      <c r="G1426" s="263"/>
      <c r="H1426" s="263"/>
      <c r="I1426" s="263"/>
      <c r="J1426" s="163"/>
      <c r="K1426" s="165">
        <v>1</v>
      </c>
      <c r="L1426" s="163"/>
      <c r="M1426" s="163"/>
      <c r="N1426" s="163"/>
      <c r="O1426" s="163"/>
      <c r="P1426" s="163"/>
      <c r="Q1426" s="163"/>
      <c r="R1426" s="166"/>
      <c r="T1426" s="167"/>
      <c r="U1426" s="163"/>
      <c r="V1426" s="163"/>
      <c r="W1426" s="163"/>
      <c r="X1426" s="163"/>
      <c r="Y1426" s="163"/>
      <c r="Z1426" s="163"/>
      <c r="AA1426" s="168"/>
      <c r="AT1426" s="169" t="s">
        <v>2027</v>
      </c>
      <c r="AU1426" s="169" t="s">
        <v>1960</v>
      </c>
      <c r="AV1426" s="10" t="s">
        <v>1960</v>
      </c>
      <c r="AW1426" s="10" t="s">
        <v>2028</v>
      </c>
      <c r="AX1426" s="10" t="s">
        <v>1936</v>
      </c>
      <c r="AY1426" s="169" t="s">
        <v>2019</v>
      </c>
    </row>
    <row r="1427" spans="2:65" s="10" customFormat="1" ht="22.5" customHeight="1">
      <c r="B1427" s="162"/>
      <c r="C1427" s="163"/>
      <c r="D1427" s="163"/>
      <c r="E1427" s="164" t="s">
        <v>1876</v>
      </c>
      <c r="F1427" s="266" t="s">
        <v>1770</v>
      </c>
      <c r="G1427" s="263"/>
      <c r="H1427" s="263"/>
      <c r="I1427" s="263"/>
      <c r="J1427" s="163"/>
      <c r="K1427" s="165">
        <v>1</v>
      </c>
      <c r="L1427" s="163"/>
      <c r="M1427" s="163"/>
      <c r="N1427" s="163"/>
      <c r="O1427" s="163"/>
      <c r="P1427" s="163"/>
      <c r="Q1427" s="163"/>
      <c r="R1427" s="166"/>
      <c r="T1427" s="167"/>
      <c r="U1427" s="163"/>
      <c r="V1427" s="163"/>
      <c r="W1427" s="163"/>
      <c r="X1427" s="163"/>
      <c r="Y1427" s="163"/>
      <c r="Z1427" s="163"/>
      <c r="AA1427" s="168"/>
      <c r="AT1427" s="169" t="s">
        <v>2027</v>
      </c>
      <c r="AU1427" s="169" t="s">
        <v>1960</v>
      </c>
      <c r="AV1427" s="10" t="s">
        <v>1960</v>
      </c>
      <c r="AW1427" s="10" t="s">
        <v>2028</v>
      </c>
      <c r="AX1427" s="10" t="s">
        <v>1936</v>
      </c>
      <c r="AY1427" s="169" t="s">
        <v>2019</v>
      </c>
    </row>
    <row r="1428" spans="2:65" s="10" customFormat="1" ht="22.5" customHeight="1">
      <c r="B1428" s="162"/>
      <c r="C1428" s="163"/>
      <c r="D1428" s="163"/>
      <c r="E1428" s="164" t="s">
        <v>1876</v>
      </c>
      <c r="F1428" s="266" t="s">
        <v>1771</v>
      </c>
      <c r="G1428" s="263"/>
      <c r="H1428" s="263"/>
      <c r="I1428" s="263"/>
      <c r="J1428" s="163"/>
      <c r="K1428" s="165">
        <v>2</v>
      </c>
      <c r="L1428" s="163"/>
      <c r="M1428" s="163"/>
      <c r="N1428" s="163"/>
      <c r="O1428" s="163"/>
      <c r="P1428" s="163"/>
      <c r="Q1428" s="163"/>
      <c r="R1428" s="166"/>
      <c r="T1428" s="167"/>
      <c r="U1428" s="163"/>
      <c r="V1428" s="163"/>
      <c r="W1428" s="163"/>
      <c r="X1428" s="163"/>
      <c r="Y1428" s="163"/>
      <c r="Z1428" s="163"/>
      <c r="AA1428" s="168"/>
      <c r="AT1428" s="169" t="s">
        <v>2027</v>
      </c>
      <c r="AU1428" s="169" t="s">
        <v>1960</v>
      </c>
      <c r="AV1428" s="10" t="s">
        <v>1960</v>
      </c>
      <c r="AW1428" s="10" t="s">
        <v>2028</v>
      </c>
      <c r="AX1428" s="10" t="s">
        <v>1936</v>
      </c>
      <c r="AY1428" s="169" t="s">
        <v>2019</v>
      </c>
    </row>
    <row r="1429" spans="2:65" s="10" customFormat="1" ht="22.5" customHeight="1">
      <c r="B1429" s="162"/>
      <c r="C1429" s="163"/>
      <c r="D1429" s="163"/>
      <c r="E1429" s="164" t="s">
        <v>1876</v>
      </c>
      <c r="F1429" s="266" t="s">
        <v>1753</v>
      </c>
      <c r="G1429" s="263"/>
      <c r="H1429" s="263"/>
      <c r="I1429" s="263"/>
      <c r="J1429" s="163"/>
      <c r="K1429" s="165">
        <v>1</v>
      </c>
      <c r="L1429" s="163"/>
      <c r="M1429" s="163"/>
      <c r="N1429" s="163"/>
      <c r="O1429" s="163"/>
      <c r="P1429" s="163"/>
      <c r="Q1429" s="163"/>
      <c r="R1429" s="166"/>
      <c r="T1429" s="167"/>
      <c r="U1429" s="163"/>
      <c r="V1429" s="163"/>
      <c r="W1429" s="163"/>
      <c r="X1429" s="163"/>
      <c r="Y1429" s="163"/>
      <c r="Z1429" s="163"/>
      <c r="AA1429" s="168"/>
      <c r="AT1429" s="169" t="s">
        <v>2027</v>
      </c>
      <c r="AU1429" s="169" t="s">
        <v>1960</v>
      </c>
      <c r="AV1429" s="10" t="s">
        <v>1960</v>
      </c>
      <c r="AW1429" s="10" t="s">
        <v>2028</v>
      </c>
      <c r="AX1429" s="10" t="s">
        <v>1936</v>
      </c>
      <c r="AY1429" s="169" t="s">
        <v>2019</v>
      </c>
    </row>
    <row r="1430" spans="2:65" s="11" customFormat="1" ht="22.5" customHeight="1">
      <c r="B1430" s="170"/>
      <c r="C1430" s="171"/>
      <c r="D1430" s="171"/>
      <c r="E1430" s="172" t="s">
        <v>1876</v>
      </c>
      <c r="F1430" s="264" t="s">
        <v>2029</v>
      </c>
      <c r="G1430" s="265"/>
      <c r="H1430" s="265"/>
      <c r="I1430" s="265"/>
      <c r="J1430" s="171"/>
      <c r="K1430" s="173">
        <v>19</v>
      </c>
      <c r="L1430" s="171"/>
      <c r="M1430" s="171"/>
      <c r="N1430" s="171"/>
      <c r="O1430" s="171"/>
      <c r="P1430" s="171"/>
      <c r="Q1430" s="171"/>
      <c r="R1430" s="174"/>
      <c r="T1430" s="175"/>
      <c r="U1430" s="171"/>
      <c r="V1430" s="171"/>
      <c r="W1430" s="171"/>
      <c r="X1430" s="171"/>
      <c r="Y1430" s="171"/>
      <c r="Z1430" s="171"/>
      <c r="AA1430" s="176"/>
      <c r="AT1430" s="177" t="s">
        <v>2027</v>
      </c>
      <c r="AU1430" s="177" t="s">
        <v>1960</v>
      </c>
      <c r="AV1430" s="11" t="s">
        <v>2024</v>
      </c>
      <c r="AW1430" s="11" t="s">
        <v>2028</v>
      </c>
      <c r="AX1430" s="11" t="s">
        <v>1878</v>
      </c>
      <c r="AY1430" s="177" t="s">
        <v>2019</v>
      </c>
    </row>
    <row r="1431" spans="2:65" s="1" customFormat="1" ht="44.25" customHeight="1">
      <c r="B1431" s="33"/>
      <c r="C1431" s="155" t="s">
        <v>1785</v>
      </c>
      <c r="D1431" s="155" t="s">
        <v>2020</v>
      </c>
      <c r="E1431" s="156" t="s">
        <v>1786</v>
      </c>
      <c r="F1431" s="249" t="s">
        <v>1787</v>
      </c>
      <c r="G1431" s="250"/>
      <c r="H1431" s="250"/>
      <c r="I1431" s="250"/>
      <c r="J1431" s="157" t="s">
        <v>2197</v>
      </c>
      <c r="K1431" s="158">
        <v>2</v>
      </c>
      <c r="L1431" s="251">
        <v>0</v>
      </c>
      <c r="M1431" s="250"/>
      <c r="N1431" s="252">
        <f>ROUND(L1431*K1431,2)</f>
        <v>0</v>
      </c>
      <c r="O1431" s="250"/>
      <c r="P1431" s="250"/>
      <c r="Q1431" s="250"/>
      <c r="R1431" s="35"/>
      <c r="T1431" s="159" t="s">
        <v>1876</v>
      </c>
      <c r="U1431" s="42" t="s">
        <v>1901</v>
      </c>
      <c r="V1431" s="34"/>
      <c r="W1431" s="160">
        <f>V1431*K1431</f>
        <v>0</v>
      </c>
      <c r="X1431" s="160">
        <v>3.65E-3</v>
      </c>
      <c r="Y1431" s="160">
        <f>X1431*K1431</f>
        <v>7.3000000000000001E-3</v>
      </c>
      <c r="Z1431" s="160">
        <v>0</v>
      </c>
      <c r="AA1431" s="161">
        <f>Z1431*K1431</f>
        <v>0</v>
      </c>
      <c r="AR1431" s="16" t="s">
        <v>2102</v>
      </c>
      <c r="AT1431" s="16" t="s">
        <v>2020</v>
      </c>
      <c r="AU1431" s="16" t="s">
        <v>1960</v>
      </c>
      <c r="AY1431" s="16" t="s">
        <v>2019</v>
      </c>
      <c r="BE1431" s="102">
        <f>IF(U1431="základní",N1431,0)</f>
        <v>0</v>
      </c>
      <c r="BF1431" s="102">
        <f>IF(U1431="snížená",N1431,0)</f>
        <v>0</v>
      </c>
      <c r="BG1431" s="102">
        <f>IF(U1431="zákl. přenesená",N1431,0)</f>
        <v>0</v>
      </c>
      <c r="BH1431" s="102">
        <f>IF(U1431="sníž. přenesená",N1431,0)</f>
        <v>0</v>
      </c>
      <c r="BI1431" s="102">
        <f>IF(U1431="nulová",N1431,0)</f>
        <v>0</v>
      </c>
      <c r="BJ1431" s="16" t="s">
        <v>1878</v>
      </c>
      <c r="BK1431" s="102">
        <f>ROUND(L1431*K1431,2)</f>
        <v>0</v>
      </c>
      <c r="BL1431" s="16" t="s">
        <v>2102</v>
      </c>
      <c r="BM1431" s="16" t="s">
        <v>1788</v>
      </c>
    </row>
    <row r="1432" spans="2:65" s="10" customFormat="1" ht="22.5" customHeight="1">
      <c r="B1432" s="162"/>
      <c r="C1432" s="163"/>
      <c r="D1432" s="163"/>
      <c r="E1432" s="164" t="s">
        <v>1876</v>
      </c>
      <c r="F1432" s="262" t="s">
        <v>1789</v>
      </c>
      <c r="G1432" s="263"/>
      <c r="H1432" s="263"/>
      <c r="I1432" s="263"/>
      <c r="J1432" s="163"/>
      <c r="K1432" s="165">
        <v>2</v>
      </c>
      <c r="L1432" s="163"/>
      <c r="M1432" s="163"/>
      <c r="N1432" s="163"/>
      <c r="O1432" s="163"/>
      <c r="P1432" s="163"/>
      <c r="Q1432" s="163"/>
      <c r="R1432" s="166"/>
      <c r="T1432" s="167"/>
      <c r="U1432" s="163"/>
      <c r="V1432" s="163"/>
      <c r="W1432" s="163"/>
      <c r="X1432" s="163"/>
      <c r="Y1432" s="163"/>
      <c r="Z1432" s="163"/>
      <c r="AA1432" s="168"/>
      <c r="AT1432" s="169" t="s">
        <v>2027</v>
      </c>
      <c r="AU1432" s="169" t="s">
        <v>1960</v>
      </c>
      <c r="AV1432" s="10" t="s">
        <v>1960</v>
      </c>
      <c r="AW1432" s="10" t="s">
        <v>2028</v>
      </c>
      <c r="AX1432" s="10" t="s">
        <v>1936</v>
      </c>
      <c r="AY1432" s="169" t="s">
        <v>2019</v>
      </c>
    </row>
    <row r="1433" spans="2:65" s="11" customFormat="1" ht="22.5" customHeight="1">
      <c r="B1433" s="170"/>
      <c r="C1433" s="171"/>
      <c r="D1433" s="171"/>
      <c r="E1433" s="172" t="s">
        <v>1876</v>
      </c>
      <c r="F1433" s="264" t="s">
        <v>2029</v>
      </c>
      <c r="G1433" s="265"/>
      <c r="H1433" s="265"/>
      <c r="I1433" s="265"/>
      <c r="J1433" s="171"/>
      <c r="K1433" s="173">
        <v>2</v>
      </c>
      <c r="L1433" s="171"/>
      <c r="M1433" s="171"/>
      <c r="N1433" s="171"/>
      <c r="O1433" s="171"/>
      <c r="P1433" s="171"/>
      <c r="Q1433" s="171"/>
      <c r="R1433" s="174"/>
      <c r="T1433" s="175"/>
      <c r="U1433" s="171"/>
      <c r="V1433" s="171"/>
      <c r="W1433" s="171"/>
      <c r="X1433" s="171"/>
      <c r="Y1433" s="171"/>
      <c r="Z1433" s="171"/>
      <c r="AA1433" s="176"/>
      <c r="AT1433" s="177" t="s">
        <v>2027</v>
      </c>
      <c r="AU1433" s="177" t="s">
        <v>1960</v>
      </c>
      <c r="AV1433" s="11" t="s">
        <v>2024</v>
      </c>
      <c r="AW1433" s="11" t="s">
        <v>2028</v>
      </c>
      <c r="AX1433" s="11" t="s">
        <v>1878</v>
      </c>
      <c r="AY1433" s="177" t="s">
        <v>2019</v>
      </c>
    </row>
    <row r="1434" spans="2:65" s="9" customFormat="1" ht="29.85" customHeight="1">
      <c r="B1434" s="144"/>
      <c r="C1434" s="145"/>
      <c r="D1434" s="154" t="s">
        <v>1983</v>
      </c>
      <c r="E1434" s="154"/>
      <c r="F1434" s="154"/>
      <c r="G1434" s="154"/>
      <c r="H1434" s="154"/>
      <c r="I1434" s="154"/>
      <c r="J1434" s="154"/>
      <c r="K1434" s="154"/>
      <c r="L1434" s="154"/>
      <c r="M1434" s="154"/>
      <c r="N1434" s="256">
        <f>BK1434</f>
        <v>0</v>
      </c>
      <c r="O1434" s="257"/>
      <c r="P1434" s="257"/>
      <c r="Q1434" s="257"/>
      <c r="R1434" s="147"/>
      <c r="T1434" s="148"/>
      <c r="U1434" s="145"/>
      <c r="V1434" s="145"/>
      <c r="W1434" s="149">
        <f>SUM(W1435:W1437)</f>
        <v>0</v>
      </c>
      <c r="X1434" s="145"/>
      <c r="Y1434" s="149">
        <f>SUM(Y1435:Y1437)</f>
        <v>0</v>
      </c>
      <c r="Z1434" s="145"/>
      <c r="AA1434" s="150">
        <f>SUM(AA1435:AA1437)</f>
        <v>0</v>
      </c>
      <c r="AR1434" s="151" t="s">
        <v>1960</v>
      </c>
      <c r="AT1434" s="152" t="s">
        <v>1935</v>
      </c>
      <c r="AU1434" s="152" t="s">
        <v>1878</v>
      </c>
      <c r="AY1434" s="151" t="s">
        <v>2019</v>
      </c>
      <c r="BK1434" s="153">
        <f>SUM(BK1435:BK1437)</f>
        <v>0</v>
      </c>
    </row>
    <row r="1435" spans="2:65" s="1" customFormat="1" ht="31.5" customHeight="1">
      <c r="B1435" s="33"/>
      <c r="C1435" s="155" t="s">
        <v>1790</v>
      </c>
      <c r="D1435" s="155" t="s">
        <v>2020</v>
      </c>
      <c r="E1435" s="156" t="s">
        <v>1791</v>
      </c>
      <c r="F1435" s="249" t="s">
        <v>1792</v>
      </c>
      <c r="G1435" s="250"/>
      <c r="H1435" s="250"/>
      <c r="I1435" s="250"/>
      <c r="J1435" s="157" t="s">
        <v>1168</v>
      </c>
      <c r="K1435" s="158">
        <v>1</v>
      </c>
      <c r="L1435" s="251">
        <v>0</v>
      </c>
      <c r="M1435" s="250"/>
      <c r="N1435" s="252">
        <f>ROUND(L1435*K1435,2)</f>
        <v>0</v>
      </c>
      <c r="O1435" s="250"/>
      <c r="P1435" s="250"/>
      <c r="Q1435" s="250"/>
      <c r="R1435" s="35"/>
      <c r="T1435" s="159" t="s">
        <v>1876</v>
      </c>
      <c r="U1435" s="42" t="s">
        <v>1901</v>
      </c>
      <c r="V1435" s="34"/>
      <c r="W1435" s="160">
        <f>V1435*K1435</f>
        <v>0</v>
      </c>
      <c r="X1435" s="160">
        <v>0</v>
      </c>
      <c r="Y1435" s="160">
        <f>X1435*K1435</f>
        <v>0</v>
      </c>
      <c r="Z1435" s="160">
        <v>0</v>
      </c>
      <c r="AA1435" s="161">
        <f>Z1435*K1435</f>
        <v>0</v>
      </c>
      <c r="AR1435" s="16" t="s">
        <v>2102</v>
      </c>
      <c r="AT1435" s="16" t="s">
        <v>2020</v>
      </c>
      <c r="AU1435" s="16" t="s">
        <v>1960</v>
      </c>
      <c r="AY1435" s="16" t="s">
        <v>2019</v>
      </c>
      <c r="BE1435" s="102">
        <f>IF(U1435="základní",N1435,0)</f>
        <v>0</v>
      </c>
      <c r="BF1435" s="102">
        <f>IF(U1435="snížená",N1435,0)</f>
        <v>0</v>
      </c>
      <c r="BG1435" s="102">
        <f>IF(U1435="zákl. přenesená",N1435,0)</f>
        <v>0</v>
      </c>
      <c r="BH1435" s="102">
        <f>IF(U1435="sníž. přenesená",N1435,0)</f>
        <v>0</v>
      </c>
      <c r="BI1435" s="102">
        <f>IF(U1435="nulová",N1435,0)</f>
        <v>0</v>
      </c>
      <c r="BJ1435" s="16" t="s">
        <v>1878</v>
      </c>
      <c r="BK1435" s="102">
        <f>ROUND(L1435*K1435,2)</f>
        <v>0</v>
      </c>
      <c r="BL1435" s="16" t="s">
        <v>2102</v>
      </c>
      <c r="BM1435" s="16" t="s">
        <v>1793</v>
      </c>
    </row>
    <row r="1436" spans="2:65" s="10" customFormat="1" ht="22.5" customHeight="1">
      <c r="B1436" s="162"/>
      <c r="C1436" s="163"/>
      <c r="D1436" s="163"/>
      <c r="E1436" s="164" t="s">
        <v>1876</v>
      </c>
      <c r="F1436" s="262" t="s">
        <v>1878</v>
      </c>
      <c r="G1436" s="263"/>
      <c r="H1436" s="263"/>
      <c r="I1436" s="263"/>
      <c r="J1436" s="163"/>
      <c r="K1436" s="165">
        <v>1</v>
      </c>
      <c r="L1436" s="163"/>
      <c r="M1436" s="163"/>
      <c r="N1436" s="163"/>
      <c r="O1436" s="163"/>
      <c r="P1436" s="163"/>
      <c r="Q1436" s="163"/>
      <c r="R1436" s="166"/>
      <c r="T1436" s="167"/>
      <c r="U1436" s="163"/>
      <c r="V1436" s="163"/>
      <c r="W1436" s="163"/>
      <c r="X1436" s="163"/>
      <c r="Y1436" s="163"/>
      <c r="Z1436" s="163"/>
      <c r="AA1436" s="168"/>
      <c r="AT1436" s="169" t="s">
        <v>2027</v>
      </c>
      <c r="AU1436" s="169" t="s">
        <v>1960</v>
      </c>
      <c r="AV1436" s="10" t="s">
        <v>1960</v>
      </c>
      <c r="AW1436" s="10" t="s">
        <v>2028</v>
      </c>
      <c r="AX1436" s="10" t="s">
        <v>1936</v>
      </c>
      <c r="AY1436" s="169" t="s">
        <v>2019</v>
      </c>
    </row>
    <row r="1437" spans="2:65" s="11" customFormat="1" ht="22.5" customHeight="1">
      <c r="B1437" s="170"/>
      <c r="C1437" s="171"/>
      <c r="D1437" s="171"/>
      <c r="E1437" s="172" t="s">
        <v>1876</v>
      </c>
      <c r="F1437" s="264" t="s">
        <v>2029</v>
      </c>
      <c r="G1437" s="265"/>
      <c r="H1437" s="265"/>
      <c r="I1437" s="265"/>
      <c r="J1437" s="171"/>
      <c r="K1437" s="173">
        <v>1</v>
      </c>
      <c r="L1437" s="171"/>
      <c r="M1437" s="171"/>
      <c r="N1437" s="171"/>
      <c r="O1437" s="171"/>
      <c r="P1437" s="171"/>
      <c r="Q1437" s="171"/>
      <c r="R1437" s="174"/>
      <c r="T1437" s="175"/>
      <c r="U1437" s="171"/>
      <c r="V1437" s="171"/>
      <c r="W1437" s="171"/>
      <c r="X1437" s="171"/>
      <c r="Y1437" s="171"/>
      <c r="Z1437" s="171"/>
      <c r="AA1437" s="176"/>
      <c r="AT1437" s="177" t="s">
        <v>2027</v>
      </c>
      <c r="AU1437" s="177" t="s">
        <v>1960</v>
      </c>
      <c r="AV1437" s="11" t="s">
        <v>2024</v>
      </c>
      <c r="AW1437" s="11" t="s">
        <v>2028</v>
      </c>
      <c r="AX1437" s="11" t="s">
        <v>1878</v>
      </c>
      <c r="AY1437" s="177" t="s">
        <v>2019</v>
      </c>
    </row>
    <row r="1438" spans="2:65" s="9" customFormat="1" ht="29.85" customHeight="1">
      <c r="B1438" s="144"/>
      <c r="C1438" s="145"/>
      <c r="D1438" s="154" t="s">
        <v>1984</v>
      </c>
      <c r="E1438" s="154"/>
      <c r="F1438" s="154"/>
      <c r="G1438" s="154"/>
      <c r="H1438" s="154"/>
      <c r="I1438" s="154"/>
      <c r="J1438" s="154"/>
      <c r="K1438" s="154"/>
      <c r="L1438" s="154"/>
      <c r="M1438" s="154"/>
      <c r="N1438" s="256">
        <f>BK1438</f>
        <v>0</v>
      </c>
      <c r="O1438" s="257"/>
      <c r="P1438" s="257"/>
      <c r="Q1438" s="257"/>
      <c r="R1438" s="147"/>
      <c r="T1438" s="148"/>
      <c r="U1438" s="145"/>
      <c r="V1438" s="145"/>
      <c r="W1438" s="149">
        <f>SUM(W1439:W1457)</f>
        <v>0</v>
      </c>
      <c r="X1438" s="145"/>
      <c r="Y1438" s="149">
        <f>SUM(Y1439:Y1457)</f>
        <v>0</v>
      </c>
      <c r="Z1438" s="145"/>
      <c r="AA1438" s="150">
        <f>SUM(AA1439:AA1457)</f>
        <v>0</v>
      </c>
      <c r="AR1438" s="151" t="s">
        <v>1960</v>
      </c>
      <c r="AT1438" s="152" t="s">
        <v>1935</v>
      </c>
      <c r="AU1438" s="152" t="s">
        <v>1878</v>
      </c>
      <c r="AY1438" s="151" t="s">
        <v>2019</v>
      </c>
      <c r="BK1438" s="153">
        <f>SUM(BK1439:BK1457)</f>
        <v>0</v>
      </c>
    </row>
    <row r="1439" spans="2:65" s="1" customFormat="1" ht="69.75" customHeight="1">
      <c r="B1439" s="33"/>
      <c r="C1439" s="155" t="s">
        <v>1794</v>
      </c>
      <c r="D1439" s="155" t="s">
        <v>2020</v>
      </c>
      <c r="E1439" s="156" t="s">
        <v>1795</v>
      </c>
      <c r="F1439" s="249" t="s">
        <v>1796</v>
      </c>
      <c r="G1439" s="250"/>
      <c r="H1439" s="250"/>
      <c r="I1439" s="250"/>
      <c r="J1439" s="157" t="s">
        <v>2197</v>
      </c>
      <c r="K1439" s="158">
        <v>2</v>
      </c>
      <c r="L1439" s="251">
        <v>0</v>
      </c>
      <c r="M1439" s="250"/>
      <c r="N1439" s="252">
        <f>ROUND(L1439*K1439,2)</f>
        <v>0</v>
      </c>
      <c r="O1439" s="250"/>
      <c r="P1439" s="250"/>
      <c r="Q1439" s="250"/>
      <c r="R1439" s="35"/>
      <c r="T1439" s="159" t="s">
        <v>1876</v>
      </c>
      <c r="U1439" s="42" t="s">
        <v>1901</v>
      </c>
      <c r="V1439" s="34"/>
      <c r="W1439" s="160">
        <f>V1439*K1439</f>
        <v>0</v>
      </c>
      <c r="X1439" s="160">
        <v>0</v>
      </c>
      <c r="Y1439" s="160">
        <f>X1439*K1439</f>
        <v>0</v>
      </c>
      <c r="Z1439" s="160">
        <v>0</v>
      </c>
      <c r="AA1439" s="161">
        <f>Z1439*K1439</f>
        <v>0</v>
      </c>
      <c r="AR1439" s="16" t="s">
        <v>2102</v>
      </c>
      <c r="AT1439" s="16" t="s">
        <v>2020</v>
      </c>
      <c r="AU1439" s="16" t="s">
        <v>1960</v>
      </c>
      <c r="AY1439" s="16" t="s">
        <v>2019</v>
      </c>
      <c r="BE1439" s="102">
        <f>IF(U1439="základní",N1439,0)</f>
        <v>0</v>
      </c>
      <c r="BF1439" s="102">
        <f>IF(U1439="snížená",N1439,0)</f>
        <v>0</v>
      </c>
      <c r="BG1439" s="102">
        <f>IF(U1439="zákl. přenesená",N1439,0)</f>
        <v>0</v>
      </c>
      <c r="BH1439" s="102">
        <f>IF(U1439="sníž. přenesená",N1439,0)</f>
        <v>0</v>
      </c>
      <c r="BI1439" s="102">
        <f>IF(U1439="nulová",N1439,0)</f>
        <v>0</v>
      </c>
      <c r="BJ1439" s="16" t="s">
        <v>1878</v>
      </c>
      <c r="BK1439" s="102">
        <f>ROUND(L1439*K1439,2)</f>
        <v>0</v>
      </c>
      <c r="BL1439" s="16" t="s">
        <v>2102</v>
      </c>
      <c r="BM1439" s="16" t="s">
        <v>1797</v>
      </c>
    </row>
    <row r="1440" spans="2:65" s="10" customFormat="1" ht="22.5" customHeight="1">
      <c r="B1440" s="162"/>
      <c r="C1440" s="163"/>
      <c r="D1440" s="163"/>
      <c r="E1440" s="164" t="s">
        <v>1876</v>
      </c>
      <c r="F1440" s="262" t="s">
        <v>1798</v>
      </c>
      <c r="G1440" s="263"/>
      <c r="H1440" s="263"/>
      <c r="I1440" s="263"/>
      <c r="J1440" s="163"/>
      <c r="K1440" s="165">
        <v>1</v>
      </c>
      <c r="L1440" s="163"/>
      <c r="M1440" s="163"/>
      <c r="N1440" s="163"/>
      <c r="O1440" s="163"/>
      <c r="P1440" s="163"/>
      <c r="Q1440" s="163"/>
      <c r="R1440" s="166"/>
      <c r="T1440" s="167"/>
      <c r="U1440" s="163"/>
      <c r="V1440" s="163"/>
      <c r="W1440" s="163"/>
      <c r="X1440" s="163"/>
      <c r="Y1440" s="163"/>
      <c r="Z1440" s="163"/>
      <c r="AA1440" s="168"/>
      <c r="AT1440" s="169" t="s">
        <v>2027</v>
      </c>
      <c r="AU1440" s="169" t="s">
        <v>1960</v>
      </c>
      <c r="AV1440" s="10" t="s">
        <v>1960</v>
      </c>
      <c r="AW1440" s="10" t="s">
        <v>2028</v>
      </c>
      <c r="AX1440" s="10" t="s">
        <v>1936</v>
      </c>
      <c r="AY1440" s="169" t="s">
        <v>2019</v>
      </c>
    </row>
    <row r="1441" spans="2:65" s="10" customFormat="1" ht="22.5" customHeight="1">
      <c r="B1441" s="162"/>
      <c r="C1441" s="163"/>
      <c r="D1441" s="163"/>
      <c r="E1441" s="164" t="s">
        <v>1876</v>
      </c>
      <c r="F1441" s="266" t="s">
        <v>1799</v>
      </c>
      <c r="G1441" s="263"/>
      <c r="H1441" s="263"/>
      <c r="I1441" s="263"/>
      <c r="J1441" s="163"/>
      <c r="K1441" s="165">
        <v>1</v>
      </c>
      <c r="L1441" s="163"/>
      <c r="M1441" s="163"/>
      <c r="N1441" s="163"/>
      <c r="O1441" s="163"/>
      <c r="P1441" s="163"/>
      <c r="Q1441" s="163"/>
      <c r="R1441" s="166"/>
      <c r="T1441" s="167"/>
      <c r="U1441" s="163"/>
      <c r="V1441" s="163"/>
      <c r="W1441" s="163"/>
      <c r="X1441" s="163"/>
      <c r="Y1441" s="163"/>
      <c r="Z1441" s="163"/>
      <c r="AA1441" s="168"/>
      <c r="AT1441" s="169" t="s">
        <v>2027</v>
      </c>
      <c r="AU1441" s="169" t="s">
        <v>1960</v>
      </c>
      <c r="AV1441" s="10" t="s">
        <v>1960</v>
      </c>
      <c r="AW1441" s="10" t="s">
        <v>2028</v>
      </c>
      <c r="AX1441" s="10" t="s">
        <v>1936</v>
      </c>
      <c r="AY1441" s="169" t="s">
        <v>2019</v>
      </c>
    </row>
    <row r="1442" spans="2:65" s="11" customFormat="1" ht="22.5" customHeight="1">
      <c r="B1442" s="170"/>
      <c r="C1442" s="171"/>
      <c r="D1442" s="171"/>
      <c r="E1442" s="172" t="s">
        <v>1876</v>
      </c>
      <c r="F1442" s="264" t="s">
        <v>2029</v>
      </c>
      <c r="G1442" s="265"/>
      <c r="H1442" s="265"/>
      <c r="I1442" s="265"/>
      <c r="J1442" s="171"/>
      <c r="K1442" s="173">
        <v>2</v>
      </c>
      <c r="L1442" s="171"/>
      <c r="M1442" s="171"/>
      <c r="N1442" s="171"/>
      <c r="O1442" s="171"/>
      <c r="P1442" s="171"/>
      <c r="Q1442" s="171"/>
      <c r="R1442" s="174"/>
      <c r="T1442" s="175"/>
      <c r="U1442" s="171"/>
      <c r="V1442" s="171"/>
      <c r="W1442" s="171"/>
      <c r="X1442" s="171"/>
      <c r="Y1442" s="171"/>
      <c r="Z1442" s="171"/>
      <c r="AA1442" s="176"/>
      <c r="AT1442" s="177" t="s">
        <v>2027</v>
      </c>
      <c r="AU1442" s="177" t="s">
        <v>1960</v>
      </c>
      <c r="AV1442" s="11" t="s">
        <v>2024</v>
      </c>
      <c r="AW1442" s="11" t="s">
        <v>2028</v>
      </c>
      <c r="AX1442" s="11" t="s">
        <v>1878</v>
      </c>
      <c r="AY1442" s="177" t="s">
        <v>2019</v>
      </c>
    </row>
    <row r="1443" spans="2:65" s="1" customFormat="1" ht="44.25" customHeight="1">
      <c r="B1443" s="33"/>
      <c r="C1443" s="155" t="s">
        <v>1800</v>
      </c>
      <c r="D1443" s="155" t="s">
        <v>2020</v>
      </c>
      <c r="E1443" s="156" t="s">
        <v>1801</v>
      </c>
      <c r="F1443" s="249" t="s">
        <v>1802</v>
      </c>
      <c r="G1443" s="250"/>
      <c r="H1443" s="250"/>
      <c r="I1443" s="250"/>
      <c r="J1443" s="157" t="s">
        <v>2049</v>
      </c>
      <c r="K1443" s="158">
        <v>4.5999999999999996</v>
      </c>
      <c r="L1443" s="251">
        <v>0</v>
      </c>
      <c r="M1443" s="250"/>
      <c r="N1443" s="252">
        <f>ROUND(L1443*K1443,2)</f>
        <v>0</v>
      </c>
      <c r="O1443" s="250"/>
      <c r="P1443" s="250"/>
      <c r="Q1443" s="250"/>
      <c r="R1443" s="35"/>
      <c r="T1443" s="159" t="s">
        <v>1876</v>
      </c>
      <c r="U1443" s="42" t="s">
        <v>1901</v>
      </c>
      <c r="V1443" s="34"/>
      <c r="W1443" s="160">
        <f>V1443*K1443</f>
        <v>0</v>
      </c>
      <c r="X1443" s="160">
        <v>0</v>
      </c>
      <c r="Y1443" s="160">
        <f>X1443*K1443</f>
        <v>0</v>
      </c>
      <c r="Z1443" s="160">
        <v>0</v>
      </c>
      <c r="AA1443" s="161">
        <f>Z1443*K1443</f>
        <v>0</v>
      </c>
      <c r="AR1443" s="16" t="s">
        <v>2102</v>
      </c>
      <c r="AT1443" s="16" t="s">
        <v>2020</v>
      </c>
      <c r="AU1443" s="16" t="s">
        <v>1960</v>
      </c>
      <c r="AY1443" s="16" t="s">
        <v>2019</v>
      </c>
      <c r="BE1443" s="102">
        <f>IF(U1443="základní",N1443,0)</f>
        <v>0</v>
      </c>
      <c r="BF1443" s="102">
        <f>IF(U1443="snížená",N1443,0)</f>
        <v>0</v>
      </c>
      <c r="BG1443" s="102">
        <f>IF(U1443="zákl. přenesená",N1443,0)</f>
        <v>0</v>
      </c>
      <c r="BH1443" s="102">
        <f>IF(U1443="sníž. přenesená",N1443,0)</f>
        <v>0</v>
      </c>
      <c r="BI1443" s="102">
        <f>IF(U1443="nulová",N1443,0)</f>
        <v>0</v>
      </c>
      <c r="BJ1443" s="16" t="s">
        <v>1878</v>
      </c>
      <c r="BK1443" s="102">
        <f>ROUND(L1443*K1443,2)</f>
        <v>0</v>
      </c>
      <c r="BL1443" s="16" t="s">
        <v>2102</v>
      </c>
      <c r="BM1443" s="16" t="s">
        <v>1803</v>
      </c>
    </row>
    <row r="1444" spans="2:65" s="10" customFormat="1" ht="22.5" customHeight="1">
      <c r="B1444" s="162"/>
      <c r="C1444" s="163"/>
      <c r="D1444" s="163"/>
      <c r="E1444" s="164" t="s">
        <v>1876</v>
      </c>
      <c r="F1444" s="262" t="s">
        <v>1804</v>
      </c>
      <c r="G1444" s="263"/>
      <c r="H1444" s="263"/>
      <c r="I1444" s="263"/>
      <c r="J1444" s="163"/>
      <c r="K1444" s="165">
        <v>2.6</v>
      </c>
      <c r="L1444" s="163"/>
      <c r="M1444" s="163"/>
      <c r="N1444" s="163"/>
      <c r="O1444" s="163"/>
      <c r="P1444" s="163"/>
      <c r="Q1444" s="163"/>
      <c r="R1444" s="166"/>
      <c r="T1444" s="167"/>
      <c r="U1444" s="163"/>
      <c r="V1444" s="163"/>
      <c r="W1444" s="163"/>
      <c r="X1444" s="163"/>
      <c r="Y1444" s="163"/>
      <c r="Z1444" s="163"/>
      <c r="AA1444" s="168"/>
      <c r="AT1444" s="169" t="s">
        <v>2027</v>
      </c>
      <c r="AU1444" s="169" t="s">
        <v>1960</v>
      </c>
      <c r="AV1444" s="10" t="s">
        <v>1960</v>
      </c>
      <c r="AW1444" s="10" t="s">
        <v>2028</v>
      </c>
      <c r="AX1444" s="10" t="s">
        <v>1936</v>
      </c>
      <c r="AY1444" s="169" t="s">
        <v>2019</v>
      </c>
    </row>
    <row r="1445" spans="2:65" s="10" customFormat="1" ht="22.5" customHeight="1">
      <c r="B1445" s="162"/>
      <c r="C1445" s="163"/>
      <c r="D1445" s="163"/>
      <c r="E1445" s="164" t="s">
        <v>1876</v>
      </c>
      <c r="F1445" s="266" t="s">
        <v>1805</v>
      </c>
      <c r="G1445" s="263"/>
      <c r="H1445" s="263"/>
      <c r="I1445" s="263"/>
      <c r="J1445" s="163"/>
      <c r="K1445" s="165">
        <v>2</v>
      </c>
      <c r="L1445" s="163"/>
      <c r="M1445" s="163"/>
      <c r="N1445" s="163"/>
      <c r="O1445" s="163"/>
      <c r="P1445" s="163"/>
      <c r="Q1445" s="163"/>
      <c r="R1445" s="166"/>
      <c r="T1445" s="167"/>
      <c r="U1445" s="163"/>
      <c r="V1445" s="163"/>
      <c r="W1445" s="163"/>
      <c r="X1445" s="163"/>
      <c r="Y1445" s="163"/>
      <c r="Z1445" s="163"/>
      <c r="AA1445" s="168"/>
      <c r="AT1445" s="169" t="s">
        <v>2027</v>
      </c>
      <c r="AU1445" s="169" t="s">
        <v>1960</v>
      </c>
      <c r="AV1445" s="10" t="s">
        <v>1960</v>
      </c>
      <c r="AW1445" s="10" t="s">
        <v>2028</v>
      </c>
      <c r="AX1445" s="10" t="s">
        <v>1936</v>
      </c>
      <c r="AY1445" s="169" t="s">
        <v>2019</v>
      </c>
    </row>
    <row r="1446" spans="2:65" s="11" customFormat="1" ht="22.5" customHeight="1">
      <c r="B1446" s="170"/>
      <c r="C1446" s="171"/>
      <c r="D1446" s="171"/>
      <c r="E1446" s="172" t="s">
        <v>1876</v>
      </c>
      <c r="F1446" s="264" t="s">
        <v>2029</v>
      </c>
      <c r="G1446" s="265"/>
      <c r="H1446" s="265"/>
      <c r="I1446" s="265"/>
      <c r="J1446" s="171"/>
      <c r="K1446" s="173">
        <v>4.5999999999999996</v>
      </c>
      <c r="L1446" s="171"/>
      <c r="M1446" s="171"/>
      <c r="N1446" s="171"/>
      <c r="O1446" s="171"/>
      <c r="P1446" s="171"/>
      <c r="Q1446" s="171"/>
      <c r="R1446" s="174"/>
      <c r="T1446" s="175"/>
      <c r="U1446" s="171"/>
      <c r="V1446" s="171"/>
      <c r="W1446" s="171"/>
      <c r="X1446" s="171"/>
      <c r="Y1446" s="171"/>
      <c r="Z1446" s="171"/>
      <c r="AA1446" s="176"/>
      <c r="AT1446" s="177" t="s">
        <v>2027</v>
      </c>
      <c r="AU1446" s="177" t="s">
        <v>1960</v>
      </c>
      <c r="AV1446" s="11" t="s">
        <v>2024</v>
      </c>
      <c r="AW1446" s="11" t="s">
        <v>2028</v>
      </c>
      <c r="AX1446" s="11" t="s">
        <v>1878</v>
      </c>
      <c r="AY1446" s="177" t="s">
        <v>2019</v>
      </c>
    </row>
    <row r="1447" spans="2:65" s="1" customFormat="1" ht="31.5" customHeight="1">
      <c r="B1447" s="33"/>
      <c r="C1447" s="155" t="s">
        <v>1806</v>
      </c>
      <c r="D1447" s="155" t="s">
        <v>2020</v>
      </c>
      <c r="E1447" s="156" t="s">
        <v>1807</v>
      </c>
      <c r="F1447" s="249" t="s">
        <v>1808</v>
      </c>
      <c r="G1447" s="250"/>
      <c r="H1447" s="250"/>
      <c r="I1447" s="250"/>
      <c r="J1447" s="157" t="s">
        <v>2197</v>
      </c>
      <c r="K1447" s="158">
        <v>2</v>
      </c>
      <c r="L1447" s="251">
        <v>0</v>
      </c>
      <c r="M1447" s="250"/>
      <c r="N1447" s="252">
        <f>ROUND(L1447*K1447,2)</f>
        <v>0</v>
      </c>
      <c r="O1447" s="250"/>
      <c r="P1447" s="250"/>
      <c r="Q1447" s="250"/>
      <c r="R1447" s="35"/>
      <c r="T1447" s="159" t="s">
        <v>1876</v>
      </c>
      <c r="U1447" s="42" t="s">
        <v>1901</v>
      </c>
      <c r="V1447" s="34"/>
      <c r="W1447" s="160">
        <f>V1447*K1447</f>
        <v>0</v>
      </c>
      <c r="X1447" s="160">
        <v>0</v>
      </c>
      <c r="Y1447" s="160">
        <f>X1447*K1447</f>
        <v>0</v>
      </c>
      <c r="Z1447" s="160">
        <v>0</v>
      </c>
      <c r="AA1447" s="161">
        <f>Z1447*K1447</f>
        <v>0</v>
      </c>
      <c r="AR1447" s="16" t="s">
        <v>2102</v>
      </c>
      <c r="AT1447" s="16" t="s">
        <v>2020</v>
      </c>
      <c r="AU1447" s="16" t="s">
        <v>1960</v>
      </c>
      <c r="AY1447" s="16" t="s">
        <v>2019</v>
      </c>
      <c r="BE1447" s="102">
        <f>IF(U1447="základní",N1447,0)</f>
        <v>0</v>
      </c>
      <c r="BF1447" s="102">
        <f>IF(U1447="snížená",N1447,0)</f>
        <v>0</v>
      </c>
      <c r="BG1447" s="102">
        <f>IF(U1447="zákl. přenesená",N1447,0)</f>
        <v>0</v>
      </c>
      <c r="BH1447" s="102">
        <f>IF(U1447="sníž. přenesená",N1447,0)</f>
        <v>0</v>
      </c>
      <c r="BI1447" s="102">
        <f>IF(U1447="nulová",N1447,0)</f>
        <v>0</v>
      </c>
      <c r="BJ1447" s="16" t="s">
        <v>1878</v>
      </c>
      <c r="BK1447" s="102">
        <f>ROUND(L1447*K1447,2)</f>
        <v>0</v>
      </c>
      <c r="BL1447" s="16" t="s">
        <v>2102</v>
      </c>
      <c r="BM1447" s="16" t="s">
        <v>1809</v>
      </c>
    </row>
    <row r="1448" spans="2:65" s="10" customFormat="1" ht="22.5" customHeight="1">
      <c r="B1448" s="162"/>
      <c r="C1448" s="163"/>
      <c r="D1448" s="163"/>
      <c r="E1448" s="164" t="s">
        <v>1876</v>
      </c>
      <c r="F1448" s="262" t="s">
        <v>1798</v>
      </c>
      <c r="G1448" s="263"/>
      <c r="H1448" s="263"/>
      <c r="I1448" s="263"/>
      <c r="J1448" s="163"/>
      <c r="K1448" s="165">
        <v>1</v>
      </c>
      <c r="L1448" s="163"/>
      <c r="M1448" s="163"/>
      <c r="N1448" s="163"/>
      <c r="O1448" s="163"/>
      <c r="P1448" s="163"/>
      <c r="Q1448" s="163"/>
      <c r="R1448" s="166"/>
      <c r="T1448" s="167"/>
      <c r="U1448" s="163"/>
      <c r="V1448" s="163"/>
      <c r="W1448" s="163"/>
      <c r="X1448" s="163"/>
      <c r="Y1448" s="163"/>
      <c r="Z1448" s="163"/>
      <c r="AA1448" s="168"/>
      <c r="AT1448" s="169" t="s">
        <v>2027</v>
      </c>
      <c r="AU1448" s="169" t="s">
        <v>1960</v>
      </c>
      <c r="AV1448" s="10" t="s">
        <v>1960</v>
      </c>
      <c r="AW1448" s="10" t="s">
        <v>2028</v>
      </c>
      <c r="AX1448" s="10" t="s">
        <v>1936</v>
      </c>
      <c r="AY1448" s="169" t="s">
        <v>2019</v>
      </c>
    </row>
    <row r="1449" spans="2:65" s="10" customFormat="1" ht="22.5" customHeight="1">
      <c r="B1449" s="162"/>
      <c r="C1449" s="163"/>
      <c r="D1449" s="163"/>
      <c r="E1449" s="164" t="s">
        <v>1876</v>
      </c>
      <c r="F1449" s="266" t="s">
        <v>1799</v>
      </c>
      <c r="G1449" s="263"/>
      <c r="H1449" s="263"/>
      <c r="I1449" s="263"/>
      <c r="J1449" s="163"/>
      <c r="K1449" s="165">
        <v>1</v>
      </c>
      <c r="L1449" s="163"/>
      <c r="M1449" s="163"/>
      <c r="N1449" s="163"/>
      <c r="O1449" s="163"/>
      <c r="P1449" s="163"/>
      <c r="Q1449" s="163"/>
      <c r="R1449" s="166"/>
      <c r="T1449" s="167"/>
      <c r="U1449" s="163"/>
      <c r="V1449" s="163"/>
      <c r="W1449" s="163"/>
      <c r="X1449" s="163"/>
      <c r="Y1449" s="163"/>
      <c r="Z1449" s="163"/>
      <c r="AA1449" s="168"/>
      <c r="AT1449" s="169" t="s">
        <v>2027</v>
      </c>
      <c r="AU1449" s="169" t="s">
        <v>1960</v>
      </c>
      <c r="AV1449" s="10" t="s">
        <v>1960</v>
      </c>
      <c r="AW1449" s="10" t="s">
        <v>2028</v>
      </c>
      <c r="AX1449" s="10" t="s">
        <v>1936</v>
      </c>
      <c r="AY1449" s="169" t="s">
        <v>2019</v>
      </c>
    </row>
    <row r="1450" spans="2:65" s="11" customFormat="1" ht="22.5" customHeight="1">
      <c r="B1450" s="170"/>
      <c r="C1450" s="171"/>
      <c r="D1450" s="171"/>
      <c r="E1450" s="172" t="s">
        <v>1876</v>
      </c>
      <c r="F1450" s="264" t="s">
        <v>2029</v>
      </c>
      <c r="G1450" s="265"/>
      <c r="H1450" s="265"/>
      <c r="I1450" s="265"/>
      <c r="J1450" s="171"/>
      <c r="K1450" s="173">
        <v>2</v>
      </c>
      <c r="L1450" s="171"/>
      <c r="M1450" s="171"/>
      <c r="N1450" s="171"/>
      <c r="O1450" s="171"/>
      <c r="P1450" s="171"/>
      <c r="Q1450" s="171"/>
      <c r="R1450" s="174"/>
      <c r="T1450" s="175"/>
      <c r="U1450" s="171"/>
      <c r="V1450" s="171"/>
      <c r="W1450" s="171"/>
      <c r="X1450" s="171"/>
      <c r="Y1450" s="171"/>
      <c r="Z1450" s="171"/>
      <c r="AA1450" s="176"/>
      <c r="AT1450" s="177" t="s">
        <v>2027</v>
      </c>
      <c r="AU1450" s="177" t="s">
        <v>1960</v>
      </c>
      <c r="AV1450" s="11" t="s">
        <v>2024</v>
      </c>
      <c r="AW1450" s="11" t="s">
        <v>2028</v>
      </c>
      <c r="AX1450" s="11" t="s">
        <v>1878</v>
      </c>
      <c r="AY1450" s="177" t="s">
        <v>2019</v>
      </c>
    </row>
    <row r="1451" spans="2:65" s="1" customFormat="1" ht="31.5" customHeight="1">
      <c r="B1451" s="33"/>
      <c r="C1451" s="155" t="s">
        <v>1810</v>
      </c>
      <c r="D1451" s="155" t="s">
        <v>2020</v>
      </c>
      <c r="E1451" s="156" t="s">
        <v>1811</v>
      </c>
      <c r="F1451" s="249" t="s">
        <v>1812</v>
      </c>
      <c r="G1451" s="250"/>
      <c r="H1451" s="250"/>
      <c r="I1451" s="250"/>
      <c r="J1451" s="157" t="s">
        <v>2197</v>
      </c>
      <c r="K1451" s="158">
        <v>2</v>
      </c>
      <c r="L1451" s="251">
        <v>0</v>
      </c>
      <c r="M1451" s="250"/>
      <c r="N1451" s="252">
        <f>ROUND(L1451*K1451,2)</f>
        <v>0</v>
      </c>
      <c r="O1451" s="250"/>
      <c r="P1451" s="250"/>
      <c r="Q1451" s="250"/>
      <c r="R1451" s="35"/>
      <c r="T1451" s="159" t="s">
        <v>1876</v>
      </c>
      <c r="U1451" s="42" t="s">
        <v>1901</v>
      </c>
      <c r="V1451" s="34"/>
      <c r="W1451" s="160">
        <f>V1451*K1451</f>
        <v>0</v>
      </c>
      <c r="X1451" s="160">
        <v>0</v>
      </c>
      <c r="Y1451" s="160">
        <f>X1451*K1451</f>
        <v>0</v>
      </c>
      <c r="Z1451" s="160">
        <v>0</v>
      </c>
      <c r="AA1451" s="161">
        <f>Z1451*K1451</f>
        <v>0</v>
      </c>
      <c r="AR1451" s="16" t="s">
        <v>2102</v>
      </c>
      <c r="AT1451" s="16" t="s">
        <v>2020</v>
      </c>
      <c r="AU1451" s="16" t="s">
        <v>1960</v>
      </c>
      <c r="AY1451" s="16" t="s">
        <v>2019</v>
      </c>
      <c r="BE1451" s="102">
        <f>IF(U1451="základní",N1451,0)</f>
        <v>0</v>
      </c>
      <c r="BF1451" s="102">
        <f>IF(U1451="snížená",N1451,0)</f>
        <v>0</v>
      </c>
      <c r="BG1451" s="102">
        <f>IF(U1451="zákl. přenesená",N1451,0)</f>
        <v>0</v>
      </c>
      <c r="BH1451" s="102">
        <f>IF(U1451="sníž. přenesená",N1451,0)</f>
        <v>0</v>
      </c>
      <c r="BI1451" s="102">
        <f>IF(U1451="nulová",N1451,0)</f>
        <v>0</v>
      </c>
      <c r="BJ1451" s="16" t="s">
        <v>1878</v>
      </c>
      <c r="BK1451" s="102">
        <f>ROUND(L1451*K1451,2)</f>
        <v>0</v>
      </c>
      <c r="BL1451" s="16" t="s">
        <v>2102</v>
      </c>
      <c r="BM1451" s="16" t="s">
        <v>1813</v>
      </c>
    </row>
    <row r="1452" spans="2:65" s="10" customFormat="1" ht="22.5" customHeight="1">
      <c r="B1452" s="162"/>
      <c r="C1452" s="163"/>
      <c r="D1452" s="163"/>
      <c r="E1452" s="164" t="s">
        <v>1876</v>
      </c>
      <c r="F1452" s="262" t="s">
        <v>1798</v>
      </c>
      <c r="G1452" s="263"/>
      <c r="H1452" s="263"/>
      <c r="I1452" s="263"/>
      <c r="J1452" s="163"/>
      <c r="K1452" s="165">
        <v>1</v>
      </c>
      <c r="L1452" s="163"/>
      <c r="M1452" s="163"/>
      <c r="N1452" s="163"/>
      <c r="O1452" s="163"/>
      <c r="P1452" s="163"/>
      <c r="Q1452" s="163"/>
      <c r="R1452" s="166"/>
      <c r="T1452" s="167"/>
      <c r="U1452" s="163"/>
      <c r="V1452" s="163"/>
      <c r="W1452" s="163"/>
      <c r="X1452" s="163"/>
      <c r="Y1452" s="163"/>
      <c r="Z1452" s="163"/>
      <c r="AA1452" s="168"/>
      <c r="AT1452" s="169" t="s">
        <v>2027</v>
      </c>
      <c r="AU1452" s="169" t="s">
        <v>1960</v>
      </c>
      <c r="AV1452" s="10" t="s">
        <v>1960</v>
      </c>
      <c r="AW1452" s="10" t="s">
        <v>2028</v>
      </c>
      <c r="AX1452" s="10" t="s">
        <v>1936</v>
      </c>
      <c r="AY1452" s="169" t="s">
        <v>2019</v>
      </c>
    </row>
    <row r="1453" spans="2:65" s="10" customFormat="1" ht="22.5" customHeight="1">
      <c r="B1453" s="162"/>
      <c r="C1453" s="163"/>
      <c r="D1453" s="163"/>
      <c r="E1453" s="164" t="s">
        <v>1876</v>
      </c>
      <c r="F1453" s="266" t="s">
        <v>1799</v>
      </c>
      <c r="G1453" s="263"/>
      <c r="H1453" s="263"/>
      <c r="I1453" s="263"/>
      <c r="J1453" s="163"/>
      <c r="K1453" s="165">
        <v>1</v>
      </c>
      <c r="L1453" s="163"/>
      <c r="M1453" s="163"/>
      <c r="N1453" s="163"/>
      <c r="O1453" s="163"/>
      <c r="P1453" s="163"/>
      <c r="Q1453" s="163"/>
      <c r="R1453" s="166"/>
      <c r="T1453" s="167"/>
      <c r="U1453" s="163"/>
      <c r="V1453" s="163"/>
      <c r="W1453" s="163"/>
      <c r="X1453" s="163"/>
      <c r="Y1453" s="163"/>
      <c r="Z1453" s="163"/>
      <c r="AA1453" s="168"/>
      <c r="AT1453" s="169" t="s">
        <v>2027</v>
      </c>
      <c r="AU1453" s="169" t="s">
        <v>1960</v>
      </c>
      <c r="AV1453" s="10" t="s">
        <v>1960</v>
      </c>
      <c r="AW1453" s="10" t="s">
        <v>2028</v>
      </c>
      <c r="AX1453" s="10" t="s">
        <v>1936</v>
      </c>
      <c r="AY1453" s="169" t="s">
        <v>2019</v>
      </c>
    </row>
    <row r="1454" spans="2:65" s="11" customFormat="1" ht="22.5" customHeight="1">
      <c r="B1454" s="170"/>
      <c r="C1454" s="171"/>
      <c r="D1454" s="171"/>
      <c r="E1454" s="172" t="s">
        <v>1876</v>
      </c>
      <c r="F1454" s="264" t="s">
        <v>2029</v>
      </c>
      <c r="G1454" s="265"/>
      <c r="H1454" s="265"/>
      <c r="I1454" s="265"/>
      <c r="J1454" s="171"/>
      <c r="K1454" s="173">
        <v>2</v>
      </c>
      <c r="L1454" s="171"/>
      <c r="M1454" s="171"/>
      <c r="N1454" s="171"/>
      <c r="O1454" s="171"/>
      <c r="P1454" s="171"/>
      <c r="Q1454" s="171"/>
      <c r="R1454" s="174"/>
      <c r="T1454" s="175"/>
      <c r="U1454" s="171"/>
      <c r="V1454" s="171"/>
      <c r="W1454" s="171"/>
      <c r="X1454" s="171"/>
      <c r="Y1454" s="171"/>
      <c r="Z1454" s="171"/>
      <c r="AA1454" s="176"/>
      <c r="AT1454" s="177" t="s">
        <v>2027</v>
      </c>
      <c r="AU1454" s="177" t="s">
        <v>1960</v>
      </c>
      <c r="AV1454" s="11" t="s">
        <v>2024</v>
      </c>
      <c r="AW1454" s="11" t="s">
        <v>2028</v>
      </c>
      <c r="AX1454" s="11" t="s">
        <v>1878</v>
      </c>
      <c r="AY1454" s="177" t="s">
        <v>2019</v>
      </c>
    </row>
    <row r="1455" spans="2:65" s="1" customFormat="1" ht="31.5" customHeight="1">
      <c r="B1455" s="33"/>
      <c r="C1455" s="155" t="s">
        <v>1814</v>
      </c>
      <c r="D1455" s="155" t="s">
        <v>2020</v>
      </c>
      <c r="E1455" s="156" t="s">
        <v>1815</v>
      </c>
      <c r="F1455" s="249" t="s">
        <v>1816</v>
      </c>
      <c r="G1455" s="250"/>
      <c r="H1455" s="250"/>
      <c r="I1455" s="250"/>
      <c r="J1455" s="157" t="s">
        <v>2131</v>
      </c>
      <c r="K1455" s="158">
        <v>2.5000000000000001E-2</v>
      </c>
      <c r="L1455" s="251">
        <v>0</v>
      </c>
      <c r="M1455" s="250"/>
      <c r="N1455" s="252">
        <f>ROUND(L1455*K1455,2)</f>
        <v>0</v>
      </c>
      <c r="O1455" s="250"/>
      <c r="P1455" s="250"/>
      <c r="Q1455" s="250"/>
      <c r="R1455" s="35"/>
      <c r="T1455" s="159" t="s">
        <v>1876</v>
      </c>
      <c r="U1455" s="42" t="s">
        <v>1901</v>
      </c>
      <c r="V1455" s="34"/>
      <c r="W1455" s="160">
        <f>V1455*K1455</f>
        <v>0</v>
      </c>
      <c r="X1455" s="160">
        <v>0</v>
      </c>
      <c r="Y1455" s="160">
        <f>X1455*K1455</f>
        <v>0</v>
      </c>
      <c r="Z1455" s="160">
        <v>0</v>
      </c>
      <c r="AA1455" s="161">
        <f>Z1455*K1455</f>
        <v>0</v>
      </c>
      <c r="AR1455" s="16" t="s">
        <v>2102</v>
      </c>
      <c r="AT1455" s="16" t="s">
        <v>2020</v>
      </c>
      <c r="AU1455" s="16" t="s">
        <v>1960</v>
      </c>
      <c r="AY1455" s="16" t="s">
        <v>2019</v>
      </c>
      <c r="BE1455" s="102">
        <f>IF(U1455="základní",N1455,0)</f>
        <v>0</v>
      </c>
      <c r="BF1455" s="102">
        <f>IF(U1455="snížená",N1455,0)</f>
        <v>0</v>
      </c>
      <c r="BG1455" s="102">
        <f>IF(U1455="zákl. přenesená",N1455,0)</f>
        <v>0</v>
      </c>
      <c r="BH1455" s="102">
        <f>IF(U1455="sníž. přenesená",N1455,0)</f>
        <v>0</v>
      </c>
      <c r="BI1455" s="102">
        <f>IF(U1455="nulová",N1455,0)</f>
        <v>0</v>
      </c>
      <c r="BJ1455" s="16" t="s">
        <v>1878</v>
      </c>
      <c r="BK1455" s="102">
        <f>ROUND(L1455*K1455,2)</f>
        <v>0</v>
      </c>
      <c r="BL1455" s="16" t="s">
        <v>2102</v>
      </c>
      <c r="BM1455" s="16" t="s">
        <v>1817</v>
      </c>
    </row>
    <row r="1456" spans="2:65" s="10" customFormat="1" ht="22.5" customHeight="1">
      <c r="B1456" s="162"/>
      <c r="C1456" s="163"/>
      <c r="D1456" s="163"/>
      <c r="E1456" s="164" t="s">
        <v>1876</v>
      </c>
      <c r="F1456" s="262" t="s">
        <v>1818</v>
      </c>
      <c r="G1456" s="263"/>
      <c r="H1456" s="263"/>
      <c r="I1456" s="263"/>
      <c r="J1456" s="163"/>
      <c r="K1456" s="165">
        <v>2.5000000000000001E-2</v>
      </c>
      <c r="L1456" s="163"/>
      <c r="M1456" s="163"/>
      <c r="N1456" s="163"/>
      <c r="O1456" s="163"/>
      <c r="P1456" s="163"/>
      <c r="Q1456" s="163"/>
      <c r="R1456" s="166"/>
      <c r="T1456" s="167"/>
      <c r="U1456" s="163"/>
      <c r="V1456" s="163"/>
      <c r="W1456" s="163"/>
      <c r="X1456" s="163"/>
      <c r="Y1456" s="163"/>
      <c r="Z1456" s="163"/>
      <c r="AA1456" s="168"/>
      <c r="AT1456" s="169" t="s">
        <v>2027</v>
      </c>
      <c r="AU1456" s="169" t="s">
        <v>1960</v>
      </c>
      <c r="AV1456" s="10" t="s">
        <v>1960</v>
      </c>
      <c r="AW1456" s="10" t="s">
        <v>2028</v>
      </c>
      <c r="AX1456" s="10" t="s">
        <v>1936</v>
      </c>
      <c r="AY1456" s="169" t="s">
        <v>2019</v>
      </c>
    </row>
    <row r="1457" spans="2:65" s="11" customFormat="1" ht="22.5" customHeight="1">
      <c r="B1457" s="170"/>
      <c r="C1457" s="171"/>
      <c r="D1457" s="171"/>
      <c r="E1457" s="172" t="s">
        <v>1876</v>
      </c>
      <c r="F1457" s="264" t="s">
        <v>2029</v>
      </c>
      <c r="G1457" s="265"/>
      <c r="H1457" s="265"/>
      <c r="I1457" s="265"/>
      <c r="J1457" s="171"/>
      <c r="K1457" s="173">
        <v>2.5000000000000001E-2</v>
      </c>
      <c r="L1457" s="171"/>
      <c r="M1457" s="171"/>
      <c r="N1457" s="171"/>
      <c r="O1457" s="171"/>
      <c r="P1457" s="171"/>
      <c r="Q1457" s="171"/>
      <c r="R1457" s="174"/>
      <c r="T1457" s="175"/>
      <c r="U1457" s="171"/>
      <c r="V1457" s="171"/>
      <c r="W1457" s="171"/>
      <c r="X1457" s="171"/>
      <c r="Y1457" s="171"/>
      <c r="Z1457" s="171"/>
      <c r="AA1457" s="176"/>
      <c r="AT1457" s="177" t="s">
        <v>2027</v>
      </c>
      <c r="AU1457" s="177" t="s">
        <v>1960</v>
      </c>
      <c r="AV1457" s="11" t="s">
        <v>2024</v>
      </c>
      <c r="AW1457" s="11" t="s">
        <v>2028</v>
      </c>
      <c r="AX1457" s="11" t="s">
        <v>1878</v>
      </c>
      <c r="AY1457" s="177" t="s">
        <v>2019</v>
      </c>
    </row>
    <row r="1458" spans="2:65" s="9" customFormat="1" ht="29.85" customHeight="1">
      <c r="B1458" s="144"/>
      <c r="C1458" s="145"/>
      <c r="D1458" s="154" t="s">
        <v>1985</v>
      </c>
      <c r="E1458" s="154"/>
      <c r="F1458" s="154"/>
      <c r="G1458" s="154"/>
      <c r="H1458" s="154"/>
      <c r="I1458" s="154"/>
      <c r="J1458" s="154"/>
      <c r="K1458" s="154"/>
      <c r="L1458" s="154"/>
      <c r="M1458" s="154"/>
      <c r="N1458" s="256">
        <f>BK1458</f>
        <v>0</v>
      </c>
      <c r="O1458" s="257"/>
      <c r="P1458" s="257"/>
      <c r="Q1458" s="257"/>
      <c r="R1458" s="147"/>
      <c r="T1458" s="148"/>
      <c r="U1458" s="145"/>
      <c r="V1458" s="145"/>
      <c r="W1458" s="149">
        <f>SUM(W1459:W1520)</f>
        <v>0</v>
      </c>
      <c r="X1458" s="145"/>
      <c r="Y1458" s="149">
        <f>SUM(Y1459:Y1520)</f>
        <v>1.8033527000000005</v>
      </c>
      <c r="Z1458" s="145"/>
      <c r="AA1458" s="150">
        <f>SUM(AA1459:AA1520)</f>
        <v>0</v>
      </c>
      <c r="AR1458" s="151" t="s">
        <v>1960</v>
      </c>
      <c r="AT1458" s="152" t="s">
        <v>1935</v>
      </c>
      <c r="AU1458" s="152" t="s">
        <v>1878</v>
      </c>
      <c r="AY1458" s="151" t="s">
        <v>2019</v>
      </c>
      <c r="BK1458" s="153">
        <f>SUM(BK1459:BK1520)</f>
        <v>0</v>
      </c>
    </row>
    <row r="1459" spans="2:65" s="1" customFormat="1" ht="22.5" customHeight="1">
      <c r="B1459" s="33"/>
      <c r="C1459" s="155" t="s">
        <v>1819</v>
      </c>
      <c r="D1459" s="155" t="s">
        <v>2020</v>
      </c>
      <c r="E1459" s="156" t="s">
        <v>1820</v>
      </c>
      <c r="F1459" s="249" t="s">
        <v>1821</v>
      </c>
      <c r="G1459" s="250"/>
      <c r="H1459" s="250"/>
      <c r="I1459" s="250"/>
      <c r="J1459" s="157" t="s">
        <v>2066</v>
      </c>
      <c r="K1459" s="158">
        <v>64.510000000000005</v>
      </c>
      <c r="L1459" s="251">
        <v>0</v>
      </c>
      <c r="M1459" s="250"/>
      <c r="N1459" s="252">
        <f>ROUND(L1459*K1459,2)</f>
        <v>0</v>
      </c>
      <c r="O1459" s="250"/>
      <c r="P1459" s="250"/>
      <c r="Q1459" s="250"/>
      <c r="R1459" s="35"/>
      <c r="T1459" s="159" t="s">
        <v>1876</v>
      </c>
      <c r="U1459" s="42" t="s">
        <v>1901</v>
      </c>
      <c r="V1459" s="34"/>
      <c r="W1459" s="160">
        <f>V1459*K1459</f>
        <v>0</v>
      </c>
      <c r="X1459" s="160">
        <v>0</v>
      </c>
      <c r="Y1459" s="160">
        <f>X1459*K1459</f>
        <v>0</v>
      </c>
      <c r="Z1459" s="160">
        <v>0</v>
      </c>
      <c r="AA1459" s="161">
        <f>Z1459*K1459</f>
        <v>0</v>
      </c>
      <c r="AR1459" s="16" t="s">
        <v>2102</v>
      </c>
      <c r="AT1459" s="16" t="s">
        <v>2020</v>
      </c>
      <c r="AU1459" s="16" t="s">
        <v>1960</v>
      </c>
      <c r="AY1459" s="16" t="s">
        <v>2019</v>
      </c>
      <c r="BE1459" s="102">
        <f>IF(U1459="základní",N1459,0)</f>
        <v>0</v>
      </c>
      <c r="BF1459" s="102">
        <f>IF(U1459="snížená",N1459,0)</f>
        <v>0</v>
      </c>
      <c r="BG1459" s="102">
        <f>IF(U1459="zákl. přenesená",N1459,0)</f>
        <v>0</v>
      </c>
      <c r="BH1459" s="102">
        <f>IF(U1459="sníž. přenesená",N1459,0)</f>
        <v>0</v>
      </c>
      <c r="BI1459" s="102">
        <f>IF(U1459="nulová",N1459,0)</f>
        <v>0</v>
      </c>
      <c r="BJ1459" s="16" t="s">
        <v>1878</v>
      </c>
      <c r="BK1459" s="102">
        <f>ROUND(L1459*K1459,2)</f>
        <v>0</v>
      </c>
      <c r="BL1459" s="16" t="s">
        <v>2102</v>
      </c>
      <c r="BM1459" s="16" t="s">
        <v>1822</v>
      </c>
    </row>
    <row r="1460" spans="2:65" s="10" customFormat="1" ht="31.5" customHeight="1">
      <c r="B1460" s="162"/>
      <c r="C1460" s="163"/>
      <c r="D1460" s="163"/>
      <c r="E1460" s="164" t="s">
        <v>1876</v>
      </c>
      <c r="F1460" s="262" t="s">
        <v>1823</v>
      </c>
      <c r="G1460" s="263"/>
      <c r="H1460" s="263"/>
      <c r="I1460" s="263"/>
      <c r="J1460" s="163"/>
      <c r="K1460" s="165">
        <v>9.1560000000000006</v>
      </c>
      <c r="L1460" s="163"/>
      <c r="M1460" s="163"/>
      <c r="N1460" s="163"/>
      <c r="O1460" s="163"/>
      <c r="P1460" s="163"/>
      <c r="Q1460" s="163"/>
      <c r="R1460" s="166"/>
      <c r="T1460" s="167"/>
      <c r="U1460" s="163"/>
      <c r="V1460" s="163"/>
      <c r="W1460" s="163"/>
      <c r="X1460" s="163"/>
      <c r="Y1460" s="163"/>
      <c r="Z1460" s="163"/>
      <c r="AA1460" s="168"/>
      <c r="AT1460" s="169" t="s">
        <v>2027</v>
      </c>
      <c r="AU1460" s="169" t="s">
        <v>1960</v>
      </c>
      <c r="AV1460" s="10" t="s">
        <v>1960</v>
      </c>
      <c r="AW1460" s="10" t="s">
        <v>2028</v>
      </c>
      <c r="AX1460" s="10" t="s">
        <v>1936</v>
      </c>
      <c r="AY1460" s="169" t="s">
        <v>2019</v>
      </c>
    </row>
    <row r="1461" spans="2:65" s="10" customFormat="1" ht="31.5" customHeight="1">
      <c r="B1461" s="162"/>
      <c r="C1461" s="163"/>
      <c r="D1461" s="163"/>
      <c r="E1461" s="164" t="s">
        <v>1876</v>
      </c>
      <c r="F1461" s="266" t="s">
        <v>1824</v>
      </c>
      <c r="G1461" s="263"/>
      <c r="H1461" s="263"/>
      <c r="I1461" s="263"/>
      <c r="J1461" s="163"/>
      <c r="K1461" s="165">
        <v>2.7080000000000002</v>
      </c>
      <c r="L1461" s="163"/>
      <c r="M1461" s="163"/>
      <c r="N1461" s="163"/>
      <c r="O1461" s="163"/>
      <c r="P1461" s="163"/>
      <c r="Q1461" s="163"/>
      <c r="R1461" s="166"/>
      <c r="T1461" s="167"/>
      <c r="U1461" s="163"/>
      <c r="V1461" s="163"/>
      <c r="W1461" s="163"/>
      <c r="X1461" s="163"/>
      <c r="Y1461" s="163"/>
      <c r="Z1461" s="163"/>
      <c r="AA1461" s="168"/>
      <c r="AT1461" s="169" t="s">
        <v>2027</v>
      </c>
      <c r="AU1461" s="169" t="s">
        <v>1960</v>
      </c>
      <c r="AV1461" s="10" t="s">
        <v>1960</v>
      </c>
      <c r="AW1461" s="10" t="s">
        <v>2028</v>
      </c>
      <c r="AX1461" s="10" t="s">
        <v>1936</v>
      </c>
      <c r="AY1461" s="169" t="s">
        <v>2019</v>
      </c>
    </row>
    <row r="1462" spans="2:65" s="10" customFormat="1" ht="31.5" customHeight="1">
      <c r="B1462" s="162"/>
      <c r="C1462" s="163"/>
      <c r="D1462" s="163"/>
      <c r="E1462" s="164" t="s">
        <v>1876</v>
      </c>
      <c r="F1462" s="266" t="s">
        <v>1825</v>
      </c>
      <c r="G1462" s="263"/>
      <c r="H1462" s="263"/>
      <c r="I1462" s="263"/>
      <c r="J1462" s="163"/>
      <c r="K1462" s="165">
        <v>29.335999999999999</v>
      </c>
      <c r="L1462" s="163"/>
      <c r="M1462" s="163"/>
      <c r="N1462" s="163"/>
      <c r="O1462" s="163"/>
      <c r="P1462" s="163"/>
      <c r="Q1462" s="163"/>
      <c r="R1462" s="166"/>
      <c r="T1462" s="167"/>
      <c r="U1462" s="163"/>
      <c r="V1462" s="163"/>
      <c r="W1462" s="163"/>
      <c r="X1462" s="163"/>
      <c r="Y1462" s="163"/>
      <c r="Z1462" s="163"/>
      <c r="AA1462" s="168"/>
      <c r="AT1462" s="169" t="s">
        <v>2027</v>
      </c>
      <c r="AU1462" s="169" t="s">
        <v>1960</v>
      </c>
      <c r="AV1462" s="10" t="s">
        <v>1960</v>
      </c>
      <c r="AW1462" s="10" t="s">
        <v>2028</v>
      </c>
      <c r="AX1462" s="10" t="s">
        <v>1936</v>
      </c>
      <c r="AY1462" s="169" t="s">
        <v>2019</v>
      </c>
    </row>
    <row r="1463" spans="2:65" s="10" customFormat="1" ht="44.25" customHeight="1">
      <c r="B1463" s="162"/>
      <c r="C1463" s="163"/>
      <c r="D1463" s="163"/>
      <c r="E1463" s="164" t="s">
        <v>1876</v>
      </c>
      <c r="F1463" s="266" t="s">
        <v>1826</v>
      </c>
      <c r="G1463" s="263"/>
      <c r="H1463" s="263"/>
      <c r="I1463" s="263"/>
      <c r="J1463" s="163"/>
      <c r="K1463" s="165">
        <v>23.31</v>
      </c>
      <c r="L1463" s="163"/>
      <c r="M1463" s="163"/>
      <c r="N1463" s="163"/>
      <c r="O1463" s="163"/>
      <c r="P1463" s="163"/>
      <c r="Q1463" s="163"/>
      <c r="R1463" s="166"/>
      <c r="T1463" s="167"/>
      <c r="U1463" s="163"/>
      <c r="V1463" s="163"/>
      <c r="W1463" s="163"/>
      <c r="X1463" s="163"/>
      <c r="Y1463" s="163"/>
      <c r="Z1463" s="163"/>
      <c r="AA1463" s="168"/>
      <c r="AT1463" s="169" t="s">
        <v>2027</v>
      </c>
      <c r="AU1463" s="169" t="s">
        <v>1960</v>
      </c>
      <c r="AV1463" s="10" t="s">
        <v>1960</v>
      </c>
      <c r="AW1463" s="10" t="s">
        <v>2028</v>
      </c>
      <c r="AX1463" s="10" t="s">
        <v>1936</v>
      </c>
      <c r="AY1463" s="169" t="s">
        <v>2019</v>
      </c>
    </row>
    <row r="1464" spans="2:65" s="11" customFormat="1" ht="22.5" customHeight="1">
      <c r="B1464" s="170"/>
      <c r="C1464" s="171"/>
      <c r="D1464" s="171"/>
      <c r="E1464" s="172" t="s">
        <v>1876</v>
      </c>
      <c r="F1464" s="264" t="s">
        <v>2029</v>
      </c>
      <c r="G1464" s="265"/>
      <c r="H1464" s="265"/>
      <c r="I1464" s="265"/>
      <c r="J1464" s="171"/>
      <c r="K1464" s="173">
        <v>64.510000000000005</v>
      </c>
      <c r="L1464" s="171"/>
      <c r="M1464" s="171"/>
      <c r="N1464" s="171"/>
      <c r="O1464" s="171"/>
      <c r="P1464" s="171"/>
      <c r="Q1464" s="171"/>
      <c r="R1464" s="174"/>
      <c r="T1464" s="175"/>
      <c r="U1464" s="171"/>
      <c r="V1464" s="171"/>
      <c r="W1464" s="171"/>
      <c r="X1464" s="171"/>
      <c r="Y1464" s="171"/>
      <c r="Z1464" s="171"/>
      <c r="AA1464" s="176"/>
      <c r="AT1464" s="177" t="s">
        <v>2027</v>
      </c>
      <c r="AU1464" s="177" t="s">
        <v>1960</v>
      </c>
      <c r="AV1464" s="11" t="s">
        <v>2024</v>
      </c>
      <c r="AW1464" s="11" t="s">
        <v>2028</v>
      </c>
      <c r="AX1464" s="11" t="s">
        <v>1878</v>
      </c>
      <c r="AY1464" s="177" t="s">
        <v>2019</v>
      </c>
    </row>
    <row r="1465" spans="2:65" s="1" customFormat="1" ht="44.25" customHeight="1">
      <c r="B1465" s="33"/>
      <c r="C1465" s="155" t="s">
        <v>1827</v>
      </c>
      <c r="D1465" s="155" t="s">
        <v>2020</v>
      </c>
      <c r="E1465" s="156" t="s">
        <v>1828</v>
      </c>
      <c r="F1465" s="249" t="s">
        <v>1829</v>
      </c>
      <c r="G1465" s="250"/>
      <c r="H1465" s="250"/>
      <c r="I1465" s="250"/>
      <c r="J1465" s="157" t="s">
        <v>2197</v>
      </c>
      <c r="K1465" s="158">
        <v>54</v>
      </c>
      <c r="L1465" s="251">
        <v>0</v>
      </c>
      <c r="M1465" s="250"/>
      <c r="N1465" s="252">
        <f>ROUND(L1465*K1465,2)</f>
        <v>0</v>
      </c>
      <c r="O1465" s="250"/>
      <c r="P1465" s="250"/>
      <c r="Q1465" s="250"/>
      <c r="R1465" s="35"/>
      <c r="T1465" s="159" t="s">
        <v>1876</v>
      </c>
      <c r="U1465" s="42" t="s">
        <v>1901</v>
      </c>
      <c r="V1465" s="34"/>
      <c r="W1465" s="160">
        <f>V1465*K1465</f>
        <v>0</v>
      </c>
      <c r="X1465" s="160">
        <v>0</v>
      </c>
      <c r="Y1465" s="160">
        <f>X1465*K1465</f>
        <v>0</v>
      </c>
      <c r="Z1465" s="160">
        <v>0</v>
      </c>
      <c r="AA1465" s="161">
        <f>Z1465*K1465</f>
        <v>0</v>
      </c>
      <c r="AR1465" s="16" t="s">
        <v>2102</v>
      </c>
      <c r="AT1465" s="16" t="s">
        <v>2020</v>
      </c>
      <c r="AU1465" s="16" t="s">
        <v>1960</v>
      </c>
      <c r="AY1465" s="16" t="s">
        <v>2019</v>
      </c>
      <c r="BE1465" s="102">
        <f>IF(U1465="základní",N1465,0)</f>
        <v>0</v>
      </c>
      <c r="BF1465" s="102">
        <f>IF(U1465="snížená",N1465,0)</f>
        <v>0</v>
      </c>
      <c r="BG1465" s="102">
        <f>IF(U1465="zákl. přenesená",N1465,0)</f>
        <v>0</v>
      </c>
      <c r="BH1465" s="102">
        <f>IF(U1465="sníž. přenesená",N1465,0)</f>
        <v>0</v>
      </c>
      <c r="BI1465" s="102">
        <f>IF(U1465="nulová",N1465,0)</f>
        <v>0</v>
      </c>
      <c r="BJ1465" s="16" t="s">
        <v>1878</v>
      </c>
      <c r="BK1465" s="102">
        <f>ROUND(L1465*K1465,2)</f>
        <v>0</v>
      </c>
      <c r="BL1465" s="16" t="s">
        <v>2102</v>
      </c>
      <c r="BM1465" s="16" t="s">
        <v>1830</v>
      </c>
    </row>
    <row r="1466" spans="2:65" s="10" customFormat="1" ht="22.5" customHeight="1">
      <c r="B1466" s="162"/>
      <c r="C1466" s="163"/>
      <c r="D1466" s="163"/>
      <c r="E1466" s="164" t="s">
        <v>1876</v>
      </c>
      <c r="F1466" s="262" t="s">
        <v>1831</v>
      </c>
      <c r="G1466" s="263"/>
      <c r="H1466" s="263"/>
      <c r="I1466" s="263"/>
      <c r="J1466" s="163"/>
      <c r="K1466" s="165">
        <v>46</v>
      </c>
      <c r="L1466" s="163"/>
      <c r="M1466" s="163"/>
      <c r="N1466" s="163"/>
      <c r="O1466" s="163"/>
      <c r="P1466" s="163"/>
      <c r="Q1466" s="163"/>
      <c r="R1466" s="166"/>
      <c r="T1466" s="167"/>
      <c r="U1466" s="163"/>
      <c r="V1466" s="163"/>
      <c r="W1466" s="163"/>
      <c r="X1466" s="163"/>
      <c r="Y1466" s="163"/>
      <c r="Z1466" s="163"/>
      <c r="AA1466" s="168"/>
      <c r="AT1466" s="169" t="s">
        <v>2027</v>
      </c>
      <c r="AU1466" s="169" t="s">
        <v>1960</v>
      </c>
      <c r="AV1466" s="10" t="s">
        <v>1960</v>
      </c>
      <c r="AW1466" s="10" t="s">
        <v>2028</v>
      </c>
      <c r="AX1466" s="10" t="s">
        <v>1936</v>
      </c>
      <c r="AY1466" s="169" t="s">
        <v>2019</v>
      </c>
    </row>
    <row r="1467" spans="2:65" s="10" customFormat="1" ht="22.5" customHeight="1">
      <c r="B1467" s="162"/>
      <c r="C1467" s="163"/>
      <c r="D1467" s="163"/>
      <c r="E1467" s="164" t="s">
        <v>1876</v>
      </c>
      <c r="F1467" s="266" t="s">
        <v>1832</v>
      </c>
      <c r="G1467" s="263"/>
      <c r="H1467" s="263"/>
      <c r="I1467" s="263"/>
      <c r="J1467" s="163"/>
      <c r="K1467" s="165">
        <v>8</v>
      </c>
      <c r="L1467" s="163"/>
      <c r="M1467" s="163"/>
      <c r="N1467" s="163"/>
      <c r="O1467" s="163"/>
      <c r="P1467" s="163"/>
      <c r="Q1467" s="163"/>
      <c r="R1467" s="166"/>
      <c r="T1467" s="167"/>
      <c r="U1467" s="163"/>
      <c r="V1467" s="163"/>
      <c r="W1467" s="163"/>
      <c r="X1467" s="163"/>
      <c r="Y1467" s="163"/>
      <c r="Z1467" s="163"/>
      <c r="AA1467" s="168"/>
      <c r="AT1467" s="169" t="s">
        <v>2027</v>
      </c>
      <c r="AU1467" s="169" t="s">
        <v>1960</v>
      </c>
      <c r="AV1467" s="10" t="s">
        <v>1960</v>
      </c>
      <c r="AW1467" s="10" t="s">
        <v>2028</v>
      </c>
      <c r="AX1467" s="10" t="s">
        <v>1936</v>
      </c>
      <c r="AY1467" s="169" t="s">
        <v>2019</v>
      </c>
    </row>
    <row r="1468" spans="2:65" s="11" customFormat="1" ht="22.5" customHeight="1">
      <c r="B1468" s="170"/>
      <c r="C1468" s="171"/>
      <c r="D1468" s="171"/>
      <c r="E1468" s="172" t="s">
        <v>1876</v>
      </c>
      <c r="F1468" s="264" t="s">
        <v>2029</v>
      </c>
      <c r="G1468" s="265"/>
      <c r="H1468" s="265"/>
      <c r="I1468" s="265"/>
      <c r="J1468" s="171"/>
      <c r="K1468" s="173">
        <v>54</v>
      </c>
      <c r="L1468" s="171"/>
      <c r="M1468" s="171"/>
      <c r="N1468" s="171"/>
      <c r="O1468" s="171"/>
      <c r="P1468" s="171"/>
      <c r="Q1468" s="171"/>
      <c r="R1468" s="174"/>
      <c r="T1468" s="175"/>
      <c r="U1468" s="171"/>
      <c r="V1468" s="171"/>
      <c r="W1468" s="171"/>
      <c r="X1468" s="171"/>
      <c r="Y1468" s="171"/>
      <c r="Z1468" s="171"/>
      <c r="AA1468" s="176"/>
      <c r="AT1468" s="177" t="s">
        <v>2027</v>
      </c>
      <c r="AU1468" s="177" t="s">
        <v>1960</v>
      </c>
      <c r="AV1468" s="11" t="s">
        <v>2024</v>
      </c>
      <c r="AW1468" s="11" t="s">
        <v>2028</v>
      </c>
      <c r="AX1468" s="11" t="s">
        <v>1878</v>
      </c>
      <c r="AY1468" s="177" t="s">
        <v>2019</v>
      </c>
    </row>
    <row r="1469" spans="2:65" s="1" customFormat="1" ht="31.5" customHeight="1">
      <c r="B1469" s="33"/>
      <c r="C1469" s="155" t="s">
        <v>1833</v>
      </c>
      <c r="D1469" s="155" t="s">
        <v>2020</v>
      </c>
      <c r="E1469" s="156" t="s">
        <v>1834</v>
      </c>
      <c r="F1469" s="249" t="s">
        <v>1835</v>
      </c>
      <c r="G1469" s="250"/>
      <c r="H1469" s="250"/>
      <c r="I1469" s="250"/>
      <c r="J1469" s="157" t="s">
        <v>2197</v>
      </c>
      <c r="K1469" s="158">
        <v>20</v>
      </c>
      <c r="L1469" s="251">
        <v>0</v>
      </c>
      <c r="M1469" s="250"/>
      <c r="N1469" s="252">
        <f>ROUND(L1469*K1469,2)</f>
        <v>0</v>
      </c>
      <c r="O1469" s="250"/>
      <c r="P1469" s="250"/>
      <c r="Q1469" s="250"/>
      <c r="R1469" s="35"/>
      <c r="T1469" s="159" t="s">
        <v>1876</v>
      </c>
      <c r="U1469" s="42" t="s">
        <v>1901</v>
      </c>
      <c r="V1469" s="34"/>
      <c r="W1469" s="160">
        <f>V1469*K1469</f>
        <v>0</v>
      </c>
      <c r="X1469" s="160">
        <v>2.6700000000000001E-3</v>
      </c>
      <c r="Y1469" s="160">
        <f>X1469*K1469</f>
        <v>5.3400000000000003E-2</v>
      </c>
      <c r="Z1469" s="160">
        <v>0</v>
      </c>
      <c r="AA1469" s="161">
        <f>Z1469*K1469</f>
        <v>0</v>
      </c>
      <c r="AR1469" s="16" t="s">
        <v>2102</v>
      </c>
      <c r="AT1469" s="16" t="s">
        <v>2020</v>
      </c>
      <c r="AU1469" s="16" t="s">
        <v>1960</v>
      </c>
      <c r="AY1469" s="16" t="s">
        <v>2019</v>
      </c>
      <c r="BE1469" s="102">
        <f>IF(U1469="základní",N1469,0)</f>
        <v>0</v>
      </c>
      <c r="BF1469" s="102">
        <f>IF(U1469="snížená",N1469,0)</f>
        <v>0</v>
      </c>
      <c r="BG1469" s="102">
        <f>IF(U1469="zákl. přenesená",N1469,0)</f>
        <v>0</v>
      </c>
      <c r="BH1469" s="102">
        <f>IF(U1469="sníž. přenesená",N1469,0)</f>
        <v>0</v>
      </c>
      <c r="BI1469" s="102">
        <f>IF(U1469="nulová",N1469,0)</f>
        <v>0</v>
      </c>
      <c r="BJ1469" s="16" t="s">
        <v>1878</v>
      </c>
      <c r="BK1469" s="102">
        <f>ROUND(L1469*K1469,2)</f>
        <v>0</v>
      </c>
      <c r="BL1469" s="16" t="s">
        <v>2102</v>
      </c>
      <c r="BM1469" s="16" t="s">
        <v>1836</v>
      </c>
    </row>
    <row r="1470" spans="2:65" s="10" customFormat="1" ht="22.5" customHeight="1">
      <c r="B1470" s="162"/>
      <c r="C1470" s="163"/>
      <c r="D1470" s="163"/>
      <c r="E1470" s="164" t="s">
        <v>1876</v>
      </c>
      <c r="F1470" s="262" t="s">
        <v>1837</v>
      </c>
      <c r="G1470" s="263"/>
      <c r="H1470" s="263"/>
      <c r="I1470" s="263"/>
      <c r="J1470" s="163"/>
      <c r="K1470" s="165">
        <v>20</v>
      </c>
      <c r="L1470" s="163"/>
      <c r="M1470" s="163"/>
      <c r="N1470" s="163"/>
      <c r="O1470" s="163"/>
      <c r="P1470" s="163"/>
      <c r="Q1470" s="163"/>
      <c r="R1470" s="166"/>
      <c r="T1470" s="167"/>
      <c r="U1470" s="163"/>
      <c r="V1470" s="163"/>
      <c r="W1470" s="163"/>
      <c r="X1470" s="163"/>
      <c r="Y1470" s="163"/>
      <c r="Z1470" s="163"/>
      <c r="AA1470" s="168"/>
      <c r="AT1470" s="169" t="s">
        <v>2027</v>
      </c>
      <c r="AU1470" s="169" t="s">
        <v>1960</v>
      </c>
      <c r="AV1470" s="10" t="s">
        <v>1960</v>
      </c>
      <c r="AW1470" s="10" t="s">
        <v>2028</v>
      </c>
      <c r="AX1470" s="10" t="s">
        <v>1936</v>
      </c>
      <c r="AY1470" s="169" t="s">
        <v>2019</v>
      </c>
    </row>
    <row r="1471" spans="2:65" s="11" customFormat="1" ht="22.5" customHeight="1">
      <c r="B1471" s="170"/>
      <c r="C1471" s="171"/>
      <c r="D1471" s="171"/>
      <c r="E1471" s="172" t="s">
        <v>1876</v>
      </c>
      <c r="F1471" s="264" t="s">
        <v>2029</v>
      </c>
      <c r="G1471" s="265"/>
      <c r="H1471" s="265"/>
      <c r="I1471" s="265"/>
      <c r="J1471" s="171"/>
      <c r="K1471" s="173">
        <v>20</v>
      </c>
      <c r="L1471" s="171"/>
      <c r="M1471" s="171"/>
      <c r="N1471" s="171"/>
      <c r="O1471" s="171"/>
      <c r="P1471" s="171"/>
      <c r="Q1471" s="171"/>
      <c r="R1471" s="174"/>
      <c r="T1471" s="175"/>
      <c r="U1471" s="171"/>
      <c r="V1471" s="171"/>
      <c r="W1471" s="171"/>
      <c r="X1471" s="171"/>
      <c r="Y1471" s="171"/>
      <c r="Z1471" s="171"/>
      <c r="AA1471" s="176"/>
      <c r="AT1471" s="177" t="s">
        <v>2027</v>
      </c>
      <c r="AU1471" s="177" t="s">
        <v>1960</v>
      </c>
      <c r="AV1471" s="11" t="s">
        <v>2024</v>
      </c>
      <c r="AW1471" s="11" t="s">
        <v>2028</v>
      </c>
      <c r="AX1471" s="11" t="s">
        <v>1878</v>
      </c>
      <c r="AY1471" s="177" t="s">
        <v>2019</v>
      </c>
    </row>
    <row r="1472" spans="2:65" s="1" customFormat="1" ht="31.5" customHeight="1">
      <c r="B1472" s="33"/>
      <c r="C1472" s="178" t="s">
        <v>1838</v>
      </c>
      <c r="D1472" s="178" t="s">
        <v>2128</v>
      </c>
      <c r="E1472" s="179" t="s">
        <v>1839</v>
      </c>
      <c r="F1472" s="267" t="s">
        <v>1840</v>
      </c>
      <c r="G1472" s="268"/>
      <c r="H1472" s="268"/>
      <c r="I1472" s="268"/>
      <c r="J1472" s="180" t="s">
        <v>2197</v>
      </c>
      <c r="K1472" s="181">
        <v>6</v>
      </c>
      <c r="L1472" s="269">
        <v>0</v>
      </c>
      <c r="M1472" s="268"/>
      <c r="N1472" s="270">
        <f>ROUND(L1472*K1472,2)</f>
        <v>0</v>
      </c>
      <c r="O1472" s="250"/>
      <c r="P1472" s="250"/>
      <c r="Q1472" s="250"/>
      <c r="R1472" s="35"/>
      <c r="T1472" s="159" t="s">
        <v>1876</v>
      </c>
      <c r="U1472" s="42" t="s">
        <v>1901</v>
      </c>
      <c r="V1472" s="34"/>
      <c r="W1472" s="160">
        <f>V1472*K1472</f>
        <v>0</v>
      </c>
      <c r="X1472" s="160">
        <v>3.5999999999999999E-3</v>
      </c>
      <c r="Y1472" s="160">
        <f>X1472*K1472</f>
        <v>2.1600000000000001E-2</v>
      </c>
      <c r="Z1472" s="160">
        <v>0</v>
      </c>
      <c r="AA1472" s="161">
        <f>Z1472*K1472</f>
        <v>0</v>
      </c>
      <c r="AR1472" s="16" t="s">
        <v>2184</v>
      </c>
      <c r="AT1472" s="16" t="s">
        <v>2128</v>
      </c>
      <c r="AU1472" s="16" t="s">
        <v>1960</v>
      </c>
      <c r="AY1472" s="16" t="s">
        <v>2019</v>
      </c>
      <c r="BE1472" s="102">
        <f>IF(U1472="základní",N1472,0)</f>
        <v>0</v>
      </c>
      <c r="BF1472" s="102">
        <f>IF(U1472="snížená",N1472,0)</f>
        <v>0</v>
      </c>
      <c r="BG1472" s="102">
        <f>IF(U1472="zákl. přenesená",N1472,0)</f>
        <v>0</v>
      </c>
      <c r="BH1472" s="102">
        <f>IF(U1472="sníž. přenesená",N1472,0)</f>
        <v>0</v>
      </c>
      <c r="BI1472" s="102">
        <f>IF(U1472="nulová",N1472,0)</f>
        <v>0</v>
      </c>
      <c r="BJ1472" s="16" t="s">
        <v>1878</v>
      </c>
      <c r="BK1472" s="102">
        <f>ROUND(L1472*K1472,2)</f>
        <v>0</v>
      </c>
      <c r="BL1472" s="16" t="s">
        <v>2102</v>
      </c>
      <c r="BM1472" s="16" t="s">
        <v>1841</v>
      </c>
    </row>
    <row r="1473" spans="2:65" s="10" customFormat="1" ht="22.5" customHeight="1">
      <c r="B1473" s="162"/>
      <c r="C1473" s="163"/>
      <c r="D1473" s="163"/>
      <c r="E1473" s="164" t="s">
        <v>1876</v>
      </c>
      <c r="F1473" s="262" t="s">
        <v>1842</v>
      </c>
      <c r="G1473" s="263"/>
      <c r="H1473" s="263"/>
      <c r="I1473" s="263"/>
      <c r="J1473" s="163"/>
      <c r="K1473" s="165">
        <v>6</v>
      </c>
      <c r="L1473" s="163"/>
      <c r="M1473" s="163"/>
      <c r="N1473" s="163"/>
      <c r="O1473" s="163"/>
      <c r="P1473" s="163"/>
      <c r="Q1473" s="163"/>
      <c r="R1473" s="166"/>
      <c r="T1473" s="167"/>
      <c r="U1473" s="163"/>
      <c r="V1473" s="163"/>
      <c r="W1473" s="163"/>
      <c r="X1473" s="163"/>
      <c r="Y1473" s="163"/>
      <c r="Z1473" s="163"/>
      <c r="AA1473" s="168"/>
      <c r="AT1473" s="169" t="s">
        <v>2027</v>
      </c>
      <c r="AU1473" s="169" t="s">
        <v>1960</v>
      </c>
      <c r="AV1473" s="10" t="s">
        <v>1960</v>
      </c>
      <c r="AW1473" s="10" t="s">
        <v>2028</v>
      </c>
      <c r="AX1473" s="10" t="s">
        <v>1936</v>
      </c>
      <c r="AY1473" s="169" t="s">
        <v>2019</v>
      </c>
    </row>
    <row r="1474" spans="2:65" s="11" customFormat="1" ht="22.5" customHeight="1">
      <c r="B1474" s="170"/>
      <c r="C1474" s="171"/>
      <c r="D1474" s="171"/>
      <c r="E1474" s="172" t="s">
        <v>1876</v>
      </c>
      <c r="F1474" s="264" t="s">
        <v>2029</v>
      </c>
      <c r="G1474" s="265"/>
      <c r="H1474" s="265"/>
      <c r="I1474" s="265"/>
      <c r="J1474" s="171"/>
      <c r="K1474" s="173">
        <v>6</v>
      </c>
      <c r="L1474" s="171"/>
      <c r="M1474" s="171"/>
      <c r="N1474" s="171"/>
      <c r="O1474" s="171"/>
      <c r="P1474" s="171"/>
      <c r="Q1474" s="171"/>
      <c r="R1474" s="174"/>
      <c r="T1474" s="175"/>
      <c r="U1474" s="171"/>
      <c r="V1474" s="171"/>
      <c r="W1474" s="171"/>
      <c r="X1474" s="171"/>
      <c r="Y1474" s="171"/>
      <c r="Z1474" s="171"/>
      <c r="AA1474" s="176"/>
      <c r="AT1474" s="177" t="s">
        <v>2027</v>
      </c>
      <c r="AU1474" s="177" t="s">
        <v>1960</v>
      </c>
      <c r="AV1474" s="11" t="s">
        <v>2024</v>
      </c>
      <c r="AW1474" s="11" t="s">
        <v>2028</v>
      </c>
      <c r="AX1474" s="11" t="s">
        <v>1878</v>
      </c>
      <c r="AY1474" s="177" t="s">
        <v>2019</v>
      </c>
    </row>
    <row r="1475" spans="2:65" s="1" customFormat="1" ht="31.5" customHeight="1">
      <c r="B1475" s="33"/>
      <c r="C1475" s="178" t="s">
        <v>1843</v>
      </c>
      <c r="D1475" s="178" t="s">
        <v>2128</v>
      </c>
      <c r="E1475" s="179" t="s">
        <v>1844</v>
      </c>
      <c r="F1475" s="267" t="s">
        <v>1845</v>
      </c>
      <c r="G1475" s="268"/>
      <c r="H1475" s="268"/>
      <c r="I1475" s="268"/>
      <c r="J1475" s="180" t="s">
        <v>2197</v>
      </c>
      <c r="K1475" s="181">
        <v>3</v>
      </c>
      <c r="L1475" s="269">
        <v>0</v>
      </c>
      <c r="M1475" s="268"/>
      <c r="N1475" s="270">
        <f>ROUND(L1475*K1475,2)</f>
        <v>0</v>
      </c>
      <c r="O1475" s="250"/>
      <c r="P1475" s="250"/>
      <c r="Q1475" s="250"/>
      <c r="R1475" s="35"/>
      <c r="T1475" s="159" t="s">
        <v>1876</v>
      </c>
      <c r="U1475" s="42" t="s">
        <v>1901</v>
      </c>
      <c r="V1475" s="34"/>
      <c r="W1475" s="160">
        <f>V1475*K1475</f>
        <v>0</v>
      </c>
      <c r="X1475" s="160">
        <v>3.5999999999999999E-3</v>
      </c>
      <c r="Y1475" s="160">
        <f>X1475*K1475</f>
        <v>1.0800000000000001E-2</v>
      </c>
      <c r="Z1475" s="160">
        <v>0</v>
      </c>
      <c r="AA1475" s="161">
        <f>Z1475*K1475</f>
        <v>0</v>
      </c>
      <c r="AR1475" s="16" t="s">
        <v>2184</v>
      </c>
      <c r="AT1475" s="16" t="s">
        <v>2128</v>
      </c>
      <c r="AU1475" s="16" t="s">
        <v>1960</v>
      </c>
      <c r="AY1475" s="16" t="s">
        <v>2019</v>
      </c>
      <c r="BE1475" s="102">
        <f>IF(U1475="základní",N1475,0)</f>
        <v>0</v>
      </c>
      <c r="BF1475" s="102">
        <f>IF(U1475="snížená",N1475,0)</f>
        <v>0</v>
      </c>
      <c r="BG1475" s="102">
        <f>IF(U1475="zákl. přenesená",N1475,0)</f>
        <v>0</v>
      </c>
      <c r="BH1475" s="102">
        <f>IF(U1475="sníž. přenesená",N1475,0)</f>
        <v>0</v>
      </c>
      <c r="BI1475" s="102">
        <f>IF(U1475="nulová",N1475,0)</f>
        <v>0</v>
      </c>
      <c r="BJ1475" s="16" t="s">
        <v>1878</v>
      </c>
      <c r="BK1475" s="102">
        <f>ROUND(L1475*K1475,2)</f>
        <v>0</v>
      </c>
      <c r="BL1475" s="16" t="s">
        <v>2102</v>
      </c>
      <c r="BM1475" s="16" t="s">
        <v>1846</v>
      </c>
    </row>
    <row r="1476" spans="2:65" s="10" customFormat="1" ht="22.5" customHeight="1">
      <c r="B1476" s="162"/>
      <c r="C1476" s="163"/>
      <c r="D1476" s="163"/>
      <c r="E1476" s="164" t="s">
        <v>1876</v>
      </c>
      <c r="F1476" s="262" t="s">
        <v>1847</v>
      </c>
      <c r="G1476" s="263"/>
      <c r="H1476" s="263"/>
      <c r="I1476" s="263"/>
      <c r="J1476" s="163"/>
      <c r="K1476" s="165">
        <v>3</v>
      </c>
      <c r="L1476" s="163"/>
      <c r="M1476" s="163"/>
      <c r="N1476" s="163"/>
      <c r="O1476" s="163"/>
      <c r="P1476" s="163"/>
      <c r="Q1476" s="163"/>
      <c r="R1476" s="166"/>
      <c r="T1476" s="167"/>
      <c r="U1476" s="163"/>
      <c r="V1476" s="163"/>
      <c r="W1476" s="163"/>
      <c r="X1476" s="163"/>
      <c r="Y1476" s="163"/>
      <c r="Z1476" s="163"/>
      <c r="AA1476" s="168"/>
      <c r="AT1476" s="169" t="s">
        <v>2027</v>
      </c>
      <c r="AU1476" s="169" t="s">
        <v>1960</v>
      </c>
      <c r="AV1476" s="10" t="s">
        <v>1960</v>
      </c>
      <c r="AW1476" s="10" t="s">
        <v>2028</v>
      </c>
      <c r="AX1476" s="10" t="s">
        <v>1936</v>
      </c>
      <c r="AY1476" s="169" t="s">
        <v>2019</v>
      </c>
    </row>
    <row r="1477" spans="2:65" s="11" customFormat="1" ht="22.5" customHeight="1">
      <c r="B1477" s="170"/>
      <c r="C1477" s="171"/>
      <c r="D1477" s="171"/>
      <c r="E1477" s="172" t="s">
        <v>1876</v>
      </c>
      <c r="F1477" s="264" t="s">
        <v>2029</v>
      </c>
      <c r="G1477" s="265"/>
      <c r="H1477" s="265"/>
      <c r="I1477" s="265"/>
      <c r="J1477" s="171"/>
      <c r="K1477" s="173">
        <v>3</v>
      </c>
      <c r="L1477" s="171"/>
      <c r="M1477" s="171"/>
      <c r="N1477" s="171"/>
      <c r="O1477" s="171"/>
      <c r="P1477" s="171"/>
      <c r="Q1477" s="171"/>
      <c r="R1477" s="174"/>
      <c r="T1477" s="175"/>
      <c r="U1477" s="171"/>
      <c r="V1477" s="171"/>
      <c r="W1477" s="171"/>
      <c r="X1477" s="171"/>
      <c r="Y1477" s="171"/>
      <c r="Z1477" s="171"/>
      <c r="AA1477" s="176"/>
      <c r="AT1477" s="177" t="s">
        <v>2027</v>
      </c>
      <c r="AU1477" s="177" t="s">
        <v>1960</v>
      </c>
      <c r="AV1477" s="11" t="s">
        <v>2024</v>
      </c>
      <c r="AW1477" s="11" t="s">
        <v>2028</v>
      </c>
      <c r="AX1477" s="11" t="s">
        <v>1878</v>
      </c>
      <c r="AY1477" s="177" t="s">
        <v>2019</v>
      </c>
    </row>
    <row r="1478" spans="2:65" s="1" customFormat="1" ht="31.5" customHeight="1">
      <c r="B1478" s="33"/>
      <c r="C1478" s="178" t="s">
        <v>1848</v>
      </c>
      <c r="D1478" s="178" t="s">
        <v>2128</v>
      </c>
      <c r="E1478" s="179" t="s">
        <v>1849</v>
      </c>
      <c r="F1478" s="267" t="s">
        <v>1850</v>
      </c>
      <c r="G1478" s="268"/>
      <c r="H1478" s="268"/>
      <c r="I1478" s="268"/>
      <c r="J1478" s="180" t="s">
        <v>2197</v>
      </c>
      <c r="K1478" s="181">
        <v>2</v>
      </c>
      <c r="L1478" s="269">
        <v>0</v>
      </c>
      <c r="M1478" s="268"/>
      <c r="N1478" s="270">
        <f>ROUND(L1478*K1478,2)</f>
        <v>0</v>
      </c>
      <c r="O1478" s="250"/>
      <c r="P1478" s="250"/>
      <c r="Q1478" s="250"/>
      <c r="R1478" s="35"/>
      <c r="T1478" s="159" t="s">
        <v>1876</v>
      </c>
      <c r="U1478" s="42" t="s">
        <v>1901</v>
      </c>
      <c r="V1478" s="34"/>
      <c r="W1478" s="160">
        <f>V1478*K1478</f>
        <v>0</v>
      </c>
      <c r="X1478" s="160">
        <v>3.5999999999999999E-3</v>
      </c>
      <c r="Y1478" s="160">
        <f>X1478*K1478</f>
        <v>7.1999999999999998E-3</v>
      </c>
      <c r="Z1478" s="160">
        <v>0</v>
      </c>
      <c r="AA1478" s="161">
        <f>Z1478*K1478</f>
        <v>0</v>
      </c>
      <c r="AR1478" s="16" t="s">
        <v>2184</v>
      </c>
      <c r="AT1478" s="16" t="s">
        <v>2128</v>
      </c>
      <c r="AU1478" s="16" t="s">
        <v>1960</v>
      </c>
      <c r="AY1478" s="16" t="s">
        <v>2019</v>
      </c>
      <c r="BE1478" s="102">
        <f>IF(U1478="základní",N1478,0)</f>
        <v>0</v>
      </c>
      <c r="BF1478" s="102">
        <f>IF(U1478="snížená",N1478,0)</f>
        <v>0</v>
      </c>
      <c r="BG1478" s="102">
        <f>IF(U1478="zákl. přenesená",N1478,0)</f>
        <v>0</v>
      </c>
      <c r="BH1478" s="102">
        <f>IF(U1478="sníž. přenesená",N1478,0)</f>
        <v>0</v>
      </c>
      <c r="BI1478" s="102">
        <f>IF(U1478="nulová",N1478,0)</f>
        <v>0</v>
      </c>
      <c r="BJ1478" s="16" t="s">
        <v>1878</v>
      </c>
      <c r="BK1478" s="102">
        <f>ROUND(L1478*K1478,2)</f>
        <v>0</v>
      </c>
      <c r="BL1478" s="16" t="s">
        <v>2102</v>
      </c>
      <c r="BM1478" s="16" t="s">
        <v>1851</v>
      </c>
    </row>
    <row r="1479" spans="2:65" s="10" customFormat="1" ht="22.5" customHeight="1">
      <c r="B1479" s="162"/>
      <c r="C1479" s="163"/>
      <c r="D1479" s="163"/>
      <c r="E1479" s="164" t="s">
        <v>1876</v>
      </c>
      <c r="F1479" s="262" t="s">
        <v>1852</v>
      </c>
      <c r="G1479" s="263"/>
      <c r="H1479" s="263"/>
      <c r="I1479" s="263"/>
      <c r="J1479" s="163"/>
      <c r="K1479" s="165">
        <v>2</v>
      </c>
      <c r="L1479" s="163"/>
      <c r="M1479" s="163"/>
      <c r="N1479" s="163"/>
      <c r="O1479" s="163"/>
      <c r="P1479" s="163"/>
      <c r="Q1479" s="163"/>
      <c r="R1479" s="166"/>
      <c r="T1479" s="167"/>
      <c r="U1479" s="163"/>
      <c r="V1479" s="163"/>
      <c r="W1479" s="163"/>
      <c r="X1479" s="163"/>
      <c r="Y1479" s="163"/>
      <c r="Z1479" s="163"/>
      <c r="AA1479" s="168"/>
      <c r="AT1479" s="169" t="s">
        <v>2027</v>
      </c>
      <c r="AU1479" s="169" t="s">
        <v>1960</v>
      </c>
      <c r="AV1479" s="10" t="s">
        <v>1960</v>
      </c>
      <c r="AW1479" s="10" t="s">
        <v>2028</v>
      </c>
      <c r="AX1479" s="10" t="s">
        <v>1936</v>
      </c>
      <c r="AY1479" s="169" t="s">
        <v>2019</v>
      </c>
    </row>
    <row r="1480" spans="2:65" s="11" customFormat="1" ht="22.5" customHeight="1">
      <c r="B1480" s="170"/>
      <c r="C1480" s="171"/>
      <c r="D1480" s="171"/>
      <c r="E1480" s="172" t="s">
        <v>1876</v>
      </c>
      <c r="F1480" s="264" t="s">
        <v>2029</v>
      </c>
      <c r="G1480" s="265"/>
      <c r="H1480" s="265"/>
      <c r="I1480" s="265"/>
      <c r="J1480" s="171"/>
      <c r="K1480" s="173">
        <v>2</v>
      </c>
      <c r="L1480" s="171"/>
      <c r="M1480" s="171"/>
      <c r="N1480" s="171"/>
      <c r="O1480" s="171"/>
      <c r="P1480" s="171"/>
      <c r="Q1480" s="171"/>
      <c r="R1480" s="174"/>
      <c r="T1480" s="175"/>
      <c r="U1480" s="171"/>
      <c r="V1480" s="171"/>
      <c r="W1480" s="171"/>
      <c r="X1480" s="171"/>
      <c r="Y1480" s="171"/>
      <c r="Z1480" s="171"/>
      <c r="AA1480" s="176"/>
      <c r="AT1480" s="177" t="s">
        <v>2027</v>
      </c>
      <c r="AU1480" s="177" t="s">
        <v>1960</v>
      </c>
      <c r="AV1480" s="11" t="s">
        <v>2024</v>
      </c>
      <c r="AW1480" s="11" t="s">
        <v>2028</v>
      </c>
      <c r="AX1480" s="11" t="s">
        <v>1878</v>
      </c>
      <c r="AY1480" s="177" t="s">
        <v>2019</v>
      </c>
    </row>
    <row r="1481" spans="2:65" s="1" customFormat="1" ht="31.5" customHeight="1">
      <c r="B1481" s="33"/>
      <c r="C1481" s="178" t="s">
        <v>1853</v>
      </c>
      <c r="D1481" s="178" t="s">
        <v>2128</v>
      </c>
      <c r="E1481" s="179" t="s">
        <v>1854</v>
      </c>
      <c r="F1481" s="267" t="s">
        <v>0</v>
      </c>
      <c r="G1481" s="268"/>
      <c r="H1481" s="268"/>
      <c r="I1481" s="268"/>
      <c r="J1481" s="180" t="s">
        <v>2197</v>
      </c>
      <c r="K1481" s="181">
        <v>9</v>
      </c>
      <c r="L1481" s="269">
        <v>0</v>
      </c>
      <c r="M1481" s="268"/>
      <c r="N1481" s="270">
        <f>ROUND(L1481*K1481,2)</f>
        <v>0</v>
      </c>
      <c r="O1481" s="250"/>
      <c r="P1481" s="250"/>
      <c r="Q1481" s="250"/>
      <c r="R1481" s="35"/>
      <c r="T1481" s="159" t="s">
        <v>1876</v>
      </c>
      <c r="U1481" s="42" t="s">
        <v>1901</v>
      </c>
      <c r="V1481" s="34"/>
      <c r="W1481" s="160">
        <f>V1481*K1481</f>
        <v>0</v>
      </c>
      <c r="X1481" s="160">
        <v>0</v>
      </c>
      <c r="Y1481" s="160">
        <f>X1481*K1481</f>
        <v>0</v>
      </c>
      <c r="Z1481" s="160">
        <v>0</v>
      </c>
      <c r="AA1481" s="161">
        <f>Z1481*K1481</f>
        <v>0</v>
      </c>
      <c r="AR1481" s="16" t="s">
        <v>2184</v>
      </c>
      <c r="AT1481" s="16" t="s">
        <v>2128</v>
      </c>
      <c r="AU1481" s="16" t="s">
        <v>1960</v>
      </c>
      <c r="AY1481" s="16" t="s">
        <v>2019</v>
      </c>
      <c r="BE1481" s="102">
        <f>IF(U1481="základní",N1481,0)</f>
        <v>0</v>
      </c>
      <c r="BF1481" s="102">
        <f>IF(U1481="snížená",N1481,0)</f>
        <v>0</v>
      </c>
      <c r="BG1481" s="102">
        <f>IF(U1481="zákl. přenesená",N1481,0)</f>
        <v>0</v>
      </c>
      <c r="BH1481" s="102">
        <f>IF(U1481="sníž. přenesená",N1481,0)</f>
        <v>0</v>
      </c>
      <c r="BI1481" s="102">
        <f>IF(U1481="nulová",N1481,0)</f>
        <v>0</v>
      </c>
      <c r="BJ1481" s="16" t="s">
        <v>1878</v>
      </c>
      <c r="BK1481" s="102">
        <f>ROUND(L1481*K1481,2)</f>
        <v>0</v>
      </c>
      <c r="BL1481" s="16" t="s">
        <v>2102</v>
      </c>
      <c r="BM1481" s="16" t="s">
        <v>1</v>
      </c>
    </row>
    <row r="1482" spans="2:65" s="10" customFormat="1" ht="22.5" customHeight="1">
      <c r="B1482" s="162"/>
      <c r="C1482" s="163"/>
      <c r="D1482" s="163"/>
      <c r="E1482" s="164" t="s">
        <v>1876</v>
      </c>
      <c r="F1482" s="262" t="s">
        <v>2</v>
      </c>
      <c r="G1482" s="263"/>
      <c r="H1482" s="263"/>
      <c r="I1482" s="263"/>
      <c r="J1482" s="163"/>
      <c r="K1482" s="165">
        <v>9</v>
      </c>
      <c r="L1482" s="163"/>
      <c r="M1482" s="163"/>
      <c r="N1482" s="163"/>
      <c r="O1482" s="163"/>
      <c r="P1482" s="163"/>
      <c r="Q1482" s="163"/>
      <c r="R1482" s="166"/>
      <c r="T1482" s="167"/>
      <c r="U1482" s="163"/>
      <c r="V1482" s="163"/>
      <c r="W1482" s="163"/>
      <c r="X1482" s="163"/>
      <c r="Y1482" s="163"/>
      <c r="Z1482" s="163"/>
      <c r="AA1482" s="168"/>
      <c r="AT1482" s="169" t="s">
        <v>2027</v>
      </c>
      <c r="AU1482" s="169" t="s">
        <v>1960</v>
      </c>
      <c r="AV1482" s="10" t="s">
        <v>1960</v>
      </c>
      <c r="AW1482" s="10" t="s">
        <v>2028</v>
      </c>
      <c r="AX1482" s="10" t="s">
        <v>1936</v>
      </c>
      <c r="AY1482" s="169" t="s">
        <v>2019</v>
      </c>
    </row>
    <row r="1483" spans="2:65" s="11" customFormat="1" ht="22.5" customHeight="1">
      <c r="B1483" s="170"/>
      <c r="C1483" s="171"/>
      <c r="D1483" s="171"/>
      <c r="E1483" s="172" t="s">
        <v>1876</v>
      </c>
      <c r="F1483" s="264" t="s">
        <v>2029</v>
      </c>
      <c r="G1483" s="265"/>
      <c r="H1483" s="265"/>
      <c r="I1483" s="265"/>
      <c r="J1483" s="171"/>
      <c r="K1483" s="173">
        <v>9</v>
      </c>
      <c r="L1483" s="171"/>
      <c r="M1483" s="171"/>
      <c r="N1483" s="171"/>
      <c r="O1483" s="171"/>
      <c r="P1483" s="171"/>
      <c r="Q1483" s="171"/>
      <c r="R1483" s="174"/>
      <c r="T1483" s="175"/>
      <c r="U1483" s="171"/>
      <c r="V1483" s="171"/>
      <c r="W1483" s="171"/>
      <c r="X1483" s="171"/>
      <c r="Y1483" s="171"/>
      <c r="Z1483" s="171"/>
      <c r="AA1483" s="176"/>
      <c r="AT1483" s="177" t="s">
        <v>2027</v>
      </c>
      <c r="AU1483" s="177" t="s">
        <v>1960</v>
      </c>
      <c r="AV1483" s="11" t="s">
        <v>2024</v>
      </c>
      <c r="AW1483" s="11" t="s">
        <v>2028</v>
      </c>
      <c r="AX1483" s="11" t="s">
        <v>1878</v>
      </c>
      <c r="AY1483" s="177" t="s">
        <v>2019</v>
      </c>
    </row>
    <row r="1484" spans="2:65" s="1" customFormat="1" ht="44.25" customHeight="1">
      <c r="B1484" s="33"/>
      <c r="C1484" s="155" t="s">
        <v>3</v>
      </c>
      <c r="D1484" s="155" t="s">
        <v>2020</v>
      </c>
      <c r="E1484" s="156" t="s">
        <v>4</v>
      </c>
      <c r="F1484" s="249" t="s">
        <v>5</v>
      </c>
      <c r="G1484" s="250"/>
      <c r="H1484" s="250"/>
      <c r="I1484" s="250"/>
      <c r="J1484" s="157" t="s">
        <v>2049</v>
      </c>
      <c r="K1484" s="158">
        <v>74.900000000000006</v>
      </c>
      <c r="L1484" s="251">
        <v>0</v>
      </c>
      <c r="M1484" s="250"/>
      <c r="N1484" s="252">
        <f>ROUND(L1484*K1484,2)</f>
        <v>0</v>
      </c>
      <c r="O1484" s="250"/>
      <c r="P1484" s="250"/>
      <c r="Q1484" s="250"/>
      <c r="R1484" s="35"/>
      <c r="T1484" s="159" t="s">
        <v>1876</v>
      </c>
      <c r="U1484" s="42" t="s">
        <v>1901</v>
      </c>
      <c r="V1484" s="34"/>
      <c r="W1484" s="160">
        <f>V1484*K1484</f>
        <v>0</v>
      </c>
      <c r="X1484" s="160">
        <v>0</v>
      </c>
      <c r="Y1484" s="160">
        <f>X1484*K1484</f>
        <v>0</v>
      </c>
      <c r="Z1484" s="160">
        <v>0</v>
      </c>
      <c r="AA1484" s="161">
        <f>Z1484*K1484</f>
        <v>0</v>
      </c>
      <c r="AR1484" s="16" t="s">
        <v>2102</v>
      </c>
      <c r="AT1484" s="16" t="s">
        <v>2020</v>
      </c>
      <c r="AU1484" s="16" t="s">
        <v>1960</v>
      </c>
      <c r="AY1484" s="16" t="s">
        <v>2019</v>
      </c>
      <c r="BE1484" s="102">
        <f>IF(U1484="základní",N1484,0)</f>
        <v>0</v>
      </c>
      <c r="BF1484" s="102">
        <f>IF(U1484="snížená",N1484,0)</f>
        <v>0</v>
      </c>
      <c r="BG1484" s="102">
        <f>IF(U1484="zákl. přenesená",N1484,0)</f>
        <v>0</v>
      </c>
      <c r="BH1484" s="102">
        <f>IF(U1484="sníž. přenesená",N1484,0)</f>
        <v>0</v>
      </c>
      <c r="BI1484" s="102">
        <f>IF(U1484="nulová",N1484,0)</f>
        <v>0</v>
      </c>
      <c r="BJ1484" s="16" t="s">
        <v>1878</v>
      </c>
      <c r="BK1484" s="102">
        <f>ROUND(L1484*K1484,2)</f>
        <v>0</v>
      </c>
      <c r="BL1484" s="16" t="s">
        <v>2102</v>
      </c>
      <c r="BM1484" s="16" t="s">
        <v>6</v>
      </c>
    </row>
    <row r="1485" spans="2:65" s="10" customFormat="1" ht="22.5" customHeight="1">
      <c r="B1485" s="162"/>
      <c r="C1485" s="163"/>
      <c r="D1485" s="163"/>
      <c r="E1485" s="164" t="s">
        <v>1876</v>
      </c>
      <c r="F1485" s="262" t="s">
        <v>7</v>
      </c>
      <c r="G1485" s="263"/>
      <c r="H1485" s="263"/>
      <c r="I1485" s="263"/>
      <c r="J1485" s="163"/>
      <c r="K1485" s="165">
        <v>16</v>
      </c>
      <c r="L1485" s="163"/>
      <c r="M1485" s="163"/>
      <c r="N1485" s="163"/>
      <c r="O1485" s="163"/>
      <c r="P1485" s="163"/>
      <c r="Q1485" s="163"/>
      <c r="R1485" s="166"/>
      <c r="T1485" s="167"/>
      <c r="U1485" s="163"/>
      <c r="V1485" s="163"/>
      <c r="W1485" s="163"/>
      <c r="X1485" s="163"/>
      <c r="Y1485" s="163"/>
      <c r="Z1485" s="163"/>
      <c r="AA1485" s="168"/>
      <c r="AT1485" s="169" t="s">
        <v>2027</v>
      </c>
      <c r="AU1485" s="169" t="s">
        <v>1960</v>
      </c>
      <c r="AV1485" s="10" t="s">
        <v>1960</v>
      </c>
      <c r="AW1485" s="10" t="s">
        <v>2028</v>
      </c>
      <c r="AX1485" s="10" t="s">
        <v>1936</v>
      </c>
      <c r="AY1485" s="169" t="s">
        <v>2019</v>
      </c>
    </row>
    <row r="1486" spans="2:65" s="10" customFormat="1" ht="22.5" customHeight="1">
      <c r="B1486" s="162"/>
      <c r="C1486" s="163"/>
      <c r="D1486" s="163"/>
      <c r="E1486" s="164" t="s">
        <v>1876</v>
      </c>
      <c r="F1486" s="266" t="s">
        <v>8</v>
      </c>
      <c r="G1486" s="263"/>
      <c r="H1486" s="263"/>
      <c r="I1486" s="263"/>
      <c r="J1486" s="163"/>
      <c r="K1486" s="165">
        <v>3.9</v>
      </c>
      <c r="L1486" s="163"/>
      <c r="M1486" s="163"/>
      <c r="N1486" s="163"/>
      <c r="O1486" s="163"/>
      <c r="P1486" s="163"/>
      <c r="Q1486" s="163"/>
      <c r="R1486" s="166"/>
      <c r="T1486" s="167"/>
      <c r="U1486" s="163"/>
      <c r="V1486" s="163"/>
      <c r="W1486" s="163"/>
      <c r="X1486" s="163"/>
      <c r="Y1486" s="163"/>
      <c r="Z1486" s="163"/>
      <c r="AA1486" s="168"/>
      <c r="AT1486" s="169" t="s">
        <v>2027</v>
      </c>
      <c r="AU1486" s="169" t="s">
        <v>1960</v>
      </c>
      <c r="AV1486" s="10" t="s">
        <v>1960</v>
      </c>
      <c r="AW1486" s="10" t="s">
        <v>2028</v>
      </c>
      <c r="AX1486" s="10" t="s">
        <v>1936</v>
      </c>
      <c r="AY1486" s="169" t="s">
        <v>2019</v>
      </c>
    </row>
    <row r="1487" spans="2:65" s="10" customFormat="1" ht="22.5" customHeight="1">
      <c r="B1487" s="162"/>
      <c r="C1487" s="163"/>
      <c r="D1487" s="163"/>
      <c r="E1487" s="164" t="s">
        <v>1876</v>
      </c>
      <c r="F1487" s="266" t="s">
        <v>9</v>
      </c>
      <c r="G1487" s="263"/>
      <c r="H1487" s="263"/>
      <c r="I1487" s="263"/>
      <c r="J1487" s="163"/>
      <c r="K1487" s="165">
        <v>55</v>
      </c>
      <c r="L1487" s="163"/>
      <c r="M1487" s="163"/>
      <c r="N1487" s="163"/>
      <c r="O1487" s="163"/>
      <c r="P1487" s="163"/>
      <c r="Q1487" s="163"/>
      <c r="R1487" s="166"/>
      <c r="T1487" s="167"/>
      <c r="U1487" s="163"/>
      <c r="V1487" s="163"/>
      <c r="W1487" s="163"/>
      <c r="X1487" s="163"/>
      <c r="Y1487" s="163"/>
      <c r="Z1487" s="163"/>
      <c r="AA1487" s="168"/>
      <c r="AT1487" s="169" t="s">
        <v>2027</v>
      </c>
      <c r="AU1487" s="169" t="s">
        <v>1960</v>
      </c>
      <c r="AV1487" s="10" t="s">
        <v>1960</v>
      </c>
      <c r="AW1487" s="10" t="s">
        <v>2028</v>
      </c>
      <c r="AX1487" s="10" t="s">
        <v>1936</v>
      </c>
      <c r="AY1487" s="169" t="s">
        <v>2019</v>
      </c>
    </row>
    <row r="1488" spans="2:65" s="11" customFormat="1" ht="22.5" customHeight="1">
      <c r="B1488" s="170"/>
      <c r="C1488" s="171"/>
      <c r="D1488" s="171"/>
      <c r="E1488" s="172" t="s">
        <v>1876</v>
      </c>
      <c r="F1488" s="264" t="s">
        <v>2029</v>
      </c>
      <c r="G1488" s="265"/>
      <c r="H1488" s="265"/>
      <c r="I1488" s="265"/>
      <c r="J1488" s="171"/>
      <c r="K1488" s="173">
        <v>74.900000000000006</v>
      </c>
      <c r="L1488" s="171"/>
      <c r="M1488" s="171"/>
      <c r="N1488" s="171"/>
      <c r="O1488" s="171"/>
      <c r="P1488" s="171"/>
      <c r="Q1488" s="171"/>
      <c r="R1488" s="174"/>
      <c r="T1488" s="175"/>
      <c r="U1488" s="171"/>
      <c r="V1488" s="171"/>
      <c r="W1488" s="171"/>
      <c r="X1488" s="171"/>
      <c r="Y1488" s="171"/>
      <c r="Z1488" s="171"/>
      <c r="AA1488" s="176"/>
      <c r="AT1488" s="177" t="s">
        <v>2027</v>
      </c>
      <c r="AU1488" s="177" t="s">
        <v>1960</v>
      </c>
      <c r="AV1488" s="11" t="s">
        <v>2024</v>
      </c>
      <c r="AW1488" s="11" t="s">
        <v>2028</v>
      </c>
      <c r="AX1488" s="11" t="s">
        <v>1878</v>
      </c>
      <c r="AY1488" s="177" t="s">
        <v>2019</v>
      </c>
    </row>
    <row r="1489" spans="2:65" s="1" customFormat="1" ht="22.5" customHeight="1">
      <c r="B1489" s="33"/>
      <c r="C1489" s="178" t="s">
        <v>10</v>
      </c>
      <c r="D1489" s="178" t="s">
        <v>2128</v>
      </c>
      <c r="E1489" s="179" t="s">
        <v>11</v>
      </c>
      <c r="F1489" s="267" t="s">
        <v>12</v>
      </c>
      <c r="G1489" s="268"/>
      <c r="H1489" s="268"/>
      <c r="I1489" s="268"/>
      <c r="J1489" s="180" t="s">
        <v>2066</v>
      </c>
      <c r="K1489" s="181">
        <v>1.4330000000000001</v>
      </c>
      <c r="L1489" s="269">
        <v>0</v>
      </c>
      <c r="M1489" s="268"/>
      <c r="N1489" s="270">
        <f>ROUND(L1489*K1489,2)</f>
        <v>0</v>
      </c>
      <c r="O1489" s="250"/>
      <c r="P1489" s="250"/>
      <c r="Q1489" s="250"/>
      <c r="R1489" s="35"/>
      <c r="T1489" s="159" t="s">
        <v>1876</v>
      </c>
      <c r="U1489" s="42" t="s">
        <v>1901</v>
      </c>
      <c r="V1489" s="34"/>
      <c r="W1489" s="160">
        <f>V1489*K1489</f>
        <v>0</v>
      </c>
      <c r="X1489" s="160">
        <v>0.55000000000000004</v>
      </c>
      <c r="Y1489" s="160">
        <f>X1489*K1489</f>
        <v>0.78815000000000013</v>
      </c>
      <c r="Z1489" s="160">
        <v>0</v>
      </c>
      <c r="AA1489" s="161">
        <f>Z1489*K1489</f>
        <v>0</v>
      </c>
      <c r="AR1489" s="16" t="s">
        <v>2184</v>
      </c>
      <c r="AT1489" s="16" t="s">
        <v>2128</v>
      </c>
      <c r="AU1489" s="16" t="s">
        <v>1960</v>
      </c>
      <c r="AY1489" s="16" t="s">
        <v>2019</v>
      </c>
      <c r="BE1489" s="102">
        <f>IF(U1489="základní",N1489,0)</f>
        <v>0</v>
      </c>
      <c r="BF1489" s="102">
        <f>IF(U1489="snížená",N1489,0)</f>
        <v>0</v>
      </c>
      <c r="BG1489" s="102">
        <f>IF(U1489="zákl. přenesená",N1489,0)</f>
        <v>0</v>
      </c>
      <c r="BH1489" s="102">
        <f>IF(U1489="sníž. přenesená",N1489,0)</f>
        <v>0</v>
      </c>
      <c r="BI1489" s="102">
        <f>IF(U1489="nulová",N1489,0)</f>
        <v>0</v>
      </c>
      <c r="BJ1489" s="16" t="s">
        <v>1878</v>
      </c>
      <c r="BK1489" s="102">
        <f>ROUND(L1489*K1489,2)</f>
        <v>0</v>
      </c>
      <c r="BL1489" s="16" t="s">
        <v>2102</v>
      </c>
      <c r="BM1489" s="16" t="s">
        <v>13</v>
      </c>
    </row>
    <row r="1490" spans="2:65" s="10" customFormat="1" ht="31.5" customHeight="1">
      <c r="B1490" s="162"/>
      <c r="C1490" s="163"/>
      <c r="D1490" s="163"/>
      <c r="E1490" s="164" t="s">
        <v>1876</v>
      </c>
      <c r="F1490" s="262" t="s">
        <v>14</v>
      </c>
      <c r="G1490" s="263"/>
      <c r="H1490" s="263"/>
      <c r="I1490" s="263"/>
      <c r="J1490" s="163"/>
      <c r="K1490" s="165">
        <v>0.34495999999999999</v>
      </c>
      <c r="L1490" s="163"/>
      <c r="M1490" s="163"/>
      <c r="N1490" s="163"/>
      <c r="O1490" s="163"/>
      <c r="P1490" s="163"/>
      <c r="Q1490" s="163"/>
      <c r="R1490" s="166"/>
      <c r="T1490" s="167"/>
      <c r="U1490" s="163"/>
      <c r="V1490" s="163"/>
      <c r="W1490" s="163"/>
      <c r="X1490" s="163"/>
      <c r="Y1490" s="163"/>
      <c r="Z1490" s="163"/>
      <c r="AA1490" s="168"/>
      <c r="AT1490" s="169" t="s">
        <v>2027</v>
      </c>
      <c r="AU1490" s="169" t="s">
        <v>1960</v>
      </c>
      <c r="AV1490" s="10" t="s">
        <v>1960</v>
      </c>
      <c r="AW1490" s="10" t="s">
        <v>2028</v>
      </c>
      <c r="AX1490" s="10" t="s">
        <v>1936</v>
      </c>
      <c r="AY1490" s="169" t="s">
        <v>2019</v>
      </c>
    </row>
    <row r="1491" spans="2:65" s="10" customFormat="1" ht="31.5" customHeight="1">
      <c r="B1491" s="162"/>
      <c r="C1491" s="163"/>
      <c r="D1491" s="163"/>
      <c r="E1491" s="164" t="s">
        <v>1876</v>
      </c>
      <c r="F1491" s="266" t="s">
        <v>15</v>
      </c>
      <c r="G1491" s="263"/>
      <c r="H1491" s="263"/>
      <c r="I1491" s="263"/>
      <c r="J1491" s="163"/>
      <c r="K1491" s="165">
        <v>0.12012</v>
      </c>
      <c r="L1491" s="163"/>
      <c r="M1491" s="163"/>
      <c r="N1491" s="163"/>
      <c r="O1491" s="163"/>
      <c r="P1491" s="163"/>
      <c r="Q1491" s="163"/>
      <c r="R1491" s="166"/>
      <c r="T1491" s="167"/>
      <c r="U1491" s="163"/>
      <c r="V1491" s="163"/>
      <c r="W1491" s="163"/>
      <c r="X1491" s="163"/>
      <c r="Y1491" s="163"/>
      <c r="Z1491" s="163"/>
      <c r="AA1491" s="168"/>
      <c r="AT1491" s="169" t="s">
        <v>2027</v>
      </c>
      <c r="AU1491" s="169" t="s">
        <v>1960</v>
      </c>
      <c r="AV1491" s="10" t="s">
        <v>1960</v>
      </c>
      <c r="AW1491" s="10" t="s">
        <v>2028</v>
      </c>
      <c r="AX1491" s="10" t="s">
        <v>1936</v>
      </c>
      <c r="AY1491" s="169" t="s">
        <v>2019</v>
      </c>
    </row>
    <row r="1492" spans="2:65" s="10" customFormat="1" ht="31.5" customHeight="1">
      <c r="B1492" s="162"/>
      <c r="C1492" s="163"/>
      <c r="D1492" s="163"/>
      <c r="E1492" s="164" t="s">
        <v>1876</v>
      </c>
      <c r="F1492" s="266" t="s">
        <v>16</v>
      </c>
      <c r="G1492" s="263"/>
      <c r="H1492" s="263"/>
      <c r="I1492" s="263"/>
      <c r="J1492" s="163"/>
      <c r="K1492" s="165">
        <v>0.96799999999999997</v>
      </c>
      <c r="L1492" s="163"/>
      <c r="M1492" s="163"/>
      <c r="N1492" s="163"/>
      <c r="O1492" s="163"/>
      <c r="P1492" s="163"/>
      <c r="Q1492" s="163"/>
      <c r="R1492" s="166"/>
      <c r="T1492" s="167"/>
      <c r="U1492" s="163"/>
      <c r="V1492" s="163"/>
      <c r="W1492" s="163"/>
      <c r="X1492" s="163"/>
      <c r="Y1492" s="163"/>
      <c r="Z1492" s="163"/>
      <c r="AA1492" s="168"/>
      <c r="AT1492" s="169" t="s">
        <v>2027</v>
      </c>
      <c r="AU1492" s="169" t="s">
        <v>1960</v>
      </c>
      <c r="AV1492" s="10" t="s">
        <v>1960</v>
      </c>
      <c r="AW1492" s="10" t="s">
        <v>2028</v>
      </c>
      <c r="AX1492" s="10" t="s">
        <v>1936</v>
      </c>
      <c r="AY1492" s="169" t="s">
        <v>2019</v>
      </c>
    </row>
    <row r="1493" spans="2:65" s="11" customFormat="1" ht="22.5" customHeight="1">
      <c r="B1493" s="170"/>
      <c r="C1493" s="171"/>
      <c r="D1493" s="171"/>
      <c r="E1493" s="172" t="s">
        <v>1876</v>
      </c>
      <c r="F1493" s="264" t="s">
        <v>2029</v>
      </c>
      <c r="G1493" s="265"/>
      <c r="H1493" s="265"/>
      <c r="I1493" s="265"/>
      <c r="J1493" s="171"/>
      <c r="K1493" s="173">
        <v>1.4330799999999999</v>
      </c>
      <c r="L1493" s="171"/>
      <c r="M1493" s="171"/>
      <c r="N1493" s="171"/>
      <c r="O1493" s="171"/>
      <c r="P1493" s="171"/>
      <c r="Q1493" s="171"/>
      <c r="R1493" s="174"/>
      <c r="T1493" s="175"/>
      <c r="U1493" s="171"/>
      <c r="V1493" s="171"/>
      <c r="W1493" s="171"/>
      <c r="X1493" s="171"/>
      <c r="Y1493" s="171"/>
      <c r="Z1493" s="171"/>
      <c r="AA1493" s="176"/>
      <c r="AT1493" s="177" t="s">
        <v>2027</v>
      </c>
      <c r="AU1493" s="177" t="s">
        <v>1960</v>
      </c>
      <c r="AV1493" s="11" t="s">
        <v>2024</v>
      </c>
      <c r="AW1493" s="11" t="s">
        <v>2028</v>
      </c>
      <c r="AX1493" s="11" t="s">
        <v>1878</v>
      </c>
      <c r="AY1493" s="177" t="s">
        <v>2019</v>
      </c>
    </row>
    <row r="1494" spans="2:65" s="1" customFormat="1" ht="44.25" customHeight="1">
      <c r="B1494" s="33"/>
      <c r="C1494" s="155" t="s">
        <v>17</v>
      </c>
      <c r="D1494" s="155" t="s">
        <v>2020</v>
      </c>
      <c r="E1494" s="156" t="s">
        <v>18</v>
      </c>
      <c r="F1494" s="249" t="s">
        <v>19</v>
      </c>
      <c r="G1494" s="250"/>
      <c r="H1494" s="250"/>
      <c r="I1494" s="250"/>
      <c r="J1494" s="157" t="s">
        <v>2049</v>
      </c>
      <c r="K1494" s="158">
        <v>33.950000000000003</v>
      </c>
      <c r="L1494" s="251">
        <v>0</v>
      </c>
      <c r="M1494" s="250"/>
      <c r="N1494" s="252">
        <f>ROUND(L1494*K1494,2)</f>
        <v>0</v>
      </c>
      <c r="O1494" s="250"/>
      <c r="P1494" s="250"/>
      <c r="Q1494" s="250"/>
      <c r="R1494" s="35"/>
      <c r="T1494" s="159" t="s">
        <v>1876</v>
      </c>
      <c r="U1494" s="42" t="s">
        <v>1901</v>
      </c>
      <c r="V1494" s="34"/>
      <c r="W1494" s="160">
        <f>V1494*K1494</f>
        <v>0</v>
      </c>
      <c r="X1494" s="160">
        <v>0</v>
      </c>
      <c r="Y1494" s="160">
        <f>X1494*K1494</f>
        <v>0</v>
      </c>
      <c r="Z1494" s="160">
        <v>0</v>
      </c>
      <c r="AA1494" s="161">
        <f>Z1494*K1494</f>
        <v>0</v>
      </c>
      <c r="AR1494" s="16" t="s">
        <v>2102</v>
      </c>
      <c r="AT1494" s="16" t="s">
        <v>2020</v>
      </c>
      <c r="AU1494" s="16" t="s">
        <v>1960</v>
      </c>
      <c r="AY1494" s="16" t="s">
        <v>2019</v>
      </c>
      <c r="BE1494" s="102">
        <f>IF(U1494="základní",N1494,0)</f>
        <v>0</v>
      </c>
      <c r="BF1494" s="102">
        <f>IF(U1494="snížená",N1494,0)</f>
        <v>0</v>
      </c>
      <c r="BG1494" s="102">
        <f>IF(U1494="zákl. přenesená",N1494,0)</f>
        <v>0</v>
      </c>
      <c r="BH1494" s="102">
        <f>IF(U1494="sníž. přenesená",N1494,0)</f>
        <v>0</v>
      </c>
      <c r="BI1494" s="102">
        <f>IF(U1494="nulová",N1494,0)</f>
        <v>0</v>
      </c>
      <c r="BJ1494" s="16" t="s">
        <v>1878</v>
      </c>
      <c r="BK1494" s="102">
        <f>ROUND(L1494*K1494,2)</f>
        <v>0</v>
      </c>
      <c r="BL1494" s="16" t="s">
        <v>2102</v>
      </c>
      <c r="BM1494" s="16" t="s">
        <v>20</v>
      </c>
    </row>
    <row r="1495" spans="2:65" s="10" customFormat="1" ht="31.5" customHeight="1">
      <c r="B1495" s="162"/>
      <c r="C1495" s="163"/>
      <c r="D1495" s="163"/>
      <c r="E1495" s="164" t="s">
        <v>1876</v>
      </c>
      <c r="F1495" s="262" t="s">
        <v>21</v>
      </c>
      <c r="G1495" s="263"/>
      <c r="H1495" s="263"/>
      <c r="I1495" s="263"/>
      <c r="J1495" s="163"/>
      <c r="K1495" s="165">
        <v>33.950000000000003</v>
      </c>
      <c r="L1495" s="163"/>
      <c r="M1495" s="163"/>
      <c r="N1495" s="163"/>
      <c r="O1495" s="163"/>
      <c r="P1495" s="163"/>
      <c r="Q1495" s="163"/>
      <c r="R1495" s="166"/>
      <c r="T1495" s="167"/>
      <c r="U1495" s="163"/>
      <c r="V1495" s="163"/>
      <c r="W1495" s="163"/>
      <c r="X1495" s="163"/>
      <c r="Y1495" s="163"/>
      <c r="Z1495" s="163"/>
      <c r="AA1495" s="168"/>
      <c r="AT1495" s="169" t="s">
        <v>2027</v>
      </c>
      <c r="AU1495" s="169" t="s">
        <v>1960</v>
      </c>
      <c r="AV1495" s="10" t="s">
        <v>1960</v>
      </c>
      <c r="AW1495" s="10" t="s">
        <v>2028</v>
      </c>
      <c r="AX1495" s="10" t="s">
        <v>1936</v>
      </c>
      <c r="AY1495" s="169" t="s">
        <v>2019</v>
      </c>
    </row>
    <row r="1496" spans="2:65" s="11" customFormat="1" ht="22.5" customHeight="1">
      <c r="B1496" s="170"/>
      <c r="C1496" s="171"/>
      <c r="D1496" s="171"/>
      <c r="E1496" s="172" t="s">
        <v>1876</v>
      </c>
      <c r="F1496" s="264" t="s">
        <v>2029</v>
      </c>
      <c r="G1496" s="265"/>
      <c r="H1496" s="265"/>
      <c r="I1496" s="265"/>
      <c r="J1496" s="171"/>
      <c r="K1496" s="173">
        <v>33.950000000000003</v>
      </c>
      <c r="L1496" s="171"/>
      <c r="M1496" s="171"/>
      <c r="N1496" s="171"/>
      <c r="O1496" s="171"/>
      <c r="P1496" s="171"/>
      <c r="Q1496" s="171"/>
      <c r="R1496" s="174"/>
      <c r="T1496" s="175"/>
      <c r="U1496" s="171"/>
      <c r="V1496" s="171"/>
      <c r="W1496" s="171"/>
      <c r="X1496" s="171"/>
      <c r="Y1496" s="171"/>
      <c r="Z1496" s="171"/>
      <c r="AA1496" s="176"/>
      <c r="AT1496" s="177" t="s">
        <v>2027</v>
      </c>
      <c r="AU1496" s="177" t="s">
        <v>1960</v>
      </c>
      <c r="AV1496" s="11" t="s">
        <v>2024</v>
      </c>
      <c r="AW1496" s="11" t="s">
        <v>2028</v>
      </c>
      <c r="AX1496" s="11" t="s">
        <v>1878</v>
      </c>
      <c r="AY1496" s="177" t="s">
        <v>2019</v>
      </c>
    </row>
    <row r="1497" spans="2:65" s="1" customFormat="1" ht="22.5" customHeight="1">
      <c r="B1497" s="33"/>
      <c r="C1497" s="178" t="s">
        <v>22</v>
      </c>
      <c r="D1497" s="178" t="s">
        <v>2128</v>
      </c>
      <c r="E1497" s="179" t="s">
        <v>11</v>
      </c>
      <c r="F1497" s="267" t="s">
        <v>12</v>
      </c>
      <c r="G1497" s="268"/>
      <c r="H1497" s="268"/>
      <c r="I1497" s="268"/>
      <c r="J1497" s="180" t="s">
        <v>2066</v>
      </c>
      <c r="K1497" s="181">
        <v>1.046</v>
      </c>
      <c r="L1497" s="269">
        <v>0</v>
      </c>
      <c r="M1497" s="268"/>
      <c r="N1497" s="270">
        <f>ROUND(L1497*K1497,2)</f>
        <v>0</v>
      </c>
      <c r="O1497" s="250"/>
      <c r="P1497" s="250"/>
      <c r="Q1497" s="250"/>
      <c r="R1497" s="35"/>
      <c r="T1497" s="159" t="s">
        <v>1876</v>
      </c>
      <c r="U1497" s="42" t="s">
        <v>1901</v>
      </c>
      <c r="V1497" s="34"/>
      <c r="W1497" s="160">
        <f>V1497*K1497</f>
        <v>0</v>
      </c>
      <c r="X1497" s="160">
        <v>0.55000000000000004</v>
      </c>
      <c r="Y1497" s="160">
        <f>X1497*K1497</f>
        <v>0.57530000000000003</v>
      </c>
      <c r="Z1497" s="160">
        <v>0</v>
      </c>
      <c r="AA1497" s="161">
        <f>Z1497*K1497</f>
        <v>0</v>
      </c>
      <c r="AR1497" s="16" t="s">
        <v>2184</v>
      </c>
      <c r="AT1497" s="16" t="s">
        <v>2128</v>
      </c>
      <c r="AU1497" s="16" t="s">
        <v>1960</v>
      </c>
      <c r="AY1497" s="16" t="s">
        <v>2019</v>
      </c>
      <c r="BE1497" s="102">
        <f>IF(U1497="základní",N1497,0)</f>
        <v>0</v>
      </c>
      <c r="BF1497" s="102">
        <f>IF(U1497="snížená",N1497,0)</f>
        <v>0</v>
      </c>
      <c r="BG1497" s="102">
        <f>IF(U1497="zákl. přenesená",N1497,0)</f>
        <v>0</v>
      </c>
      <c r="BH1497" s="102">
        <f>IF(U1497="sníž. přenesená",N1497,0)</f>
        <v>0</v>
      </c>
      <c r="BI1497" s="102">
        <f>IF(U1497="nulová",N1497,0)</f>
        <v>0</v>
      </c>
      <c r="BJ1497" s="16" t="s">
        <v>1878</v>
      </c>
      <c r="BK1497" s="102">
        <f>ROUND(L1497*K1497,2)</f>
        <v>0</v>
      </c>
      <c r="BL1497" s="16" t="s">
        <v>2102</v>
      </c>
      <c r="BM1497" s="16" t="s">
        <v>23</v>
      </c>
    </row>
    <row r="1498" spans="2:65" s="10" customFormat="1" ht="31.5" customHeight="1">
      <c r="B1498" s="162"/>
      <c r="C1498" s="163"/>
      <c r="D1498" s="163"/>
      <c r="E1498" s="164" t="s">
        <v>1876</v>
      </c>
      <c r="F1498" s="262" t="s">
        <v>24</v>
      </c>
      <c r="G1498" s="263"/>
      <c r="H1498" s="263"/>
      <c r="I1498" s="263"/>
      <c r="J1498" s="163"/>
      <c r="K1498" s="165">
        <v>1.04566</v>
      </c>
      <c r="L1498" s="163"/>
      <c r="M1498" s="163"/>
      <c r="N1498" s="163"/>
      <c r="O1498" s="163"/>
      <c r="P1498" s="163"/>
      <c r="Q1498" s="163"/>
      <c r="R1498" s="166"/>
      <c r="T1498" s="167"/>
      <c r="U1498" s="163"/>
      <c r="V1498" s="163"/>
      <c r="W1498" s="163"/>
      <c r="X1498" s="163"/>
      <c r="Y1498" s="163"/>
      <c r="Z1498" s="163"/>
      <c r="AA1498" s="168"/>
      <c r="AT1498" s="169" t="s">
        <v>2027</v>
      </c>
      <c r="AU1498" s="169" t="s">
        <v>1960</v>
      </c>
      <c r="AV1498" s="10" t="s">
        <v>1960</v>
      </c>
      <c r="AW1498" s="10" t="s">
        <v>2028</v>
      </c>
      <c r="AX1498" s="10" t="s">
        <v>1936</v>
      </c>
      <c r="AY1498" s="169" t="s">
        <v>2019</v>
      </c>
    </row>
    <row r="1499" spans="2:65" s="11" customFormat="1" ht="22.5" customHeight="1">
      <c r="B1499" s="170"/>
      <c r="C1499" s="171"/>
      <c r="D1499" s="171"/>
      <c r="E1499" s="172" t="s">
        <v>1876</v>
      </c>
      <c r="F1499" s="264" t="s">
        <v>2029</v>
      </c>
      <c r="G1499" s="265"/>
      <c r="H1499" s="265"/>
      <c r="I1499" s="265"/>
      <c r="J1499" s="171"/>
      <c r="K1499" s="173">
        <v>1.04566</v>
      </c>
      <c r="L1499" s="171"/>
      <c r="M1499" s="171"/>
      <c r="N1499" s="171"/>
      <c r="O1499" s="171"/>
      <c r="P1499" s="171"/>
      <c r="Q1499" s="171"/>
      <c r="R1499" s="174"/>
      <c r="T1499" s="175"/>
      <c r="U1499" s="171"/>
      <c r="V1499" s="171"/>
      <c r="W1499" s="171"/>
      <c r="X1499" s="171"/>
      <c r="Y1499" s="171"/>
      <c r="Z1499" s="171"/>
      <c r="AA1499" s="176"/>
      <c r="AT1499" s="177" t="s">
        <v>2027</v>
      </c>
      <c r="AU1499" s="177" t="s">
        <v>1960</v>
      </c>
      <c r="AV1499" s="11" t="s">
        <v>2024</v>
      </c>
      <c r="AW1499" s="11" t="s">
        <v>2028</v>
      </c>
      <c r="AX1499" s="11" t="s">
        <v>1878</v>
      </c>
      <c r="AY1499" s="177" t="s">
        <v>2019</v>
      </c>
    </row>
    <row r="1500" spans="2:65" s="1" customFormat="1" ht="31.5" customHeight="1">
      <c r="B1500" s="33"/>
      <c r="C1500" s="155" t="s">
        <v>25</v>
      </c>
      <c r="D1500" s="155" t="s">
        <v>2020</v>
      </c>
      <c r="E1500" s="156" t="s">
        <v>26</v>
      </c>
      <c r="F1500" s="249" t="s">
        <v>27</v>
      </c>
      <c r="G1500" s="250"/>
      <c r="H1500" s="250"/>
      <c r="I1500" s="250"/>
      <c r="J1500" s="157" t="s">
        <v>2023</v>
      </c>
      <c r="K1500" s="158">
        <v>15.268000000000001</v>
      </c>
      <c r="L1500" s="251">
        <v>0</v>
      </c>
      <c r="M1500" s="250"/>
      <c r="N1500" s="252">
        <f>ROUND(L1500*K1500,2)</f>
        <v>0</v>
      </c>
      <c r="O1500" s="250"/>
      <c r="P1500" s="250"/>
      <c r="Q1500" s="250"/>
      <c r="R1500" s="35"/>
      <c r="T1500" s="159" t="s">
        <v>1876</v>
      </c>
      <c r="U1500" s="42" t="s">
        <v>1901</v>
      </c>
      <c r="V1500" s="34"/>
      <c r="W1500" s="160">
        <f>V1500*K1500</f>
        <v>0</v>
      </c>
      <c r="X1500" s="160">
        <v>0</v>
      </c>
      <c r="Y1500" s="160">
        <f>X1500*K1500</f>
        <v>0</v>
      </c>
      <c r="Z1500" s="160">
        <v>0</v>
      </c>
      <c r="AA1500" s="161">
        <f>Z1500*K1500</f>
        <v>0</v>
      </c>
      <c r="AR1500" s="16" t="s">
        <v>2102</v>
      </c>
      <c r="AT1500" s="16" t="s">
        <v>2020</v>
      </c>
      <c r="AU1500" s="16" t="s">
        <v>1960</v>
      </c>
      <c r="AY1500" s="16" t="s">
        <v>2019</v>
      </c>
      <c r="BE1500" s="102">
        <f>IF(U1500="základní",N1500,0)</f>
        <v>0</v>
      </c>
      <c r="BF1500" s="102">
        <f>IF(U1500="snížená",N1500,0)</f>
        <v>0</v>
      </c>
      <c r="BG1500" s="102">
        <f>IF(U1500="zákl. přenesená",N1500,0)</f>
        <v>0</v>
      </c>
      <c r="BH1500" s="102">
        <f>IF(U1500="sníž. přenesená",N1500,0)</f>
        <v>0</v>
      </c>
      <c r="BI1500" s="102">
        <f>IF(U1500="nulová",N1500,0)</f>
        <v>0</v>
      </c>
      <c r="BJ1500" s="16" t="s">
        <v>1878</v>
      </c>
      <c r="BK1500" s="102">
        <f>ROUND(L1500*K1500,2)</f>
        <v>0</v>
      </c>
      <c r="BL1500" s="16" t="s">
        <v>2102</v>
      </c>
      <c r="BM1500" s="16" t="s">
        <v>28</v>
      </c>
    </row>
    <row r="1501" spans="2:65" s="10" customFormat="1" ht="31.5" customHeight="1">
      <c r="B1501" s="162"/>
      <c r="C1501" s="163"/>
      <c r="D1501" s="163"/>
      <c r="E1501" s="164" t="s">
        <v>1876</v>
      </c>
      <c r="F1501" s="262" t="s">
        <v>29</v>
      </c>
      <c r="G1501" s="263"/>
      <c r="H1501" s="263"/>
      <c r="I1501" s="263"/>
      <c r="J1501" s="163"/>
      <c r="K1501" s="165">
        <v>15.268000000000001</v>
      </c>
      <c r="L1501" s="163"/>
      <c r="M1501" s="163"/>
      <c r="N1501" s="163"/>
      <c r="O1501" s="163"/>
      <c r="P1501" s="163"/>
      <c r="Q1501" s="163"/>
      <c r="R1501" s="166"/>
      <c r="T1501" s="167"/>
      <c r="U1501" s="163"/>
      <c r="V1501" s="163"/>
      <c r="W1501" s="163"/>
      <c r="X1501" s="163"/>
      <c r="Y1501" s="163"/>
      <c r="Z1501" s="163"/>
      <c r="AA1501" s="168"/>
      <c r="AT1501" s="169" t="s">
        <v>2027</v>
      </c>
      <c r="AU1501" s="169" t="s">
        <v>1960</v>
      </c>
      <c r="AV1501" s="10" t="s">
        <v>1960</v>
      </c>
      <c r="AW1501" s="10" t="s">
        <v>2028</v>
      </c>
      <c r="AX1501" s="10" t="s">
        <v>1936</v>
      </c>
      <c r="AY1501" s="169" t="s">
        <v>2019</v>
      </c>
    </row>
    <row r="1502" spans="2:65" s="11" customFormat="1" ht="22.5" customHeight="1">
      <c r="B1502" s="170"/>
      <c r="C1502" s="171"/>
      <c r="D1502" s="171"/>
      <c r="E1502" s="172" t="s">
        <v>1876</v>
      </c>
      <c r="F1502" s="264" t="s">
        <v>2029</v>
      </c>
      <c r="G1502" s="265"/>
      <c r="H1502" s="265"/>
      <c r="I1502" s="265"/>
      <c r="J1502" s="171"/>
      <c r="K1502" s="173">
        <v>15.268000000000001</v>
      </c>
      <c r="L1502" s="171"/>
      <c r="M1502" s="171"/>
      <c r="N1502" s="171"/>
      <c r="O1502" s="171"/>
      <c r="P1502" s="171"/>
      <c r="Q1502" s="171"/>
      <c r="R1502" s="174"/>
      <c r="T1502" s="175"/>
      <c r="U1502" s="171"/>
      <c r="V1502" s="171"/>
      <c r="W1502" s="171"/>
      <c r="X1502" s="171"/>
      <c r="Y1502" s="171"/>
      <c r="Z1502" s="171"/>
      <c r="AA1502" s="176"/>
      <c r="AT1502" s="177" t="s">
        <v>2027</v>
      </c>
      <c r="AU1502" s="177" t="s">
        <v>1960</v>
      </c>
      <c r="AV1502" s="11" t="s">
        <v>2024</v>
      </c>
      <c r="AW1502" s="11" t="s">
        <v>2028</v>
      </c>
      <c r="AX1502" s="11" t="s">
        <v>1878</v>
      </c>
      <c r="AY1502" s="177" t="s">
        <v>2019</v>
      </c>
    </row>
    <row r="1503" spans="2:65" s="1" customFormat="1" ht="31.5" customHeight="1">
      <c r="B1503" s="33"/>
      <c r="C1503" s="178" t="s">
        <v>30</v>
      </c>
      <c r="D1503" s="178" t="s">
        <v>2128</v>
      </c>
      <c r="E1503" s="179" t="s">
        <v>31</v>
      </c>
      <c r="F1503" s="267" t="s">
        <v>32</v>
      </c>
      <c r="G1503" s="268"/>
      <c r="H1503" s="268"/>
      <c r="I1503" s="268"/>
      <c r="J1503" s="180" t="s">
        <v>2023</v>
      </c>
      <c r="K1503" s="181">
        <v>16.795000000000002</v>
      </c>
      <c r="L1503" s="269">
        <v>0</v>
      </c>
      <c r="M1503" s="268"/>
      <c r="N1503" s="270">
        <f>ROUND(L1503*K1503,2)</f>
        <v>0</v>
      </c>
      <c r="O1503" s="250"/>
      <c r="P1503" s="250"/>
      <c r="Q1503" s="250"/>
      <c r="R1503" s="35"/>
      <c r="T1503" s="159" t="s">
        <v>1876</v>
      </c>
      <c r="U1503" s="42" t="s">
        <v>1901</v>
      </c>
      <c r="V1503" s="34"/>
      <c r="W1503" s="160">
        <f>V1503*K1503</f>
        <v>0</v>
      </c>
      <c r="X1503" s="160">
        <v>1.4500000000000001E-2</v>
      </c>
      <c r="Y1503" s="160">
        <f>X1503*K1503</f>
        <v>0.24352750000000004</v>
      </c>
      <c r="Z1503" s="160">
        <v>0</v>
      </c>
      <c r="AA1503" s="161">
        <f>Z1503*K1503</f>
        <v>0</v>
      </c>
      <c r="AR1503" s="16" t="s">
        <v>2184</v>
      </c>
      <c r="AT1503" s="16" t="s">
        <v>2128</v>
      </c>
      <c r="AU1503" s="16" t="s">
        <v>1960</v>
      </c>
      <c r="AY1503" s="16" t="s">
        <v>2019</v>
      </c>
      <c r="BE1503" s="102">
        <f>IF(U1503="základní",N1503,0)</f>
        <v>0</v>
      </c>
      <c r="BF1503" s="102">
        <f>IF(U1503="snížená",N1503,0)</f>
        <v>0</v>
      </c>
      <c r="BG1503" s="102">
        <f>IF(U1503="zákl. přenesená",N1503,0)</f>
        <v>0</v>
      </c>
      <c r="BH1503" s="102">
        <f>IF(U1503="sníž. přenesená",N1503,0)</f>
        <v>0</v>
      </c>
      <c r="BI1503" s="102">
        <f>IF(U1503="nulová",N1503,0)</f>
        <v>0</v>
      </c>
      <c r="BJ1503" s="16" t="s">
        <v>1878</v>
      </c>
      <c r="BK1503" s="102">
        <f>ROUND(L1503*K1503,2)</f>
        <v>0</v>
      </c>
      <c r="BL1503" s="16" t="s">
        <v>2102</v>
      </c>
      <c r="BM1503" s="16" t="s">
        <v>33</v>
      </c>
    </row>
    <row r="1504" spans="2:65" s="10" customFormat="1" ht="31.5" customHeight="1">
      <c r="B1504" s="162"/>
      <c r="C1504" s="163"/>
      <c r="D1504" s="163"/>
      <c r="E1504" s="164" t="s">
        <v>1876</v>
      </c>
      <c r="F1504" s="262" t="s">
        <v>34</v>
      </c>
      <c r="G1504" s="263"/>
      <c r="H1504" s="263"/>
      <c r="I1504" s="263"/>
      <c r="J1504" s="163"/>
      <c r="K1504" s="165">
        <v>16.794799999999999</v>
      </c>
      <c r="L1504" s="163"/>
      <c r="M1504" s="163"/>
      <c r="N1504" s="163"/>
      <c r="O1504" s="163"/>
      <c r="P1504" s="163"/>
      <c r="Q1504" s="163"/>
      <c r="R1504" s="166"/>
      <c r="T1504" s="167"/>
      <c r="U1504" s="163"/>
      <c r="V1504" s="163"/>
      <c r="W1504" s="163"/>
      <c r="X1504" s="163"/>
      <c r="Y1504" s="163"/>
      <c r="Z1504" s="163"/>
      <c r="AA1504" s="168"/>
      <c r="AT1504" s="169" t="s">
        <v>2027</v>
      </c>
      <c r="AU1504" s="169" t="s">
        <v>1960</v>
      </c>
      <c r="AV1504" s="10" t="s">
        <v>1960</v>
      </c>
      <c r="AW1504" s="10" t="s">
        <v>2028</v>
      </c>
      <c r="AX1504" s="10" t="s">
        <v>1936</v>
      </c>
      <c r="AY1504" s="169" t="s">
        <v>2019</v>
      </c>
    </row>
    <row r="1505" spans="2:65" s="11" customFormat="1" ht="22.5" customHeight="1">
      <c r="B1505" s="170"/>
      <c r="C1505" s="171"/>
      <c r="D1505" s="171"/>
      <c r="E1505" s="172" t="s">
        <v>1876</v>
      </c>
      <c r="F1505" s="264" t="s">
        <v>2029</v>
      </c>
      <c r="G1505" s="265"/>
      <c r="H1505" s="265"/>
      <c r="I1505" s="265"/>
      <c r="J1505" s="171"/>
      <c r="K1505" s="173">
        <v>16.794799999999999</v>
      </c>
      <c r="L1505" s="171"/>
      <c r="M1505" s="171"/>
      <c r="N1505" s="171"/>
      <c r="O1505" s="171"/>
      <c r="P1505" s="171"/>
      <c r="Q1505" s="171"/>
      <c r="R1505" s="174"/>
      <c r="T1505" s="175"/>
      <c r="U1505" s="171"/>
      <c r="V1505" s="171"/>
      <c r="W1505" s="171"/>
      <c r="X1505" s="171"/>
      <c r="Y1505" s="171"/>
      <c r="Z1505" s="171"/>
      <c r="AA1505" s="176"/>
      <c r="AT1505" s="177" t="s">
        <v>2027</v>
      </c>
      <c r="AU1505" s="177" t="s">
        <v>1960</v>
      </c>
      <c r="AV1505" s="11" t="s">
        <v>2024</v>
      </c>
      <c r="AW1505" s="11" t="s">
        <v>2028</v>
      </c>
      <c r="AX1505" s="11" t="s">
        <v>1878</v>
      </c>
      <c r="AY1505" s="177" t="s">
        <v>2019</v>
      </c>
    </row>
    <row r="1506" spans="2:65" s="1" customFormat="1" ht="31.5" customHeight="1">
      <c r="B1506" s="33"/>
      <c r="C1506" s="155" t="s">
        <v>35</v>
      </c>
      <c r="D1506" s="155" t="s">
        <v>2020</v>
      </c>
      <c r="E1506" s="156" t="s">
        <v>36</v>
      </c>
      <c r="F1506" s="249" t="s">
        <v>37</v>
      </c>
      <c r="G1506" s="250"/>
      <c r="H1506" s="250"/>
      <c r="I1506" s="250"/>
      <c r="J1506" s="157" t="s">
        <v>2023</v>
      </c>
      <c r="K1506" s="158">
        <v>8.15</v>
      </c>
      <c r="L1506" s="251">
        <v>0</v>
      </c>
      <c r="M1506" s="250"/>
      <c r="N1506" s="252">
        <f>ROUND(L1506*K1506,2)</f>
        <v>0</v>
      </c>
      <c r="O1506" s="250"/>
      <c r="P1506" s="250"/>
      <c r="Q1506" s="250"/>
      <c r="R1506" s="35"/>
      <c r="T1506" s="159" t="s">
        <v>1876</v>
      </c>
      <c r="U1506" s="42" t="s">
        <v>1901</v>
      </c>
      <c r="V1506" s="34"/>
      <c r="W1506" s="160">
        <f>V1506*K1506</f>
        <v>0</v>
      </c>
      <c r="X1506" s="160">
        <v>0</v>
      </c>
      <c r="Y1506" s="160">
        <f>X1506*K1506</f>
        <v>0</v>
      </c>
      <c r="Z1506" s="160">
        <v>0</v>
      </c>
      <c r="AA1506" s="161">
        <f>Z1506*K1506</f>
        <v>0</v>
      </c>
      <c r="AR1506" s="16" t="s">
        <v>2102</v>
      </c>
      <c r="AT1506" s="16" t="s">
        <v>2020</v>
      </c>
      <c r="AU1506" s="16" t="s">
        <v>1960</v>
      </c>
      <c r="AY1506" s="16" t="s">
        <v>2019</v>
      </c>
      <c r="BE1506" s="102">
        <f>IF(U1506="základní",N1506,0)</f>
        <v>0</v>
      </c>
      <c r="BF1506" s="102">
        <f>IF(U1506="snížená",N1506,0)</f>
        <v>0</v>
      </c>
      <c r="BG1506" s="102">
        <f>IF(U1506="zákl. přenesená",N1506,0)</f>
        <v>0</v>
      </c>
      <c r="BH1506" s="102">
        <f>IF(U1506="sníž. přenesená",N1506,0)</f>
        <v>0</v>
      </c>
      <c r="BI1506" s="102">
        <f>IF(U1506="nulová",N1506,0)</f>
        <v>0</v>
      </c>
      <c r="BJ1506" s="16" t="s">
        <v>1878</v>
      </c>
      <c r="BK1506" s="102">
        <f>ROUND(L1506*K1506,2)</f>
        <v>0</v>
      </c>
      <c r="BL1506" s="16" t="s">
        <v>2102</v>
      </c>
      <c r="BM1506" s="16" t="s">
        <v>38</v>
      </c>
    </row>
    <row r="1507" spans="2:65" s="10" customFormat="1" ht="22.5" customHeight="1">
      <c r="B1507" s="162"/>
      <c r="C1507" s="163"/>
      <c r="D1507" s="163"/>
      <c r="E1507" s="164" t="s">
        <v>1876</v>
      </c>
      <c r="F1507" s="262" t="s">
        <v>39</v>
      </c>
      <c r="G1507" s="263"/>
      <c r="H1507" s="263"/>
      <c r="I1507" s="263"/>
      <c r="J1507" s="163"/>
      <c r="K1507" s="165">
        <v>2.3250000000000002</v>
      </c>
      <c r="L1507" s="163"/>
      <c r="M1507" s="163"/>
      <c r="N1507" s="163"/>
      <c r="O1507" s="163"/>
      <c r="P1507" s="163"/>
      <c r="Q1507" s="163"/>
      <c r="R1507" s="166"/>
      <c r="T1507" s="167"/>
      <c r="U1507" s="163"/>
      <c r="V1507" s="163"/>
      <c r="W1507" s="163"/>
      <c r="X1507" s="163"/>
      <c r="Y1507" s="163"/>
      <c r="Z1507" s="163"/>
      <c r="AA1507" s="168"/>
      <c r="AT1507" s="169" t="s">
        <v>2027</v>
      </c>
      <c r="AU1507" s="169" t="s">
        <v>1960</v>
      </c>
      <c r="AV1507" s="10" t="s">
        <v>1960</v>
      </c>
      <c r="AW1507" s="10" t="s">
        <v>2028</v>
      </c>
      <c r="AX1507" s="10" t="s">
        <v>1936</v>
      </c>
      <c r="AY1507" s="169" t="s">
        <v>2019</v>
      </c>
    </row>
    <row r="1508" spans="2:65" s="10" customFormat="1" ht="22.5" customHeight="1">
      <c r="B1508" s="162"/>
      <c r="C1508" s="163"/>
      <c r="D1508" s="163"/>
      <c r="E1508" s="164" t="s">
        <v>1876</v>
      </c>
      <c r="F1508" s="266" t="s">
        <v>40</v>
      </c>
      <c r="G1508" s="263"/>
      <c r="H1508" s="263"/>
      <c r="I1508" s="263"/>
      <c r="J1508" s="163"/>
      <c r="K1508" s="165">
        <v>3.2250000000000001</v>
      </c>
      <c r="L1508" s="163"/>
      <c r="M1508" s="163"/>
      <c r="N1508" s="163"/>
      <c r="O1508" s="163"/>
      <c r="P1508" s="163"/>
      <c r="Q1508" s="163"/>
      <c r="R1508" s="166"/>
      <c r="T1508" s="167"/>
      <c r="U1508" s="163"/>
      <c r="V1508" s="163"/>
      <c r="W1508" s="163"/>
      <c r="X1508" s="163"/>
      <c r="Y1508" s="163"/>
      <c r="Z1508" s="163"/>
      <c r="AA1508" s="168"/>
      <c r="AT1508" s="169" t="s">
        <v>2027</v>
      </c>
      <c r="AU1508" s="169" t="s">
        <v>1960</v>
      </c>
      <c r="AV1508" s="10" t="s">
        <v>1960</v>
      </c>
      <c r="AW1508" s="10" t="s">
        <v>2028</v>
      </c>
      <c r="AX1508" s="10" t="s">
        <v>1936</v>
      </c>
      <c r="AY1508" s="169" t="s">
        <v>2019</v>
      </c>
    </row>
    <row r="1509" spans="2:65" s="10" customFormat="1" ht="22.5" customHeight="1">
      <c r="B1509" s="162"/>
      <c r="C1509" s="163"/>
      <c r="D1509" s="163"/>
      <c r="E1509" s="164" t="s">
        <v>1876</v>
      </c>
      <c r="F1509" s="266" t="s">
        <v>41</v>
      </c>
      <c r="G1509" s="263"/>
      <c r="H1509" s="263"/>
      <c r="I1509" s="263"/>
      <c r="J1509" s="163"/>
      <c r="K1509" s="165">
        <v>2.6</v>
      </c>
      <c r="L1509" s="163"/>
      <c r="M1509" s="163"/>
      <c r="N1509" s="163"/>
      <c r="O1509" s="163"/>
      <c r="P1509" s="163"/>
      <c r="Q1509" s="163"/>
      <c r="R1509" s="166"/>
      <c r="T1509" s="167"/>
      <c r="U1509" s="163"/>
      <c r="V1509" s="163"/>
      <c r="W1509" s="163"/>
      <c r="X1509" s="163"/>
      <c r="Y1509" s="163"/>
      <c r="Z1509" s="163"/>
      <c r="AA1509" s="168"/>
      <c r="AT1509" s="169" t="s">
        <v>2027</v>
      </c>
      <c r="AU1509" s="169" t="s">
        <v>1960</v>
      </c>
      <c r="AV1509" s="10" t="s">
        <v>1960</v>
      </c>
      <c r="AW1509" s="10" t="s">
        <v>2028</v>
      </c>
      <c r="AX1509" s="10" t="s">
        <v>1936</v>
      </c>
      <c r="AY1509" s="169" t="s">
        <v>2019</v>
      </c>
    </row>
    <row r="1510" spans="2:65" s="11" customFormat="1" ht="22.5" customHeight="1">
      <c r="B1510" s="170"/>
      <c r="C1510" s="171"/>
      <c r="D1510" s="171"/>
      <c r="E1510" s="172" t="s">
        <v>1876</v>
      </c>
      <c r="F1510" s="264" t="s">
        <v>2029</v>
      </c>
      <c r="G1510" s="265"/>
      <c r="H1510" s="265"/>
      <c r="I1510" s="265"/>
      <c r="J1510" s="171"/>
      <c r="K1510" s="173">
        <v>8.15</v>
      </c>
      <c r="L1510" s="171"/>
      <c r="M1510" s="171"/>
      <c r="N1510" s="171"/>
      <c r="O1510" s="171"/>
      <c r="P1510" s="171"/>
      <c r="Q1510" s="171"/>
      <c r="R1510" s="174"/>
      <c r="T1510" s="175"/>
      <c r="U1510" s="171"/>
      <c r="V1510" s="171"/>
      <c r="W1510" s="171"/>
      <c r="X1510" s="171"/>
      <c r="Y1510" s="171"/>
      <c r="Z1510" s="171"/>
      <c r="AA1510" s="176"/>
      <c r="AT1510" s="177" t="s">
        <v>2027</v>
      </c>
      <c r="AU1510" s="177" t="s">
        <v>1960</v>
      </c>
      <c r="AV1510" s="11" t="s">
        <v>2024</v>
      </c>
      <c r="AW1510" s="11" t="s">
        <v>2028</v>
      </c>
      <c r="AX1510" s="11" t="s">
        <v>1878</v>
      </c>
      <c r="AY1510" s="177" t="s">
        <v>2019</v>
      </c>
    </row>
    <row r="1511" spans="2:65" s="1" customFormat="1" ht="31.5" customHeight="1">
      <c r="B1511" s="33"/>
      <c r="C1511" s="178" t="s">
        <v>42</v>
      </c>
      <c r="D1511" s="178" t="s">
        <v>2128</v>
      </c>
      <c r="E1511" s="179" t="s">
        <v>43</v>
      </c>
      <c r="F1511" s="267" t="s">
        <v>44</v>
      </c>
      <c r="G1511" s="268"/>
      <c r="H1511" s="268"/>
      <c r="I1511" s="268"/>
      <c r="J1511" s="180" t="s">
        <v>2023</v>
      </c>
      <c r="K1511" s="181">
        <v>2.66</v>
      </c>
      <c r="L1511" s="269">
        <v>0</v>
      </c>
      <c r="M1511" s="268"/>
      <c r="N1511" s="270">
        <f>ROUND(L1511*K1511,2)</f>
        <v>0</v>
      </c>
      <c r="O1511" s="250"/>
      <c r="P1511" s="250"/>
      <c r="Q1511" s="250"/>
      <c r="R1511" s="35"/>
      <c r="T1511" s="159" t="s">
        <v>1876</v>
      </c>
      <c r="U1511" s="42" t="s">
        <v>1901</v>
      </c>
      <c r="V1511" s="34"/>
      <c r="W1511" s="160">
        <f>V1511*K1511</f>
        <v>0</v>
      </c>
      <c r="X1511" s="160">
        <v>1.14E-2</v>
      </c>
      <c r="Y1511" s="160">
        <f>X1511*K1511</f>
        <v>3.0324000000000004E-2</v>
      </c>
      <c r="Z1511" s="160">
        <v>0</v>
      </c>
      <c r="AA1511" s="161">
        <f>Z1511*K1511</f>
        <v>0</v>
      </c>
      <c r="AR1511" s="16" t="s">
        <v>2184</v>
      </c>
      <c r="AT1511" s="16" t="s">
        <v>2128</v>
      </c>
      <c r="AU1511" s="16" t="s">
        <v>1960</v>
      </c>
      <c r="AY1511" s="16" t="s">
        <v>2019</v>
      </c>
      <c r="BE1511" s="102">
        <f>IF(U1511="základní",N1511,0)</f>
        <v>0</v>
      </c>
      <c r="BF1511" s="102">
        <f>IF(U1511="snížená",N1511,0)</f>
        <v>0</v>
      </c>
      <c r="BG1511" s="102">
        <f>IF(U1511="zákl. přenesená",N1511,0)</f>
        <v>0</v>
      </c>
      <c r="BH1511" s="102">
        <f>IF(U1511="sníž. přenesená",N1511,0)</f>
        <v>0</v>
      </c>
      <c r="BI1511" s="102">
        <f>IF(U1511="nulová",N1511,0)</f>
        <v>0</v>
      </c>
      <c r="BJ1511" s="16" t="s">
        <v>1878</v>
      </c>
      <c r="BK1511" s="102">
        <f>ROUND(L1511*K1511,2)</f>
        <v>0</v>
      </c>
      <c r="BL1511" s="16" t="s">
        <v>2102</v>
      </c>
      <c r="BM1511" s="16" t="s">
        <v>45</v>
      </c>
    </row>
    <row r="1512" spans="2:65" s="10" customFormat="1" ht="22.5" customHeight="1">
      <c r="B1512" s="162"/>
      <c r="C1512" s="163"/>
      <c r="D1512" s="163"/>
      <c r="E1512" s="164" t="s">
        <v>1876</v>
      </c>
      <c r="F1512" s="262" t="s">
        <v>46</v>
      </c>
      <c r="G1512" s="263"/>
      <c r="H1512" s="263"/>
      <c r="I1512" s="263"/>
      <c r="J1512" s="163"/>
      <c r="K1512" s="165">
        <v>2.5575000000000001</v>
      </c>
      <c r="L1512" s="163"/>
      <c r="M1512" s="163"/>
      <c r="N1512" s="163"/>
      <c r="O1512" s="163"/>
      <c r="P1512" s="163"/>
      <c r="Q1512" s="163"/>
      <c r="R1512" s="166"/>
      <c r="T1512" s="167"/>
      <c r="U1512" s="163"/>
      <c r="V1512" s="163"/>
      <c r="W1512" s="163"/>
      <c r="X1512" s="163"/>
      <c r="Y1512" s="163"/>
      <c r="Z1512" s="163"/>
      <c r="AA1512" s="168"/>
      <c r="AT1512" s="169" t="s">
        <v>2027</v>
      </c>
      <c r="AU1512" s="169" t="s">
        <v>1960</v>
      </c>
      <c r="AV1512" s="10" t="s">
        <v>1960</v>
      </c>
      <c r="AW1512" s="10" t="s">
        <v>2028</v>
      </c>
      <c r="AX1512" s="10" t="s">
        <v>1936</v>
      </c>
      <c r="AY1512" s="169" t="s">
        <v>2019</v>
      </c>
    </row>
    <row r="1513" spans="2:65" s="11" customFormat="1" ht="22.5" customHeight="1">
      <c r="B1513" s="170"/>
      <c r="C1513" s="171"/>
      <c r="D1513" s="171"/>
      <c r="E1513" s="172" t="s">
        <v>1876</v>
      </c>
      <c r="F1513" s="264" t="s">
        <v>2029</v>
      </c>
      <c r="G1513" s="265"/>
      <c r="H1513" s="265"/>
      <c r="I1513" s="265"/>
      <c r="J1513" s="171"/>
      <c r="K1513" s="173">
        <v>2.5575000000000001</v>
      </c>
      <c r="L1513" s="171"/>
      <c r="M1513" s="171"/>
      <c r="N1513" s="171"/>
      <c r="O1513" s="171"/>
      <c r="P1513" s="171"/>
      <c r="Q1513" s="171"/>
      <c r="R1513" s="174"/>
      <c r="T1513" s="175"/>
      <c r="U1513" s="171"/>
      <c r="V1513" s="171"/>
      <c r="W1513" s="171"/>
      <c r="X1513" s="171"/>
      <c r="Y1513" s="171"/>
      <c r="Z1513" s="171"/>
      <c r="AA1513" s="176"/>
      <c r="AT1513" s="177" t="s">
        <v>2027</v>
      </c>
      <c r="AU1513" s="177" t="s">
        <v>1960</v>
      </c>
      <c r="AV1513" s="11" t="s">
        <v>2024</v>
      </c>
      <c r="AW1513" s="11" t="s">
        <v>2028</v>
      </c>
      <c r="AX1513" s="11" t="s">
        <v>1878</v>
      </c>
      <c r="AY1513" s="177" t="s">
        <v>2019</v>
      </c>
    </row>
    <row r="1514" spans="2:65" s="1" customFormat="1" ht="31.5" customHeight="1">
      <c r="B1514" s="33"/>
      <c r="C1514" s="178" t="s">
        <v>47</v>
      </c>
      <c r="D1514" s="178" t="s">
        <v>2128</v>
      </c>
      <c r="E1514" s="179" t="s">
        <v>48</v>
      </c>
      <c r="F1514" s="267" t="s">
        <v>49</v>
      </c>
      <c r="G1514" s="268"/>
      <c r="H1514" s="268"/>
      <c r="I1514" s="268"/>
      <c r="J1514" s="180" t="s">
        <v>2023</v>
      </c>
      <c r="K1514" s="181">
        <v>3.548</v>
      </c>
      <c r="L1514" s="269">
        <v>0</v>
      </c>
      <c r="M1514" s="268"/>
      <c r="N1514" s="270">
        <f>ROUND(L1514*K1514,2)</f>
        <v>0</v>
      </c>
      <c r="O1514" s="250"/>
      <c r="P1514" s="250"/>
      <c r="Q1514" s="250"/>
      <c r="R1514" s="35"/>
      <c r="T1514" s="159" t="s">
        <v>1876</v>
      </c>
      <c r="U1514" s="42" t="s">
        <v>1901</v>
      </c>
      <c r="V1514" s="34"/>
      <c r="W1514" s="160">
        <f>V1514*K1514</f>
        <v>0</v>
      </c>
      <c r="X1514" s="160">
        <v>1.14E-2</v>
      </c>
      <c r="Y1514" s="160">
        <f>X1514*K1514</f>
        <v>4.0447200000000003E-2</v>
      </c>
      <c r="Z1514" s="160">
        <v>0</v>
      </c>
      <c r="AA1514" s="161">
        <f>Z1514*K1514</f>
        <v>0</v>
      </c>
      <c r="AR1514" s="16" t="s">
        <v>2184</v>
      </c>
      <c r="AT1514" s="16" t="s">
        <v>2128</v>
      </c>
      <c r="AU1514" s="16" t="s">
        <v>1960</v>
      </c>
      <c r="AY1514" s="16" t="s">
        <v>2019</v>
      </c>
      <c r="BE1514" s="102">
        <f>IF(U1514="základní",N1514,0)</f>
        <v>0</v>
      </c>
      <c r="BF1514" s="102">
        <f>IF(U1514="snížená",N1514,0)</f>
        <v>0</v>
      </c>
      <c r="BG1514" s="102">
        <f>IF(U1514="zákl. přenesená",N1514,0)</f>
        <v>0</v>
      </c>
      <c r="BH1514" s="102">
        <f>IF(U1514="sníž. přenesená",N1514,0)</f>
        <v>0</v>
      </c>
      <c r="BI1514" s="102">
        <f>IF(U1514="nulová",N1514,0)</f>
        <v>0</v>
      </c>
      <c r="BJ1514" s="16" t="s">
        <v>1878</v>
      </c>
      <c r="BK1514" s="102">
        <f>ROUND(L1514*K1514,2)</f>
        <v>0</v>
      </c>
      <c r="BL1514" s="16" t="s">
        <v>2102</v>
      </c>
      <c r="BM1514" s="16" t="s">
        <v>50</v>
      </c>
    </row>
    <row r="1515" spans="2:65" s="10" customFormat="1" ht="22.5" customHeight="1">
      <c r="B1515" s="162"/>
      <c r="C1515" s="163"/>
      <c r="D1515" s="163"/>
      <c r="E1515" s="164" t="s">
        <v>1876</v>
      </c>
      <c r="F1515" s="262" t="s">
        <v>51</v>
      </c>
      <c r="G1515" s="263"/>
      <c r="H1515" s="263"/>
      <c r="I1515" s="263"/>
      <c r="J1515" s="163"/>
      <c r="K1515" s="165">
        <v>3.5474999999999999</v>
      </c>
      <c r="L1515" s="163"/>
      <c r="M1515" s="163"/>
      <c r="N1515" s="163"/>
      <c r="O1515" s="163"/>
      <c r="P1515" s="163"/>
      <c r="Q1515" s="163"/>
      <c r="R1515" s="166"/>
      <c r="T1515" s="167"/>
      <c r="U1515" s="163"/>
      <c r="V1515" s="163"/>
      <c r="W1515" s="163"/>
      <c r="X1515" s="163"/>
      <c r="Y1515" s="163"/>
      <c r="Z1515" s="163"/>
      <c r="AA1515" s="168"/>
      <c r="AT1515" s="169" t="s">
        <v>2027</v>
      </c>
      <c r="AU1515" s="169" t="s">
        <v>1960</v>
      </c>
      <c r="AV1515" s="10" t="s">
        <v>1960</v>
      </c>
      <c r="AW1515" s="10" t="s">
        <v>2028</v>
      </c>
      <c r="AX1515" s="10" t="s">
        <v>1936</v>
      </c>
      <c r="AY1515" s="169" t="s">
        <v>2019</v>
      </c>
    </row>
    <row r="1516" spans="2:65" s="11" customFormat="1" ht="22.5" customHeight="1">
      <c r="B1516" s="170"/>
      <c r="C1516" s="171"/>
      <c r="D1516" s="171"/>
      <c r="E1516" s="172" t="s">
        <v>1876</v>
      </c>
      <c r="F1516" s="264" t="s">
        <v>2029</v>
      </c>
      <c r="G1516" s="265"/>
      <c r="H1516" s="265"/>
      <c r="I1516" s="265"/>
      <c r="J1516" s="171"/>
      <c r="K1516" s="173">
        <v>3.5474999999999999</v>
      </c>
      <c r="L1516" s="171"/>
      <c r="M1516" s="171"/>
      <c r="N1516" s="171"/>
      <c r="O1516" s="171"/>
      <c r="P1516" s="171"/>
      <c r="Q1516" s="171"/>
      <c r="R1516" s="174"/>
      <c r="T1516" s="175"/>
      <c r="U1516" s="171"/>
      <c r="V1516" s="171"/>
      <c r="W1516" s="171"/>
      <c r="X1516" s="171"/>
      <c r="Y1516" s="171"/>
      <c r="Z1516" s="171"/>
      <c r="AA1516" s="176"/>
      <c r="AT1516" s="177" t="s">
        <v>2027</v>
      </c>
      <c r="AU1516" s="177" t="s">
        <v>1960</v>
      </c>
      <c r="AV1516" s="11" t="s">
        <v>2024</v>
      </c>
      <c r="AW1516" s="11" t="s">
        <v>2028</v>
      </c>
      <c r="AX1516" s="11" t="s">
        <v>1878</v>
      </c>
      <c r="AY1516" s="177" t="s">
        <v>2019</v>
      </c>
    </row>
    <row r="1517" spans="2:65" s="1" customFormat="1" ht="31.5" customHeight="1">
      <c r="B1517" s="33"/>
      <c r="C1517" s="178" t="s">
        <v>52</v>
      </c>
      <c r="D1517" s="178" t="s">
        <v>2128</v>
      </c>
      <c r="E1517" s="179" t="s">
        <v>53</v>
      </c>
      <c r="F1517" s="267" t="s">
        <v>54</v>
      </c>
      <c r="G1517" s="268"/>
      <c r="H1517" s="268"/>
      <c r="I1517" s="268"/>
      <c r="J1517" s="180" t="s">
        <v>2023</v>
      </c>
      <c r="K1517" s="181">
        <v>2.86</v>
      </c>
      <c r="L1517" s="269">
        <v>0</v>
      </c>
      <c r="M1517" s="268"/>
      <c r="N1517" s="270">
        <f>ROUND(L1517*K1517,2)</f>
        <v>0</v>
      </c>
      <c r="O1517" s="250"/>
      <c r="P1517" s="250"/>
      <c r="Q1517" s="250"/>
      <c r="R1517" s="35"/>
      <c r="T1517" s="159" t="s">
        <v>1876</v>
      </c>
      <c r="U1517" s="42" t="s">
        <v>1901</v>
      </c>
      <c r="V1517" s="34"/>
      <c r="W1517" s="160">
        <f>V1517*K1517</f>
        <v>0</v>
      </c>
      <c r="X1517" s="160">
        <v>1.14E-2</v>
      </c>
      <c r="Y1517" s="160">
        <f>X1517*K1517</f>
        <v>3.2604000000000001E-2</v>
      </c>
      <c r="Z1517" s="160">
        <v>0</v>
      </c>
      <c r="AA1517" s="161">
        <f>Z1517*K1517</f>
        <v>0</v>
      </c>
      <c r="AR1517" s="16" t="s">
        <v>2184</v>
      </c>
      <c r="AT1517" s="16" t="s">
        <v>2128</v>
      </c>
      <c r="AU1517" s="16" t="s">
        <v>1960</v>
      </c>
      <c r="AY1517" s="16" t="s">
        <v>2019</v>
      </c>
      <c r="BE1517" s="102">
        <f>IF(U1517="základní",N1517,0)</f>
        <v>0</v>
      </c>
      <c r="BF1517" s="102">
        <f>IF(U1517="snížená",N1517,0)</f>
        <v>0</v>
      </c>
      <c r="BG1517" s="102">
        <f>IF(U1517="zákl. přenesená",N1517,0)</f>
        <v>0</v>
      </c>
      <c r="BH1517" s="102">
        <f>IF(U1517="sníž. přenesená",N1517,0)</f>
        <v>0</v>
      </c>
      <c r="BI1517" s="102">
        <f>IF(U1517="nulová",N1517,0)</f>
        <v>0</v>
      </c>
      <c r="BJ1517" s="16" t="s">
        <v>1878</v>
      </c>
      <c r="BK1517" s="102">
        <f>ROUND(L1517*K1517,2)</f>
        <v>0</v>
      </c>
      <c r="BL1517" s="16" t="s">
        <v>2102</v>
      </c>
      <c r="BM1517" s="16" t="s">
        <v>55</v>
      </c>
    </row>
    <row r="1518" spans="2:65" s="10" customFormat="1" ht="22.5" customHeight="1">
      <c r="B1518" s="162"/>
      <c r="C1518" s="163"/>
      <c r="D1518" s="163"/>
      <c r="E1518" s="164" t="s">
        <v>1876</v>
      </c>
      <c r="F1518" s="262" t="s">
        <v>56</v>
      </c>
      <c r="G1518" s="263"/>
      <c r="H1518" s="263"/>
      <c r="I1518" s="263"/>
      <c r="J1518" s="163"/>
      <c r="K1518" s="165">
        <v>2.86</v>
      </c>
      <c r="L1518" s="163"/>
      <c r="M1518" s="163"/>
      <c r="N1518" s="163"/>
      <c r="O1518" s="163"/>
      <c r="P1518" s="163"/>
      <c r="Q1518" s="163"/>
      <c r="R1518" s="166"/>
      <c r="T1518" s="167"/>
      <c r="U1518" s="163"/>
      <c r="V1518" s="163"/>
      <c r="W1518" s="163"/>
      <c r="X1518" s="163"/>
      <c r="Y1518" s="163"/>
      <c r="Z1518" s="163"/>
      <c r="AA1518" s="168"/>
      <c r="AT1518" s="169" t="s">
        <v>2027</v>
      </c>
      <c r="AU1518" s="169" t="s">
        <v>1960</v>
      </c>
      <c r="AV1518" s="10" t="s">
        <v>1960</v>
      </c>
      <c r="AW1518" s="10" t="s">
        <v>2028</v>
      </c>
      <c r="AX1518" s="10" t="s">
        <v>1936</v>
      </c>
      <c r="AY1518" s="169" t="s">
        <v>2019</v>
      </c>
    </row>
    <row r="1519" spans="2:65" s="11" customFormat="1" ht="22.5" customHeight="1">
      <c r="B1519" s="170"/>
      <c r="C1519" s="171"/>
      <c r="D1519" s="171"/>
      <c r="E1519" s="172" t="s">
        <v>1876</v>
      </c>
      <c r="F1519" s="264" t="s">
        <v>2029</v>
      </c>
      <c r="G1519" s="265"/>
      <c r="H1519" s="265"/>
      <c r="I1519" s="265"/>
      <c r="J1519" s="171"/>
      <c r="K1519" s="173">
        <v>2.86</v>
      </c>
      <c r="L1519" s="171"/>
      <c r="M1519" s="171"/>
      <c r="N1519" s="171"/>
      <c r="O1519" s="171"/>
      <c r="P1519" s="171"/>
      <c r="Q1519" s="171"/>
      <c r="R1519" s="174"/>
      <c r="T1519" s="175"/>
      <c r="U1519" s="171"/>
      <c r="V1519" s="171"/>
      <c r="W1519" s="171"/>
      <c r="X1519" s="171"/>
      <c r="Y1519" s="171"/>
      <c r="Z1519" s="171"/>
      <c r="AA1519" s="176"/>
      <c r="AT1519" s="177" t="s">
        <v>2027</v>
      </c>
      <c r="AU1519" s="177" t="s">
        <v>1960</v>
      </c>
      <c r="AV1519" s="11" t="s">
        <v>2024</v>
      </c>
      <c r="AW1519" s="11" t="s">
        <v>2028</v>
      </c>
      <c r="AX1519" s="11" t="s">
        <v>1878</v>
      </c>
      <c r="AY1519" s="177" t="s">
        <v>2019</v>
      </c>
    </row>
    <row r="1520" spans="2:65" s="1" customFormat="1" ht="31.5" customHeight="1">
      <c r="B1520" s="33"/>
      <c r="C1520" s="155" t="s">
        <v>57</v>
      </c>
      <c r="D1520" s="155" t="s">
        <v>2020</v>
      </c>
      <c r="E1520" s="156" t="s">
        <v>58</v>
      </c>
      <c r="F1520" s="249" t="s">
        <v>59</v>
      </c>
      <c r="G1520" s="250"/>
      <c r="H1520" s="250"/>
      <c r="I1520" s="250"/>
      <c r="J1520" s="157" t="s">
        <v>2131</v>
      </c>
      <c r="K1520" s="158">
        <v>1.8029999999999999</v>
      </c>
      <c r="L1520" s="251">
        <v>0</v>
      </c>
      <c r="M1520" s="250"/>
      <c r="N1520" s="252">
        <f>ROUND(L1520*K1520,2)</f>
        <v>0</v>
      </c>
      <c r="O1520" s="250"/>
      <c r="P1520" s="250"/>
      <c r="Q1520" s="250"/>
      <c r="R1520" s="35"/>
      <c r="T1520" s="159" t="s">
        <v>1876</v>
      </c>
      <c r="U1520" s="42" t="s">
        <v>1901</v>
      </c>
      <c r="V1520" s="34"/>
      <c r="W1520" s="160">
        <f>V1520*K1520</f>
        <v>0</v>
      </c>
      <c r="X1520" s="160">
        <v>0</v>
      </c>
      <c r="Y1520" s="160">
        <f>X1520*K1520</f>
        <v>0</v>
      </c>
      <c r="Z1520" s="160">
        <v>0</v>
      </c>
      <c r="AA1520" s="161">
        <f>Z1520*K1520</f>
        <v>0</v>
      </c>
      <c r="AR1520" s="16" t="s">
        <v>2102</v>
      </c>
      <c r="AT1520" s="16" t="s">
        <v>2020</v>
      </c>
      <c r="AU1520" s="16" t="s">
        <v>1960</v>
      </c>
      <c r="AY1520" s="16" t="s">
        <v>2019</v>
      </c>
      <c r="BE1520" s="102">
        <f>IF(U1520="základní",N1520,0)</f>
        <v>0</v>
      </c>
      <c r="BF1520" s="102">
        <f>IF(U1520="snížená",N1520,0)</f>
        <v>0</v>
      </c>
      <c r="BG1520" s="102">
        <f>IF(U1520="zákl. přenesená",N1520,0)</f>
        <v>0</v>
      </c>
      <c r="BH1520" s="102">
        <f>IF(U1520="sníž. přenesená",N1520,0)</f>
        <v>0</v>
      </c>
      <c r="BI1520" s="102">
        <f>IF(U1520="nulová",N1520,0)</f>
        <v>0</v>
      </c>
      <c r="BJ1520" s="16" t="s">
        <v>1878</v>
      </c>
      <c r="BK1520" s="102">
        <f>ROUND(L1520*K1520,2)</f>
        <v>0</v>
      </c>
      <c r="BL1520" s="16" t="s">
        <v>2102</v>
      </c>
      <c r="BM1520" s="16" t="s">
        <v>60</v>
      </c>
    </row>
    <row r="1521" spans="2:65" s="9" customFormat="1" ht="29.85" customHeight="1">
      <c r="B1521" s="144"/>
      <c r="C1521" s="145"/>
      <c r="D1521" s="154" t="s">
        <v>1986</v>
      </c>
      <c r="E1521" s="154"/>
      <c r="F1521" s="154"/>
      <c r="G1521" s="154"/>
      <c r="H1521" s="154"/>
      <c r="I1521" s="154"/>
      <c r="J1521" s="154"/>
      <c r="K1521" s="154"/>
      <c r="L1521" s="154"/>
      <c r="M1521" s="154"/>
      <c r="N1521" s="275">
        <f>BK1521</f>
        <v>0</v>
      </c>
      <c r="O1521" s="276"/>
      <c r="P1521" s="276"/>
      <c r="Q1521" s="276"/>
      <c r="R1521" s="147"/>
      <c r="T1521" s="148"/>
      <c r="U1521" s="145"/>
      <c r="V1521" s="145"/>
      <c r="W1521" s="149">
        <f>SUM(W1522:W1535)</f>
        <v>0</v>
      </c>
      <c r="X1521" s="145"/>
      <c r="Y1521" s="149">
        <f>SUM(Y1522:Y1535)</f>
        <v>0.47595880000000002</v>
      </c>
      <c r="Z1521" s="145"/>
      <c r="AA1521" s="150">
        <f>SUM(AA1522:AA1535)</f>
        <v>0.34853624999999999</v>
      </c>
      <c r="AR1521" s="151" t="s">
        <v>1960</v>
      </c>
      <c r="AT1521" s="152" t="s">
        <v>1935</v>
      </c>
      <c r="AU1521" s="152" t="s">
        <v>1878</v>
      </c>
      <c r="AY1521" s="151" t="s">
        <v>2019</v>
      </c>
      <c r="BK1521" s="153">
        <f>SUM(BK1522:BK1535)</f>
        <v>0</v>
      </c>
    </row>
    <row r="1522" spans="2:65" s="1" customFormat="1" ht="31.5" customHeight="1">
      <c r="B1522" s="33"/>
      <c r="C1522" s="155" t="s">
        <v>61</v>
      </c>
      <c r="D1522" s="155" t="s">
        <v>2020</v>
      </c>
      <c r="E1522" s="156" t="s">
        <v>62</v>
      </c>
      <c r="F1522" s="249" t="s">
        <v>63</v>
      </c>
      <c r="G1522" s="250"/>
      <c r="H1522" s="250"/>
      <c r="I1522" s="250"/>
      <c r="J1522" s="157" t="s">
        <v>2023</v>
      </c>
      <c r="K1522" s="158">
        <v>20.204999999999998</v>
      </c>
      <c r="L1522" s="251">
        <v>0</v>
      </c>
      <c r="M1522" s="250"/>
      <c r="N1522" s="252">
        <f>ROUND(L1522*K1522,2)</f>
        <v>0</v>
      </c>
      <c r="O1522" s="250"/>
      <c r="P1522" s="250"/>
      <c r="Q1522" s="250"/>
      <c r="R1522" s="35"/>
      <c r="T1522" s="159" t="s">
        <v>1876</v>
      </c>
      <c r="U1522" s="42" t="s">
        <v>1901</v>
      </c>
      <c r="V1522" s="34"/>
      <c r="W1522" s="160">
        <f>V1522*K1522</f>
        <v>0</v>
      </c>
      <c r="X1522" s="160">
        <v>1.2359999999999999E-2</v>
      </c>
      <c r="Y1522" s="160">
        <f>X1522*K1522</f>
        <v>0.24973379999999998</v>
      </c>
      <c r="Z1522" s="160">
        <v>0</v>
      </c>
      <c r="AA1522" s="161">
        <f>Z1522*K1522</f>
        <v>0</v>
      </c>
      <c r="AR1522" s="16" t="s">
        <v>2102</v>
      </c>
      <c r="AT1522" s="16" t="s">
        <v>2020</v>
      </c>
      <c r="AU1522" s="16" t="s">
        <v>1960</v>
      </c>
      <c r="AY1522" s="16" t="s">
        <v>2019</v>
      </c>
      <c r="BE1522" s="102">
        <f>IF(U1522="základní",N1522,0)</f>
        <v>0</v>
      </c>
      <c r="BF1522" s="102">
        <f>IF(U1522="snížená",N1522,0)</f>
        <v>0</v>
      </c>
      <c r="BG1522" s="102">
        <f>IF(U1522="zákl. přenesená",N1522,0)</f>
        <v>0</v>
      </c>
      <c r="BH1522" s="102">
        <f>IF(U1522="sníž. přenesená",N1522,0)</f>
        <v>0</v>
      </c>
      <c r="BI1522" s="102">
        <f>IF(U1522="nulová",N1522,0)</f>
        <v>0</v>
      </c>
      <c r="BJ1522" s="16" t="s">
        <v>1878</v>
      </c>
      <c r="BK1522" s="102">
        <f>ROUND(L1522*K1522,2)</f>
        <v>0</v>
      </c>
      <c r="BL1522" s="16" t="s">
        <v>2102</v>
      </c>
      <c r="BM1522" s="16" t="s">
        <v>64</v>
      </c>
    </row>
    <row r="1523" spans="2:65" s="10" customFormat="1" ht="31.5" customHeight="1">
      <c r="B1523" s="162"/>
      <c r="C1523" s="163"/>
      <c r="D1523" s="163"/>
      <c r="E1523" s="164" t="s">
        <v>1876</v>
      </c>
      <c r="F1523" s="262" t="s">
        <v>65</v>
      </c>
      <c r="G1523" s="263"/>
      <c r="H1523" s="263"/>
      <c r="I1523" s="263"/>
      <c r="J1523" s="163"/>
      <c r="K1523" s="165">
        <v>12.705</v>
      </c>
      <c r="L1523" s="163"/>
      <c r="M1523" s="163"/>
      <c r="N1523" s="163"/>
      <c r="O1523" s="163"/>
      <c r="P1523" s="163"/>
      <c r="Q1523" s="163"/>
      <c r="R1523" s="166"/>
      <c r="T1523" s="167"/>
      <c r="U1523" s="163"/>
      <c r="V1523" s="163"/>
      <c r="W1523" s="163"/>
      <c r="X1523" s="163"/>
      <c r="Y1523" s="163"/>
      <c r="Z1523" s="163"/>
      <c r="AA1523" s="168"/>
      <c r="AT1523" s="169" t="s">
        <v>2027</v>
      </c>
      <c r="AU1523" s="169" t="s">
        <v>1960</v>
      </c>
      <c r="AV1523" s="10" t="s">
        <v>1960</v>
      </c>
      <c r="AW1523" s="10" t="s">
        <v>2028</v>
      </c>
      <c r="AX1523" s="10" t="s">
        <v>1936</v>
      </c>
      <c r="AY1523" s="169" t="s">
        <v>2019</v>
      </c>
    </row>
    <row r="1524" spans="2:65" s="10" customFormat="1" ht="22.5" customHeight="1">
      <c r="B1524" s="162"/>
      <c r="C1524" s="163"/>
      <c r="D1524" s="163"/>
      <c r="E1524" s="164" t="s">
        <v>1876</v>
      </c>
      <c r="F1524" s="266" t="s">
        <v>66</v>
      </c>
      <c r="G1524" s="263"/>
      <c r="H1524" s="263"/>
      <c r="I1524" s="263"/>
      <c r="J1524" s="163"/>
      <c r="K1524" s="165">
        <v>7.5</v>
      </c>
      <c r="L1524" s="163"/>
      <c r="M1524" s="163"/>
      <c r="N1524" s="163"/>
      <c r="O1524" s="163"/>
      <c r="P1524" s="163"/>
      <c r="Q1524" s="163"/>
      <c r="R1524" s="166"/>
      <c r="T1524" s="167"/>
      <c r="U1524" s="163"/>
      <c r="V1524" s="163"/>
      <c r="W1524" s="163"/>
      <c r="X1524" s="163"/>
      <c r="Y1524" s="163"/>
      <c r="Z1524" s="163"/>
      <c r="AA1524" s="168"/>
      <c r="AT1524" s="169" t="s">
        <v>2027</v>
      </c>
      <c r="AU1524" s="169" t="s">
        <v>1960</v>
      </c>
      <c r="AV1524" s="10" t="s">
        <v>1960</v>
      </c>
      <c r="AW1524" s="10" t="s">
        <v>2028</v>
      </c>
      <c r="AX1524" s="10" t="s">
        <v>1936</v>
      </c>
      <c r="AY1524" s="169" t="s">
        <v>2019</v>
      </c>
    </row>
    <row r="1525" spans="2:65" s="11" customFormat="1" ht="22.5" customHeight="1">
      <c r="B1525" s="170"/>
      <c r="C1525" s="171"/>
      <c r="D1525" s="171"/>
      <c r="E1525" s="172" t="s">
        <v>1876</v>
      </c>
      <c r="F1525" s="264" t="s">
        <v>2029</v>
      </c>
      <c r="G1525" s="265"/>
      <c r="H1525" s="265"/>
      <c r="I1525" s="265"/>
      <c r="J1525" s="171"/>
      <c r="K1525" s="173">
        <v>20.204999999999998</v>
      </c>
      <c r="L1525" s="171"/>
      <c r="M1525" s="171"/>
      <c r="N1525" s="171"/>
      <c r="O1525" s="171"/>
      <c r="P1525" s="171"/>
      <c r="Q1525" s="171"/>
      <c r="R1525" s="174"/>
      <c r="T1525" s="175"/>
      <c r="U1525" s="171"/>
      <c r="V1525" s="171"/>
      <c r="W1525" s="171"/>
      <c r="X1525" s="171"/>
      <c r="Y1525" s="171"/>
      <c r="Z1525" s="171"/>
      <c r="AA1525" s="176"/>
      <c r="AT1525" s="177" t="s">
        <v>2027</v>
      </c>
      <c r="AU1525" s="177" t="s">
        <v>1960</v>
      </c>
      <c r="AV1525" s="11" t="s">
        <v>2024</v>
      </c>
      <c r="AW1525" s="11" t="s">
        <v>2028</v>
      </c>
      <c r="AX1525" s="11" t="s">
        <v>1878</v>
      </c>
      <c r="AY1525" s="177" t="s">
        <v>2019</v>
      </c>
    </row>
    <row r="1526" spans="2:65" s="1" customFormat="1" ht="31.5" customHeight="1">
      <c r="B1526" s="33"/>
      <c r="C1526" s="155" t="s">
        <v>67</v>
      </c>
      <c r="D1526" s="155" t="s">
        <v>2020</v>
      </c>
      <c r="E1526" s="156" t="s">
        <v>68</v>
      </c>
      <c r="F1526" s="249" t="s">
        <v>69</v>
      </c>
      <c r="G1526" s="250"/>
      <c r="H1526" s="250"/>
      <c r="I1526" s="250"/>
      <c r="J1526" s="157" t="s">
        <v>2023</v>
      </c>
      <c r="K1526" s="158">
        <v>20.204999999999998</v>
      </c>
      <c r="L1526" s="251">
        <v>0</v>
      </c>
      <c r="M1526" s="250"/>
      <c r="N1526" s="252">
        <f>ROUND(L1526*K1526,2)</f>
        <v>0</v>
      </c>
      <c r="O1526" s="250"/>
      <c r="P1526" s="250"/>
      <c r="Q1526" s="250"/>
      <c r="R1526" s="35"/>
      <c r="T1526" s="159" t="s">
        <v>1876</v>
      </c>
      <c r="U1526" s="42" t="s">
        <v>1901</v>
      </c>
      <c r="V1526" s="34"/>
      <c r="W1526" s="160">
        <f>V1526*K1526</f>
        <v>0</v>
      </c>
      <c r="X1526" s="160">
        <v>0</v>
      </c>
      <c r="Y1526" s="160">
        <f>X1526*K1526</f>
        <v>0</v>
      </c>
      <c r="Z1526" s="160">
        <v>1.7250000000000001E-2</v>
      </c>
      <c r="AA1526" s="161">
        <f>Z1526*K1526</f>
        <v>0.34853624999999999</v>
      </c>
      <c r="AR1526" s="16" t="s">
        <v>2102</v>
      </c>
      <c r="AT1526" s="16" t="s">
        <v>2020</v>
      </c>
      <c r="AU1526" s="16" t="s">
        <v>1960</v>
      </c>
      <c r="AY1526" s="16" t="s">
        <v>2019</v>
      </c>
      <c r="BE1526" s="102">
        <f>IF(U1526="základní",N1526,0)</f>
        <v>0</v>
      </c>
      <c r="BF1526" s="102">
        <f>IF(U1526="snížená",N1526,0)</f>
        <v>0</v>
      </c>
      <c r="BG1526" s="102">
        <f>IF(U1526="zákl. přenesená",N1526,0)</f>
        <v>0</v>
      </c>
      <c r="BH1526" s="102">
        <f>IF(U1526="sníž. přenesená",N1526,0)</f>
        <v>0</v>
      </c>
      <c r="BI1526" s="102">
        <f>IF(U1526="nulová",N1526,0)</f>
        <v>0</v>
      </c>
      <c r="BJ1526" s="16" t="s">
        <v>1878</v>
      </c>
      <c r="BK1526" s="102">
        <f>ROUND(L1526*K1526,2)</f>
        <v>0</v>
      </c>
      <c r="BL1526" s="16" t="s">
        <v>2102</v>
      </c>
      <c r="BM1526" s="16" t="s">
        <v>70</v>
      </c>
    </row>
    <row r="1527" spans="2:65" s="10" customFormat="1" ht="31.5" customHeight="1">
      <c r="B1527" s="162"/>
      <c r="C1527" s="163"/>
      <c r="D1527" s="163"/>
      <c r="E1527" s="164" t="s">
        <v>1876</v>
      </c>
      <c r="F1527" s="262" t="s">
        <v>65</v>
      </c>
      <c r="G1527" s="263"/>
      <c r="H1527" s="263"/>
      <c r="I1527" s="263"/>
      <c r="J1527" s="163"/>
      <c r="K1527" s="165">
        <v>12.705</v>
      </c>
      <c r="L1527" s="163"/>
      <c r="M1527" s="163"/>
      <c r="N1527" s="163"/>
      <c r="O1527" s="163"/>
      <c r="P1527" s="163"/>
      <c r="Q1527" s="163"/>
      <c r="R1527" s="166"/>
      <c r="T1527" s="167"/>
      <c r="U1527" s="163"/>
      <c r="V1527" s="163"/>
      <c r="W1527" s="163"/>
      <c r="X1527" s="163"/>
      <c r="Y1527" s="163"/>
      <c r="Z1527" s="163"/>
      <c r="AA1527" s="168"/>
      <c r="AT1527" s="169" t="s">
        <v>2027</v>
      </c>
      <c r="AU1527" s="169" t="s">
        <v>1960</v>
      </c>
      <c r="AV1527" s="10" t="s">
        <v>1960</v>
      </c>
      <c r="AW1527" s="10" t="s">
        <v>2028</v>
      </c>
      <c r="AX1527" s="10" t="s">
        <v>1936</v>
      </c>
      <c r="AY1527" s="169" t="s">
        <v>2019</v>
      </c>
    </row>
    <row r="1528" spans="2:65" s="10" customFormat="1" ht="22.5" customHeight="1">
      <c r="B1528" s="162"/>
      <c r="C1528" s="163"/>
      <c r="D1528" s="163"/>
      <c r="E1528" s="164" t="s">
        <v>1876</v>
      </c>
      <c r="F1528" s="266" t="s">
        <v>66</v>
      </c>
      <c r="G1528" s="263"/>
      <c r="H1528" s="263"/>
      <c r="I1528" s="263"/>
      <c r="J1528" s="163"/>
      <c r="K1528" s="165">
        <v>7.5</v>
      </c>
      <c r="L1528" s="163"/>
      <c r="M1528" s="163"/>
      <c r="N1528" s="163"/>
      <c r="O1528" s="163"/>
      <c r="P1528" s="163"/>
      <c r="Q1528" s="163"/>
      <c r="R1528" s="166"/>
      <c r="T1528" s="167"/>
      <c r="U1528" s="163"/>
      <c r="V1528" s="163"/>
      <c r="W1528" s="163"/>
      <c r="X1528" s="163"/>
      <c r="Y1528" s="163"/>
      <c r="Z1528" s="163"/>
      <c r="AA1528" s="168"/>
      <c r="AT1528" s="169" t="s">
        <v>2027</v>
      </c>
      <c r="AU1528" s="169" t="s">
        <v>1960</v>
      </c>
      <c r="AV1528" s="10" t="s">
        <v>1960</v>
      </c>
      <c r="AW1528" s="10" t="s">
        <v>2028</v>
      </c>
      <c r="AX1528" s="10" t="s">
        <v>1936</v>
      </c>
      <c r="AY1528" s="169" t="s">
        <v>2019</v>
      </c>
    </row>
    <row r="1529" spans="2:65" s="11" customFormat="1" ht="22.5" customHeight="1">
      <c r="B1529" s="170"/>
      <c r="C1529" s="171"/>
      <c r="D1529" s="171"/>
      <c r="E1529" s="172" t="s">
        <v>1876</v>
      </c>
      <c r="F1529" s="264" t="s">
        <v>2029</v>
      </c>
      <c r="G1529" s="265"/>
      <c r="H1529" s="265"/>
      <c r="I1529" s="265"/>
      <c r="J1529" s="171"/>
      <c r="K1529" s="173">
        <v>20.204999999999998</v>
      </c>
      <c r="L1529" s="171"/>
      <c r="M1529" s="171"/>
      <c r="N1529" s="171"/>
      <c r="O1529" s="171"/>
      <c r="P1529" s="171"/>
      <c r="Q1529" s="171"/>
      <c r="R1529" s="174"/>
      <c r="T1529" s="175"/>
      <c r="U1529" s="171"/>
      <c r="V1529" s="171"/>
      <c r="W1529" s="171"/>
      <c r="X1529" s="171"/>
      <c r="Y1529" s="171"/>
      <c r="Z1529" s="171"/>
      <c r="AA1529" s="176"/>
      <c r="AT1529" s="177" t="s">
        <v>2027</v>
      </c>
      <c r="AU1529" s="177" t="s">
        <v>1960</v>
      </c>
      <c r="AV1529" s="11" t="s">
        <v>2024</v>
      </c>
      <c r="AW1529" s="11" t="s">
        <v>2028</v>
      </c>
      <c r="AX1529" s="11" t="s">
        <v>1878</v>
      </c>
      <c r="AY1529" s="177" t="s">
        <v>2019</v>
      </c>
    </row>
    <row r="1530" spans="2:65" s="1" customFormat="1" ht="31.5" customHeight="1">
      <c r="B1530" s="33"/>
      <c r="C1530" s="155" t="s">
        <v>71</v>
      </c>
      <c r="D1530" s="155" t="s">
        <v>2020</v>
      </c>
      <c r="E1530" s="156" t="s">
        <v>72</v>
      </c>
      <c r="F1530" s="249" t="s">
        <v>73</v>
      </c>
      <c r="G1530" s="250"/>
      <c r="H1530" s="250"/>
      <c r="I1530" s="250"/>
      <c r="J1530" s="157" t="s">
        <v>2023</v>
      </c>
      <c r="K1530" s="158">
        <v>9.0489999999999995</v>
      </c>
      <c r="L1530" s="251">
        <v>0</v>
      </c>
      <c r="M1530" s="250"/>
      <c r="N1530" s="252">
        <f>ROUND(L1530*K1530,2)</f>
        <v>0</v>
      </c>
      <c r="O1530" s="250"/>
      <c r="P1530" s="250"/>
      <c r="Q1530" s="250"/>
      <c r="R1530" s="35"/>
      <c r="T1530" s="159" t="s">
        <v>1876</v>
      </c>
      <c r="U1530" s="42" t="s">
        <v>1901</v>
      </c>
      <c r="V1530" s="34"/>
      <c r="W1530" s="160">
        <f>V1530*K1530</f>
        <v>0</v>
      </c>
      <c r="X1530" s="160">
        <v>2.5000000000000001E-2</v>
      </c>
      <c r="Y1530" s="160">
        <f>X1530*K1530</f>
        <v>0.22622500000000001</v>
      </c>
      <c r="Z1530" s="160">
        <v>0</v>
      </c>
      <c r="AA1530" s="161">
        <f>Z1530*K1530</f>
        <v>0</v>
      </c>
      <c r="AR1530" s="16" t="s">
        <v>2102</v>
      </c>
      <c r="AT1530" s="16" t="s">
        <v>2020</v>
      </c>
      <c r="AU1530" s="16" t="s">
        <v>1960</v>
      </c>
      <c r="AY1530" s="16" t="s">
        <v>2019</v>
      </c>
      <c r="BE1530" s="102">
        <f>IF(U1530="základní",N1530,0)</f>
        <v>0</v>
      </c>
      <c r="BF1530" s="102">
        <f>IF(U1530="snížená",N1530,0)</f>
        <v>0</v>
      </c>
      <c r="BG1530" s="102">
        <f>IF(U1530="zákl. přenesená",N1530,0)</f>
        <v>0</v>
      </c>
      <c r="BH1530" s="102">
        <f>IF(U1530="sníž. přenesená",N1530,0)</f>
        <v>0</v>
      </c>
      <c r="BI1530" s="102">
        <f>IF(U1530="nulová",N1530,0)</f>
        <v>0</v>
      </c>
      <c r="BJ1530" s="16" t="s">
        <v>1878</v>
      </c>
      <c r="BK1530" s="102">
        <f>ROUND(L1530*K1530,2)</f>
        <v>0</v>
      </c>
      <c r="BL1530" s="16" t="s">
        <v>2102</v>
      </c>
      <c r="BM1530" s="16" t="s">
        <v>74</v>
      </c>
    </row>
    <row r="1531" spans="2:65" s="10" customFormat="1" ht="31.5" customHeight="1">
      <c r="B1531" s="162"/>
      <c r="C1531" s="163"/>
      <c r="D1531" s="163"/>
      <c r="E1531" s="164" t="s">
        <v>1876</v>
      </c>
      <c r="F1531" s="262" t="s">
        <v>75</v>
      </c>
      <c r="G1531" s="263"/>
      <c r="H1531" s="263"/>
      <c r="I1531" s="263"/>
      <c r="J1531" s="163"/>
      <c r="K1531" s="165">
        <v>3.1589999999999998</v>
      </c>
      <c r="L1531" s="163"/>
      <c r="M1531" s="163"/>
      <c r="N1531" s="163"/>
      <c r="O1531" s="163"/>
      <c r="P1531" s="163"/>
      <c r="Q1531" s="163"/>
      <c r="R1531" s="166"/>
      <c r="T1531" s="167"/>
      <c r="U1531" s="163"/>
      <c r="V1531" s="163"/>
      <c r="W1531" s="163"/>
      <c r="X1531" s="163"/>
      <c r="Y1531" s="163"/>
      <c r="Z1531" s="163"/>
      <c r="AA1531" s="168"/>
      <c r="AT1531" s="169" t="s">
        <v>2027</v>
      </c>
      <c r="AU1531" s="169" t="s">
        <v>1960</v>
      </c>
      <c r="AV1531" s="10" t="s">
        <v>1960</v>
      </c>
      <c r="AW1531" s="10" t="s">
        <v>2028</v>
      </c>
      <c r="AX1531" s="10" t="s">
        <v>1936</v>
      </c>
      <c r="AY1531" s="169" t="s">
        <v>2019</v>
      </c>
    </row>
    <row r="1532" spans="2:65" s="10" customFormat="1" ht="31.5" customHeight="1">
      <c r="B1532" s="162"/>
      <c r="C1532" s="163"/>
      <c r="D1532" s="163"/>
      <c r="E1532" s="164" t="s">
        <v>1876</v>
      </c>
      <c r="F1532" s="266" t="s">
        <v>76</v>
      </c>
      <c r="G1532" s="263"/>
      <c r="H1532" s="263"/>
      <c r="I1532" s="263"/>
      <c r="J1532" s="163"/>
      <c r="K1532" s="165">
        <v>4.6500000000000004</v>
      </c>
      <c r="L1532" s="163"/>
      <c r="M1532" s="163"/>
      <c r="N1532" s="163"/>
      <c r="O1532" s="163"/>
      <c r="P1532" s="163"/>
      <c r="Q1532" s="163"/>
      <c r="R1532" s="166"/>
      <c r="T1532" s="167"/>
      <c r="U1532" s="163"/>
      <c r="V1532" s="163"/>
      <c r="W1532" s="163"/>
      <c r="X1532" s="163"/>
      <c r="Y1532" s="163"/>
      <c r="Z1532" s="163"/>
      <c r="AA1532" s="168"/>
      <c r="AT1532" s="169" t="s">
        <v>2027</v>
      </c>
      <c r="AU1532" s="169" t="s">
        <v>1960</v>
      </c>
      <c r="AV1532" s="10" t="s">
        <v>1960</v>
      </c>
      <c r="AW1532" s="10" t="s">
        <v>2028</v>
      </c>
      <c r="AX1532" s="10" t="s">
        <v>1936</v>
      </c>
      <c r="AY1532" s="169" t="s">
        <v>2019</v>
      </c>
    </row>
    <row r="1533" spans="2:65" s="10" customFormat="1" ht="31.5" customHeight="1">
      <c r="B1533" s="162"/>
      <c r="C1533" s="163"/>
      <c r="D1533" s="163"/>
      <c r="E1533" s="164" t="s">
        <v>1876</v>
      </c>
      <c r="F1533" s="266" t="s">
        <v>77</v>
      </c>
      <c r="G1533" s="263"/>
      <c r="H1533" s="263"/>
      <c r="I1533" s="263"/>
      <c r="J1533" s="163"/>
      <c r="K1533" s="165">
        <v>1.24</v>
      </c>
      <c r="L1533" s="163"/>
      <c r="M1533" s="163"/>
      <c r="N1533" s="163"/>
      <c r="O1533" s="163"/>
      <c r="P1533" s="163"/>
      <c r="Q1533" s="163"/>
      <c r="R1533" s="166"/>
      <c r="T1533" s="167"/>
      <c r="U1533" s="163"/>
      <c r="V1533" s="163"/>
      <c r="W1533" s="163"/>
      <c r="X1533" s="163"/>
      <c r="Y1533" s="163"/>
      <c r="Z1533" s="163"/>
      <c r="AA1533" s="168"/>
      <c r="AT1533" s="169" t="s">
        <v>2027</v>
      </c>
      <c r="AU1533" s="169" t="s">
        <v>1960</v>
      </c>
      <c r="AV1533" s="10" t="s">
        <v>1960</v>
      </c>
      <c r="AW1533" s="10" t="s">
        <v>2028</v>
      </c>
      <c r="AX1533" s="10" t="s">
        <v>1936</v>
      </c>
      <c r="AY1533" s="169" t="s">
        <v>2019</v>
      </c>
    </row>
    <row r="1534" spans="2:65" s="11" customFormat="1" ht="22.5" customHeight="1">
      <c r="B1534" s="170"/>
      <c r="C1534" s="171"/>
      <c r="D1534" s="171"/>
      <c r="E1534" s="172" t="s">
        <v>1876</v>
      </c>
      <c r="F1534" s="264" t="s">
        <v>2029</v>
      </c>
      <c r="G1534" s="265"/>
      <c r="H1534" s="265"/>
      <c r="I1534" s="265"/>
      <c r="J1534" s="171"/>
      <c r="K1534" s="173">
        <v>9.0489999999999995</v>
      </c>
      <c r="L1534" s="171"/>
      <c r="M1534" s="171"/>
      <c r="N1534" s="171"/>
      <c r="O1534" s="171"/>
      <c r="P1534" s="171"/>
      <c r="Q1534" s="171"/>
      <c r="R1534" s="174"/>
      <c r="T1534" s="175"/>
      <c r="U1534" s="171"/>
      <c r="V1534" s="171"/>
      <c r="W1534" s="171"/>
      <c r="X1534" s="171"/>
      <c r="Y1534" s="171"/>
      <c r="Z1534" s="171"/>
      <c r="AA1534" s="176"/>
      <c r="AT1534" s="177" t="s">
        <v>2027</v>
      </c>
      <c r="AU1534" s="177" t="s">
        <v>1960</v>
      </c>
      <c r="AV1534" s="11" t="s">
        <v>2024</v>
      </c>
      <c r="AW1534" s="11" t="s">
        <v>2028</v>
      </c>
      <c r="AX1534" s="11" t="s">
        <v>1878</v>
      </c>
      <c r="AY1534" s="177" t="s">
        <v>2019</v>
      </c>
    </row>
    <row r="1535" spans="2:65" s="1" customFormat="1" ht="31.5" customHeight="1">
      <c r="B1535" s="33"/>
      <c r="C1535" s="155" t="s">
        <v>78</v>
      </c>
      <c r="D1535" s="155" t="s">
        <v>2020</v>
      </c>
      <c r="E1535" s="156" t="s">
        <v>79</v>
      </c>
      <c r="F1535" s="249" t="s">
        <v>80</v>
      </c>
      <c r="G1535" s="250"/>
      <c r="H1535" s="250"/>
      <c r="I1535" s="250"/>
      <c r="J1535" s="157" t="s">
        <v>2131</v>
      </c>
      <c r="K1535" s="158">
        <v>0.47599999999999998</v>
      </c>
      <c r="L1535" s="251">
        <v>0</v>
      </c>
      <c r="M1535" s="250"/>
      <c r="N1535" s="252">
        <f>ROUND(L1535*K1535,2)</f>
        <v>0</v>
      </c>
      <c r="O1535" s="250"/>
      <c r="P1535" s="250"/>
      <c r="Q1535" s="250"/>
      <c r="R1535" s="35"/>
      <c r="T1535" s="159" t="s">
        <v>1876</v>
      </c>
      <c r="U1535" s="42" t="s">
        <v>1901</v>
      </c>
      <c r="V1535" s="34"/>
      <c r="W1535" s="160">
        <f>V1535*K1535</f>
        <v>0</v>
      </c>
      <c r="X1535" s="160">
        <v>0</v>
      </c>
      <c r="Y1535" s="160">
        <f>X1535*K1535</f>
        <v>0</v>
      </c>
      <c r="Z1535" s="160">
        <v>0</v>
      </c>
      <c r="AA1535" s="161">
        <f>Z1535*K1535</f>
        <v>0</v>
      </c>
      <c r="AR1535" s="16" t="s">
        <v>2102</v>
      </c>
      <c r="AT1535" s="16" t="s">
        <v>2020</v>
      </c>
      <c r="AU1535" s="16" t="s">
        <v>1960</v>
      </c>
      <c r="AY1535" s="16" t="s">
        <v>2019</v>
      </c>
      <c r="BE1535" s="102">
        <f>IF(U1535="základní",N1535,0)</f>
        <v>0</v>
      </c>
      <c r="BF1535" s="102">
        <f>IF(U1535="snížená",N1535,0)</f>
        <v>0</v>
      </c>
      <c r="BG1535" s="102">
        <f>IF(U1535="zákl. přenesená",N1535,0)</f>
        <v>0</v>
      </c>
      <c r="BH1535" s="102">
        <f>IF(U1535="sníž. přenesená",N1535,0)</f>
        <v>0</v>
      </c>
      <c r="BI1535" s="102">
        <f>IF(U1535="nulová",N1535,0)</f>
        <v>0</v>
      </c>
      <c r="BJ1535" s="16" t="s">
        <v>1878</v>
      </c>
      <c r="BK1535" s="102">
        <f>ROUND(L1535*K1535,2)</f>
        <v>0</v>
      </c>
      <c r="BL1535" s="16" t="s">
        <v>2102</v>
      </c>
      <c r="BM1535" s="16" t="s">
        <v>81</v>
      </c>
    </row>
    <row r="1536" spans="2:65" s="9" customFormat="1" ht="29.85" customHeight="1">
      <c r="B1536" s="144"/>
      <c r="C1536" s="145"/>
      <c r="D1536" s="154" t="s">
        <v>1987</v>
      </c>
      <c r="E1536" s="154"/>
      <c r="F1536" s="154"/>
      <c r="G1536" s="154"/>
      <c r="H1536" s="154"/>
      <c r="I1536" s="154"/>
      <c r="J1536" s="154"/>
      <c r="K1536" s="154"/>
      <c r="L1536" s="154"/>
      <c r="M1536" s="154"/>
      <c r="N1536" s="275">
        <f>BK1536</f>
        <v>0</v>
      </c>
      <c r="O1536" s="276"/>
      <c r="P1536" s="276"/>
      <c r="Q1536" s="276"/>
      <c r="R1536" s="147"/>
      <c r="T1536" s="148"/>
      <c r="U1536" s="145"/>
      <c r="V1536" s="145"/>
      <c r="W1536" s="149">
        <f>SUM(W1537:W1571)</f>
        <v>0</v>
      </c>
      <c r="X1536" s="145"/>
      <c r="Y1536" s="149">
        <f>SUM(Y1537:Y1571)</f>
        <v>0.27177249999999997</v>
      </c>
      <c r="Z1536" s="145"/>
      <c r="AA1536" s="150">
        <f>SUM(AA1537:AA1571)</f>
        <v>7.2724999999999998E-2</v>
      </c>
      <c r="AR1536" s="151" t="s">
        <v>1960</v>
      </c>
      <c r="AT1536" s="152" t="s">
        <v>1935</v>
      </c>
      <c r="AU1536" s="152" t="s">
        <v>1878</v>
      </c>
      <c r="AY1536" s="151" t="s">
        <v>2019</v>
      </c>
      <c r="BK1536" s="153">
        <f>SUM(BK1537:BK1571)</f>
        <v>0</v>
      </c>
    </row>
    <row r="1537" spans="2:65" s="1" customFormat="1" ht="22.5" customHeight="1">
      <c r="B1537" s="33"/>
      <c r="C1537" s="155" t="s">
        <v>82</v>
      </c>
      <c r="D1537" s="155" t="s">
        <v>2020</v>
      </c>
      <c r="E1537" s="156" t="s">
        <v>83</v>
      </c>
      <c r="F1537" s="249" t="s">
        <v>84</v>
      </c>
      <c r="G1537" s="250"/>
      <c r="H1537" s="250"/>
      <c r="I1537" s="250"/>
      <c r="J1537" s="157" t="s">
        <v>2049</v>
      </c>
      <c r="K1537" s="158">
        <v>22.5</v>
      </c>
      <c r="L1537" s="251">
        <v>0</v>
      </c>
      <c r="M1537" s="250"/>
      <c r="N1537" s="252">
        <f>ROUND(L1537*K1537,2)</f>
        <v>0</v>
      </c>
      <c r="O1537" s="250"/>
      <c r="P1537" s="250"/>
      <c r="Q1537" s="250"/>
      <c r="R1537" s="35"/>
      <c r="T1537" s="159" t="s">
        <v>1876</v>
      </c>
      <c r="U1537" s="42" t="s">
        <v>1901</v>
      </c>
      <c r="V1537" s="34"/>
      <c r="W1537" s="160">
        <f>V1537*K1537</f>
        <v>0</v>
      </c>
      <c r="X1537" s="160">
        <v>0</v>
      </c>
      <c r="Y1537" s="160">
        <f>X1537*K1537</f>
        <v>0</v>
      </c>
      <c r="Z1537" s="160">
        <v>1.67E-3</v>
      </c>
      <c r="AA1537" s="161">
        <f>Z1537*K1537</f>
        <v>3.7575000000000004E-2</v>
      </c>
      <c r="AR1537" s="16" t="s">
        <v>2102</v>
      </c>
      <c r="AT1537" s="16" t="s">
        <v>2020</v>
      </c>
      <c r="AU1537" s="16" t="s">
        <v>1960</v>
      </c>
      <c r="AY1537" s="16" t="s">
        <v>2019</v>
      </c>
      <c r="BE1537" s="102">
        <f>IF(U1537="základní",N1537,0)</f>
        <v>0</v>
      </c>
      <c r="BF1537" s="102">
        <f>IF(U1537="snížená",N1537,0)</f>
        <v>0</v>
      </c>
      <c r="BG1537" s="102">
        <f>IF(U1537="zákl. přenesená",N1537,0)</f>
        <v>0</v>
      </c>
      <c r="BH1537" s="102">
        <f>IF(U1537="sníž. přenesená",N1537,0)</f>
        <v>0</v>
      </c>
      <c r="BI1537" s="102">
        <f>IF(U1537="nulová",N1537,0)</f>
        <v>0</v>
      </c>
      <c r="BJ1537" s="16" t="s">
        <v>1878</v>
      </c>
      <c r="BK1537" s="102">
        <f>ROUND(L1537*K1537,2)</f>
        <v>0</v>
      </c>
      <c r="BL1537" s="16" t="s">
        <v>2102</v>
      </c>
      <c r="BM1537" s="16" t="s">
        <v>85</v>
      </c>
    </row>
    <row r="1538" spans="2:65" s="10" customFormat="1" ht="22.5" customHeight="1">
      <c r="B1538" s="162"/>
      <c r="C1538" s="163"/>
      <c r="D1538" s="163"/>
      <c r="E1538" s="164" t="s">
        <v>1876</v>
      </c>
      <c r="F1538" s="262" t="s">
        <v>86</v>
      </c>
      <c r="G1538" s="263"/>
      <c r="H1538" s="263"/>
      <c r="I1538" s="263"/>
      <c r="J1538" s="163"/>
      <c r="K1538" s="165">
        <v>1.2</v>
      </c>
      <c r="L1538" s="163"/>
      <c r="M1538" s="163"/>
      <c r="N1538" s="163"/>
      <c r="O1538" s="163"/>
      <c r="P1538" s="163"/>
      <c r="Q1538" s="163"/>
      <c r="R1538" s="166"/>
      <c r="T1538" s="167"/>
      <c r="U1538" s="163"/>
      <c r="V1538" s="163"/>
      <c r="W1538" s="163"/>
      <c r="X1538" s="163"/>
      <c r="Y1538" s="163"/>
      <c r="Z1538" s="163"/>
      <c r="AA1538" s="168"/>
      <c r="AT1538" s="169" t="s">
        <v>2027</v>
      </c>
      <c r="AU1538" s="169" t="s">
        <v>1960</v>
      </c>
      <c r="AV1538" s="10" t="s">
        <v>1960</v>
      </c>
      <c r="AW1538" s="10" t="s">
        <v>2028</v>
      </c>
      <c r="AX1538" s="10" t="s">
        <v>1936</v>
      </c>
      <c r="AY1538" s="169" t="s">
        <v>2019</v>
      </c>
    </row>
    <row r="1539" spans="2:65" s="10" customFormat="1" ht="22.5" customHeight="1">
      <c r="B1539" s="162"/>
      <c r="C1539" s="163"/>
      <c r="D1539" s="163"/>
      <c r="E1539" s="164" t="s">
        <v>1876</v>
      </c>
      <c r="F1539" s="266" t="s">
        <v>87</v>
      </c>
      <c r="G1539" s="263"/>
      <c r="H1539" s="263"/>
      <c r="I1539" s="263"/>
      <c r="J1539" s="163"/>
      <c r="K1539" s="165">
        <v>6.6</v>
      </c>
      <c r="L1539" s="163"/>
      <c r="M1539" s="163"/>
      <c r="N1539" s="163"/>
      <c r="O1539" s="163"/>
      <c r="P1539" s="163"/>
      <c r="Q1539" s="163"/>
      <c r="R1539" s="166"/>
      <c r="T1539" s="167"/>
      <c r="U1539" s="163"/>
      <c r="V1539" s="163"/>
      <c r="W1539" s="163"/>
      <c r="X1539" s="163"/>
      <c r="Y1539" s="163"/>
      <c r="Z1539" s="163"/>
      <c r="AA1539" s="168"/>
      <c r="AT1539" s="169" t="s">
        <v>2027</v>
      </c>
      <c r="AU1539" s="169" t="s">
        <v>1960</v>
      </c>
      <c r="AV1539" s="10" t="s">
        <v>1960</v>
      </c>
      <c r="AW1539" s="10" t="s">
        <v>2028</v>
      </c>
      <c r="AX1539" s="10" t="s">
        <v>1936</v>
      </c>
      <c r="AY1539" s="169" t="s">
        <v>2019</v>
      </c>
    </row>
    <row r="1540" spans="2:65" s="10" customFormat="1" ht="22.5" customHeight="1">
      <c r="B1540" s="162"/>
      <c r="C1540" s="163"/>
      <c r="D1540" s="163"/>
      <c r="E1540" s="164" t="s">
        <v>1876</v>
      </c>
      <c r="F1540" s="266" t="s">
        <v>88</v>
      </c>
      <c r="G1540" s="263"/>
      <c r="H1540" s="263"/>
      <c r="I1540" s="263"/>
      <c r="J1540" s="163"/>
      <c r="K1540" s="165">
        <v>14.7</v>
      </c>
      <c r="L1540" s="163"/>
      <c r="M1540" s="163"/>
      <c r="N1540" s="163"/>
      <c r="O1540" s="163"/>
      <c r="P1540" s="163"/>
      <c r="Q1540" s="163"/>
      <c r="R1540" s="166"/>
      <c r="T1540" s="167"/>
      <c r="U1540" s="163"/>
      <c r="V1540" s="163"/>
      <c r="W1540" s="163"/>
      <c r="X1540" s="163"/>
      <c r="Y1540" s="163"/>
      <c r="Z1540" s="163"/>
      <c r="AA1540" s="168"/>
      <c r="AT1540" s="169" t="s">
        <v>2027</v>
      </c>
      <c r="AU1540" s="169" t="s">
        <v>1960</v>
      </c>
      <c r="AV1540" s="10" t="s">
        <v>1960</v>
      </c>
      <c r="AW1540" s="10" t="s">
        <v>2028</v>
      </c>
      <c r="AX1540" s="10" t="s">
        <v>1936</v>
      </c>
      <c r="AY1540" s="169" t="s">
        <v>2019</v>
      </c>
    </row>
    <row r="1541" spans="2:65" s="11" customFormat="1" ht="22.5" customHeight="1">
      <c r="B1541" s="170"/>
      <c r="C1541" s="171"/>
      <c r="D1541" s="171"/>
      <c r="E1541" s="172" t="s">
        <v>1876</v>
      </c>
      <c r="F1541" s="264" t="s">
        <v>2029</v>
      </c>
      <c r="G1541" s="265"/>
      <c r="H1541" s="265"/>
      <c r="I1541" s="265"/>
      <c r="J1541" s="171"/>
      <c r="K1541" s="173">
        <v>22.5</v>
      </c>
      <c r="L1541" s="171"/>
      <c r="M1541" s="171"/>
      <c r="N1541" s="171"/>
      <c r="O1541" s="171"/>
      <c r="P1541" s="171"/>
      <c r="Q1541" s="171"/>
      <c r="R1541" s="174"/>
      <c r="T1541" s="175"/>
      <c r="U1541" s="171"/>
      <c r="V1541" s="171"/>
      <c r="W1541" s="171"/>
      <c r="X1541" s="171"/>
      <c r="Y1541" s="171"/>
      <c r="Z1541" s="171"/>
      <c r="AA1541" s="176"/>
      <c r="AT1541" s="177" t="s">
        <v>2027</v>
      </c>
      <c r="AU1541" s="177" t="s">
        <v>1960</v>
      </c>
      <c r="AV1541" s="11" t="s">
        <v>2024</v>
      </c>
      <c r="AW1541" s="11" t="s">
        <v>2028</v>
      </c>
      <c r="AX1541" s="11" t="s">
        <v>1878</v>
      </c>
      <c r="AY1541" s="177" t="s">
        <v>2019</v>
      </c>
    </row>
    <row r="1542" spans="2:65" s="1" customFormat="1" ht="22.5" customHeight="1">
      <c r="B1542" s="33"/>
      <c r="C1542" s="155" t="s">
        <v>89</v>
      </c>
      <c r="D1542" s="155" t="s">
        <v>2020</v>
      </c>
      <c r="E1542" s="156" t="s">
        <v>90</v>
      </c>
      <c r="F1542" s="249" t="s">
        <v>91</v>
      </c>
      <c r="G1542" s="250"/>
      <c r="H1542" s="250"/>
      <c r="I1542" s="250"/>
      <c r="J1542" s="157" t="s">
        <v>2049</v>
      </c>
      <c r="K1542" s="158">
        <v>6.7</v>
      </c>
      <c r="L1542" s="251">
        <v>0</v>
      </c>
      <c r="M1542" s="250"/>
      <c r="N1542" s="252">
        <f>ROUND(L1542*K1542,2)</f>
        <v>0</v>
      </c>
      <c r="O1542" s="250"/>
      <c r="P1542" s="250"/>
      <c r="Q1542" s="250"/>
      <c r="R1542" s="35"/>
      <c r="T1542" s="159" t="s">
        <v>1876</v>
      </c>
      <c r="U1542" s="42" t="s">
        <v>1901</v>
      </c>
      <c r="V1542" s="34"/>
      <c r="W1542" s="160">
        <f>V1542*K1542</f>
        <v>0</v>
      </c>
      <c r="X1542" s="160">
        <v>0</v>
      </c>
      <c r="Y1542" s="160">
        <f>X1542*K1542</f>
        <v>0</v>
      </c>
      <c r="Z1542" s="160">
        <v>2.5999999999999999E-3</v>
      </c>
      <c r="AA1542" s="161">
        <f>Z1542*K1542</f>
        <v>1.7419999999999998E-2</v>
      </c>
      <c r="AR1542" s="16" t="s">
        <v>2102</v>
      </c>
      <c r="AT1542" s="16" t="s">
        <v>2020</v>
      </c>
      <c r="AU1542" s="16" t="s">
        <v>1960</v>
      </c>
      <c r="AY1542" s="16" t="s">
        <v>2019</v>
      </c>
      <c r="BE1542" s="102">
        <f>IF(U1542="základní",N1542,0)</f>
        <v>0</v>
      </c>
      <c r="BF1542" s="102">
        <f>IF(U1542="snížená",N1542,0)</f>
        <v>0</v>
      </c>
      <c r="BG1542" s="102">
        <f>IF(U1542="zákl. přenesená",N1542,0)</f>
        <v>0</v>
      </c>
      <c r="BH1542" s="102">
        <f>IF(U1542="sníž. přenesená",N1542,0)</f>
        <v>0</v>
      </c>
      <c r="BI1542" s="102">
        <f>IF(U1542="nulová",N1542,0)</f>
        <v>0</v>
      </c>
      <c r="BJ1542" s="16" t="s">
        <v>1878</v>
      </c>
      <c r="BK1542" s="102">
        <f>ROUND(L1542*K1542,2)</f>
        <v>0</v>
      </c>
      <c r="BL1542" s="16" t="s">
        <v>2102</v>
      </c>
      <c r="BM1542" s="16" t="s">
        <v>92</v>
      </c>
    </row>
    <row r="1543" spans="2:65" s="10" customFormat="1" ht="22.5" customHeight="1">
      <c r="B1543" s="162"/>
      <c r="C1543" s="163"/>
      <c r="D1543" s="163"/>
      <c r="E1543" s="164" t="s">
        <v>1876</v>
      </c>
      <c r="F1543" s="262" t="s">
        <v>93</v>
      </c>
      <c r="G1543" s="263"/>
      <c r="H1543" s="263"/>
      <c r="I1543" s="263"/>
      <c r="J1543" s="163"/>
      <c r="K1543" s="165">
        <v>6.7</v>
      </c>
      <c r="L1543" s="163"/>
      <c r="M1543" s="163"/>
      <c r="N1543" s="163"/>
      <c r="O1543" s="163"/>
      <c r="P1543" s="163"/>
      <c r="Q1543" s="163"/>
      <c r="R1543" s="166"/>
      <c r="T1543" s="167"/>
      <c r="U1543" s="163"/>
      <c r="V1543" s="163"/>
      <c r="W1543" s="163"/>
      <c r="X1543" s="163"/>
      <c r="Y1543" s="163"/>
      <c r="Z1543" s="163"/>
      <c r="AA1543" s="168"/>
      <c r="AT1543" s="169" t="s">
        <v>2027</v>
      </c>
      <c r="AU1543" s="169" t="s">
        <v>1960</v>
      </c>
      <c r="AV1543" s="10" t="s">
        <v>1960</v>
      </c>
      <c r="AW1543" s="10" t="s">
        <v>2028</v>
      </c>
      <c r="AX1543" s="10" t="s">
        <v>1936</v>
      </c>
      <c r="AY1543" s="169" t="s">
        <v>2019</v>
      </c>
    </row>
    <row r="1544" spans="2:65" s="11" customFormat="1" ht="22.5" customHeight="1">
      <c r="B1544" s="170"/>
      <c r="C1544" s="171"/>
      <c r="D1544" s="171"/>
      <c r="E1544" s="172" t="s">
        <v>1876</v>
      </c>
      <c r="F1544" s="264" t="s">
        <v>2029</v>
      </c>
      <c r="G1544" s="265"/>
      <c r="H1544" s="265"/>
      <c r="I1544" s="265"/>
      <c r="J1544" s="171"/>
      <c r="K1544" s="173">
        <v>6.7</v>
      </c>
      <c r="L1544" s="171"/>
      <c r="M1544" s="171"/>
      <c r="N1544" s="171"/>
      <c r="O1544" s="171"/>
      <c r="P1544" s="171"/>
      <c r="Q1544" s="171"/>
      <c r="R1544" s="174"/>
      <c r="T1544" s="175"/>
      <c r="U1544" s="171"/>
      <c r="V1544" s="171"/>
      <c r="W1544" s="171"/>
      <c r="X1544" s="171"/>
      <c r="Y1544" s="171"/>
      <c r="Z1544" s="171"/>
      <c r="AA1544" s="176"/>
      <c r="AT1544" s="177" t="s">
        <v>2027</v>
      </c>
      <c r="AU1544" s="177" t="s">
        <v>1960</v>
      </c>
      <c r="AV1544" s="11" t="s">
        <v>2024</v>
      </c>
      <c r="AW1544" s="11" t="s">
        <v>2028</v>
      </c>
      <c r="AX1544" s="11" t="s">
        <v>1878</v>
      </c>
      <c r="AY1544" s="177" t="s">
        <v>2019</v>
      </c>
    </row>
    <row r="1545" spans="2:65" s="1" customFormat="1" ht="22.5" customHeight="1">
      <c r="B1545" s="33"/>
      <c r="C1545" s="155" t="s">
        <v>94</v>
      </c>
      <c r="D1545" s="155" t="s">
        <v>2020</v>
      </c>
      <c r="E1545" s="156" t="s">
        <v>95</v>
      </c>
      <c r="F1545" s="249" t="s">
        <v>96</v>
      </c>
      <c r="G1545" s="250"/>
      <c r="H1545" s="250"/>
      <c r="I1545" s="250"/>
      <c r="J1545" s="157" t="s">
        <v>2049</v>
      </c>
      <c r="K1545" s="158">
        <v>4.5</v>
      </c>
      <c r="L1545" s="251">
        <v>0</v>
      </c>
      <c r="M1545" s="250"/>
      <c r="N1545" s="252">
        <f>ROUND(L1545*K1545,2)</f>
        <v>0</v>
      </c>
      <c r="O1545" s="250"/>
      <c r="P1545" s="250"/>
      <c r="Q1545" s="250"/>
      <c r="R1545" s="35"/>
      <c r="T1545" s="159" t="s">
        <v>1876</v>
      </c>
      <c r="U1545" s="42" t="s">
        <v>1901</v>
      </c>
      <c r="V1545" s="34"/>
      <c r="W1545" s="160">
        <f>V1545*K1545</f>
        <v>0</v>
      </c>
      <c r="X1545" s="160">
        <v>0</v>
      </c>
      <c r="Y1545" s="160">
        <f>X1545*K1545</f>
        <v>0</v>
      </c>
      <c r="Z1545" s="160">
        <v>3.9399999999999999E-3</v>
      </c>
      <c r="AA1545" s="161">
        <f>Z1545*K1545</f>
        <v>1.7729999999999999E-2</v>
      </c>
      <c r="AR1545" s="16" t="s">
        <v>2102</v>
      </c>
      <c r="AT1545" s="16" t="s">
        <v>2020</v>
      </c>
      <c r="AU1545" s="16" t="s">
        <v>1960</v>
      </c>
      <c r="AY1545" s="16" t="s">
        <v>2019</v>
      </c>
      <c r="BE1545" s="102">
        <f>IF(U1545="základní",N1545,0)</f>
        <v>0</v>
      </c>
      <c r="BF1545" s="102">
        <f>IF(U1545="snížená",N1545,0)</f>
        <v>0</v>
      </c>
      <c r="BG1545" s="102">
        <f>IF(U1545="zákl. přenesená",N1545,0)</f>
        <v>0</v>
      </c>
      <c r="BH1545" s="102">
        <f>IF(U1545="sníž. přenesená",N1545,0)</f>
        <v>0</v>
      </c>
      <c r="BI1545" s="102">
        <f>IF(U1545="nulová",N1545,0)</f>
        <v>0</v>
      </c>
      <c r="BJ1545" s="16" t="s">
        <v>1878</v>
      </c>
      <c r="BK1545" s="102">
        <f>ROUND(L1545*K1545,2)</f>
        <v>0</v>
      </c>
      <c r="BL1545" s="16" t="s">
        <v>2102</v>
      </c>
      <c r="BM1545" s="16" t="s">
        <v>97</v>
      </c>
    </row>
    <row r="1546" spans="2:65" s="10" customFormat="1" ht="22.5" customHeight="1">
      <c r="B1546" s="162"/>
      <c r="C1546" s="163"/>
      <c r="D1546" s="163"/>
      <c r="E1546" s="164" t="s">
        <v>1876</v>
      </c>
      <c r="F1546" s="262" t="s">
        <v>98</v>
      </c>
      <c r="G1546" s="263"/>
      <c r="H1546" s="263"/>
      <c r="I1546" s="263"/>
      <c r="J1546" s="163"/>
      <c r="K1546" s="165">
        <v>4.5</v>
      </c>
      <c r="L1546" s="163"/>
      <c r="M1546" s="163"/>
      <c r="N1546" s="163"/>
      <c r="O1546" s="163"/>
      <c r="P1546" s="163"/>
      <c r="Q1546" s="163"/>
      <c r="R1546" s="166"/>
      <c r="T1546" s="167"/>
      <c r="U1546" s="163"/>
      <c r="V1546" s="163"/>
      <c r="W1546" s="163"/>
      <c r="X1546" s="163"/>
      <c r="Y1546" s="163"/>
      <c r="Z1546" s="163"/>
      <c r="AA1546" s="168"/>
      <c r="AT1546" s="169" t="s">
        <v>2027</v>
      </c>
      <c r="AU1546" s="169" t="s">
        <v>1960</v>
      </c>
      <c r="AV1546" s="10" t="s">
        <v>1960</v>
      </c>
      <c r="AW1546" s="10" t="s">
        <v>2028</v>
      </c>
      <c r="AX1546" s="10" t="s">
        <v>1936</v>
      </c>
      <c r="AY1546" s="169" t="s">
        <v>2019</v>
      </c>
    </row>
    <row r="1547" spans="2:65" s="11" customFormat="1" ht="22.5" customHeight="1">
      <c r="B1547" s="170"/>
      <c r="C1547" s="171"/>
      <c r="D1547" s="171"/>
      <c r="E1547" s="172" t="s">
        <v>1876</v>
      </c>
      <c r="F1547" s="264" t="s">
        <v>2029</v>
      </c>
      <c r="G1547" s="265"/>
      <c r="H1547" s="265"/>
      <c r="I1547" s="265"/>
      <c r="J1547" s="171"/>
      <c r="K1547" s="173">
        <v>4.5</v>
      </c>
      <c r="L1547" s="171"/>
      <c r="M1547" s="171"/>
      <c r="N1547" s="171"/>
      <c r="O1547" s="171"/>
      <c r="P1547" s="171"/>
      <c r="Q1547" s="171"/>
      <c r="R1547" s="174"/>
      <c r="T1547" s="175"/>
      <c r="U1547" s="171"/>
      <c r="V1547" s="171"/>
      <c r="W1547" s="171"/>
      <c r="X1547" s="171"/>
      <c r="Y1547" s="171"/>
      <c r="Z1547" s="171"/>
      <c r="AA1547" s="176"/>
      <c r="AT1547" s="177" t="s">
        <v>2027</v>
      </c>
      <c r="AU1547" s="177" t="s">
        <v>1960</v>
      </c>
      <c r="AV1547" s="11" t="s">
        <v>2024</v>
      </c>
      <c r="AW1547" s="11" t="s">
        <v>2028</v>
      </c>
      <c r="AX1547" s="11" t="s">
        <v>1878</v>
      </c>
      <c r="AY1547" s="177" t="s">
        <v>2019</v>
      </c>
    </row>
    <row r="1548" spans="2:65" s="1" customFormat="1" ht="31.5" customHeight="1">
      <c r="B1548" s="33"/>
      <c r="C1548" s="155" t="s">
        <v>99</v>
      </c>
      <c r="D1548" s="155" t="s">
        <v>2020</v>
      </c>
      <c r="E1548" s="156" t="s">
        <v>100</v>
      </c>
      <c r="F1548" s="249" t="s">
        <v>101</v>
      </c>
      <c r="G1548" s="250"/>
      <c r="H1548" s="250"/>
      <c r="I1548" s="250"/>
      <c r="J1548" s="157" t="s">
        <v>2049</v>
      </c>
      <c r="K1548" s="158">
        <v>5.3</v>
      </c>
      <c r="L1548" s="251">
        <v>0</v>
      </c>
      <c r="M1548" s="250"/>
      <c r="N1548" s="252">
        <f>ROUND(L1548*K1548,2)</f>
        <v>0</v>
      </c>
      <c r="O1548" s="250"/>
      <c r="P1548" s="250"/>
      <c r="Q1548" s="250"/>
      <c r="R1548" s="35"/>
      <c r="T1548" s="159" t="s">
        <v>1876</v>
      </c>
      <c r="U1548" s="42" t="s">
        <v>1901</v>
      </c>
      <c r="V1548" s="34"/>
      <c r="W1548" s="160">
        <f>V1548*K1548</f>
        <v>0</v>
      </c>
      <c r="X1548" s="160">
        <v>2.8700000000000002E-3</v>
      </c>
      <c r="Y1548" s="160">
        <f>X1548*K1548</f>
        <v>1.5211000000000001E-2</v>
      </c>
      <c r="Z1548" s="160">
        <v>0</v>
      </c>
      <c r="AA1548" s="161">
        <f>Z1548*K1548</f>
        <v>0</v>
      </c>
      <c r="AR1548" s="16" t="s">
        <v>2102</v>
      </c>
      <c r="AT1548" s="16" t="s">
        <v>2020</v>
      </c>
      <c r="AU1548" s="16" t="s">
        <v>1960</v>
      </c>
      <c r="AY1548" s="16" t="s">
        <v>2019</v>
      </c>
      <c r="BE1548" s="102">
        <f>IF(U1548="základní",N1548,0)</f>
        <v>0</v>
      </c>
      <c r="BF1548" s="102">
        <f>IF(U1548="snížená",N1548,0)</f>
        <v>0</v>
      </c>
      <c r="BG1548" s="102">
        <f>IF(U1548="zákl. přenesená",N1548,0)</f>
        <v>0</v>
      </c>
      <c r="BH1548" s="102">
        <f>IF(U1548="sníž. přenesená",N1548,0)</f>
        <v>0</v>
      </c>
      <c r="BI1548" s="102">
        <f>IF(U1548="nulová",N1548,0)</f>
        <v>0</v>
      </c>
      <c r="BJ1548" s="16" t="s">
        <v>1878</v>
      </c>
      <c r="BK1548" s="102">
        <f>ROUND(L1548*K1548,2)</f>
        <v>0</v>
      </c>
      <c r="BL1548" s="16" t="s">
        <v>2102</v>
      </c>
      <c r="BM1548" s="16" t="s">
        <v>102</v>
      </c>
    </row>
    <row r="1549" spans="2:65" s="10" customFormat="1" ht="22.5" customHeight="1">
      <c r="B1549" s="162"/>
      <c r="C1549" s="163"/>
      <c r="D1549" s="163"/>
      <c r="E1549" s="164" t="s">
        <v>1876</v>
      </c>
      <c r="F1549" s="262" t="s">
        <v>103</v>
      </c>
      <c r="G1549" s="263"/>
      <c r="H1549" s="263"/>
      <c r="I1549" s="263"/>
      <c r="J1549" s="163"/>
      <c r="K1549" s="165">
        <v>5.3</v>
      </c>
      <c r="L1549" s="163"/>
      <c r="M1549" s="163"/>
      <c r="N1549" s="163"/>
      <c r="O1549" s="163"/>
      <c r="P1549" s="163"/>
      <c r="Q1549" s="163"/>
      <c r="R1549" s="166"/>
      <c r="T1549" s="167"/>
      <c r="U1549" s="163"/>
      <c r="V1549" s="163"/>
      <c r="W1549" s="163"/>
      <c r="X1549" s="163"/>
      <c r="Y1549" s="163"/>
      <c r="Z1549" s="163"/>
      <c r="AA1549" s="168"/>
      <c r="AT1549" s="169" t="s">
        <v>2027</v>
      </c>
      <c r="AU1549" s="169" t="s">
        <v>1960</v>
      </c>
      <c r="AV1549" s="10" t="s">
        <v>1960</v>
      </c>
      <c r="AW1549" s="10" t="s">
        <v>2028</v>
      </c>
      <c r="AX1549" s="10" t="s">
        <v>1936</v>
      </c>
      <c r="AY1549" s="169" t="s">
        <v>2019</v>
      </c>
    </row>
    <row r="1550" spans="2:65" s="11" customFormat="1" ht="22.5" customHeight="1">
      <c r="B1550" s="170"/>
      <c r="C1550" s="171"/>
      <c r="D1550" s="171"/>
      <c r="E1550" s="172" t="s">
        <v>1876</v>
      </c>
      <c r="F1550" s="264" t="s">
        <v>2029</v>
      </c>
      <c r="G1550" s="265"/>
      <c r="H1550" s="265"/>
      <c r="I1550" s="265"/>
      <c r="J1550" s="171"/>
      <c r="K1550" s="173">
        <v>5.3</v>
      </c>
      <c r="L1550" s="171"/>
      <c r="M1550" s="171"/>
      <c r="N1550" s="171"/>
      <c r="O1550" s="171"/>
      <c r="P1550" s="171"/>
      <c r="Q1550" s="171"/>
      <c r="R1550" s="174"/>
      <c r="T1550" s="175"/>
      <c r="U1550" s="171"/>
      <c r="V1550" s="171"/>
      <c r="W1550" s="171"/>
      <c r="X1550" s="171"/>
      <c r="Y1550" s="171"/>
      <c r="Z1550" s="171"/>
      <c r="AA1550" s="176"/>
      <c r="AT1550" s="177" t="s">
        <v>2027</v>
      </c>
      <c r="AU1550" s="177" t="s">
        <v>1960</v>
      </c>
      <c r="AV1550" s="11" t="s">
        <v>2024</v>
      </c>
      <c r="AW1550" s="11" t="s">
        <v>2028</v>
      </c>
      <c r="AX1550" s="11" t="s">
        <v>1878</v>
      </c>
      <c r="AY1550" s="177" t="s">
        <v>2019</v>
      </c>
    </row>
    <row r="1551" spans="2:65" s="1" customFormat="1" ht="31.5" customHeight="1">
      <c r="B1551" s="33"/>
      <c r="C1551" s="155" t="s">
        <v>104</v>
      </c>
      <c r="D1551" s="155" t="s">
        <v>2020</v>
      </c>
      <c r="E1551" s="156" t="s">
        <v>105</v>
      </c>
      <c r="F1551" s="249" t="s">
        <v>106</v>
      </c>
      <c r="G1551" s="250"/>
      <c r="H1551" s="250"/>
      <c r="I1551" s="250"/>
      <c r="J1551" s="157" t="s">
        <v>2049</v>
      </c>
      <c r="K1551" s="158">
        <v>17</v>
      </c>
      <c r="L1551" s="251">
        <v>0</v>
      </c>
      <c r="M1551" s="250"/>
      <c r="N1551" s="252">
        <f>ROUND(L1551*K1551,2)</f>
        <v>0</v>
      </c>
      <c r="O1551" s="250"/>
      <c r="P1551" s="250"/>
      <c r="Q1551" s="250"/>
      <c r="R1551" s="35"/>
      <c r="T1551" s="159" t="s">
        <v>1876</v>
      </c>
      <c r="U1551" s="42" t="s">
        <v>1901</v>
      </c>
      <c r="V1551" s="34"/>
      <c r="W1551" s="160">
        <f>V1551*K1551</f>
        <v>0</v>
      </c>
      <c r="X1551" s="160">
        <v>2.2699999999999999E-3</v>
      </c>
      <c r="Y1551" s="160">
        <f>X1551*K1551</f>
        <v>3.8589999999999999E-2</v>
      </c>
      <c r="Z1551" s="160">
        <v>0</v>
      </c>
      <c r="AA1551" s="161">
        <f>Z1551*K1551</f>
        <v>0</v>
      </c>
      <c r="AR1551" s="16" t="s">
        <v>2102</v>
      </c>
      <c r="AT1551" s="16" t="s">
        <v>2020</v>
      </c>
      <c r="AU1551" s="16" t="s">
        <v>1960</v>
      </c>
      <c r="AY1551" s="16" t="s">
        <v>2019</v>
      </c>
      <c r="BE1551" s="102">
        <f>IF(U1551="základní",N1551,0)</f>
        <v>0</v>
      </c>
      <c r="BF1551" s="102">
        <f>IF(U1551="snížená",N1551,0)</f>
        <v>0</v>
      </c>
      <c r="BG1551" s="102">
        <f>IF(U1551="zákl. přenesená",N1551,0)</f>
        <v>0</v>
      </c>
      <c r="BH1551" s="102">
        <f>IF(U1551="sníž. přenesená",N1551,0)</f>
        <v>0</v>
      </c>
      <c r="BI1551" s="102">
        <f>IF(U1551="nulová",N1551,0)</f>
        <v>0</v>
      </c>
      <c r="BJ1551" s="16" t="s">
        <v>1878</v>
      </c>
      <c r="BK1551" s="102">
        <f>ROUND(L1551*K1551,2)</f>
        <v>0</v>
      </c>
      <c r="BL1551" s="16" t="s">
        <v>2102</v>
      </c>
      <c r="BM1551" s="16" t="s">
        <v>107</v>
      </c>
    </row>
    <row r="1552" spans="2:65" s="10" customFormat="1" ht="22.5" customHeight="1">
      <c r="B1552" s="162"/>
      <c r="C1552" s="163"/>
      <c r="D1552" s="163"/>
      <c r="E1552" s="164" t="s">
        <v>1876</v>
      </c>
      <c r="F1552" s="262" t="s">
        <v>108</v>
      </c>
      <c r="G1552" s="263"/>
      <c r="H1552" s="263"/>
      <c r="I1552" s="263"/>
      <c r="J1552" s="163"/>
      <c r="K1552" s="165">
        <v>17</v>
      </c>
      <c r="L1552" s="163"/>
      <c r="M1552" s="163"/>
      <c r="N1552" s="163"/>
      <c r="O1552" s="163"/>
      <c r="P1552" s="163"/>
      <c r="Q1552" s="163"/>
      <c r="R1552" s="166"/>
      <c r="T1552" s="167"/>
      <c r="U1552" s="163"/>
      <c r="V1552" s="163"/>
      <c r="W1552" s="163"/>
      <c r="X1552" s="163"/>
      <c r="Y1552" s="163"/>
      <c r="Z1552" s="163"/>
      <c r="AA1552" s="168"/>
      <c r="AT1552" s="169" t="s">
        <v>2027</v>
      </c>
      <c r="AU1552" s="169" t="s">
        <v>1960</v>
      </c>
      <c r="AV1552" s="10" t="s">
        <v>1960</v>
      </c>
      <c r="AW1552" s="10" t="s">
        <v>2028</v>
      </c>
      <c r="AX1552" s="10" t="s">
        <v>1936</v>
      </c>
      <c r="AY1552" s="169" t="s">
        <v>2019</v>
      </c>
    </row>
    <row r="1553" spans="2:65" s="11" customFormat="1" ht="22.5" customHeight="1">
      <c r="B1553" s="170"/>
      <c r="C1553" s="171"/>
      <c r="D1553" s="171"/>
      <c r="E1553" s="172" t="s">
        <v>1876</v>
      </c>
      <c r="F1553" s="264" t="s">
        <v>2029</v>
      </c>
      <c r="G1553" s="265"/>
      <c r="H1553" s="265"/>
      <c r="I1553" s="265"/>
      <c r="J1553" s="171"/>
      <c r="K1553" s="173">
        <v>17</v>
      </c>
      <c r="L1553" s="171"/>
      <c r="M1553" s="171"/>
      <c r="N1553" s="171"/>
      <c r="O1553" s="171"/>
      <c r="P1553" s="171"/>
      <c r="Q1553" s="171"/>
      <c r="R1553" s="174"/>
      <c r="T1553" s="175"/>
      <c r="U1553" s="171"/>
      <c r="V1553" s="171"/>
      <c r="W1553" s="171"/>
      <c r="X1553" s="171"/>
      <c r="Y1553" s="171"/>
      <c r="Z1553" s="171"/>
      <c r="AA1553" s="176"/>
      <c r="AT1553" s="177" t="s">
        <v>2027</v>
      </c>
      <c r="AU1553" s="177" t="s">
        <v>1960</v>
      </c>
      <c r="AV1553" s="11" t="s">
        <v>2024</v>
      </c>
      <c r="AW1553" s="11" t="s">
        <v>2028</v>
      </c>
      <c r="AX1553" s="11" t="s">
        <v>1878</v>
      </c>
      <c r="AY1553" s="177" t="s">
        <v>2019</v>
      </c>
    </row>
    <row r="1554" spans="2:65" s="1" customFormat="1" ht="31.5" customHeight="1">
      <c r="B1554" s="33"/>
      <c r="C1554" s="155" t="s">
        <v>109</v>
      </c>
      <c r="D1554" s="155" t="s">
        <v>2020</v>
      </c>
      <c r="E1554" s="156" t="s">
        <v>110</v>
      </c>
      <c r="F1554" s="249" t="s">
        <v>111</v>
      </c>
      <c r="G1554" s="250"/>
      <c r="H1554" s="250"/>
      <c r="I1554" s="250"/>
      <c r="J1554" s="157" t="s">
        <v>2049</v>
      </c>
      <c r="K1554" s="158">
        <v>3.65</v>
      </c>
      <c r="L1554" s="251">
        <v>0</v>
      </c>
      <c r="M1554" s="250"/>
      <c r="N1554" s="252">
        <f>ROUND(L1554*K1554,2)</f>
        <v>0</v>
      </c>
      <c r="O1554" s="250"/>
      <c r="P1554" s="250"/>
      <c r="Q1554" s="250"/>
      <c r="R1554" s="35"/>
      <c r="T1554" s="159" t="s">
        <v>1876</v>
      </c>
      <c r="U1554" s="42" t="s">
        <v>1901</v>
      </c>
      <c r="V1554" s="34"/>
      <c r="W1554" s="160">
        <f>V1554*K1554</f>
        <v>0</v>
      </c>
      <c r="X1554" s="160">
        <v>3.5100000000000001E-3</v>
      </c>
      <c r="Y1554" s="160">
        <f>X1554*K1554</f>
        <v>1.28115E-2</v>
      </c>
      <c r="Z1554" s="160">
        <v>0</v>
      </c>
      <c r="AA1554" s="161">
        <f>Z1554*K1554</f>
        <v>0</v>
      </c>
      <c r="AR1554" s="16" t="s">
        <v>2102</v>
      </c>
      <c r="AT1554" s="16" t="s">
        <v>2020</v>
      </c>
      <c r="AU1554" s="16" t="s">
        <v>1960</v>
      </c>
      <c r="AY1554" s="16" t="s">
        <v>2019</v>
      </c>
      <c r="BE1554" s="102">
        <f>IF(U1554="základní",N1554,0)</f>
        <v>0</v>
      </c>
      <c r="BF1554" s="102">
        <f>IF(U1554="snížená",N1554,0)</f>
        <v>0</v>
      </c>
      <c r="BG1554" s="102">
        <f>IF(U1554="zákl. přenesená",N1554,0)</f>
        <v>0</v>
      </c>
      <c r="BH1554" s="102">
        <f>IF(U1554="sníž. přenesená",N1554,0)</f>
        <v>0</v>
      </c>
      <c r="BI1554" s="102">
        <f>IF(U1554="nulová",N1554,0)</f>
        <v>0</v>
      </c>
      <c r="BJ1554" s="16" t="s">
        <v>1878</v>
      </c>
      <c r="BK1554" s="102">
        <f>ROUND(L1554*K1554,2)</f>
        <v>0</v>
      </c>
      <c r="BL1554" s="16" t="s">
        <v>2102</v>
      </c>
      <c r="BM1554" s="16" t="s">
        <v>112</v>
      </c>
    </row>
    <row r="1555" spans="2:65" s="10" customFormat="1" ht="22.5" customHeight="1">
      <c r="B1555" s="162"/>
      <c r="C1555" s="163"/>
      <c r="D1555" s="163"/>
      <c r="E1555" s="164" t="s">
        <v>1876</v>
      </c>
      <c r="F1555" s="262" t="s">
        <v>113</v>
      </c>
      <c r="G1555" s="263"/>
      <c r="H1555" s="263"/>
      <c r="I1555" s="263"/>
      <c r="J1555" s="163"/>
      <c r="K1555" s="165">
        <v>3.65</v>
      </c>
      <c r="L1555" s="163"/>
      <c r="M1555" s="163"/>
      <c r="N1555" s="163"/>
      <c r="O1555" s="163"/>
      <c r="P1555" s="163"/>
      <c r="Q1555" s="163"/>
      <c r="R1555" s="166"/>
      <c r="T1555" s="167"/>
      <c r="U1555" s="163"/>
      <c r="V1555" s="163"/>
      <c r="W1555" s="163"/>
      <c r="X1555" s="163"/>
      <c r="Y1555" s="163"/>
      <c r="Z1555" s="163"/>
      <c r="AA1555" s="168"/>
      <c r="AT1555" s="169" t="s">
        <v>2027</v>
      </c>
      <c r="AU1555" s="169" t="s">
        <v>1960</v>
      </c>
      <c r="AV1555" s="10" t="s">
        <v>1960</v>
      </c>
      <c r="AW1555" s="10" t="s">
        <v>2028</v>
      </c>
      <c r="AX1555" s="10" t="s">
        <v>1936</v>
      </c>
      <c r="AY1555" s="169" t="s">
        <v>2019</v>
      </c>
    </row>
    <row r="1556" spans="2:65" s="11" customFormat="1" ht="22.5" customHeight="1">
      <c r="B1556" s="170"/>
      <c r="C1556" s="171"/>
      <c r="D1556" s="171"/>
      <c r="E1556" s="172" t="s">
        <v>1876</v>
      </c>
      <c r="F1556" s="264" t="s">
        <v>2029</v>
      </c>
      <c r="G1556" s="265"/>
      <c r="H1556" s="265"/>
      <c r="I1556" s="265"/>
      <c r="J1556" s="171"/>
      <c r="K1556" s="173">
        <v>3.65</v>
      </c>
      <c r="L1556" s="171"/>
      <c r="M1556" s="171"/>
      <c r="N1556" s="171"/>
      <c r="O1556" s="171"/>
      <c r="P1556" s="171"/>
      <c r="Q1556" s="171"/>
      <c r="R1556" s="174"/>
      <c r="T1556" s="175"/>
      <c r="U1556" s="171"/>
      <c r="V1556" s="171"/>
      <c r="W1556" s="171"/>
      <c r="X1556" s="171"/>
      <c r="Y1556" s="171"/>
      <c r="Z1556" s="171"/>
      <c r="AA1556" s="176"/>
      <c r="AT1556" s="177" t="s">
        <v>2027</v>
      </c>
      <c r="AU1556" s="177" t="s">
        <v>1960</v>
      </c>
      <c r="AV1556" s="11" t="s">
        <v>2024</v>
      </c>
      <c r="AW1556" s="11" t="s">
        <v>2028</v>
      </c>
      <c r="AX1556" s="11" t="s">
        <v>1878</v>
      </c>
      <c r="AY1556" s="177" t="s">
        <v>2019</v>
      </c>
    </row>
    <row r="1557" spans="2:65" s="1" customFormat="1" ht="31.5" customHeight="1">
      <c r="B1557" s="33"/>
      <c r="C1557" s="155" t="s">
        <v>114</v>
      </c>
      <c r="D1557" s="155" t="s">
        <v>2020</v>
      </c>
      <c r="E1557" s="156" t="s">
        <v>115</v>
      </c>
      <c r="F1557" s="249" t="s">
        <v>116</v>
      </c>
      <c r="G1557" s="250"/>
      <c r="H1557" s="250"/>
      <c r="I1557" s="250"/>
      <c r="J1557" s="157" t="s">
        <v>2049</v>
      </c>
      <c r="K1557" s="158">
        <v>30.1</v>
      </c>
      <c r="L1557" s="251">
        <v>0</v>
      </c>
      <c r="M1557" s="250"/>
      <c r="N1557" s="252">
        <f>ROUND(L1557*K1557,2)</f>
        <v>0</v>
      </c>
      <c r="O1557" s="250"/>
      <c r="P1557" s="250"/>
      <c r="Q1557" s="250"/>
      <c r="R1557" s="35"/>
      <c r="T1557" s="159" t="s">
        <v>1876</v>
      </c>
      <c r="U1557" s="42" t="s">
        <v>1901</v>
      </c>
      <c r="V1557" s="34"/>
      <c r="W1557" s="160">
        <f>V1557*K1557</f>
        <v>0</v>
      </c>
      <c r="X1557" s="160">
        <v>3.5799999999999998E-3</v>
      </c>
      <c r="Y1557" s="160">
        <f>X1557*K1557</f>
        <v>0.10775800000000001</v>
      </c>
      <c r="Z1557" s="160">
        <v>0</v>
      </c>
      <c r="AA1557" s="161">
        <f>Z1557*K1557</f>
        <v>0</v>
      </c>
      <c r="AR1557" s="16" t="s">
        <v>2102</v>
      </c>
      <c r="AT1557" s="16" t="s">
        <v>2020</v>
      </c>
      <c r="AU1557" s="16" t="s">
        <v>1960</v>
      </c>
      <c r="AY1557" s="16" t="s">
        <v>2019</v>
      </c>
      <c r="BE1557" s="102">
        <f>IF(U1557="základní",N1557,0)</f>
        <v>0</v>
      </c>
      <c r="BF1557" s="102">
        <f>IF(U1557="snížená",N1557,0)</f>
        <v>0</v>
      </c>
      <c r="BG1557" s="102">
        <f>IF(U1557="zákl. přenesená",N1557,0)</f>
        <v>0</v>
      </c>
      <c r="BH1557" s="102">
        <f>IF(U1557="sníž. přenesená",N1557,0)</f>
        <v>0</v>
      </c>
      <c r="BI1557" s="102">
        <f>IF(U1557="nulová",N1557,0)</f>
        <v>0</v>
      </c>
      <c r="BJ1557" s="16" t="s">
        <v>1878</v>
      </c>
      <c r="BK1557" s="102">
        <f>ROUND(L1557*K1557,2)</f>
        <v>0</v>
      </c>
      <c r="BL1557" s="16" t="s">
        <v>2102</v>
      </c>
      <c r="BM1557" s="16" t="s">
        <v>117</v>
      </c>
    </row>
    <row r="1558" spans="2:65" s="10" customFormat="1" ht="22.5" customHeight="1">
      <c r="B1558" s="162"/>
      <c r="C1558" s="163"/>
      <c r="D1558" s="163"/>
      <c r="E1558" s="164" t="s">
        <v>1876</v>
      </c>
      <c r="F1558" s="262" t="s">
        <v>118</v>
      </c>
      <c r="G1558" s="263"/>
      <c r="H1558" s="263"/>
      <c r="I1558" s="263"/>
      <c r="J1558" s="163"/>
      <c r="K1558" s="165">
        <v>2.4</v>
      </c>
      <c r="L1558" s="163"/>
      <c r="M1558" s="163"/>
      <c r="N1558" s="163"/>
      <c r="O1558" s="163"/>
      <c r="P1558" s="163"/>
      <c r="Q1558" s="163"/>
      <c r="R1558" s="166"/>
      <c r="T1558" s="167"/>
      <c r="U1558" s="163"/>
      <c r="V1558" s="163"/>
      <c r="W1558" s="163"/>
      <c r="X1558" s="163"/>
      <c r="Y1558" s="163"/>
      <c r="Z1558" s="163"/>
      <c r="AA1558" s="168"/>
      <c r="AT1558" s="169" t="s">
        <v>2027</v>
      </c>
      <c r="AU1558" s="169" t="s">
        <v>1960</v>
      </c>
      <c r="AV1558" s="10" t="s">
        <v>1960</v>
      </c>
      <c r="AW1558" s="10" t="s">
        <v>2028</v>
      </c>
      <c r="AX1558" s="10" t="s">
        <v>1936</v>
      </c>
      <c r="AY1558" s="169" t="s">
        <v>2019</v>
      </c>
    </row>
    <row r="1559" spans="2:65" s="10" customFormat="1" ht="22.5" customHeight="1">
      <c r="B1559" s="162"/>
      <c r="C1559" s="163"/>
      <c r="D1559" s="163"/>
      <c r="E1559" s="164" t="s">
        <v>1876</v>
      </c>
      <c r="F1559" s="266" t="s">
        <v>119</v>
      </c>
      <c r="G1559" s="263"/>
      <c r="H1559" s="263"/>
      <c r="I1559" s="263"/>
      <c r="J1559" s="163"/>
      <c r="K1559" s="165">
        <v>11</v>
      </c>
      <c r="L1559" s="163"/>
      <c r="M1559" s="163"/>
      <c r="N1559" s="163"/>
      <c r="O1559" s="163"/>
      <c r="P1559" s="163"/>
      <c r="Q1559" s="163"/>
      <c r="R1559" s="166"/>
      <c r="T1559" s="167"/>
      <c r="U1559" s="163"/>
      <c r="V1559" s="163"/>
      <c r="W1559" s="163"/>
      <c r="X1559" s="163"/>
      <c r="Y1559" s="163"/>
      <c r="Z1559" s="163"/>
      <c r="AA1559" s="168"/>
      <c r="AT1559" s="169" t="s">
        <v>2027</v>
      </c>
      <c r="AU1559" s="169" t="s">
        <v>1960</v>
      </c>
      <c r="AV1559" s="10" t="s">
        <v>1960</v>
      </c>
      <c r="AW1559" s="10" t="s">
        <v>2028</v>
      </c>
      <c r="AX1559" s="10" t="s">
        <v>1936</v>
      </c>
      <c r="AY1559" s="169" t="s">
        <v>2019</v>
      </c>
    </row>
    <row r="1560" spans="2:65" s="10" customFormat="1" ht="22.5" customHeight="1">
      <c r="B1560" s="162"/>
      <c r="C1560" s="163"/>
      <c r="D1560" s="163"/>
      <c r="E1560" s="164" t="s">
        <v>1876</v>
      </c>
      <c r="F1560" s="266" t="s">
        <v>120</v>
      </c>
      <c r="G1560" s="263"/>
      <c r="H1560" s="263"/>
      <c r="I1560" s="263"/>
      <c r="J1560" s="163"/>
      <c r="K1560" s="165">
        <v>16.7</v>
      </c>
      <c r="L1560" s="163"/>
      <c r="M1560" s="163"/>
      <c r="N1560" s="163"/>
      <c r="O1560" s="163"/>
      <c r="P1560" s="163"/>
      <c r="Q1560" s="163"/>
      <c r="R1560" s="166"/>
      <c r="T1560" s="167"/>
      <c r="U1560" s="163"/>
      <c r="V1560" s="163"/>
      <c r="W1560" s="163"/>
      <c r="X1560" s="163"/>
      <c r="Y1560" s="163"/>
      <c r="Z1560" s="163"/>
      <c r="AA1560" s="168"/>
      <c r="AT1560" s="169" t="s">
        <v>2027</v>
      </c>
      <c r="AU1560" s="169" t="s">
        <v>1960</v>
      </c>
      <c r="AV1560" s="10" t="s">
        <v>1960</v>
      </c>
      <c r="AW1560" s="10" t="s">
        <v>2028</v>
      </c>
      <c r="AX1560" s="10" t="s">
        <v>1936</v>
      </c>
      <c r="AY1560" s="169" t="s">
        <v>2019</v>
      </c>
    </row>
    <row r="1561" spans="2:65" s="11" customFormat="1" ht="22.5" customHeight="1">
      <c r="B1561" s="170"/>
      <c r="C1561" s="171"/>
      <c r="D1561" s="171"/>
      <c r="E1561" s="172" t="s">
        <v>1876</v>
      </c>
      <c r="F1561" s="264" t="s">
        <v>2029</v>
      </c>
      <c r="G1561" s="265"/>
      <c r="H1561" s="265"/>
      <c r="I1561" s="265"/>
      <c r="J1561" s="171"/>
      <c r="K1561" s="173">
        <v>30.1</v>
      </c>
      <c r="L1561" s="171"/>
      <c r="M1561" s="171"/>
      <c r="N1561" s="171"/>
      <c r="O1561" s="171"/>
      <c r="P1561" s="171"/>
      <c r="Q1561" s="171"/>
      <c r="R1561" s="174"/>
      <c r="T1561" s="175"/>
      <c r="U1561" s="171"/>
      <c r="V1561" s="171"/>
      <c r="W1561" s="171"/>
      <c r="X1561" s="171"/>
      <c r="Y1561" s="171"/>
      <c r="Z1561" s="171"/>
      <c r="AA1561" s="176"/>
      <c r="AT1561" s="177" t="s">
        <v>2027</v>
      </c>
      <c r="AU1561" s="177" t="s">
        <v>1960</v>
      </c>
      <c r="AV1561" s="11" t="s">
        <v>2024</v>
      </c>
      <c r="AW1561" s="11" t="s">
        <v>2028</v>
      </c>
      <c r="AX1561" s="11" t="s">
        <v>1878</v>
      </c>
      <c r="AY1561" s="177" t="s">
        <v>2019</v>
      </c>
    </row>
    <row r="1562" spans="2:65" s="1" customFormat="1" ht="31.5" customHeight="1">
      <c r="B1562" s="33"/>
      <c r="C1562" s="155" t="s">
        <v>121</v>
      </c>
      <c r="D1562" s="155" t="s">
        <v>2020</v>
      </c>
      <c r="E1562" s="156" t="s">
        <v>122</v>
      </c>
      <c r="F1562" s="249" t="s">
        <v>123</v>
      </c>
      <c r="G1562" s="250"/>
      <c r="H1562" s="250"/>
      <c r="I1562" s="250"/>
      <c r="J1562" s="157" t="s">
        <v>2049</v>
      </c>
      <c r="K1562" s="158">
        <v>17</v>
      </c>
      <c r="L1562" s="251">
        <v>0</v>
      </c>
      <c r="M1562" s="250"/>
      <c r="N1562" s="252">
        <f>ROUND(L1562*K1562,2)</f>
        <v>0</v>
      </c>
      <c r="O1562" s="250"/>
      <c r="P1562" s="250"/>
      <c r="Q1562" s="250"/>
      <c r="R1562" s="35"/>
      <c r="T1562" s="159" t="s">
        <v>1876</v>
      </c>
      <c r="U1562" s="42" t="s">
        <v>1901</v>
      </c>
      <c r="V1562" s="34"/>
      <c r="W1562" s="160">
        <f>V1562*K1562</f>
        <v>0</v>
      </c>
      <c r="X1562" s="160">
        <v>3.5000000000000001E-3</v>
      </c>
      <c r="Y1562" s="160">
        <f>X1562*K1562</f>
        <v>5.9500000000000004E-2</v>
      </c>
      <c r="Z1562" s="160">
        <v>0</v>
      </c>
      <c r="AA1562" s="161">
        <f>Z1562*K1562</f>
        <v>0</v>
      </c>
      <c r="AR1562" s="16" t="s">
        <v>2102</v>
      </c>
      <c r="AT1562" s="16" t="s">
        <v>2020</v>
      </c>
      <c r="AU1562" s="16" t="s">
        <v>1960</v>
      </c>
      <c r="AY1562" s="16" t="s">
        <v>2019</v>
      </c>
      <c r="BE1562" s="102">
        <f>IF(U1562="základní",N1562,0)</f>
        <v>0</v>
      </c>
      <c r="BF1562" s="102">
        <f>IF(U1562="snížená",N1562,0)</f>
        <v>0</v>
      </c>
      <c r="BG1562" s="102">
        <f>IF(U1562="zákl. přenesená",N1562,0)</f>
        <v>0</v>
      </c>
      <c r="BH1562" s="102">
        <f>IF(U1562="sníž. přenesená",N1562,0)</f>
        <v>0</v>
      </c>
      <c r="BI1562" s="102">
        <f>IF(U1562="nulová",N1562,0)</f>
        <v>0</v>
      </c>
      <c r="BJ1562" s="16" t="s">
        <v>1878</v>
      </c>
      <c r="BK1562" s="102">
        <f>ROUND(L1562*K1562,2)</f>
        <v>0</v>
      </c>
      <c r="BL1562" s="16" t="s">
        <v>2102</v>
      </c>
      <c r="BM1562" s="16" t="s">
        <v>124</v>
      </c>
    </row>
    <row r="1563" spans="2:65" s="10" customFormat="1" ht="22.5" customHeight="1">
      <c r="B1563" s="162"/>
      <c r="C1563" s="163"/>
      <c r="D1563" s="163"/>
      <c r="E1563" s="164" t="s">
        <v>1876</v>
      </c>
      <c r="F1563" s="262" t="s">
        <v>125</v>
      </c>
      <c r="G1563" s="263"/>
      <c r="H1563" s="263"/>
      <c r="I1563" s="263"/>
      <c r="J1563" s="163"/>
      <c r="K1563" s="165">
        <v>17</v>
      </c>
      <c r="L1563" s="163"/>
      <c r="M1563" s="163"/>
      <c r="N1563" s="163"/>
      <c r="O1563" s="163"/>
      <c r="P1563" s="163"/>
      <c r="Q1563" s="163"/>
      <c r="R1563" s="166"/>
      <c r="T1563" s="167"/>
      <c r="U1563" s="163"/>
      <c r="V1563" s="163"/>
      <c r="W1563" s="163"/>
      <c r="X1563" s="163"/>
      <c r="Y1563" s="163"/>
      <c r="Z1563" s="163"/>
      <c r="AA1563" s="168"/>
      <c r="AT1563" s="169" t="s">
        <v>2027</v>
      </c>
      <c r="AU1563" s="169" t="s">
        <v>1960</v>
      </c>
      <c r="AV1563" s="10" t="s">
        <v>1960</v>
      </c>
      <c r="AW1563" s="10" t="s">
        <v>2028</v>
      </c>
      <c r="AX1563" s="10" t="s">
        <v>1936</v>
      </c>
      <c r="AY1563" s="169" t="s">
        <v>2019</v>
      </c>
    </row>
    <row r="1564" spans="2:65" s="11" customFormat="1" ht="22.5" customHeight="1">
      <c r="B1564" s="170"/>
      <c r="C1564" s="171"/>
      <c r="D1564" s="171"/>
      <c r="E1564" s="172" t="s">
        <v>1876</v>
      </c>
      <c r="F1564" s="264" t="s">
        <v>2029</v>
      </c>
      <c r="G1564" s="265"/>
      <c r="H1564" s="265"/>
      <c r="I1564" s="265"/>
      <c r="J1564" s="171"/>
      <c r="K1564" s="173">
        <v>17</v>
      </c>
      <c r="L1564" s="171"/>
      <c r="M1564" s="171"/>
      <c r="N1564" s="171"/>
      <c r="O1564" s="171"/>
      <c r="P1564" s="171"/>
      <c r="Q1564" s="171"/>
      <c r="R1564" s="174"/>
      <c r="T1564" s="175"/>
      <c r="U1564" s="171"/>
      <c r="V1564" s="171"/>
      <c r="W1564" s="171"/>
      <c r="X1564" s="171"/>
      <c r="Y1564" s="171"/>
      <c r="Z1564" s="171"/>
      <c r="AA1564" s="176"/>
      <c r="AT1564" s="177" t="s">
        <v>2027</v>
      </c>
      <c r="AU1564" s="177" t="s">
        <v>1960</v>
      </c>
      <c r="AV1564" s="11" t="s">
        <v>2024</v>
      </c>
      <c r="AW1564" s="11" t="s">
        <v>2028</v>
      </c>
      <c r="AX1564" s="11" t="s">
        <v>1878</v>
      </c>
      <c r="AY1564" s="177" t="s">
        <v>2019</v>
      </c>
    </row>
    <row r="1565" spans="2:65" s="1" customFormat="1" ht="31.5" customHeight="1">
      <c r="B1565" s="33"/>
      <c r="C1565" s="155" t="s">
        <v>126</v>
      </c>
      <c r="D1565" s="155" t="s">
        <v>2020</v>
      </c>
      <c r="E1565" s="156" t="s">
        <v>127</v>
      </c>
      <c r="F1565" s="249" t="s">
        <v>128</v>
      </c>
      <c r="G1565" s="250"/>
      <c r="H1565" s="250"/>
      <c r="I1565" s="250"/>
      <c r="J1565" s="157" t="s">
        <v>2049</v>
      </c>
      <c r="K1565" s="158">
        <v>17.399999999999999</v>
      </c>
      <c r="L1565" s="251">
        <v>0</v>
      </c>
      <c r="M1565" s="250"/>
      <c r="N1565" s="252">
        <f>ROUND(L1565*K1565,2)</f>
        <v>0</v>
      </c>
      <c r="O1565" s="250"/>
      <c r="P1565" s="250"/>
      <c r="Q1565" s="250"/>
      <c r="R1565" s="35"/>
      <c r="T1565" s="159" t="s">
        <v>1876</v>
      </c>
      <c r="U1565" s="42" t="s">
        <v>1901</v>
      </c>
      <c r="V1565" s="34"/>
      <c r="W1565" s="160">
        <f>V1565*K1565</f>
        <v>0</v>
      </c>
      <c r="X1565" s="160">
        <v>1.6299999999999999E-3</v>
      </c>
      <c r="Y1565" s="160">
        <f>X1565*K1565</f>
        <v>2.8361999999999998E-2</v>
      </c>
      <c r="Z1565" s="160">
        <v>0</v>
      </c>
      <c r="AA1565" s="161">
        <f>Z1565*K1565</f>
        <v>0</v>
      </c>
      <c r="AR1565" s="16" t="s">
        <v>2102</v>
      </c>
      <c r="AT1565" s="16" t="s">
        <v>2020</v>
      </c>
      <c r="AU1565" s="16" t="s">
        <v>1960</v>
      </c>
      <c r="AY1565" s="16" t="s">
        <v>2019</v>
      </c>
      <c r="BE1565" s="102">
        <f>IF(U1565="základní",N1565,0)</f>
        <v>0</v>
      </c>
      <c r="BF1565" s="102">
        <f>IF(U1565="snížená",N1565,0)</f>
        <v>0</v>
      </c>
      <c r="BG1565" s="102">
        <f>IF(U1565="zákl. přenesená",N1565,0)</f>
        <v>0</v>
      </c>
      <c r="BH1565" s="102">
        <f>IF(U1565="sníž. přenesená",N1565,0)</f>
        <v>0</v>
      </c>
      <c r="BI1565" s="102">
        <f>IF(U1565="nulová",N1565,0)</f>
        <v>0</v>
      </c>
      <c r="BJ1565" s="16" t="s">
        <v>1878</v>
      </c>
      <c r="BK1565" s="102">
        <f>ROUND(L1565*K1565,2)</f>
        <v>0</v>
      </c>
      <c r="BL1565" s="16" t="s">
        <v>2102</v>
      </c>
      <c r="BM1565" s="16" t="s">
        <v>129</v>
      </c>
    </row>
    <row r="1566" spans="2:65" s="10" customFormat="1" ht="22.5" customHeight="1">
      <c r="B1566" s="162"/>
      <c r="C1566" s="163"/>
      <c r="D1566" s="163"/>
      <c r="E1566" s="164" t="s">
        <v>1876</v>
      </c>
      <c r="F1566" s="262" t="s">
        <v>130</v>
      </c>
      <c r="G1566" s="263"/>
      <c r="H1566" s="263"/>
      <c r="I1566" s="263"/>
      <c r="J1566" s="163"/>
      <c r="K1566" s="165">
        <v>17.399999999999999</v>
      </c>
      <c r="L1566" s="163"/>
      <c r="M1566" s="163"/>
      <c r="N1566" s="163"/>
      <c r="O1566" s="163"/>
      <c r="P1566" s="163"/>
      <c r="Q1566" s="163"/>
      <c r="R1566" s="166"/>
      <c r="T1566" s="167"/>
      <c r="U1566" s="163"/>
      <c r="V1566" s="163"/>
      <c r="W1566" s="163"/>
      <c r="X1566" s="163"/>
      <c r="Y1566" s="163"/>
      <c r="Z1566" s="163"/>
      <c r="AA1566" s="168"/>
      <c r="AT1566" s="169" t="s">
        <v>2027</v>
      </c>
      <c r="AU1566" s="169" t="s">
        <v>1960</v>
      </c>
      <c r="AV1566" s="10" t="s">
        <v>1960</v>
      </c>
      <c r="AW1566" s="10" t="s">
        <v>2028</v>
      </c>
      <c r="AX1566" s="10" t="s">
        <v>1936</v>
      </c>
      <c r="AY1566" s="169" t="s">
        <v>2019</v>
      </c>
    </row>
    <row r="1567" spans="2:65" s="11" customFormat="1" ht="22.5" customHeight="1">
      <c r="B1567" s="170"/>
      <c r="C1567" s="171"/>
      <c r="D1567" s="171"/>
      <c r="E1567" s="172" t="s">
        <v>1876</v>
      </c>
      <c r="F1567" s="264" t="s">
        <v>2029</v>
      </c>
      <c r="G1567" s="265"/>
      <c r="H1567" s="265"/>
      <c r="I1567" s="265"/>
      <c r="J1567" s="171"/>
      <c r="K1567" s="173">
        <v>17.399999999999999</v>
      </c>
      <c r="L1567" s="171"/>
      <c r="M1567" s="171"/>
      <c r="N1567" s="171"/>
      <c r="O1567" s="171"/>
      <c r="P1567" s="171"/>
      <c r="Q1567" s="171"/>
      <c r="R1567" s="174"/>
      <c r="T1567" s="175"/>
      <c r="U1567" s="171"/>
      <c r="V1567" s="171"/>
      <c r="W1567" s="171"/>
      <c r="X1567" s="171"/>
      <c r="Y1567" s="171"/>
      <c r="Z1567" s="171"/>
      <c r="AA1567" s="176"/>
      <c r="AT1567" s="177" t="s">
        <v>2027</v>
      </c>
      <c r="AU1567" s="177" t="s">
        <v>1960</v>
      </c>
      <c r="AV1567" s="11" t="s">
        <v>2024</v>
      </c>
      <c r="AW1567" s="11" t="s">
        <v>2028</v>
      </c>
      <c r="AX1567" s="11" t="s">
        <v>1878</v>
      </c>
      <c r="AY1567" s="177" t="s">
        <v>2019</v>
      </c>
    </row>
    <row r="1568" spans="2:65" s="1" customFormat="1" ht="31.5" customHeight="1">
      <c r="B1568" s="33"/>
      <c r="C1568" s="155" t="s">
        <v>131</v>
      </c>
      <c r="D1568" s="155" t="s">
        <v>2020</v>
      </c>
      <c r="E1568" s="156" t="s">
        <v>132</v>
      </c>
      <c r="F1568" s="249" t="s">
        <v>133</v>
      </c>
      <c r="G1568" s="250"/>
      <c r="H1568" s="250"/>
      <c r="I1568" s="250"/>
      <c r="J1568" s="157" t="s">
        <v>2049</v>
      </c>
      <c r="K1568" s="158">
        <v>4.5</v>
      </c>
      <c r="L1568" s="251">
        <v>0</v>
      </c>
      <c r="M1568" s="250"/>
      <c r="N1568" s="252">
        <f>ROUND(L1568*K1568,2)</f>
        <v>0</v>
      </c>
      <c r="O1568" s="250"/>
      <c r="P1568" s="250"/>
      <c r="Q1568" s="250"/>
      <c r="R1568" s="35"/>
      <c r="T1568" s="159" t="s">
        <v>1876</v>
      </c>
      <c r="U1568" s="42" t="s">
        <v>1901</v>
      </c>
      <c r="V1568" s="34"/>
      <c r="W1568" s="160">
        <f>V1568*K1568</f>
        <v>0</v>
      </c>
      <c r="X1568" s="160">
        <v>2.1199999999999999E-3</v>
      </c>
      <c r="Y1568" s="160">
        <f>X1568*K1568</f>
        <v>9.5399999999999999E-3</v>
      </c>
      <c r="Z1568" s="160">
        <v>0</v>
      </c>
      <c r="AA1568" s="161">
        <f>Z1568*K1568</f>
        <v>0</v>
      </c>
      <c r="AR1568" s="16" t="s">
        <v>2102</v>
      </c>
      <c r="AT1568" s="16" t="s">
        <v>2020</v>
      </c>
      <c r="AU1568" s="16" t="s">
        <v>1960</v>
      </c>
      <c r="AY1568" s="16" t="s">
        <v>2019</v>
      </c>
      <c r="BE1568" s="102">
        <f>IF(U1568="základní",N1568,0)</f>
        <v>0</v>
      </c>
      <c r="BF1568" s="102">
        <f>IF(U1568="snížená",N1568,0)</f>
        <v>0</v>
      </c>
      <c r="BG1568" s="102">
        <f>IF(U1568="zákl. přenesená",N1568,0)</f>
        <v>0</v>
      </c>
      <c r="BH1568" s="102">
        <f>IF(U1568="sníž. přenesená",N1568,0)</f>
        <v>0</v>
      </c>
      <c r="BI1568" s="102">
        <f>IF(U1568="nulová",N1568,0)</f>
        <v>0</v>
      </c>
      <c r="BJ1568" s="16" t="s">
        <v>1878</v>
      </c>
      <c r="BK1568" s="102">
        <f>ROUND(L1568*K1568,2)</f>
        <v>0</v>
      </c>
      <c r="BL1568" s="16" t="s">
        <v>2102</v>
      </c>
      <c r="BM1568" s="16" t="s">
        <v>134</v>
      </c>
    </row>
    <row r="1569" spans="2:65" s="10" customFormat="1" ht="22.5" customHeight="1">
      <c r="B1569" s="162"/>
      <c r="C1569" s="163"/>
      <c r="D1569" s="163"/>
      <c r="E1569" s="164" t="s">
        <v>1876</v>
      </c>
      <c r="F1569" s="262" t="s">
        <v>135</v>
      </c>
      <c r="G1569" s="263"/>
      <c r="H1569" s="263"/>
      <c r="I1569" s="263"/>
      <c r="J1569" s="163"/>
      <c r="K1569" s="165">
        <v>4.5</v>
      </c>
      <c r="L1569" s="163"/>
      <c r="M1569" s="163"/>
      <c r="N1569" s="163"/>
      <c r="O1569" s="163"/>
      <c r="P1569" s="163"/>
      <c r="Q1569" s="163"/>
      <c r="R1569" s="166"/>
      <c r="T1569" s="167"/>
      <c r="U1569" s="163"/>
      <c r="V1569" s="163"/>
      <c r="W1569" s="163"/>
      <c r="X1569" s="163"/>
      <c r="Y1569" s="163"/>
      <c r="Z1569" s="163"/>
      <c r="AA1569" s="168"/>
      <c r="AT1569" s="169" t="s">
        <v>2027</v>
      </c>
      <c r="AU1569" s="169" t="s">
        <v>1960</v>
      </c>
      <c r="AV1569" s="10" t="s">
        <v>1960</v>
      </c>
      <c r="AW1569" s="10" t="s">
        <v>2028</v>
      </c>
      <c r="AX1569" s="10" t="s">
        <v>1936</v>
      </c>
      <c r="AY1569" s="169" t="s">
        <v>2019</v>
      </c>
    </row>
    <row r="1570" spans="2:65" s="11" customFormat="1" ht="22.5" customHeight="1">
      <c r="B1570" s="170"/>
      <c r="C1570" s="171"/>
      <c r="D1570" s="171"/>
      <c r="E1570" s="172" t="s">
        <v>1876</v>
      </c>
      <c r="F1570" s="264" t="s">
        <v>2029</v>
      </c>
      <c r="G1570" s="265"/>
      <c r="H1570" s="265"/>
      <c r="I1570" s="265"/>
      <c r="J1570" s="171"/>
      <c r="K1570" s="173">
        <v>4.5</v>
      </c>
      <c r="L1570" s="171"/>
      <c r="M1570" s="171"/>
      <c r="N1570" s="171"/>
      <c r="O1570" s="171"/>
      <c r="P1570" s="171"/>
      <c r="Q1570" s="171"/>
      <c r="R1570" s="174"/>
      <c r="T1570" s="175"/>
      <c r="U1570" s="171"/>
      <c r="V1570" s="171"/>
      <c r="W1570" s="171"/>
      <c r="X1570" s="171"/>
      <c r="Y1570" s="171"/>
      <c r="Z1570" s="171"/>
      <c r="AA1570" s="176"/>
      <c r="AT1570" s="177" t="s">
        <v>2027</v>
      </c>
      <c r="AU1570" s="177" t="s">
        <v>1960</v>
      </c>
      <c r="AV1570" s="11" t="s">
        <v>2024</v>
      </c>
      <c r="AW1570" s="11" t="s">
        <v>2028</v>
      </c>
      <c r="AX1570" s="11" t="s">
        <v>1878</v>
      </c>
      <c r="AY1570" s="177" t="s">
        <v>2019</v>
      </c>
    </row>
    <row r="1571" spans="2:65" s="1" customFormat="1" ht="31.5" customHeight="1">
      <c r="B1571" s="33"/>
      <c r="C1571" s="155" t="s">
        <v>136</v>
      </c>
      <c r="D1571" s="155" t="s">
        <v>2020</v>
      </c>
      <c r="E1571" s="156" t="s">
        <v>137</v>
      </c>
      <c r="F1571" s="249" t="s">
        <v>138</v>
      </c>
      <c r="G1571" s="250"/>
      <c r="H1571" s="250"/>
      <c r="I1571" s="250"/>
      <c r="J1571" s="157" t="s">
        <v>2131</v>
      </c>
      <c r="K1571" s="158">
        <v>0.27200000000000002</v>
      </c>
      <c r="L1571" s="251">
        <v>0</v>
      </c>
      <c r="M1571" s="250"/>
      <c r="N1571" s="252">
        <f>ROUND(L1571*K1571,2)</f>
        <v>0</v>
      </c>
      <c r="O1571" s="250"/>
      <c r="P1571" s="250"/>
      <c r="Q1571" s="250"/>
      <c r="R1571" s="35"/>
      <c r="T1571" s="159" t="s">
        <v>1876</v>
      </c>
      <c r="U1571" s="42" t="s">
        <v>1901</v>
      </c>
      <c r="V1571" s="34"/>
      <c r="W1571" s="160">
        <f>V1571*K1571</f>
        <v>0</v>
      </c>
      <c r="X1571" s="160">
        <v>0</v>
      </c>
      <c r="Y1571" s="160">
        <f>X1571*K1571</f>
        <v>0</v>
      </c>
      <c r="Z1571" s="160">
        <v>0</v>
      </c>
      <c r="AA1571" s="161">
        <f>Z1571*K1571</f>
        <v>0</v>
      </c>
      <c r="AR1571" s="16" t="s">
        <v>2102</v>
      </c>
      <c r="AT1571" s="16" t="s">
        <v>2020</v>
      </c>
      <c r="AU1571" s="16" t="s">
        <v>1960</v>
      </c>
      <c r="AY1571" s="16" t="s">
        <v>2019</v>
      </c>
      <c r="BE1571" s="102">
        <f>IF(U1571="základní",N1571,0)</f>
        <v>0</v>
      </c>
      <c r="BF1571" s="102">
        <f>IF(U1571="snížená",N1571,0)</f>
        <v>0</v>
      </c>
      <c r="BG1571" s="102">
        <f>IF(U1571="zákl. přenesená",N1571,0)</f>
        <v>0</v>
      </c>
      <c r="BH1571" s="102">
        <f>IF(U1571="sníž. přenesená",N1571,0)</f>
        <v>0</v>
      </c>
      <c r="BI1571" s="102">
        <f>IF(U1571="nulová",N1571,0)</f>
        <v>0</v>
      </c>
      <c r="BJ1571" s="16" t="s">
        <v>1878</v>
      </c>
      <c r="BK1571" s="102">
        <f>ROUND(L1571*K1571,2)</f>
        <v>0</v>
      </c>
      <c r="BL1571" s="16" t="s">
        <v>2102</v>
      </c>
      <c r="BM1571" s="16" t="s">
        <v>139</v>
      </c>
    </row>
    <row r="1572" spans="2:65" s="9" customFormat="1" ht="29.85" customHeight="1">
      <c r="B1572" s="144"/>
      <c r="C1572" s="145"/>
      <c r="D1572" s="154" t="s">
        <v>1988</v>
      </c>
      <c r="E1572" s="154"/>
      <c r="F1572" s="154"/>
      <c r="G1572" s="154"/>
      <c r="H1572" s="154"/>
      <c r="I1572" s="154"/>
      <c r="J1572" s="154"/>
      <c r="K1572" s="154"/>
      <c r="L1572" s="154"/>
      <c r="M1572" s="154"/>
      <c r="N1572" s="275">
        <f>BK1572</f>
        <v>0</v>
      </c>
      <c r="O1572" s="276"/>
      <c r="P1572" s="276"/>
      <c r="Q1572" s="276"/>
      <c r="R1572" s="147"/>
      <c r="T1572" s="148"/>
      <c r="U1572" s="145"/>
      <c r="V1572" s="145"/>
      <c r="W1572" s="149">
        <f>SUM(W1573:W1829)</f>
        <v>0</v>
      </c>
      <c r="X1572" s="145"/>
      <c r="Y1572" s="149">
        <f>SUM(Y1573:Y1829)</f>
        <v>1.8756165</v>
      </c>
      <c r="Z1572" s="145"/>
      <c r="AA1572" s="150">
        <f>SUM(AA1573:AA1829)</f>
        <v>7.400000000000001E-2</v>
      </c>
      <c r="AR1572" s="151" t="s">
        <v>1960</v>
      </c>
      <c r="AT1572" s="152" t="s">
        <v>1935</v>
      </c>
      <c r="AU1572" s="152" t="s">
        <v>1878</v>
      </c>
      <c r="AY1572" s="151" t="s">
        <v>2019</v>
      </c>
      <c r="BK1572" s="153">
        <f>SUM(BK1573:BK1829)</f>
        <v>0</v>
      </c>
    </row>
    <row r="1573" spans="2:65" s="1" customFormat="1" ht="31.5" customHeight="1">
      <c r="B1573" s="33"/>
      <c r="C1573" s="155" t="s">
        <v>140</v>
      </c>
      <c r="D1573" s="155" t="s">
        <v>2020</v>
      </c>
      <c r="E1573" s="156" t="s">
        <v>141</v>
      </c>
      <c r="F1573" s="249" t="s">
        <v>142</v>
      </c>
      <c r="G1573" s="250"/>
      <c r="H1573" s="250"/>
      <c r="I1573" s="250"/>
      <c r="J1573" s="157" t="s">
        <v>2197</v>
      </c>
      <c r="K1573" s="158">
        <v>14.8</v>
      </c>
      <c r="L1573" s="251">
        <v>0</v>
      </c>
      <c r="M1573" s="250"/>
      <c r="N1573" s="252">
        <f>ROUND(L1573*K1573,2)</f>
        <v>0</v>
      </c>
      <c r="O1573" s="250"/>
      <c r="P1573" s="250"/>
      <c r="Q1573" s="250"/>
      <c r="R1573" s="35"/>
      <c r="T1573" s="159" t="s">
        <v>1876</v>
      </c>
      <c r="U1573" s="42" t="s">
        <v>1901</v>
      </c>
      <c r="V1573" s="34"/>
      <c r="W1573" s="160">
        <f>V1573*K1573</f>
        <v>0</v>
      </c>
      <c r="X1573" s="160">
        <v>0</v>
      </c>
      <c r="Y1573" s="160">
        <f>X1573*K1573</f>
        <v>0</v>
      </c>
      <c r="Z1573" s="160">
        <v>5.0000000000000001E-3</v>
      </c>
      <c r="AA1573" s="161">
        <f>Z1573*K1573</f>
        <v>7.400000000000001E-2</v>
      </c>
      <c r="AR1573" s="16" t="s">
        <v>2102</v>
      </c>
      <c r="AT1573" s="16" t="s">
        <v>2020</v>
      </c>
      <c r="AU1573" s="16" t="s">
        <v>1960</v>
      </c>
      <c r="AY1573" s="16" t="s">
        <v>2019</v>
      </c>
      <c r="BE1573" s="102">
        <f>IF(U1573="základní",N1573,0)</f>
        <v>0</v>
      </c>
      <c r="BF1573" s="102">
        <f>IF(U1573="snížená",N1573,0)</f>
        <v>0</v>
      </c>
      <c r="BG1573" s="102">
        <f>IF(U1573="zákl. přenesená",N1573,0)</f>
        <v>0</v>
      </c>
      <c r="BH1573" s="102">
        <f>IF(U1573="sníž. přenesená",N1573,0)</f>
        <v>0</v>
      </c>
      <c r="BI1573" s="102">
        <f>IF(U1573="nulová",N1573,0)</f>
        <v>0</v>
      </c>
      <c r="BJ1573" s="16" t="s">
        <v>1878</v>
      </c>
      <c r="BK1573" s="102">
        <f>ROUND(L1573*K1573,2)</f>
        <v>0</v>
      </c>
      <c r="BL1573" s="16" t="s">
        <v>2102</v>
      </c>
      <c r="BM1573" s="16" t="s">
        <v>143</v>
      </c>
    </row>
    <row r="1574" spans="2:65" s="10" customFormat="1" ht="22.5" customHeight="1">
      <c r="B1574" s="162"/>
      <c r="C1574" s="163"/>
      <c r="D1574" s="163"/>
      <c r="E1574" s="164" t="s">
        <v>1876</v>
      </c>
      <c r="F1574" s="262" t="s">
        <v>144</v>
      </c>
      <c r="G1574" s="263"/>
      <c r="H1574" s="263"/>
      <c r="I1574" s="263"/>
      <c r="J1574" s="163"/>
      <c r="K1574" s="165">
        <v>14.8</v>
      </c>
      <c r="L1574" s="163"/>
      <c r="M1574" s="163"/>
      <c r="N1574" s="163"/>
      <c r="O1574" s="163"/>
      <c r="P1574" s="163"/>
      <c r="Q1574" s="163"/>
      <c r="R1574" s="166"/>
      <c r="T1574" s="167"/>
      <c r="U1574" s="163"/>
      <c r="V1574" s="163"/>
      <c r="W1574" s="163"/>
      <c r="X1574" s="163"/>
      <c r="Y1574" s="163"/>
      <c r="Z1574" s="163"/>
      <c r="AA1574" s="168"/>
      <c r="AT1574" s="169" t="s">
        <v>2027</v>
      </c>
      <c r="AU1574" s="169" t="s">
        <v>1960</v>
      </c>
      <c r="AV1574" s="10" t="s">
        <v>1960</v>
      </c>
      <c r="AW1574" s="10" t="s">
        <v>2028</v>
      </c>
      <c r="AX1574" s="10" t="s">
        <v>1936</v>
      </c>
      <c r="AY1574" s="169" t="s">
        <v>2019</v>
      </c>
    </row>
    <row r="1575" spans="2:65" s="11" customFormat="1" ht="22.5" customHeight="1">
      <c r="B1575" s="170"/>
      <c r="C1575" s="171"/>
      <c r="D1575" s="171"/>
      <c r="E1575" s="172" t="s">
        <v>1876</v>
      </c>
      <c r="F1575" s="264" t="s">
        <v>2029</v>
      </c>
      <c r="G1575" s="265"/>
      <c r="H1575" s="265"/>
      <c r="I1575" s="265"/>
      <c r="J1575" s="171"/>
      <c r="K1575" s="173">
        <v>14.8</v>
      </c>
      <c r="L1575" s="171"/>
      <c r="M1575" s="171"/>
      <c r="N1575" s="171"/>
      <c r="O1575" s="171"/>
      <c r="P1575" s="171"/>
      <c r="Q1575" s="171"/>
      <c r="R1575" s="174"/>
      <c r="T1575" s="175"/>
      <c r="U1575" s="171"/>
      <c r="V1575" s="171"/>
      <c r="W1575" s="171"/>
      <c r="X1575" s="171"/>
      <c r="Y1575" s="171"/>
      <c r="Z1575" s="171"/>
      <c r="AA1575" s="176"/>
      <c r="AT1575" s="177" t="s">
        <v>2027</v>
      </c>
      <c r="AU1575" s="177" t="s">
        <v>1960</v>
      </c>
      <c r="AV1575" s="11" t="s">
        <v>2024</v>
      </c>
      <c r="AW1575" s="11" t="s">
        <v>2028</v>
      </c>
      <c r="AX1575" s="11" t="s">
        <v>1878</v>
      </c>
      <c r="AY1575" s="177" t="s">
        <v>2019</v>
      </c>
    </row>
    <row r="1576" spans="2:65" s="1" customFormat="1" ht="22.5" customHeight="1">
      <c r="B1576" s="33"/>
      <c r="C1576" s="155" t="s">
        <v>145</v>
      </c>
      <c r="D1576" s="155" t="s">
        <v>2020</v>
      </c>
      <c r="E1576" s="156" t="s">
        <v>146</v>
      </c>
      <c r="F1576" s="249" t="s">
        <v>147</v>
      </c>
      <c r="G1576" s="250"/>
      <c r="H1576" s="250"/>
      <c r="I1576" s="250"/>
      <c r="J1576" s="157" t="s">
        <v>2023</v>
      </c>
      <c r="K1576" s="158">
        <v>43.38</v>
      </c>
      <c r="L1576" s="251">
        <v>0</v>
      </c>
      <c r="M1576" s="250"/>
      <c r="N1576" s="252">
        <f>ROUND(L1576*K1576,2)</f>
        <v>0</v>
      </c>
      <c r="O1576" s="250"/>
      <c r="P1576" s="250"/>
      <c r="Q1576" s="250"/>
      <c r="R1576" s="35"/>
      <c r="T1576" s="159" t="s">
        <v>1876</v>
      </c>
      <c r="U1576" s="42" t="s">
        <v>1901</v>
      </c>
      <c r="V1576" s="34"/>
      <c r="W1576" s="160">
        <f>V1576*K1576</f>
        <v>0</v>
      </c>
      <c r="X1576" s="160">
        <v>0</v>
      </c>
      <c r="Y1576" s="160">
        <f>X1576*K1576</f>
        <v>0</v>
      </c>
      <c r="Z1576" s="160">
        <v>0</v>
      </c>
      <c r="AA1576" s="161">
        <f>Z1576*K1576</f>
        <v>0</v>
      </c>
      <c r="AR1576" s="16" t="s">
        <v>2102</v>
      </c>
      <c r="AT1576" s="16" t="s">
        <v>2020</v>
      </c>
      <c r="AU1576" s="16" t="s">
        <v>1960</v>
      </c>
      <c r="AY1576" s="16" t="s">
        <v>2019</v>
      </c>
      <c r="BE1576" s="102">
        <f>IF(U1576="základní",N1576,0)</f>
        <v>0</v>
      </c>
      <c r="BF1576" s="102">
        <f>IF(U1576="snížená",N1576,0)</f>
        <v>0</v>
      </c>
      <c r="BG1576" s="102">
        <f>IF(U1576="zákl. přenesená",N1576,0)</f>
        <v>0</v>
      </c>
      <c r="BH1576" s="102">
        <f>IF(U1576="sníž. přenesená",N1576,0)</f>
        <v>0</v>
      </c>
      <c r="BI1576" s="102">
        <f>IF(U1576="nulová",N1576,0)</f>
        <v>0</v>
      </c>
      <c r="BJ1576" s="16" t="s">
        <v>1878</v>
      </c>
      <c r="BK1576" s="102">
        <f>ROUND(L1576*K1576,2)</f>
        <v>0</v>
      </c>
      <c r="BL1576" s="16" t="s">
        <v>2102</v>
      </c>
      <c r="BM1576" s="16" t="s">
        <v>148</v>
      </c>
    </row>
    <row r="1577" spans="2:65" s="10" customFormat="1" ht="22.5" customHeight="1">
      <c r="B1577" s="162"/>
      <c r="C1577" s="163"/>
      <c r="D1577" s="163"/>
      <c r="E1577" s="164" t="s">
        <v>1876</v>
      </c>
      <c r="F1577" s="262" t="s">
        <v>149</v>
      </c>
      <c r="G1577" s="263"/>
      <c r="H1577" s="263"/>
      <c r="I1577" s="263"/>
      <c r="J1577" s="163"/>
      <c r="K1577" s="165">
        <v>43.38</v>
      </c>
      <c r="L1577" s="163"/>
      <c r="M1577" s="163"/>
      <c r="N1577" s="163"/>
      <c r="O1577" s="163"/>
      <c r="P1577" s="163"/>
      <c r="Q1577" s="163"/>
      <c r="R1577" s="166"/>
      <c r="T1577" s="167"/>
      <c r="U1577" s="163"/>
      <c r="V1577" s="163"/>
      <c r="W1577" s="163"/>
      <c r="X1577" s="163"/>
      <c r="Y1577" s="163"/>
      <c r="Z1577" s="163"/>
      <c r="AA1577" s="168"/>
      <c r="AT1577" s="169" t="s">
        <v>2027</v>
      </c>
      <c r="AU1577" s="169" t="s">
        <v>1960</v>
      </c>
      <c r="AV1577" s="10" t="s">
        <v>1960</v>
      </c>
      <c r="AW1577" s="10" t="s">
        <v>2028</v>
      </c>
      <c r="AX1577" s="10" t="s">
        <v>1936</v>
      </c>
      <c r="AY1577" s="169" t="s">
        <v>2019</v>
      </c>
    </row>
    <row r="1578" spans="2:65" s="11" customFormat="1" ht="22.5" customHeight="1">
      <c r="B1578" s="170"/>
      <c r="C1578" s="171"/>
      <c r="D1578" s="171"/>
      <c r="E1578" s="172" t="s">
        <v>1876</v>
      </c>
      <c r="F1578" s="264" t="s">
        <v>2029</v>
      </c>
      <c r="G1578" s="265"/>
      <c r="H1578" s="265"/>
      <c r="I1578" s="265"/>
      <c r="J1578" s="171"/>
      <c r="K1578" s="173">
        <v>43.38</v>
      </c>
      <c r="L1578" s="171"/>
      <c r="M1578" s="171"/>
      <c r="N1578" s="171"/>
      <c r="O1578" s="171"/>
      <c r="P1578" s="171"/>
      <c r="Q1578" s="171"/>
      <c r="R1578" s="174"/>
      <c r="T1578" s="175"/>
      <c r="U1578" s="171"/>
      <c r="V1578" s="171"/>
      <c r="W1578" s="171"/>
      <c r="X1578" s="171"/>
      <c r="Y1578" s="171"/>
      <c r="Z1578" s="171"/>
      <c r="AA1578" s="176"/>
      <c r="AT1578" s="177" t="s">
        <v>2027</v>
      </c>
      <c r="AU1578" s="177" t="s">
        <v>1960</v>
      </c>
      <c r="AV1578" s="11" t="s">
        <v>2024</v>
      </c>
      <c r="AW1578" s="11" t="s">
        <v>2028</v>
      </c>
      <c r="AX1578" s="11" t="s">
        <v>1878</v>
      </c>
      <c r="AY1578" s="177" t="s">
        <v>2019</v>
      </c>
    </row>
    <row r="1579" spans="2:65" s="1" customFormat="1" ht="22.5" customHeight="1">
      <c r="B1579" s="33"/>
      <c r="C1579" s="178" t="s">
        <v>150</v>
      </c>
      <c r="D1579" s="178" t="s">
        <v>2128</v>
      </c>
      <c r="E1579" s="179" t="s">
        <v>151</v>
      </c>
      <c r="F1579" s="267" t="s">
        <v>152</v>
      </c>
      <c r="G1579" s="268"/>
      <c r="H1579" s="268"/>
      <c r="I1579" s="268"/>
      <c r="J1579" s="180" t="s">
        <v>2023</v>
      </c>
      <c r="K1579" s="181">
        <v>43.38</v>
      </c>
      <c r="L1579" s="269">
        <v>0</v>
      </c>
      <c r="M1579" s="268"/>
      <c r="N1579" s="270">
        <f>ROUND(L1579*K1579,2)</f>
        <v>0</v>
      </c>
      <c r="O1579" s="250"/>
      <c r="P1579" s="250"/>
      <c r="Q1579" s="250"/>
      <c r="R1579" s="35"/>
      <c r="T1579" s="159" t="s">
        <v>1876</v>
      </c>
      <c r="U1579" s="42" t="s">
        <v>1901</v>
      </c>
      <c r="V1579" s="34"/>
      <c r="W1579" s="160">
        <f>V1579*K1579</f>
        <v>0</v>
      </c>
      <c r="X1579" s="160">
        <v>8.5500000000000003E-3</v>
      </c>
      <c r="Y1579" s="160">
        <f>X1579*K1579</f>
        <v>0.37089900000000003</v>
      </c>
      <c r="Z1579" s="160">
        <v>0</v>
      </c>
      <c r="AA1579" s="161">
        <f>Z1579*K1579</f>
        <v>0</v>
      </c>
      <c r="AR1579" s="16" t="s">
        <v>2184</v>
      </c>
      <c r="AT1579" s="16" t="s">
        <v>2128</v>
      </c>
      <c r="AU1579" s="16" t="s">
        <v>1960</v>
      </c>
      <c r="AY1579" s="16" t="s">
        <v>2019</v>
      </c>
      <c r="BE1579" s="102">
        <f>IF(U1579="základní",N1579,0)</f>
        <v>0</v>
      </c>
      <c r="BF1579" s="102">
        <f>IF(U1579="snížená",N1579,0)</f>
        <v>0</v>
      </c>
      <c r="BG1579" s="102">
        <f>IF(U1579="zákl. přenesená",N1579,0)</f>
        <v>0</v>
      </c>
      <c r="BH1579" s="102">
        <f>IF(U1579="sníž. přenesená",N1579,0)</f>
        <v>0</v>
      </c>
      <c r="BI1579" s="102">
        <f>IF(U1579="nulová",N1579,0)</f>
        <v>0</v>
      </c>
      <c r="BJ1579" s="16" t="s">
        <v>1878</v>
      </c>
      <c r="BK1579" s="102">
        <f>ROUND(L1579*K1579,2)</f>
        <v>0</v>
      </c>
      <c r="BL1579" s="16" t="s">
        <v>2102</v>
      </c>
      <c r="BM1579" s="16" t="s">
        <v>153</v>
      </c>
    </row>
    <row r="1580" spans="2:65" s="1" customFormat="1" ht="22.5" customHeight="1">
      <c r="B1580" s="33"/>
      <c r="C1580" s="155" t="s">
        <v>154</v>
      </c>
      <c r="D1580" s="155" t="s">
        <v>2020</v>
      </c>
      <c r="E1580" s="156" t="s">
        <v>155</v>
      </c>
      <c r="F1580" s="249" t="s">
        <v>156</v>
      </c>
      <c r="G1580" s="250"/>
      <c r="H1580" s="250"/>
      <c r="I1580" s="250"/>
      <c r="J1580" s="157" t="s">
        <v>2197</v>
      </c>
      <c r="K1580" s="158">
        <v>3</v>
      </c>
      <c r="L1580" s="251">
        <v>0</v>
      </c>
      <c r="M1580" s="250"/>
      <c r="N1580" s="252">
        <f>ROUND(L1580*K1580,2)</f>
        <v>0</v>
      </c>
      <c r="O1580" s="250"/>
      <c r="P1580" s="250"/>
      <c r="Q1580" s="250"/>
      <c r="R1580" s="35"/>
      <c r="T1580" s="159" t="s">
        <v>1876</v>
      </c>
      <c r="U1580" s="42" t="s">
        <v>1901</v>
      </c>
      <c r="V1580" s="34"/>
      <c r="W1580" s="160">
        <f>V1580*K1580</f>
        <v>0</v>
      </c>
      <c r="X1580" s="160">
        <v>0</v>
      </c>
      <c r="Y1580" s="160">
        <f>X1580*K1580</f>
        <v>0</v>
      </c>
      <c r="Z1580" s="160">
        <v>0</v>
      </c>
      <c r="AA1580" s="161">
        <f>Z1580*K1580</f>
        <v>0</v>
      </c>
      <c r="AR1580" s="16" t="s">
        <v>2102</v>
      </c>
      <c r="AT1580" s="16" t="s">
        <v>2020</v>
      </c>
      <c r="AU1580" s="16" t="s">
        <v>1960</v>
      </c>
      <c r="AY1580" s="16" t="s">
        <v>2019</v>
      </c>
      <c r="BE1580" s="102">
        <f>IF(U1580="základní",N1580,0)</f>
        <v>0</v>
      </c>
      <c r="BF1580" s="102">
        <f>IF(U1580="snížená",N1580,0)</f>
        <v>0</v>
      </c>
      <c r="BG1580" s="102">
        <f>IF(U1580="zákl. přenesená",N1580,0)</f>
        <v>0</v>
      </c>
      <c r="BH1580" s="102">
        <f>IF(U1580="sníž. přenesená",N1580,0)</f>
        <v>0</v>
      </c>
      <c r="BI1580" s="102">
        <f>IF(U1580="nulová",N1580,0)</f>
        <v>0</v>
      </c>
      <c r="BJ1580" s="16" t="s">
        <v>1878</v>
      </c>
      <c r="BK1580" s="102">
        <f>ROUND(L1580*K1580,2)</f>
        <v>0</v>
      </c>
      <c r="BL1580" s="16" t="s">
        <v>2102</v>
      </c>
      <c r="BM1580" s="16" t="s">
        <v>157</v>
      </c>
    </row>
    <row r="1581" spans="2:65" s="10" customFormat="1" ht="22.5" customHeight="1">
      <c r="B1581" s="162"/>
      <c r="C1581" s="163"/>
      <c r="D1581" s="163"/>
      <c r="E1581" s="164" t="s">
        <v>1876</v>
      </c>
      <c r="F1581" s="262" t="s">
        <v>158</v>
      </c>
      <c r="G1581" s="263"/>
      <c r="H1581" s="263"/>
      <c r="I1581" s="263"/>
      <c r="J1581" s="163"/>
      <c r="K1581" s="165">
        <v>3</v>
      </c>
      <c r="L1581" s="163"/>
      <c r="M1581" s="163"/>
      <c r="N1581" s="163"/>
      <c r="O1581" s="163"/>
      <c r="P1581" s="163"/>
      <c r="Q1581" s="163"/>
      <c r="R1581" s="166"/>
      <c r="T1581" s="167"/>
      <c r="U1581" s="163"/>
      <c r="V1581" s="163"/>
      <c r="W1581" s="163"/>
      <c r="X1581" s="163"/>
      <c r="Y1581" s="163"/>
      <c r="Z1581" s="163"/>
      <c r="AA1581" s="168"/>
      <c r="AT1581" s="169" t="s">
        <v>2027</v>
      </c>
      <c r="AU1581" s="169" t="s">
        <v>1960</v>
      </c>
      <c r="AV1581" s="10" t="s">
        <v>1960</v>
      </c>
      <c r="AW1581" s="10" t="s">
        <v>2028</v>
      </c>
      <c r="AX1581" s="10" t="s">
        <v>1936</v>
      </c>
      <c r="AY1581" s="169" t="s">
        <v>2019</v>
      </c>
    </row>
    <row r="1582" spans="2:65" s="11" customFormat="1" ht="22.5" customHeight="1">
      <c r="B1582" s="170"/>
      <c r="C1582" s="171"/>
      <c r="D1582" s="171"/>
      <c r="E1582" s="172" t="s">
        <v>1876</v>
      </c>
      <c r="F1582" s="264" t="s">
        <v>2029</v>
      </c>
      <c r="G1582" s="265"/>
      <c r="H1582" s="265"/>
      <c r="I1582" s="265"/>
      <c r="J1582" s="171"/>
      <c r="K1582" s="173">
        <v>3</v>
      </c>
      <c r="L1582" s="171"/>
      <c r="M1582" s="171"/>
      <c r="N1582" s="171"/>
      <c r="O1582" s="171"/>
      <c r="P1582" s="171"/>
      <c r="Q1582" s="171"/>
      <c r="R1582" s="174"/>
      <c r="T1582" s="175"/>
      <c r="U1582" s="171"/>
      <c r="V1582" s="171"/>
      <c r="W1582" s="171"/>
      <c r="X1582" s="171"/>
      <c r="Y1582" s="171"/>
      <c r="Z1582" s="171"/>
      <c r="AA1582" s="176"/>
      <c r="AT1582" s="177" t="s">
        <v>2027</v>
      </c>
      <c r="AU1582" s="177" t="s">
        <v>1960</v>
      </c>
      <c r="AV1582" s="11" t="s">
        <v>2024</v>
      </c>
      <c r="AW1582" s="11" t="s">
        <v>2028</v>
      </c>
      <c r="AX1582" s="11" t="s">
        <v>1878</v>
      </c>
      <c r="AY1582" s="177" t="s">
        <v>2019</v>
      </c>
    </row>
    <row r="1583" spans="2:65" s="1" customFormat="1" ht="31.5" customHeight="1">
      <c r="B1583" s="33"/>
      <c r="C1583" s="178" t="s">
        <v>159</v>
      </c>
      <c r="D1583" s="178" t="s">
        <v>2128</v>
      </c>
      <c r="E1583" s="179" t="s">
        <v>160</v>
      </c>
      <c r="F1583" s="267" t="s">
        <v>161</v>
      </c>
      <c r="G1583" s="268"/>
      <c r="H1583" s="268"/>
      <c r="I1583" s="268"/>
      <c r="J1583" s="180" t="s">
        <v>2023</v>
      </c>
      <c r="K1583" s="181">
        <v>6</v>
      </c>
      <c r="L1583" s="269">
        <v>0</v>
      </c>
      <c r="M1583" s="268"/>
      <c r="N1583" s="270">
        <f>ROUND(L1583*K1583,2)</f>
        <v>0</v>
      </c>
      <c r="O1583" s="250"/>
      <c r="P1583" s="250"/>
      <c r="Q1583" s="250"/>
      <c r="R1583" s="35"/>
      <c r="T1583" s="159" t="s">
        <v>1876</v>
      </c>
      <c r="U1583" s="42" t="s">
        <v>1901</v>
      </c>
      <c r="V1583" s="34"/>
      <c r="W1583" s="160">
        <f>V1583*K1583</f>
        <v>0</v>
      </c>
      <c r="X1583" s="160">
        <v>0</v>
      </c>
      <c r="Y1583" s="160">
        <f>X1583*K1583</f>
        <v>0</v>
      </c>
      <c r="Z1583" s="160">
        <v>0</v>
      </c>
      <c r="AA1583" s="161">
        <f>Z1583*K1583</f>
        <v>0</v>
      </c>
      <c r="AR1583" s="16" t="s">
        <v>2184</v>
      </c>
      <c r="AT1583" s="16" t="s">
        <v>2128</v>
      </c>
      <c r="AU1583" s="16" t="s">
        <v>1960</v>
      </c>
      <c r="AY1583" s="16" t="s">
        <v>2019</v>
      </c>
      <c r="BE1583" s="102">
        <f>IF(U1583="základní",N1583,0)</f>
        <v>0</v>
      </c>
      <c r="BF1583" s="102">
        <f>IF(U1583="snížená",N1583,0)</f>
        <v>0</v>
      </c>
      <c r="BG1583" s="102">
        <f>IF(U1583="zákl. přenesená",N1583,0)</f>
        <v>0</v>
      </c>
      <c r="BH1583" s="102">
        <f>IF(U1583="sníž. přenesená",N1583,0)</f>
        <v>0</v>
      </c>
      <c r="BI1583" s="102">
        <f>IF(U1583="nulová",N1583,0)</f>
        <v>0</v>
      </c>
      <c r="BJ1583" s="16" t="s">
        <v>1878</v>
      </c>
      <c r="BK1583" s="102">
        <f>ROUND(L1583*K1583,2)</f>
        <v>0</v>
      </c>
      <c r="BL1583" s="16" t="s">
        <v>2102</v>
      </c>
      <c r="BM1583" s="16" t="s">
        <v>162</v>
      </c>
    </row>
    <row r="1584" spans="2:65" s="10" customFormat="1" ht="22.5" customHeight="1">
      <c r="B1584" s="162"/>
      <c r="C1584" s="163"/>
      <c r="D1584" s="163"/>
      <c r="E1584" s="164" t="s">
        <v>1876</v>
      </c>
      <c r="F1584" s="262" t="s">
        <v>163</v>
      </c>
      <c r="G1584" s="263"/>
      <c r="H1584" s="263"/>
      <c r="I1584" s="263"/>
      <c r="J1584" s="163"/>
      <c r="K1584" s="165">
        <v>6</v>
      </c>
      <c r="L1584" s="163"/>
      <c r="M1584" s="163"/>
      <c r="N1584" s="163"/>
      <c r="O1584" s="163"/>
      <c r="P1584" s="163"/>
      <c r="Q1584" s="163"/>
      <c r="R1584" s="166"/>
      <c r="T1584" s="167"/>
      <c r="U1584" s="163"/>
      <c r="V1584" s="163"/>
      <c r="W1584" s="163"/>
      <c r="X1584" s="163"/>
      <c r="Y1584" s="163"/>
      <c r="Z1584" s="163"/>
      <c r="AA1584" s="168"/>
      <c r="AT1584" s="169" t="s">
        <v>2027</v>
      </c>
      <c r="AU1584" s="169" t="s">
        <v>1960</v>
      </c>
      <c r="AV1584" s="10" t="s">
        <v>1960</v>
      </c>
      <c r="AW1584" s="10" t="s">
        <v>2028</v>
      </c>
      <c r="AX1584" s="10" t="s">
        <v>1936</v>
      </c>
      <c r="AY1584" s="169" t="s">
        <v>2019</v>
      </c>
    </row>
    <row r="1585" spans="2:65" s="11" customFormat="1" ht="22.5" customHeight="1">
      <c r="B1585" s="170"/>
      <c r="C1585" s="171"/>
      <c r="D1585" s="171"/>
      <c r="E1585" s="172" t="s">
        <v>1876</v>
      </c>
      <c r="F1585" s="264" t="s">
        <v>2029</v>
      </c>
      <c r="G1585" s="265"/>
      <c r="H1585" s="265"/>
      <c r="I1585" s="265"/>
      <c r="J1585" s="171"/>
      <c r="K1585" s="173">
        <v>6</v>
      </c>
      <c r="L1585" s="171"/>
      <c r="M1585" s="171"/>
      <c r="N1585" s="171"/>
      <c r="O1585" s="171"/>
      <c r="P1585" s="171"/>
      <c r="Q1585" s="171"/>
      <c r="R1585" s="174"/>
      <c r="T1585" s="175"/>
      <c r="U1585" s="171"/>
      <c r="V1585" s="171"/>
      <c r="W1585" s="171"/>
      <c r="X1585" s="171"/>
      <c r="Y1585" s="171"/>
      <c r="Z1585" s="171"/>
      <c r="AA1585" s="176"/>
      <c r="AT1585" s="177" t="s">
        <v>2027</v>
      </c>
      <c r="AU1585" s="177" t="s">
        <v>1960</v>
      </c>
      <c r="AV1585" s="11" t="s">
        <v>2024</v>
      </c>
      <c r="AW1585" s="11" t="s">
        <v>2028</v>
      </c>
      <c r="AX1585" s="11" t="s">
        <v>1878</v>
      </c>
      <c r="AY1585" s="177" t="s">
        <v>2019</v>
      </c>
    </row>
    <row r="1586" spans="2:65" s="1" customFormat="1" ht="31.5" customHeight="1">
      <c r="B1586" s="33"/>
      <c r="C1586" s="155" t="s">
        <v>164</v>
      </c>
      <c r="D1586" s="155" t="s">
        <v>2020</v>
      </c>
      <c r="E1586" s="156" t="s">
        <v>165</v>
      </c>
      <c r="F1586" s="249" t="s">
        <v>166</v>
      </c>
      <c r="G1586" s="250"/>
      <c r="H1586" s="250"/>
      <c r="I1586" s="250"/>
      <c r="J1586" s="157" t="s">
        <v>2023</v>
      </c>
      <c r="K1586" s="158">
        <v>1.62</v>
      </c>
      <c r="L1586" s="251">
        <v>0</v>
      </c>
      <c r="M1586" s="250"/>
      <c r="N1586" s="252">
        <f>ROUND(L1586*K1586,2)</f>
        <v>0</v>
      </c>
      <c r="O1586" s="250"/>
      <c r="P1586" s="250"/>
      <c r="Q1586" s="250"/>
      <c r="R1586" s="35"/>
      <c r="T1586" s="159" t="s">
        <v>1876</v>
      </c>
      <c r="U1586" s="42" t="s">
        <v>1901</v>
      </c>
      <c r="V1586" s="34"/>
      <c r="W1586" s="160">
        <f>V1586*K1586</f>
        <v>0</v>
      </c>
      <c r="X1586" s="160">
        <v>2.5000000000000001E-4</v>
      </c>
      <c r="Y1586" s="160">
        <f>X1586*K1586</f>
        <v>4.0500000000000003E-4</v>
      </c>
      <c r="Z1586" s="160">
        <v>0</v>
      </c>
      <c r="AA1586" s="161">
        <f>Z1586*K1586</f>
        <v>0</v>
      </c>
      <c r="AR1586" s="16" t="s">
        <v>2102</v>
      </c>
      <c r="AT1586" s="16" t="s">
        <v>2020</v>
      </c>
      <c r="AU1586" s="16" t="s">
        <v>1960</v>
      </c>
      <c r="AY1586" s="16" t="s">
        <v>2019</v>
      </c>
      <c r="BE1586" s="102">
        <f>IF(U1586="základní",N1586,0)</f>
        <v>0</v>
      </c>
      <c r="BF1586" s="102">
        <f>IF(U1586="snížená",N1586,0)</f>
        <v>0</v>
      </c>
      <c r="BG1586" s="102">
        <f>IF(U1586="zákl. přenesená",N1586,0)</f>
        <v>0</v>
      </c>
      <c r="BH1586" s="102">
        <f>IF(U1586="sníž. přenesená",N1586,0)</f>
        <v>0</v>
      </c>
      <c r="BI1586" s="102">
        <f>IF(U1586="nulová",N1586,0)</f>
        <v>0</v>
      </c>
      <c r="BJ1586" s="16" t="s">
        <v>1878</v>
      </c>
      <c r="BK1586" s="102">
        <f>ROUND(L1586*K1586,2)</f>
        <v>0</v>
      </c>
      <c r="BL1586" s="16" t="s">
        <v>2102</v>
      </c>
      <c r="BM1586" s="16" t="s">
        <v>167</v>
      </c>
    </row>
    <row r="1587" spans="2:65" s="10" customFormat="1" ht="22.5" customHeight="1">
      <c r="B1587" s="162"/>
      <c r="C1587" s="163"/>
      <c r="D1587" s="163"/>
      <c r="E1587" s="164" t="s">
        <v>1876</v>
      </c>
      <c r="F1587" s="262" t="s">
        <v>168</v>
      </c>
      <c r="G1587" s="263"/>
      <c r="H1587" s="263"/>
      <c r="I1587" s="263"/>
      <c r="J1587" s="163"/>
      <c r="K1587" s="165">
        <v>1.62</v>
      </c>
      <c r="L1587" s="163"/>
      <c r="M1587" s="163"/>
      <c r="N1587" s="163"/>
      <c r="O1587" s="163"/>
      <c r="P1587" s="163"/>
      <c r="Q1587" s="163"/>
      <c r="R1587" s="166"/>
      <c r="T1587" s="167"/>
      <c r="U1587" s="163"/>
      <c r="V1587" s="163"/>
      <c r="W1587" s="163"/>
      <c r="X1587" s="163"/>
      <c r="Y1587" s="163"/>
      <c r="Z1587" s="163"/>
      <c r="AA1587" s="168"/>
      <c r="AT1587" s="169" t="s">
        <v>2027</v>
      </c>
      <c r="AU1587" s="169" t="s">
        <v>1960</v>
      </c>
      <c r="AV1587" s="10" t="s">
        <v>1960</v>
      </c>
      <c r="AW1587" s="10" t="s">
        <v>2028</v>
      </c>
      <c r="AX1587" s="10" t="s">
        <v>1936</v>
      </c>
      <c r="AY1587" s="169" t="s">
        <v>2019</v>
      </c>
    </row>
    <row r="1588" spans="2:65" s="11" customFormat="1" ht="22.5" customHeight="1">
      <c r="B1588" s="170"/>
      <c r="C1588" s="171"/>
      <c r="D1588" s="171"/>
      <c r="E1588" s="172" t="s">
        <v>1876</v>
      </c>
      <c r="F1588" s="264" t="s">
        <v>2029</v>
      </c>
      <c r="G1588" s="265"/>
      <c r="H1588" s="265"/>
      <c r="I1588" s="265"/>
      <c r="J1588" s="171"/>
      <c r="K1588" s="173">
        <v>1.62</v>
      </c>
      <c r="L1588" s="171"/>
      <c r="M1588" s="171"/>
      <c r="N1588" s="171"/>
      <c r="O1588" s="171"/>
      <c r="P1588" s="171"/>
      <c r="Q1588" s="171"/>
      <c r="R1588" s="174"/>
      <c r="T1588" s="175"/>
      <c r="U1588" s="171"/>
      <c r="V1588" s="171"/>
      <c r="W1588" s="171"/>
      <c r="X1588" s="171"/>
      <c r="Y1588" s="171"/>
      <c r="Z1588" s="171"/>
      <c r="AA1588" s="176"/>
      <c r="AT1588" s="177" t="s">
        <v>2027</v>
      </c>
      <c r="AU1588" s="177" t="s">
        <v>1960</v>
      </c>
      <c r="AV1588" s="11" t="s">
        <v>2024</v>
      </c>
      <c r="AW1588" s="11" t="s">
        <v>2028</v>
      </c>
      <c r="AX1588" s="11" t="s">
        <v>1878</v>
      </c>
      <c r="AY1588" s="177" t="s">
        <v>2019</v>
      </c>
    </row>
    <row r="1589" spans="2:65" s="1" customFormat="1" ht="31.5" customHeight="1">
      <c r="B1589" s="33"/>
      <c r="C1589" s="178" t="s">
        <v>169</v>
      </c>
      <c r="D1589" s="178" t="s">
        <v>2128</v>
      </c>
      <c r="E1589" s="179" t="s">
        <v>170</v>
      </c>
      <c r="F1589" s="267" t="s">
        <v>171</v>
      </c>
      <c r="G1589" s="268"/>
      <c r="H1589" s="268"/>
      <c r="I1589" s="268"/>
      <c r="J1589" s="180" t="s">
        <v>2197</v>
      </c>
      <c r="K1589" s="181">
        <v>2</v>
      </c>
      <c r="L1589" s="269">
        <v>0</v>
      </c>
      <c r="M1589" s="268"/>
      <c r="N1589" s="270">
        <f>ROUND(L1589*K1589,2)</f>
        <v>0</v>
      </c>
      <c r="O1589" s="250"/>
      <c r="P1589" s="250"/>
      <c r="Q1589" s="250"/>
      <c r="R1589" s="35"/>
      <c r="T1589" s="159" t="s">
        <v>1876</v>
      </c>
      <c r="U1589" s="42" t="s">
        <v>1901</v>
      </c>
      <c r="V1589" s="34"/>
      <c r="W1589" s="160">
        <f>V1589*K1589</f>
        <v>0</v>
      </c>
      <c r="X1589" s="160">
        <v>8.9999999999999993E-3</v>
      </c>
      <c r="Y1589" s="160">
        <f>X1589*K1589</f>
        <v>1.7999999999999999E-2</v>
      </c>
      <c r="Z1589" s="160">
        <v>0</v>
      </c>
      <c r="AA1589" s="161">
        <f>Z1589*K1589</f>
        <v>0</v>
      </c>
      <c r="AR1589" s="16" t="s">
        <v>2184</v>
      </c>
      <c r="AT1589" s="16" t="s">
        <v>2128</v>
      </c>
      <c r="AU1589" s="16" t="s">
        <v>1960</v>
      </c>
      <c r="AY1589" s="16" t="s">
        <v>2019</v>
      </c>
      <c r="BE1589" s="102">
        <f>IF(U1589="základní",N1589,0)</f>
        <v>0</v>
      </c>
      <c r="BF1589" s="102">
        <f>IF(U1589="snížená",N1589,0)</f>
        <v>0</v>
      </c>
      <c r="BG1589" s="102">
        <f>IF(U1589="zákl. přenesená",N1589,0)</f>
        <v>0</v>
      </c>
      <c r="BH1589" s="102">
        <f>IF(U1589="sníž. přenesená",N1589,0)</f>
        <v>0</v>
      </c>
      <c r="BI1589" s="102">
        <f>IF(U1589="nulová",N1589,0)</f>
        <v>0</v>
      </c>
      <c r="BJ1589" s="16" t="s">
        <v>1878</v>
      </c>
      <c r="BK1589" s="102">
        <f>ROUND(L1589*K1589,2)</f>
        <v>0</v>
      </c>
      <c r="BL1589" s="16" t="s">
        <v>2102</v>
      </c>
      <c r="BM1589" s="16" t="s">
        <v>172</v>
      </c>
    </row>
    <row r="1590" spans="2:65" s="10" customFormat="1" ht="22.5" customHeight="1">
      <c r="B1590" s="162"/>
      <c r="C1590" s="163"/>
      <c r="D1590" s="163"/>
      <c r="E1590" s="164" t="s">
        <v>1876</v>
      </c>
      <c r="F1590" s="262" t="s">
        <v>1960</v>
      </c>
      <c r="G1590" s="263"/>
      <c r="H1590" s="263"/>
      <c r="I1590" s="263"/>
      <c r="J1590" s="163"/>
      <c r="K1590" s="165">
        <v>2</v>
      </c>
      <c r="L1590" s="163"/>
      <c r="M1590" s="163"/>
      <c r="N1590" s="163"/>
      <c r="O1590" s="163"/>
      <c r="P1590" s="163"/>
      <c r="Q1590" s="163"/>
      <c r="R1590" s="166"/>
      <c r="T1590" s="167"/>
      <c r="U1590" s="163"/>
      <c r="V1590" s="163"/>
      <c r="W1590" s="163"/>
      <c r="X1590" s="163"/>
      <c r="Y1590" s="163"/>
      <c r="Z1590" s="163"/>
      <c r="AA1590" s="168"/>
      <c r="AT1590" s="169" t="s">
        <v>2027</v>
      </c>
      <c r="AU1590" s="169" t="s">
        <v>1960</v>
      </c>
      <c r="AV1590" s="10" t="s">
        <v>1960</v>
      </c>
      <c r="AW1590" s="10" t="s">
        <v>2028</v>
      </c>
      <c r="AX1590" s="10" t="s">
        <v>1936</v>
      </c>
      <c r="AY1590" s="169" t="s">
        <v>2019</v>
      </c>
    </row>
    <row r="1591" spans="2:65" s="11" customFormat="1" ht="22.5" customHeight="1">
      <c r="B1591" s="170"/>
      <c r="C1591" s="171"/>
      <c r="D1591" s="171"/>
      <c r="E1591" s="172" t="s">
        <v>1876</v>
      </c>
      <c r="F1591" s="264" t="s">
        <v>2029</v>
      </c>
      <c r="G1591" s="265"/>
      <c r="H1591" s="265"/>
      <c r="I1591" s="265"/>
      <c r="J1591" s="171"/>
      <c r="K1591" s="173">
        <v>2</v>
      </c>
      <c r="L1591" s="171"/>
      <c r="M1591" s="171"/>
      <c r="N1591" s="171"/>
      <c r="O1591" s="171"/>
      <c r="P1591" s="171"/>
      <c r="Q1591" s="171"/>
      <c r="R1591" s="174"/>
      <c r="T1591" s="175"/>
      <c r="U1591" s="171"/>
      <c r="V1591" s="171"/>
      <c r="W1591" s="171"/>
      <c r="X1591" s="171"/>
      <c r="Y1591" s="171"/>
      <c r="Z1591" s="171"/>
      <c r="AA1591" s="176"/>
      <c r="AT1591" s="177" t="s">
        <v>2027</v>
      </c>
      <c r="AU1591" s="177" t="s">
        <v>1960</v>
      </c>
      <c r="AV1591" s="11" t="s">
        <v>2024</v>
      </c>
      <c r="AW1591" s="11" t="s">
        <v>2028</v>
      </c>
      <c r="AX1591" s="11" t="s">
        <v>1878</v>
      </c>
      <c r="AY1591" s="177" t="s">
        <v>2019</v>
      </c>
    </row>
    <row r="1592" spans="2:65" s="1" customFormat="1" ht="31.5" customHeight="1">
      <c r="B1592" s="33"/>
      <c r="C1592" s="155" t="s">
        <v>173</v>
      </c>
      <c r="D1592" s="155" t="s">
        <v>2020</v>
      </c>
      <c r="E1592" s="156" t="s">
        <v>174</v>
      </c>
      <c r="F1592" s="249" t="s">
        <v>175</v>
      </c>
      <c r="G1592" s="250"/>
      <c r="H1592" s="250"/>
      <c r="I1592" s="250"/>
      <c r="J1592" s="157" t="s">
        <v>2023</v>
      </c>
      <c r="K1592" s="158">
        <v>28.38</v>
      </c>
      <c r="L1592" s="251">
        <v>0</v>
      </c>
      <c r="M1592" s="250"/>
      <c r="N1592" s="252">
        <f>ROUND(L1592*K1592,2)</f>
        <v>0</v>
      </c>
      <c r="O1592" s="250"/>
      <c r="P1592" s="250"/>
      <c r="Q1592" s="250"/>
      <c r="R1592" s="35"/>
      <c r="T1592" s="159" t="s">
        <v>1876</v>
      </c>
      <c r="U1592" s="42" t="s">
        <v>1901</v>
      </c>
      <c r="V1592" s="34"/>
      <c r="W1592" s="160">
        <f>V1592*K1592</f>
        <v>0</v>
      </c>
      <c r="X1592" s="160">
        <v>2.5000000000000001E-4</v>
      </c>
      <c r="Y1592" s="160">
        <f>X1592*K1592</f>
        <v>7.0949999999999997E-3</v>
      </c>
      <c r="Z1592" s="160">
        <v>0</v>
      </c>
      <c r="AA1592" s="161">
        <f>Z1592*K1592</f>
        <v>0</v>
      </c>
      <c r="AR1592" s="16" t="s">
        <v>2102</v>
      </c>
      <c r="AT1592" s="16" t="s">
        <v>2020</v>
      </c>
      <c r="AU1592" s="16" t="s">
        <v>1960</v>
      </c>
      <c r="AY1592" s="16" t="s">
        <v>2019</v>
      </c>
      <c r="BE1592" s="102">
        <f>IF(U1592="základní",N1592,0)</f>
        <v>0</v>
      </c>
      <c r="BF1592" s="102">
        <f>IF(U1592="snížená",N1592,0)</f>
        <v>0</v>
      </c>
      <c r="BG1592" s="102">
        <f>IF(U1592="zákl. přenesená",N1592,0)</f>
        <v>0</v>
      </c>
      <c r="BH1592" s="102">
        <f>IF(U1592="sníž. přenesená",N1592,0)</f>
        <v>0</v>
      </c>
      <c r="BI1592" s="102">
        <f>IF(U1592="nulová",N1592,0)</f>
        <v>0</v>
      </c>
      <c r="BJ1592" s="16" t="s">
        <v>1878</v>
      </c>
      <c r="BK1592" s="102">
        <f>ROUND(L1592*K1592,2)</f>
        <v>0</v>
      </c>
      <c r="BL1592" s="16" t="s">
        <v>2102</v>
      </c>
      <c r="BM1592" s="16" t="s">
        <v>176</v>
      </c>
    </row>
    <row r="1593" spans="2:65" s="10" customFormat="1" ht="22.5" customHeight="1">
      <c r="B1593" s="162"/>
      <c r="C1593" s="163"/>
      <c r="D1593" s="163"/>
      <c r="E1593" s="164" t="s">
        <v>1876</v>
      </c>
      <c r="F1593" s="262" t="s">
        <v>177</v>
      </c>
      <c r="G1593" s="263"/>
      <c r="H1593" s="263"/>
      <c r="I1593" s="263"/>
      <c r="J1593" s="163"/>
      <c r="K1593" s="165">
        <v>2.7</v>
      </c>
      <c r="L1593" s="163"/>
      <c r="M1593" s="163"/>
      <c r="N1593" s="163"/>
      <c r="O1593" s="163"/>
      <c r="P1593" s="163"/>
      <c r="Q1593" s="163"/>
      <c r="R1593" s="166"/>
      <c r="T1593" s="167"/>
      <c r="U1593" s="163"/>
      <c r="V1593" s="163"/>
      <c r="W1593" s="163"/>
      <c r="X1593" s="163"/>
      <c r="Y1593" s="163"/>
      <c r="Z1593" s="163"/>
      <c r="AA1593" s="168"/>
      <c r="AT1593" s="169" t="s">
        <v>2027</v>
      </c>
      <c r="AU1593" s="169" t="s">
        <v>1960</v>
      </c>
      <c r="AV1593" s="10" t="s">
        <v>1960</v>
      </c>
      <c r="AW1593" s="10" t="s">
        <v>2028</v>
      </c>
      <c r="AX1593" s="10" t="s">
        <v>1936</v>
      </c>
      <c r="AY1593" s="169" t="s">
        <v>2019</v>
      </c>
    </row>
    <row r="1594" spans="2:65" s="10" customFormat="1" ht="22.5" customHeight="1">
      <c r="B1594" s="162"/>
      <c r="C1594" s="163"/>
      <c r="D1594" s="163"/>
      <c r="E1594" s="164" t="s">
        <v>1876</v>
      </c>
      <c r="F1594" s="266" t="s">
        <v>178</v>
      </c>
      <c r="G1594" s="263"/>
      <c r="H1594" s="263"/>
      <c r="I1594" s="263"/>
      <c r="J1594" s="163"/>
      <c r="K1594" s="165">
        <v>1.5</v>
      </c>
      <c r="L1594" s="163"/>
      <c r="M1594" s="163"/>
      <c r="N1594" s="163"/>
      <c r="O1594" s="163"/>
      <c r="P1594" s="163"/>
      <c r="Q1594" s="163"/>
      <c r="R1594" s="166"/>
      <c r="T1594" s="167"/>
      <c r="U1594" s="163"/>
      <c r="V1594" s="163"/>
      <c r="W1594" s="163"/>
      <c r="X1594" s="163"/>
      <c r="Y1594" s="163"/>
      <c r="Z1594" s="163"/>
      <c r="AA1594" s="168"/>
      <c r="AT1594" s="169" t="s">
        <v>2027</v>
      </c>
      <c r="AU1594" s="169" t="s">
        <v>1960</v>
      </c>
      <c r="AV1594" s="10" t="s">
        <v>1960</v>
      </c>
      <c r="AW1594" s="10" t="s">
        <v>2028</v>
      </c>
      <c r="AX1594" s="10" t="s">
        <v>1936</v>
      </c>
      <c r="AY1594" s="169" t="s">
        <v>2019</v>
      </c>
    </row>
    <row r="1595" spans="2:65" s="10" customFormat="1" ht="22.5" customHeight="1">
      <c r="B1595" s="162"/>
      <c r="C1595" s="163"/>
      <c r="D1595" s="163"/>
      <c r="E1595" s="164" t="s">
        <v>1876</v>
      </c>
      <c r="F1595" s="266" t="s">
        <v>179</v>
      </c>
      <c r="G1595" s="263"/>
      <c r="H1595" s="263"/>
      <c r="I1595" s="263"/>
      <c r="J1595" s="163"/>
      <c r="K1595" s="165">
        <v>10</v>
      </c>
      <c r="L1595" s="163"/>
      <c r="M1595" s="163"/>
      <c r="N1595" s="163"/>
      <c r="O1595" s="163"/>
      <c r="P1595" s="163"/>
      <c r="Q1595" s="163"/>
      <c r="R1595" s="166"/>
      <c r="T1595" s="167"/>
      <c r="U1595" s="163"/>
      <c r="V1595" s="163"/>
      <c r="W1595" s="163"/>
      <c r="X1595" s="163"/>
      <c r="Y1595" s="163"/>
      <c r="Z1595" s="163"/>
      <c r="AA1595" s="168"/>
      <c r="AT1595" s="169" t="s">
        <v>2027</v>
      </c>
      <c r="AU1595" s="169" t="s">
        <v>1960</v>
      </c>
      <c r="AV1595" s="10" t="s">
        <v>1960</v>
      </c>
      <c r="AW1595" s="10" t="s">
        <v>2028</v>
      </c>
      <c r="AX1595" s="10" t="s">
        <v>1936</v>
      </c>
      <c r="AY1595" s="169" t="s">
        <v>2019</v>
      </c>
    </row>
    <row r="1596" spans="2:65" s="10" customFormat="1" ht="22.5" customHeight="1">
      <c r="B1596" s="162"/>
      <c r="C1596" s="163"/>
      <c r="D1596" s="163"/>
      <c r="E1596" s="164" t="s">
        <v>1876</v>
      </c>
      <c r="F1596" s="266" t="s">
        <v>180</v>
      </c>
      <c r="G1596" s="263"/>
      <c r="H1596" s="263"/>
      <c r="I1596" s="263"/>
      <c r="J1596" s="163"/>
      <c r="K1596" s="165">
        <v>6</v>
      </c>
      <c r="L1596" s="163"/>
      <c r="M1596" s="163"/>
      <c r="N1596" s="163"/>
      <c r="O1596" s="163"/>
      <c r="P1596" s="163"/>
      <c r="Q1596" s="163"/>
      <c r="R1596" s="166"/>
      <c r="T1596" s="167"/>
      <c r="U1596" s="163"/>
      <c r="V1596" s="163"/>
      <c r="W1596" s="163"/>
      <c r="X1596" s="163"/>
      <c r="Y1596" s="163"/>
      <c r="Z1596" s="163"/>
      <c r="AA1596" s="168"/>
      <c r="AT1596" s="169" t="s">
        <v>2027</v>
      </c>
      <c r="AU1596" s="169" t="s">
        <v>1960</v>
      </c>
      <c r="AV1596" s="10" t="s">
        <v>1960</v>
      </c>
      <c r="AW1596" s="10" t="s">
        <v>2028</v>
      </c>
      <c r="AX1596" s="10" t="s">
        <v>1936</v>
      </c>
      <c r="AY1596" s="169" t="s">
        <v>2019</v>
      </c>
    </row>
    <row r="1597" spans="2:65" s="10" customFormat="1" ht="22.5" customHeight="1">
      <c r="B1597" s="162"/>
      <c r="C1597" s="163"/>
      <c r="D1597" s="163"/>
      <c r="E1597" s="164" t="s">
        <v>1876</v>
      </c>
      <c r="F1597" s="266" t="s">
        <v>181</v>
      </c>
      <c r="G1597" s="263"/>
      <c r="H1597" s="263"/>
      <c r="I1597" s="263"/>
      <c r="J1597" s="163"/>
      <c r="K1597" s="165">
        <v>2.31</v>
      </c>
      <c r="L1597" s="163"/>
      <c r="M1597" s="163"/>
      <c r="N1597" s="163"/>
      <c r="O1597" s="163"/>
      <c r="P1597" s="163"/>
      <c r="Q1597" s="163"/>
      <c r="R1597" s="166"/>
      <c r="T1597" s="167"/>
      <c r="U1597" s="163"/>
      <c r="V1597" s="163"/>
      <c r="W1597" s="163"/>
      <c r="X1597" s="163"/>
      <c r="Y1597" s="163"/>
      <c r="Z1597" s="163"/>
      <c r="AA1597" s="168"/>
      <c r="AT1597" s="169" t="s">
        <v>2027</v>
      </c>
      <c r="AU1597" s="169" t="s">
        <v>1960</v>
      </c>
      <c r="AV1597" s="10" t="s">
        <v>1960</v>
      </c>
      <c r="AW1597" s="10" t="s">
        <v>2028</v>
      </c>
      <c r="AX1597" s="10" t="s">
        <v>1936</v>
      </c>
      <c r="AY1597" s="169" t="s">
        <v>2019</v>
      </c>
    </row>
    <row r="1598" spans="2:65" s="10" customFormat="1" ht="22.5" customHeight="1">
      <c r="B1598" s="162"/>
      <c r="C1598" s="163"/>
      <c r="D1598" s="163"/>
      <c r="E1598" s="164" t="s">
        <v>1876</v>
      </c>
      <c r="F1598" s="266" t="s">
        <v>182</v>
      </c>
      <c r="G1598" s="263"/>
      <c r="H1598" s="263"/>
      <c r="I1598" s="263"/>
      <c r="J1598" s="163"/>
      <c r="K1598" s="165">
        <v>3.15</v>
      </c>
      <c r="L1598" s="163"/>
      <c r="M1598" s="163"/>
      <c r="N1598" s="163"/>
      <c r="O1598" s="163"/>
      <c r="P1598" s="163"/>
      <c r="Q1598" s="163"/>
      <c r="R1598" s="166"/>
      <c r="T1598" s="167"/>
      <c r="U1598" s="163"/>
      <c r="V1598" s="163"/>
      <c r="W1598" s="163"/>
      <c r="X1598" s="163"/>
      <c r="Y1598" s="163"/>
      <c r="Z1598" s="163"/>
      <c r="AA1598" s="168"/>
      <c r="AT1598" s="169" t="s">
        <v>2027</v>
      </c>
      <c r="AU1598" s="169" t="s">
        <v>1960</v>
      </c>
      <c r="AV1598" s="10" t="s">
        <v>1960</v>
      </c>
      <c r="AW1598" s="10" t="s">
        <v>2028</v>
      </c>
      <c r="AX1598" s="10" t="s">
        <v>1936</v>
      </c>
      <c r="AY1598" s="169" t="s">
        <v>2019</v>
      </c>
    </row>
    <row r="1599" spans="2:65" s="10" customFormat="1" ht="22.5" customHeight="1">
      <c r="B1599" s="162"/>
      <c r="C1599" s="163"/>
      <c r="D1599" s="163"/>
      <c r="E1599" s="164" t="s">
        <v>1876</v>
      </c>
      <c r="F1599" s="266" t="s">
        <v>183</v>
      </c>
      <c r="G1599" s="263"/>
      <c r="H1599" s="263"/>
      <c r="I1599" s="263"/>
      <c r="J1599" s="163"/>
      <c r="K1599" s="165">
        <v>2</v>
      </c>
      <c r="L1599" s="163"/>
      <c r="M1599" s="163"/>
      <c r="N1599" s="163"/>
      <c r="O1599" s="163"/>
      <c r="P1599" s="163"/>
      <c r="Q1599" s="163"/>
      <c r="R1599" s="166"/>
      <c r="T1599" s="167"/>
      <c r="U1599" s="163"/>
      <c r="V1599" s="163"/>
      <c r="W1599" s="163"/>
      <c r="X1599" s="163"/>
      <c r="Y1599" s="163"/>
      <c r="Z1599" s="163"/>
      <c r="AA1599" s="168"/>
      <c r="AT1599" s="169" t="s">
        <v>2027</v>
      </c>
      <c r="AU1599" s="169" t="s">
        <v>1960</v>
      </c>
      <c r="AV1599" s="10" t="s">
        <v>1960</v>
      </c>
      <c r="AW1599" s="10" t="s">
        <v>2028</v>
      </c>
      <c r="AX1599" s="10" t="s">
        <v>1936</v>
      </c>
      <c r="AY1599" s="169" t="s">
        <v>2019</v>
      </c>
    </row>
    <row r="1600" spans="2:65" s="10" customFormat="1" ht="22.5" customHeight="1">
      <c r="B1600" s="162"/>
      <c r="C1600" s="163"/>
      <c r="D1600" s="163"/>
      <c r="E1600" s="164" t="s">
        <v>1876</v>
      </c>
      <c r="F1600" s="266" t="s">
        <v>184</v>
      </c>
      <c r="G1600" s="263"/>
      <c r="H1600" s="263"/>
      <c r="I1600" s="263"/>
      <c r="J1600" s="163"/>
      <c r="K1600" s="165">
        <v>0.36</v>
      </c>
      <c r="L1600" s="163"/>
      <c r="M1600" s="163"/>
      <c r="N1600" s="163"/>
      <c r="O1600" s="163"/>
      <c r="P1600" s="163"/>
      <c r="Q1600" s="163"/>
      <c r="R1600" s="166"/>
      <c r="T1600" s="167"/>
      <c r="U1600" s="163"/>
      <c r="V1600" s="163"/>
      <c r="W1600" s="163"/>
      <c r="X1600" s="163"/>
      <c r="Y1600" s="163"/>
      <c r="Z1600" s="163"/>
      <c r="AA1600" s="168"/>
      <c r="AT1600" s="169" t="s">
        <v>2027</v>
      </c>
      <c r="AU1600" s="169" t="s">
        <v>1960</v>
      </c>
      <c r="AV1600" s="10" t="s">
        <v>1960</v>
      </c>
      <c r="AW1600" s="10" t="s">
        <v>2028</v>
      </c>
      <c r="AX1600" s="10" t="s">
        <v>1936</v>
      </c>
      <c r="AY1600" s="169" t="s">
        <v>2019</v>
      </c>
    </row>
    <row r="1601" spans="2:65" s="10" customFormat="1" ht="22.5" customHeight="1">
      <c r="B1601" s="162"/>
      <c r="C1601" s="163"/>
      <c r="D1601" s="163"/>
      <c r="E1601" s="164" t="s">
        <v>1876</v>
      </c>
      <c r="F1601" s="266" t="s">
        <v>185</v>
      </c>
      <c r="G1601" s="263"/>
      <c r="H1601" s="263"/>
      <c r="I1601" s="263"/>
      <c r="J1601" s="163"/>
      <c r="K1601" s="165">
        <v>0.36</v>
      </c>
      <c r="L1601" s="163"/>
      <c r="M1601" s="163"/>
      <c r="N1601" s="163"/>
      <c r="O1601" s="163"/>
      <c r="P1601" s="163"/>
      <c r="Q1601" s="163"/>
      <c r="R1601" s="166"/>
      <c r="T1601" s="167"/>
      <c r="U1601" s="163"/>
      <c r="V1601" s="163"/>
      <c r="W1601" s="163"/>
      <c r="X1601" s="163"/>
      <c r="Y1601" s="163"/>
      <c r="Z1601" s="163"/>
      <c r="AA1601" s="168"/>
      <c r="AT1601" s="169" t="s">
        <v>2027</v>
      </c>
      <c r="AU1601" s="169" t="s">
        <v>1960</v>
      </c>
      <c r="AV1601" s="10" t="s">
        <v>1960</v>
      </c>
      <c r="AW1601" s="10" t="s">
        <v>2028</v>
      </c>
      <c r="AX1601" s="10" t="s">
        <v>1936</v>
      </c>
      <c r="AY1601" s="169" t="s">
        <v>2019</v>
      </c>
    </row>
    <row r="1602" spans="2:65" s="11" customFormat="1" ht="22.5" customHeight="1">
      <c r="B1602" s="170"/>
      <c r="C1602" s="171"/>
      <c r="D1602" s="171"/>
      <c r="E1602" s="172" t="s">
        <v>1876</v>
      </c>
      <c r="F1602" s="264" t="s">
        <v>2029</v>
      </c>
      <c r="G1602" s="265"/>
      <c r="H1602" s="265"/>
      <c r="I1602" s="265"/>
      <c r="J1602" s="171"/>
      <c r="K1602" s="173">
        <v>28.38</v>
      </c>
      <c r="L1602" s="171"/>
      <c r="M1602" s="171"/>
      <c r="N1602" s="171"/>
      <c r="O1602" s="171"/>
      <c r="P1602" s="171"/>
      <c r="Q1602" s="171"/>
      <c r="R1602" s="174"/>
      <c r="T1602" s="175"/>
      <c r="U1602" s="171"/>
      <c r="V1602" s="171"/>
      <c r="W1602" s="171"/>
      <c r="X1602" s="171"/>
      <c r="Y1602" s="171"/>
      <c r="Z1602" s="171"/>
      <c r="AA1602" s="176"/>
      <c r="AT1602" s="177" t="s">
        <v>2027</v>
      </c>
      <c r="AU1602" s="177" t="s">
        <v>1960</v>
      </c>
      <c r="AV1602" s="11" t="s">
        <v>2024</v>
      </c>
      <c r="AW1602" s="11" t="s">
        <v>2028</v>
      </c>
      <c r="AX1602" s="11" t="s">
        <v>1878</v>
      </c>
      <c r="AY1602" s="177" t="s">
        <v>2019</v>
      </c>
    </row>
    <row r="1603" spans="2:65" s="1" customFormat="1" ht="31.5" customHeight="1">
      <c r="B1603" s="33"/>
      <c r="C1603" s="178" t="s">
        <v>186</v>
      </c>
      <c r="D1603" s="178" t="s">
        <v>2128</v>
      </c>
      <c r="E1603" s="179" t="s">
        <v>187</v>
      </c>
      <c r="F1603" s="267" t="s">
        <v>188</v>
      </c>
      <c r="G1603" s="268"/>
      <c r="H1603" s="268"/>
      <c r="I1603" s="268"/>
      <c r="J1603" s="180" t="s">
        <v>2197</v>
      </c>
      <c r="K1603" s="181">
        <v>3</v>
      </c>
      <c r="L1603" s="269">
        <v>0</v>
      </c>
      <c r="M1603" s="268"/>
      <c r="N1603" s="270">
        <f>ROUND(L1603*K1603,2)</f>
        <v>0</v>
      </c>
      <c r="O1603" s="250"/>
      <c r="P1603" s="250"/>
      <c r="Q1603" s="250"/>
      <c r="R1603" s="35"/>
      <c r="T1603" s="159" t="s">
        <v>1876</v>
      </c>
      <c r="U1603" s="42" t="s">
        <v>1901</v>
      </c>
      <c r="V1603" s="34"/>
      <c r="W1603" s="160">
        <f>V1603*K1603</f>
        <v>0</v>
      </c>
      <c r="X1603" s="160">
        <v>0.02</v>
      </c>
      <c r="Y1603" s="160">
        <f>X1603*K1603</f>
        <v>0.06</v>
      </c>
      <c r="Z1603" s="160">
        <v>0</v>
      </c>
      <c r="AA1603" s="161">
        <f>Z1603*K1603</f>
        <v>0</v>
      </c>
      <c r="AR1603" s="16" t="s">
        <v>2184</v>
      </c>
      <c r="AT1603" s="16" t="s">
        <v>2128</v>
      </c>
      <c r="AU1603" s="16" t="s">
        <v>1960</v>
      </c>
      <c r="AY1603" s="16" t="s">
        <v>2019</v>
      </c>
      <c r="BE1603" s="102">
        <f>IF(U1603="základní",N1603,0)</f>
        <v>0</v>
      </c>
      <c r="BF1603" s="102">
        <f>IF(U1603="snížená",N1603,0)</f>
        <v>0</v>
      </c>
      <c r="BG1603" s="102">
        <f>IF(U1603="zákl. přenesená",N1603,0)</f>
        <v>0</v>
      </c>
      <c r="BH1603" s="102">
        <f>IF(U1603="sníž. přenesená",N1603,0)</f>
        <v>0</v>
      </c>
      <c r="BI1603" s="102">
        <f>IF(U1603="nulová",N1603,0)</f>
        <v>0</v>
      </c>
      <c r="BJ1603" s="16" t="s">
        <v>1878</v>
      </c>
      <c r="BK1603" s="102">
        <f>ROUND(L1603*K1603,2)</f>
        <v>0</v>
      </c>
      <c r="BL1603" s="16" t="s">
        <v>2102</v>
      </c>
      <c r="BM1603" s="16" t="s">
        <v>189</v>
      </c>
    </row>
    <row r="1604" spans="2:65" s="10" customFormat="1" ht="22.5" customHeight="1">
      <c r="B1604" s="162"/>
      <c r="C1604" s="163"/>
      <c r="D1604" s="163"/>
      <c r="E1604" s="164" t="s">
        <v>1876</v>
      </c>
      <c r="F1604" s="262" t="s">
        <v>2033</v>
      </c>
      <c r="G1604" s="263"/>
      <c r="H1604" s="263"/>
      <c r="I1604" s="263"/>
      <c r="J1604" s="163"/>
      <c r="K1604" s="165">
        <v>3</v>
      </c>
      <c r="L1604" s="163"/>
      <c r="M1604" s="163"/>
      <c r="N1604" s="163"/>
      <c r="O1604" s="163"/>
      <c r="P1604" s="163"/>
      <c r="Q1604" s="163"/>
      <c r="R1604" s="166"/>
      <c r="T1604" s="167"/>
      <c r="U1604" s="163"/>
      <c r="V1604" s="163"/>
      <c r="W1604" s="163"/>
      <c r="X1604" s="163"/>
      <c r="Y1604" s="163"/>
      <c r="Z1604" s="163"/>
      <c r="AA1604" s="168"/>
      <c r="AT1604" s="169" t="s">
        <v>2027</v>
      </c>
      <c r="AU1604" s="169" t="s">
        <v>1960</v>
      </c>
      <c r="AV1604" s="10" t="s">
        <v>1960</v>
      </c>
      <c r="AW1604" s="10" t="s">
        <v>2028</v>
      </c>
      <c r="AX1604" s="10" t="s">
        <v>1936</v>
      </c>
      <c r="AY1604" s="169" t="s">
        <v>2019</v>
      </c>
    </row>
    <row r="1605" spans="2:65" s="11" customFormat="1" ht="22.5" customHeight="1">
      <c r="B1605" s="170"/>
      <c r="C1605" s="171"/>
      <c r="D1605" s="171"/>
      <c r="E1605" s="172" t="s">
        <v>1876</v>
      </c>
      <c r="F1605" s="264" t="s">
        <v>2029</v>
      </c>
      <c r="G1605" s="265"/>
      <c r="H1605" s="265"/>
      <c r="I1605" s="265"/>
      <c r="J1605" s="171"/>
      <c r="K1605" s="173">
        <v>3</v>
      </c>
      <c r="L1605" s="171"/>
      <c r="M1605" s="171"/>
      <c r="N1605" s="171"/>
      <c r="O1605" s="171"/>
      <c r="P1605" s="171"/>
      <c r="Q1605" s="171"/>
      <c r="R1605" s="174"/>
      <c r="T1605" s="175"/>
      <c r="U1605" s="171"/>
      <c r="V1605" s="171"/>
      <c r="W1605" s="171"/>
      <c r="X1605" s="171"/>
      <c r="Y1605" s="171"/>
      <c r="Z1605" s="171"/>
      <c r="AA1605" s="176"/>
      <c r="AT1605" s="177" t="s">
        <v>2027</v>
      </c>
      <c r="AU1605" s="177" t="s">
        <v>1960</v>
      </c>
      <c r="AV1605" s="11" t="s">
        <v>2024</v>
      </c>
      <c r="AW1605" s="11" t="s">
        <v>2028</v>
      </c>
      <c r="AX1605" s="11" t="s">
        <v>1878</v>
      </c>
      <c r="AY1605" s="177" t="s">
        <v>2019</v>
      </c>
    </row>
    <row r="1606" spans="2:65" s="1" customFormat="1" ht="31.5" customHeight="1">
      <c r="B1606" s="33"/>
      <c r="C1606" s="178" t="s">
        <v>190</v>
      </c>
      <c r="D1606" s="178" t="s">
        <v>2128</v>
      </c>
      <c r="E1606" s="179" t="s">
        <v>191</v>
      </c>
      <c r="F1606" s="267" t="s">
        <v>192</v>
      </c>
      <c r="G1606" s="268"/>
      <c r="H1606" s="268"/>
      <c r="I1606" s="268"/>
      <c r="J1606" s="180" t="s">
        <v>2197</v>
      </c>
      <c r="K1606" s="181">
        <v>3</v>
      </c>
      <c r="L1606" s="269">
        <v>0</v>
      </c>
      <c r="M1606" s="268"/>
      <c r="N1606" s="270">
        <f>ROUND(L1606*K1606,2)</f>
        <v>0</v>
      </c>
      <c r="O1606" s="250"/>
      <c r="P1606" s="250"/>
      <c r="Q1606" s="250"/>
      <c r="R1606" s="35"/>
      <c r="T1606" s="159" t="s">
        <v>1876</v>
      </c>
      <c r="U1606" s="42" t="s">
        <v>1901</v>
      </c>
      <c r="V1606" s="34"/>
      <c r="W1606" s="160">
        <f>V1606*K1606</f>
        <v>0</v>
      </c>
      <c r="X1606" s="160">
        <v>0.02</v>
      </c>
      <c r="Y1606" s="160">
        <f>X1606*K1606</f>
        <v>0.06</v>
      </c>
      <c r="Z1606" s="160">
        <v>0</v>
      </c>
      <c r="AA1606" s="161">
        <f>Z1606*K1606</f>
        <v>0</v>
      </c>
      <c r="AR1606" s="16" t="s">
        <v>2184</v>
      </c>
      <c r="AT1606" s="16" t="s">
        <v>2128</v>
      </c>
      <c r="AU1606" s="16" t="s">
        <v>1960</v>
      </c>
      <c r="AY1606" s="16" t="s">
        <v>2019</v>
      </c>
      <c r="BE1606" s="102">
        <f>IF(U1606="základní",N1606,0)</f>
        <v>0</v>
      </c>
      <c r="BF1606" s="102">
        <f>IF(U1606="snížená",N1606,0)</f>
        <v>0</v>
      </c>
      <c r="BG1606" s="102">
        <f>IF(U1606="zákl. přenesená",N1606,0)</f>
        <v>0</v>
      </c>
      <c r="BH1606" s="102">
        <f>IF(U1606="sníž. přenesená",N1606,0)</f>
        <v>0</v>
      </c>
      <c r="BI1606" s="102">
        <f>IF(U1606="nulová",N1606,0)</f>
        <v>0</v>
      </c>
      <c r="BJ1606" s="16" t="s">
        <v>1878</v>
      </c>
      <c r="BK1606" s="102">
        <f>ROUND(L1606*K1606,2)</f>
        <v>0</v>
      </c>
      <c r="BL1606" s="16" t="s">
        <v>2102</v>
      </c>
      <c r="BM1606" s="16" t="s">
        <v>193</v>
      </c>
    </row>
    <row r="1607" spans="2:65" s="10" customFormat="1" ht="22.5" customHeight="1">
      <c r="B1607" s="162"/>
      <c r="C1607" s="163"/>
      <c r="D1607" s="163"/>
      <c r="E1607" s="164" t="s">
        <v>1876</v>
      </c>
      <c r="F1607" s="262" t="s">
        <v>2033</v>
      </c>
      <c r="G1607" s="263"/>
      <c r="H1607" s="263"/>
      <c r="I1607" s="263"/>
      <c r="J1607" s="163"/>
      <c r="K1607" s="165">
        <v>3</v>
      </c>
      <c r="L1607" s="163"/>
      <c r="M1607" s="163"/>
      <c r="N1607" s="163"/>
      <c r="O1607" s="163"/>
      <c r="P1607" s="163"/>
      <c r="Q1607" s="163"/>
      <c r="R1607" s="166"/>
      <c r="T1607" s="167"/>
      <c r="U1607" s="163"/>
      <c r="V1607" s="163"/>
      <c r="W1607" s="163"/>
      <c r="X1607" s="163"/>
      <c r="Y1607" s="163"/>
      <c r="Z1607" s="163"/>
      <c r="AA1607" s="168"/>
      <c r="AT1607" s="169" t="s">
        <v>2027</v>
      </c>
      <c r="AU1607" s="169" t="s">
        <v>1960</v>
      </c>
      <c r="AV1607" s="10" t="s">
        <v>1960</v>
      </c>
      <c r="AW1607" s="10" t="s">
        <v>2028</v>
      </c>
      <c r="AX1607" s="10" t="s">
        <v>1936</v>
      </c>
      <c r="AY1607" s="169" t="s">
        <v>2019</v>
      </c>
    </row>
    <row r="1608" spans="2:65" s="11" customFormat="1" ht="22.5" customHeight="1">
      <c r="B1608" s="170"/>
      <c r="C1608" s="171"/>
      <c r="D1608" s="171"/>
      <c r="E1608" s="172" t="s">
        <v>1876</v>
      </c>
      <c r="F1608" s="264" t="s">
        <v>2029</v>
      </c>
      <c r="G1608" s="265"/>
      <c r="H1608" s="265"/>
      <c r="I1608" s="265"/>
      <c r="J1608" s="171"/>
      <c r="K1608" s="173">
        <v>3</v>
      </c>
      <c r="L1608" s="171"/>
      <c r="M1608" s="171"/>
      <c r="N1608" s="171"/>
      <c r="O1608" s="171"/>
      <c r="P1608" s="171"/>
      <c r="Q1608" s="171"/>
      <c r="R1608" s="174"/>
      <c r="T1608" s="175"/>
      <c r="U1608" s="171"/>
      <c r="V1608" s="171"/>
      <c r="W1608" s="171"/>
      <c r="X1608" s="171"/>
      <c r="Y1608" s="171"/>
      <c r="Z1608" s="171"/>
      <c r="AA1608" s="176"/>
      <c r="AT1608" s="177" t="s">
        <v>2027</v>
      </c>
      <c r="AU1608" s="177" t="s">
        <v>1960</v>
      </c>
      <c r="AV1608" s="11" t="s">
        <v>2024</v>
      </c>
      <c r="AW1608" s="11" t="s">
        <v>2028</v>
      </c>
      <c r="AX1608" s="11" t="s">
        <v>1878</v>
      </c>
      <c r="AY1608" s="177" t="s">
        <v>2019</v>
      </c>
    </row>
    <row r="1609" spans="2:65" s="1" customFormat="1" ht="31.5" customHeight="1">
      <c r="B1609" s="33"/>
      <c r="C1609" s="178" t="s">
        <v>194</v>
      </c>
      <c r="D1609" s="178" t="s">
        <v>2128</v>
      </c>
      <c r="E1609" s="179" t="s">
        <v>195</v>
      </c>
      <c r="F1609" s="267" t="s">
        <v>196</v>
      </c>
      <c r="G1609" s="268"/>
      <c r="H1609" s="268"/>
      <c r="I1609" s="268"/>
      <c r="J1609" s="180" t="s">
        <v>2197</v>
      </c>
      <c r="K1609" s="181">
        <v>5</v>
      </c>
      <c r="L1609" s="269">
        <v>0</v>
      </c>
      <c r="M1609" s="268"/>
      <c r="N1609" s="270">
        <f>ROUND(L1609*K1609,2)</f>
        <v>0</v>
      </c>
      <c r="O1609" s="250"/>
      <c r="P1609" s="250"/>
      <c r="Q1609" s="250"/>
      <c r="R1609" s="35"/>
      <c r="T1609" s="159" t="s">
        <v>1876</v>
      </c>
      <c r="U1609" s="42" t="s">
        <v>1901</v>
      </c>
      <c r="V1609" s="34"/>
      <c r="W1609" s="160">
        <f>V1609*K1609</f>
        <v>0</v>
      </c>
      <c r="X1609" s="160">
        <v>0.02</v>
      </c>
      <c r="Y1609" s="160">
        <f>X1609*K1609</f>
        <v>0.1</v>
      </c>
      <c r="Z1609" s="160">
        <v>0</v>
      </c>
      <c r="AA1609" s="161">
        <f>Z1609*K1609</f>
        <v>0</v>
      </c>
      <c r="AR1609" s="16" t="s">
        <v>2184</v>
      </c>
      <c r="AT1609" s="16" t="s">
        <v>2128</v>
      </c>
      <c r="AU1609" s="16" t="s">
        <v>1960</v>
      </c>
      <c r="AY1609" s="16" t="s">
        <v>2019</v>
      </c>
      <c r="BE1609" s="102">
        <f>IF(U1609="základní",N1609,0)</f>
        <v>0</v>
      </c>
      <c r="BF1609" s="102">
        <f>IF(U1609="snížená",N1609,0)</f>
        <v>0</v>
      </c>
      <c r="BG1609" s="102">
        <f>IF(U1609="zákl. přenesená",N1609,0)</f>
        <v>0</v>
      </c>
      <c r="BH1609" s="102">
        <f>IF(U1609="sníž. přenesená",N1609,0)</f>
        <v>0</v>
      </c>
      <c r="BI1609" s="102">
        <f>IF(U1609="nulová",N1609,0)</f>
        <v>0</v>
      </c>
      <c r="BJ1609" s="16" t="s">
        <v>1878</v>
      </c>
      <c r="BK1609" s="102">
        <f>ROUND(L1609*K1609,2)</f>
        <v>0</v>
      </c>
      <c r="BL1609" s="16" t="s">
        <v>2102</v>
      </c>
      <c r="BM1609" s="16" t="s">
        <v>197</v>
      </c>
    </row>
    <row r="1610" spans="2:65" s="10" customFormat="1" ht="22.5" customHeight="1">
      <c r="B1610" s="162"/>
      <c r="C1610" s="163"/>
      <c r="D1610" s="163"/>
      <c r="E1610" s="164" t="s">
        <v>1876</v>
      </c>
      <c r="F1610" s="262" t="s">
        <v>2042</v>
      </c>
      <c r="G1610" s="263"/>
      <c r="H1610" s="263"/>
      <c r="I1610" s="263"/>
      <c r="J1610" s="163"/>
      <c r="K1610" s="165">
        <v>5</v>
      </c>
      <c r="L1610" s="163"/>
      <c r="M1610" s="163"/>
      <c r="N1610" s="163"/>
      <c r="O1610" s="163"/>
      <c r="P1610" s="163"/>
      <c r="Q1610" s="163"/>
      <c r="R1610" s="166"/>
      <c r="T1610" s="167"/>
      <c r="U1610" s="163"/>
      <c r="V1610" s="163"/>
      <c r="W1610" s="163"/>
      <c r="X1610" s="163"/>
      <c r="Y1610" s="163"/>
      <c r="Z1610" s="163"/>
      <c r="AA1610" s="168"/>
      <c r="AT1610" s="169" t="s">
        <v>2027</v>
      </c>
      <c r="AU1610" s="169" t="s">
        <v>1960</v>
      </c>
      <c r="AV1610" s="10" t="s">
        <v>1960</v>
      </c>
      <c r="AW1610" s="10" t="s">
        <v>2028</v>
      </c>
      <c r="AX1610" s="10" t="s">
        <v>1936</v>
      </c>
      <c r="AY1610" s="169" t="s">
        <v>2019</v>
      </c>
    </row>
    <row r="1611" spans="2:65" s="11" customFormat="1" ht="22.5" customHeight="1">
      <c r="B1611" s="170"/>
      <c r="C1611" s="171"/>
      <c r="D1611" s="171"/>
      <c r="E1611" s="172" t="s">
        <v>1876</v>
      </c>
      <c r="F1611" s="264" t="s">
        <v>2029</v>
      </c>
      <c r="G1611" s="265"/>
      <c r="H1611" s="265"/>
      <c r="I1611" s="265"/>
      <c r="J1611" s="171"/>
      <c r="K1611" s="173">
        <v>5</v>
      </c>
      <c r="L1611" s="171"/>
      <c r="M1611" s="171"/>
      <c r="N1611" s="171"/>
      <c r="O1611" s="171"/>
      <c r="P1611" s="171"/>
      <c r="Q1611" s="171"/>
      <c r="R1611" s="174"/>
      <c r="T1611" s="175"/>
      <c r="U1611" s="171"/>
      <c r="V1611" s="171"/>
      <c r="W1611" s="171"/>
      <c r="X1611" s="171"/>
      <c r="Y1611" s="171"/>
      <c r="Z1611" s="171"/>
      <c r="AA1611" s="176"/>
      <c r="AT1611" s="177" t="s">
        <v>2027</v>
      </c>
      <c r="AU1611" s="177" t="s">
        <v>1960</v>
      </c>
      <c r="AV1611" s="11" t="s">
        <v>2024</v>
      </c>
      <c r="AW1611" s="11" t="s">
        <v>2028</v>
      </c>
      <c r="AX1611" s="11" t="s">
        <v>1878</v>
      </c>
      <c r="AY1611" s="177" t="s">
        <v>2019</v>
      </c>
    </row>
    <row r="1612" spans="2:65" s="1" customFormat="1" ht="31.5" customHeight="1">
      <c r="B1612" s="33"/>
      <c r="C1612" s="178" t="s">
        <v>198</v>
      </c>
      <c r="D1612" s="178" t="s">
        <v>2128</v>
      </c>
      <c r="E1612" s="179" t="s">
        <v>199</v>
      </c>
      <c r="F1612" s="267" t="s">
        <v>200</v>
      </c>
      <c r="G1612" s="268"/>
      <c r="H1612" s="268"/>
      <c r="I1612" s="268"/>
      <c r="J1612" s="180" t="s">
        <v>2197</v>
      </c>
      <c r="K1612" s="181">
        <v>3</v>
      </c>
      <c r="L1612" s="269">
        <v>0</v>
      </c>
      <c r="M1612" s="268"/>
      <c r="N1612" s="270">
        <f>ROUND(L1612*K1612,2)</f>
        <v>0</v>
      </c>
      <c r="O1612" s="250"/>
      <c r="P1612" s="250"/>
      <c r="Q1612" s="250"/>
      <c r="R1612" s="35"/>
      <c r="T1612" s="159" t="s">
        <v>1876</v>
      </c>
      <c r="U1612" s="42" t="s">
        <v>1901</v>
      </c>
      <c r="V1612" s="34"/>
      <c r="W1612" s="160">
        <f>V1612*K1612</f>
        <v>0</v>
      </c>
      <c r="X1612" s="160">
        <v>0.02</v>
      </c>
      <c r="Y1612" s="160">
        <f>X1612*K1612</f>
        <v>0.06</v>
      </c>
      <c r="Z1612" s="160">
        <v>0</v>
      </c>
      <c r="AA1612" s="161">
        <f>Z1612*K1612</f>
        <v>0</v>
      </c>
      <c r="AR1612" s="16" t="s">
        <v>2184</v>
      </c>
      <c r="AT1612" s="16" t="s">
        <v>2128</v>
      </c>
      <c r="AU1612" s="16" t="s">
        <v>1960</v>
      </c>
      <c r="AY1612" s="16" t="s">
        <v>2019</v>
      </c>
      <c r="BE1612" s="102">
        <f>IF(U1612="základní",N1612,0)</f>
        <v>0</v>
      </c>
      <c r="BF1612" s="102">
        <f>IF(U1612="snížená",N1612,0)</f>
        <v>0</v>
      </c>
      <c r="BG1612" s="102">
        <f>IF(U1612="zákl. přenesená",N1612,0)</f>
        <v>0</v>
      </c>
      <c r="BH1612" s="102">
        <f>IF(U1612="sníž. přenesená",N1612,0)</f>
        <v>0</v>
      </c>
      <c r="BI1612" s="102">
        <f>IF(U1612="nulová",N1612,0)</f>
        <v>0</v>
      </c>
      <c r="BJ1612" s="16" t="s">
        <v>1878</v>
      </c>
      <c r="BK1612" s="102">
        <f>ROUND(L1612*K1612,2)</f>
        <v>0</v>
      </c>
      <c r="BL1612" s="16" t="s">
        <v>2102</v>
      </c>
      <c r="BM1612" s="16" t="s">
        <v>201</v>
      </c>
    </row>
    <row r="1613" spans="2:65" s="10" customFormat="1" ht="22.5" customHeight="1">
      <c r="B1613" s="162"/>
      <c r="C1613" s="163"/>
      <c r="D1613" s="163"/>
      <c r="E1613" s="164" t="s">
        <v>1876</v>
      </c>
      <c r="F1613" s="262" t="s">
        <v>2033</v>
      </c>
      <c r="G1613" s="263"/>
      <c r="H1613" s="263"/>
      <c r="I1613" s="263"/>
      <c r="J1613" s="163"/>
      <c r="K1613" s="165">
        <v>3</v>
      </c>
      <c r="L1613" s="163"/>
      <c r="M1613" s="163"/>
      <c r="N1613" s="163"/>
      <c r="O1613" s="163"/>
      <c r="P1613" s="163"/>
      <c r="Q1613" s="163"/>
      <c r="R1613" s="166"/>
      <c r="T1613" s="167"/>
      <c r="U1613" s="163"/>
      <c r="V1613" s="163"/>
      <c r="W1613" s="163"/>
      <c r="X1613" s="163"/>
      <c r="Y1613" s="163"/>
      <c r="Z1613" s="163"/>
      <c r="AA1613" s="168"/>
      <c r="AT1613" s="169" t="s">
        <v>2027</v>
      </c>
      <c r="AU1613" s="169" t="s">
        <v>1960</v>
      </c>
      <c r="AV1613" s="10" t="s">
        <v>1960</v>
      </c>
      <c r="AW1613" s="10" t="s">
        <v>2028</v>
      </c>
      <c r="AX1613" s="10" t="s">
        <v>1936</v>
      </c>
      <c r="AY1613" s="169" t="s">
        <v>2019</v>
      </c>
    </row>
    <row r="1614" spans="2:65" s="11" customFormat="1" ht="22.5" customHeight="1">
      <c r="B1614" s="170"/>
      <c r="C1614" s="171"/>
      <c r="D1614" s="171"/>
      <c r="E1614" s="172" t="s">
        <v>1876</v>
      </c>
      <c r="F1614" s="264" t="s">
        <v>2029</v>
      </c>
      <c r="G1614" s="265"/>
      <c r="H1614" s="265"/>
      <c r="I1614" s="265"/>
      <c r="J1614" s="171"/>
      <c r="K1614" s="173">
        <v>3</v>
      </c>
      <c r="L1614" s="171"/>
      <c r="M1614" s="171"/>
      <c r="N1614" s="171"/>
      <c r="O1614" s="171"/>
      <c r="P1614" s="171"/>
      <c r="Q1614" s="171"/>
      <c r="R1614" s="174"/>
      <c r="T1614" s="175"/>
      <c r="U1614" s="171"/>
      <c r="V1614" s="171"/>
      <c r="W1614" s="171"/>
      <c r="X1614" s="171"/>
      <c r="Y1614" s="171"/>
      <c r="Z1614" s="171"/>
      <c r="AA1614" s="176"/>
      <c r="AT1614" s="177" t="s">
        <v>2027</v>
      </c>
      <c r="AU1614" s="177" t="s">
        <v>1960</v>
      </c>
      <c r="AV1614" s="11" t="s">
        <v>2024</v>
      </c>
      <c r="AW1614" s="11" t="s">
        <v>2028</v>
      </c>
      <c r="AX1614" s="11" t="s">
        <v>1878</v>
      </c>
      <c r="AY1614" s="177" t="s">
        <v>2019</v>
      </c>
    </row>
    <row r="1615" spans="2:65" s="1" customFormat="1" ht="31.5" customHeight="1">
      <c r="B1615" s="33"/>
      <c r="C1615" s="178" t="s">
        <v>202</v>
      </c>
      <c r="D1615" s="178" t="s">
        <v>2128</v>
      </c>
      <c r="E1615" s="179" t="s">
        <v>203</v>
      </c>
      <c r="F1615" s="267" t="s">
        <v>204</v>
      </c>
      <c r="G1615" s="268"/>
      <c r="H1615" s="268"/>
      <c r="I1615" s="268"/>
      <c r="J1615" s="180" t="s">
        <v>2197</v>
      </c>
      <c r="K1615" s="181">
        <v>1</v>
      </c>
      <c r="L1615" s="269">
        <v>0</v>
      </c>
      <c r="M1615" s="268"/>
      <c r="N1615" s="270">
        <f>ROUND(L1615*K1615,2)</f>
        <v>0</v>
      </c>
      <c r="O1615" s="250"/>
      <c r="P1615" s="250"/>
      <c r="Q1615" s="250"/>
      <c r="R1615" s="35"/>
      <c r="T1615" s="159" t="s">
        <v>1876</v>
      </c>
      <c r="U1615" s="42" t="s">
        <v>1901</v>
      </c>
      <c r="V1615" s="34"/>
      <c r="W1615" s="160">
        <f>V1615*K1615</f>
        <v>0</v>
      </c>
      <c r="X1615" s="160">
        <v>0.02</v>
      </c>
      <c r="Y1615" s="160">
        <f>X1615*K1615</f>
        <v>0.02</v>
      </c>
      <c r="Z1615" s="160">
        <v>0</v>
      </c>
      <c r="AA1615" s="161">
        <f>Z1615*K1615</f>
        <v>0</v>
      </c>
      <c r="AR1615" s="16" t="s">
        <v>2184</v>
      </c>
      <c r="AT1615" s="16" t="s">
        <v>2128</v>
      </c>
      <c r="AU1615" s="16" t="s">
        <v>1960</v>
      </c>
      <c r="AY1615" s="16" t="s">
        <v>2019</v>
      </c>
      <c r="BE1615" s="102">
        <f>IF(U1615="základní",N1615,0)</f>
        <v>0</v>
      </c>
      <c r="BF1615" s="102">
        <f>IF(U1615="snížená",N1615,0)</f>
        <v>0</v>
      </c>
      <c r="BG1615" s="102">
        <f>IF(U1615="zákl. přenesená",N1615,0)</f>
        <v>0</v>
      </c>
      <c r="BH1615" s="102">
        <f>IF(U1615="sníž. přenesená",N1615,0)</f>
        <v>0</v>
      </c>
      <c r="BI1615" s="102">
        <f>IF(U1615="nulová",N1615,0)</f>
        <v>0</v>
      </c>
      <c r="BJ1615" s="16" t="s">
        <v>1878</v>
      </c>
      <c r="BK1615" s="102">
        <f>ROUND(L1615*K1615,2)</f>
        <v>0</v>
      </c>
      <c r="BL1615" s="16" t="s">
        <v>2102</v>
      </c>
      <c r="BM1615" s="16" t="s">
        <v>205</v>
      </c>
    </row>
    <row r="1616" spans="2:65" s="10" customFormat="1" ht="22.5" customHeight="1">
      <c r="B1616" s="162"/>
      <c r="C1616" s="163"/>
      <c r="D1616" s="163"/>
      <c r="E1616" s="164" t="s">
        <v>1876</v>
      </c>
      <c r="F1616" s="262" t="s">
        <v>1878</v>
      </c>
      <c r="G1616" s="263"/>
      <c r="H1616" s="263"/>
      <c r="I1616" s="263"/>
      <c r="J1616" s="163"/>
      <c r="K1616" s="165">
        <v>1</v>
      </c>
      <c r="L1616" s="163"/>
      <c r="M1616" s="163"/>
      <c r="N1616" s="163"/>
      <c r="O1616" s="163"/>
      <c r="P1616" s="163"/>
      <c r="Q1616" s="163"/>
      <c r="R1616" s="166"/>
      <c r="T1616" s="167"/>
      <c r="U1616" s="163"/>
      <c r="V1616" s="163"/>
      <c r="W1616" s="163"/>
      <c r="X1616" s="163"/>
      <c r="Y1616" s="163"/>
      <c r="Z1616" s="163"/>
      <c r="AA1616" s="168"/>
      <c r="AT1616" s="169" t="s">
        <v>2027</v>
      </c>
      <c r="AU1616" s="169" t="s">
        <v>1960</v>
      </c>
      <c r="AV1616" s="10" t="s">
        <v>1960</v>
      </c>
      <c r="AW1616" s="10" t="s">
        <v>2028</v>
      </c>
      <c r="AX1616" s="10" t="s">
        <v>1936</v>
      </c>
      <c r="AY1616" s="169" t="s">
        <v>2019</v>
      </c>
    </row>
    <row r="1617" spans="2:65" s="11" customFormat="1" ht="22.5" customHeight="1">
      <c r="B1617" s="170"/>
      <c r="C1617" s="171"/>
      <c r="D1617" s="171"/>
      <c r="E1617" s="172" t="s">
        <v>1876</v>
      </c>
      <c r="F1617" s="264" t="s">
        <v>2029</v>
      </c>
      <c r="G1617" s="265"/>
      <c r="H1617" s="265"/>
      <c r="I1617" s="265"/>
      <c r="J1617" s="171"/>
      <c r="K1617" s="173">
        <v>1</v>
      </c>
      <c r="L1617" s="171"/>
      <c r="M1617" s="171"/>
      <c r="N1617" s="171"/>
      <c r="O1617" s="171"/>
      <c r="P1617" s="171"/>
      <c r="Q1617" s="171"/>
      <c r="R1617" s="174"/>
      <c r="T1617" s="175"/>
      <c r="U1617" s="171"/>
      <c r="V1617" s="171"/>
      <c r="W1617" s="171"/>
      <c r="X1617" s="171"/>
      <c r="Y1617" s="171"/>
      <c r="Z1617" s="171"/>
      <c r="AA1617" s="176"/>
      <c r="AT1617" s="177" t="s">
        <v>2027</v>
      </c>
      <c r="AU1617" s="177" t="s">
        <v>1960</v>
      </c>
      <c r="AV1617" s="11" t="s">
        <v>2024</v>
      </c>
      <c r="AW1617" s="11" t="s">
        <v>2028</v>
      </c>
      <c r="AX1617" s="11" t="s">
        <v>1878</v>
      </c>
      <c r="AY1617" s="177" t="s">
        <v>2019</v>
      </c>
    </row>
    <row r="1618" spans="2:65" s="1" customFormat="1" ht="31.5" customHeight="1">
      <c r="B1618" s="33"/>
      <c r="C1618" s="178" t="s">
        <v>206</v>
      </c>
      <c r="D1618" s="178" t="s">
        <v>2128</v>
      </c>
      <c r="E1618" s="179" t="s">
        <v>207</v>
      </c>
      <c r="F1618" s="267" t="s">
        <v>208</v>
      </c>
      <c r="G1618" s="268"/>
      <c r="H1618" s="268"/>
      <c r="I1618" s="268"/>
      <c r="J1618" s="180" t="s">
        <v>2197</v>
      </c>
      <c r="K1618" s="181">
        <v>1</v>
      </c>
      <c r="L1618" s="269">
        <v>0</v>
      </c>
      <c r="M1618" s="268"/>
      <c r="N1618" s="270">
        <f>ROUND(L1618*K1618,2)</f>
        <v>0</v>
      </c>
      <c r="O1618" s="250"/>
      <c r="P1618" s="250"/>
      <c r="Q1618" s="250"/>
      <c r="R1618" s="35"/>
      <c r="T1618" s="159" t="s">
        <v>1876</v>
      </c>
      <c r="U1618" s="42" t="s">
        <v>1901</v>
      </c>
      <c r="V1618" s="34"/>
      <c r="W1618" s="160">
        <f>V1618*K1618</f>
        <v>0</v>
      </c>
      <c r="X1618" s="160">
        <v>0.02</v>
      </c>
      <c r="Y1618" s="160">
        <f>X1618*K1618</f>
        <v>0.02</v>
      </c>
      <c r="Z1618" s="160">
        <v>0</v>
      </c>
      <c r="AA1618" s="161">
        <f>Z1618*K1618</f>
        <v>0</v>
      </c>
      <c r="AR1618" s="16" t="s">
        <v>2184</v>
      </c>
      <c r="AT1618" s="16" t="s">
        <v>2128</v>
      </c>
      <c r="AU1618" s="16" t="s">
        <v>1960</v>
      </c>
      <c r="AY1618" s="16" t="s">
        <v>2019</v>
      </c>
      <c r="BE1618" s="102">
        <f>IF(U1618="základní",N1618,0)</f>
        <v>0</v>
      </c>
      <c r="BF1618" s="102">
        <f>IF(U1618="snížená",N1618,0)</f>
        <v>0</v>
      </c>
      <c r="BG1618" s="102">
        <f>IF(U1618="zákl. přenesená",N1618,0)</f>
        <v>0</v>
      </c>
      <c r="BH1618" s="102">
        <f>IF(U1618="sníž. přenesená",N1618,0)</f>
        <v>0</v>
      </c>
      <c r="BI1618" s="102">
        <f>IF(U1618="nulová",N1618,0)</f>
        <v>0</v>
      </c>
      <c r="BJ1618" s="16" t="s">
        <v>1878</v>
      </c>
      <c r="BK1618" s="102">
        <f>ROUND(L1618*K1618,2)</f>
        <v>0</v>
      </c>
      <c r="BL1618" s="16" t="s">
        <v>2102</v>
      </c>
      <c r="BM1618" s="16" t="s">
        <v>209</v>
      </c>
    </row>
    <row r="1619" spans="2:65" s="10" customFormat="1" ht="22.5" customHeight="1">
      <c r="B1619" s="162"/>
      <c r="C1619" s="163"/>
      <c r="D1619" s="163"/>
      <c r="E1619" s="164" t="s">
        <v>1876</v>
      </c>
      <c r="F1619" s="262" t="s">
        <v>1878</v>
      </c>
      <c r="G1619" s="263"/>
      <c r="H1619" s="263"/>
      <c r="I1619" s="263"/>
      <c r="J1619" s="163"/>
      <c r="K1619" s="165">
        <v>1</v>
      </c>
      <c r="L1619" s="163"/>
      <c r="M1619" s="163"/>
      <c r="N1619" s="163"/>
      <c r="O1619" s="163"/>
      <c r="P1619" s="163"/>
      <c r="Q1619" s="163"/>
      <c r="R1619" s="166"/>
      <c r="T1619" s="167"/>
      <c r="U1619" s="163"/>
      <c r="V1619" s="163"/>
      <c r="W1619" s="163"/>
      <c r="X1619" s="163"/>
      <c r="Y1619" s="163"/>
      <c r="Z1619" s="163"/>
      <c r="AA1619" s="168"/>
      <c r="AT1619" s="169" t="s">
        <v>2027</v>
      </c>
      <c r="AU1619" s="169" t="s">
        <v>1960</v>
      </c>
      <c r="AV1619" s="10" t="s">
        <v>1960</v>
      </c>
      <c r="AW1619" s="10" t="s">
        <v>2028</v>
      </c>
      <c r="AX1619" s="10" t="s">
        <v>1936</v>
      </c>
      <c r="AY1619" s="169" t="s">
        <v>2019</v>
      </c>
    </row>
    <row r="1620" spans="2:65" s="11" customFormat="1" ht="22.5" customHeight="1">
      <c r="B1620" s="170"/>
      <c r="C1620" s="171"/>
      <c r="D1620" s="171"/>
      <c r="E1620" s="172" t="s">
        <v>1876</v>
      </c>
      <c r="F1620" s="264" t="s">
        <v>2029</v>
      </c>
      <c r="G1620" s="265"/>
      <c r="H1620" s="265"/>
      <c r="I1620" s="265"/>
      <c r="J1620" s="171"/>
      <c r="K1620" s="173">
        <v>1</v>
      </c>
      <c r="L1620" s="171"/>
      <c r="M1620" s="171"/>
      <c r="N1620" s="171"/>
      <c r="O1620" s="171"/>
      <c r="P1620" s="171"/>
      <c r="Q1620" s="171"/>
      <c r="R1620" s="174"/>
      <c r="T1620" s="175"/>
      <c r="U1620" s="171"/>
      <c r="V1620" s="171"/>
      <c r="W1620" s="171"/>
      <c r="X1620" s="171"/>
      <c r="Y1620" s="171"/>
      <c r="Z1620" s="171"/>
      <c r="AA1620" s="176"/>
      <c r="AT1620" s="177" t="s">
        <v>2027</v>
      </c>
      <c r="AU1620" s="177" t="s">
        <v>1960</v>
      </c>
      <c r="AV1620" s="11" t="s">
        <v>2024</v>
      </c>
      <c r="AW1620" s="11" t="s">
        <v>2028</v>
      </c>
      <c r="AX1620" s="11" t="s">
        <v>1878</v>
      </c>
      <c r="AY1620" s="177" t="s">
        <v>2019</v>
      </c>
    </row>
    <row r="1621" spans="2:65" s="1" customFormat="1" ht="31.5" customHeight="1">
      <c r="B1621" s="33"/>
      <c r="C1621" s="178" t="s">
        <v>210</v>
      </c>
      <c r="D1621" s="178" t="s">
        <v>2128</v>
      </c>
      <c r="E1621" s="179" t="s">
        <v>211</v>
      </c>
      <c r="F1621" s="267" t="s">
        <v>212</v>
      </c>
      <c r="G1621" s="268"/>
      <c r="H1621" s="268"/>
      <c r="I1621" s="268"/>
      <c r="J1621" s="180" t="s">
        <v>2197</v>
      </c>
      <c r="K1621" s="181">
        <v>1</v>
      </c>
      <c r="L1621" s="269">
        <v>0</v>
      </c>
      <c r="M1621" s="268"/>
      <c r="N1621" s="270">
        <f>ROUND(L1621*K1621,2)</f>
        <v>0</v>
      </c>
      <c r="O1621" s="250"/>
      <c r="P1621" s="250"/>
      <c r="Q1621" s="250"/>
      <c r="R1621" s="35"/>
      <c r="T1621" s="159" t="s">
        <v>1876</v>
      </c>
      <c r="U1621" s="42" t="s">
        <v>1901</v>
      </c>
      <c r="V1621" s="34"/>
      <c r="W1621" s="160">
        <f>V1621*K1621</f>
        <v>0</v>
      </c>
      <c r="X1621" s="160">
        <v>0.02</v>
      </c>
      <c r="Y1621" s="160">
        <f>X1621*K1621</f>
        <v>0.02</v>
      </c>
      <c r="Z1621" s="160">
        <v>0</v>
      </c>
      <c r="AA1621" s="161">
        <f>Z1621*K1621</f>
        <v>0</v>
      </c>
      <c r="AR1621" s="16" t="s">
        <v>2184</v>
      </c>
      <c r="AT1621" s="16" t="s">
        <v>2128</v>
      </c>
      <c r="AU1621" s="16" t="s">
        <v>1960</v>
      </c>
      <c r="AY1621" s="16" t="s">
        <v>2019</v>
      </c>
      <c r="BE1621" s="102">
        <f>IF(U1621="základní",N1621,0)</f>
        <v>0</v>
      </c>
      <c r="BF1621" s="102">
        <f>IF(U1621="snížená",N1621,0)</f>
        <v>0</v>
      </c>
      <c r="BG1621" s="102">
        <f>IF(U1621="zákl. přenesená",N1621,0)</f>
        <v>0</v>
      </c>
      <c r="BH1621" s="102">
        <f>IF(U1621="sníž. přenesená",N1621,0)</f>
        <v>0</v>
      </c>
      <c r="BI1621" s="102">
        <f>IF(U1621="nulová",N1621,0)</f>
        <v>0</v>
      </c>
      <c r="BJ1621" s="16" t="s">
        <v>1878</v>
      </c>
      <c r="BK1621" s="102">
        <f>ROUND(L1621*K1621,2)</f>
        <v>0</v>
      </c>
      <c r="BL1621" s="16" t="s">
        <v>2102</v>
      </c>
      <c r="BM1621" s="16" t="s">
        <v>213</v>
      </c>
    </row>
    <row r="1622" spans="2:65" s="10" customFormat="1" ht="22.5" customHeight="1">
      <c r="B1622" s="162"/>
      <c r="C1622" s="163"/>
      <c r="D1622" s="163"/>
      <c r="E1622" s="164" t="s">
        <v>1876</v>
      </c>
      <c r="F1622" s="262" t="s">
        <v>1878</v>
      </c>
      <c r="G1622" s="263"/>
      <c r="H1622" s="263"/>
      <c r="I1622" s="263"/>
      <c r="J1622" s="163"/>
      <c r="K1622" s="165">
        <v>1</v>
      </c>
      <c r="L1622" s="163"/>
      <c r="M1622" s="163"/>
      <c r="N1622" s="163"/>
      <c r="O1622" s="163"/>
      <c r="P1622" s="163"/>
      <c r="Q1622" s="163"/>
      <c r="R1622" s="166"/>
      <c r="T1622" s="167"/>
      <c r="U1622" s="163"/>
      <c r="V1622" s="163"/>
      <c r="W1622" s="163"/>
      <c r="X1622" s="163"/>
      <c r="Y1622" s="163"/>
      <c r="Z1622" s="163"/>
      <c r="AA1622" s="168"/>
      <c r="AT1622" s="169" t="s">
        <v>2027</v>
      </c>
      <c r="AU1622" s="169" t="s">
        <v>1960</v>
      </c>
      <c r="AV1622" s="10" t="s">
        <v>1960</v>
      </c>
      <c r="AW1622" s="10" t="s">
        <v>2028</v>
      </c>
      <c r="AX1622" s="10" t="s">
        <v>1936</v>
      </c>
      <c r="AY1622" s="169" t="s">
        <v>2019</v>
      </c>
    </row>
    <row r="1623" spans="2:65" s="11" customFormat="1" ht="22.5" customHeight="1">
      <c r="B1623" s="170"/>
      <c r="C1623" s="171"/>
      <c r="D1623" s="171"/>
      <c r="E1623" s="172" t="s">
        <v>1876</v>
      </c>
      <c r="F1623" s="264" t="s">
        <v>2029</v>
      </c>
      <c r="G1623" s="265"/>
      <c r="H1623" s="265"/>
      <c r="I1623" s="265"/>
      <c r="J1623" s="171"/>
      <c r="K1623" s="173">
        <v>1</v>
      </c>
      <c r="L1623" s="171"/>
      <c r="M1623" s="171"/>
      <c r="N1623" s="171"/>
      <c r="O1623" s="171"/>
      <c r="P1623" s="171"/>
      <c r="Q1623" s="171"/>
      <c r="R1623" s="174"/>
      <c r="T1623" s="175"/>
      <c r="U1623" s="171"/>
      <c r="V1623" s="171"/>
      <c r="W1623" s="171"/>
      <c r="X1623" s="171"/>
      <c r="Y1623" s="171"/>
      <c r="Z1623" s="171"/>
      <c r="AA1623" s="176"/>
      <c r="AT1623" s="177" t="s">
        <v>2027</v>
      </c>
      <c r="AU1623" s="177" t="s">
        <v>1960</v>
      </c>
      <c r="AV1623" s="11" t="s">
        <v>2024</v>
      </c>
      <c r="AW1623" s="11" t="s">
        <v>2028</v>
      </c>
      <c r="AX1623" s="11" t="s">
        <v>1878</v>
      </c>
      <c r="AY1623" s="177" t="s">
        <v>2019</v>
      </c>
    </row>
    <row r="1624" spans="2:65" s="1" customFormat="1" ht="31.5" customHeight="1">
      <c r="B1624" s="33"/>
      <c r="C1624" s="178" t="s">
        <v>214</v>
      </c>
      <c r="D1624" s="178" t="s">
        <v>2128</v>
      </c>
      <c r="E1624" s="179" t="s">
        <v>215</v>
      </c>
      <c r="F1624" s="267" t="s">
        <v>216</v>
      </c>
      <c r="G1624" s="268"/>
      <c r="H1624" s="268"/>
      <c r="I1624" s="268"/>
      <c r="J1624" s="180" t="s">
        <v>2197</v>
      </c>
      <c r="K1624" s="181">
        <v>1</v>
      </c>
      <c r="L1624" s="269">
        <v>0</v>
      </c>
      <c r="M1624" s="268"/>
      <c r="N1624" s="270">
        <f>ROUND(L1624*K1624,2)</f>
        <v>0</v>
      </c>
      <c r="O1624" s="250"/>
      <c r="P1624" s="250"/>
      <c r="Q1624" s="250"/>
      <c r="R1624" s="35"/>
      <c r="T1624" s="159" t="s">
        <v>1876</v>
      </c>
      <c r="U1624" s="42" t="s">
        <v>1901</v>
      </c>
      <c r="V1624" s="34"/>
      <c r="W1624" s="160">
        <f>V1624*K1624</f>
        <v>0</v>
      </c>
      <c r="X1624" s="160">
        <v>0.02</v>
      </c>
      <c r="Y1624" s="160">
        <f>X1624*K1624</f>
        <v>0.02</v>
      </c>
      <c r="Z1624" s="160">
        <v>0</v>
      </c>
      <c r="AA1624" s="161">
        <f>Z1624*K1624</f>
        <v>0</v>
      </c>
      <c r="AR1624" s="16" t="s">
        <v>2184</v>
      </c>
      <c r="AT1624" s="16" t="s">
        <v>2128</v>
      </c>
      <c r="AU1624" s="16" t="s">
        <v>1960</v>
      </c>
      <c r="AY1624" s="16" t="s">
        <v>2019</v>
      </c>
      <c r="BE1624" s="102">
        <f>IF(U1624="základní",N1624,0)</f>
        <v>0</v>
      </c>
      <c r="BF1624" s="102">
        <f>IF(U1624="snížená",N1624,0)</f>
        <v>0</v>
      </c>
      <c r="BG1624" s="102">
        <f>IF(U1624="zákl. přenesená",N1624,0)</f>
        <v>0</v>
      </c>
      <c r="BH1624" s="102">
        <f>IF(U1624="sníž. přenesená",N1624,0)</f>
        <v>0</v>
      </c>
      <c r="BI1624" s="102">
        <f>IF(U1624="nulová",N1624,0)</f>
        <v>0</v>
      </c>
      <c r="BJ1624" s="16" t="s">
        <v>1878</v>
      </c>
      <c r="BK1624" s="102">
        <f>ROUND(L1624*K1624,2)</f>
        <v>0</v>
      </c>
      <c r="BL1624" s="16" t="s">
        <v>2102</v>
      </c>
      <c r="BM1624" s="16" t="s">
        <v>217</v>
      </c>
    </row>
    <row r="1625" spans="2:65" s="10" customFormat="1" ht="22.5" customHeight="1">
      <c r="B1625" s="162"/>
      <c r="C1625" s="163"/>
      <c r="D1625" s="163"/>
      <c r="E1625" s="164" t="s">
        <v>1876</v>
      </c>
      <c r="F1625" s="262" t="s">
        <v>1878</v>
      </c>
      <c r="G1625" s="263"/>
      <c r="H1625" s="263"/>
      <c r="I1625" s="263"/>
      <c r="J1625" s="163"/>
      <c r="K1625" s="165">
        <v>1</v>
      </c>
      <c r="L1625" s="163"/>
      <c r="M1625" s="163"/>
      <c r="N1625" s="163"/>
      <c r="O1625" s="163"/>
      <c r="P1625" s="163"/>
      <c r="Q1625" s="163"/>
      <c r="R1625" s="166"/>
      <c r="T1625" s="167"/>
      <c r="U1625" s="163"/>
      <c r="V1625" s="163"/>
      <c r="W1625" s="163"/>
      <c r="X1625" s="163"/>
      <c r="Y1625" s="163"/>
      <c r="Z1625" s="163"/>
      <c r="AA1625" s="168"/>
      <c r="AT1625" s="169" t="s">
        <v>2027</v>
      </c>
      <c r="AU1625" s="169" t="s">
        <v>1960</v>
      </c>
      <c r="AV1625" s="10" t="s">
        <v>1960</v>
      </c>
      <c r="AW1625" s="10" t="s">
        <v>2028</v>
      </c>
      <c r="AX1625" s="10" t="s">
        <v>1936</v>
      </c>
      <c r="AY1625" s="169" t="s">
        <v>2019</v>
      </c>
    </row>
    <row r="1626" spans="2:65" s="11" customFormat="1" ht="22.5" customHeight="1">
      <c r="B1626" s="170"/>
      <c r="C1626" s="171"/>
      <c r="D1626" s="171"/>
      <c r="E1626" s="172" t="s">
        <v>1876</v>
      </c>
      <c r="F1626" s="264" t="s">
        <v>2029</v>
      </c>
      <c r="G1626" s="265"/>
      <c r="H1626" s="265"/>
      <c r="I1626" s="265"/>
      <c r="J1626" s="171"/>
      <c r="K1626" s="173">
        <v>1</v>
      </c>
      <c r="L1626" s="171"/>
      <c r="M1626" s="171"/>
      <c r="N1626" s="171"/>
      <c r="O1626" s="171"/>
      <c r="P1626" s="171"/>
      <c r="Q1626" s="171"/>
      <c r="R1626" s="174"/>
      <c r="T1626" s="175"/>
      <c r="U1626" s="171"/>
      <c r="V1626" s="171"/>
      <c r="W1626" s="171"/>
      <c r="X1626" s="171"/>
      <c r="Y1626" s="171"/>
      <c r="Z1626" s="171"/>
      <c r="AA1626" s="176"/>
      <c r="AT1626" s="177" t="s">
        <v>2027</v>
      </c>
      <c r="AU1626" s="177" t="s">
        <v>1960</v>
      </c>
      <c r="AV1626" s="11" t="s">
        <v>2024</v>
      </c>
      <c r="AW1626" s="11" t="s">
        <v>2028</v>
      </c>
      <c r="AX1626" s="11" t="s">
        <v>1878</v>
      </c>
      <c r="AY1626" s="177" t="s">
        <v>2019</v>
      </c>
    </row>
    <row r="1627" spans="2:65" s="1" customFormat="1" ht="31.5" customHeight="1">
      <c r="B1627" s="33"/>
      <c r="C1627" s="155" t="s">
        <v>218</v>
      </c>
      <c r="D1627" s="155" t="s">
        <v>2020</v>
      </c>
      <c r="E1627" s="156" t="s">
        <v>219</v>
      </c>
      <c r="F1627" s="249" t="s">
        <v>220</v>
      </c>
      <c r="G1627" s="250"/>
      <c r="H1627" s="250"/>
      <c r="I1627" s="250"/>
      <c r="J1627" s="157" t="s">
        <v>2023</v>
      </c>
      <c r="K1627" s="158">
        <v>3.15</v>
      </c>
      <c r="L1627" s="251">
        <v>0</v>
      </c>
      <c r="M1627" s="250"/>
      <c r="N1627" s="252">
        <f>ROUND(L1627*K1627,2)</f>
        <v>0</v>
      </c>
      <c r="O1627" s="250"/>
      <c r="P1627" s="250"/>
      <c r="Q1627" s="250"/>
      <c r="R1627" s="35"/>
      <c r="T1627" s="159" t="s">
        <v>1876</v>
      </c>
      <c r="U1627" s="42" t="s">
        <v>1901</v>
      </c>
      <c r="V1627" s="34"/>
      <c r="W1627" s="160">
        <f>V1627*K1627</f>
        <v>0</v>
      </c>
      <c r="X1627" s="160">
        <v>2.5000000000000001E-4</v>
      </c>
      <c r="Y1627" s="160">
        <f>X1627*K1627</f>
        <v>7.8750000000000001E-4</v>
      </c>
      <c r="Z1627" s="160">
        <v>0</v>
      </c>
      <c r="AA1627" s="161">
        <f>Z1627*K1627</f>
        <v>0</v>
      </c>
      <c r="AR1627" s="16" t="s">
        <v>2102</v>
      </c>
      <c r="AT1627" s="16" t="s">
        <v>2020</v>
      </c>
      <c r="AU1627" s="16" t="s">
        <v>1960</v>
      </c>
      <c r="AY1627" s="16" t="s">
        <v>2019</v>
      </c>
      <c r="BE1627" s="102">
        <f>IF(U1627="základní",N1627,0)</f>
        <v>0</v>
      </c>
      <c r="BF1627" s="102">
        <f>IF(U1627="snížená",N1627,0)</f>
        <v>0</v>
      </c>
      <c r="BG1627" s="102">
        <f>IF(U1627="zákl. přenesená",N1627,0)</f>
        <v>0</v>
      </c>
      <c r="BH1627" s="102">
        <f>IF(U1627="sníž. přenesená",N1627,0)</f>
        <v>0</v>
      </c>
      <c r="BI1627" s="102">
        <f>IF(U1627="nulová",N1627,0)</f>
        <v>0</v>
      </c>
      <c r="BJ1627" s="16" t="s">
        <v>1878</v>
      </c>
      <c r="BK1627" s="102">
        <f>ROUND(L1627*K1627,2)</f>
        <v>0</v>
      </c>
      <c r="BL1627" s="16" t="s">
        <v>2102</v>
      </c>
      <c r="BM1627" s="16" t="s">
        <v>221</v>
      </c>
    </row>
    <row r="1628" spans="2:65" s="10" customFormat="1" ht="22.5" customHeight="1">
      <c r="B1628" s="162"/>
      <c r="C1628" s="163"/>
      <c r="D1628" s="163"/>
      <c r="E1628" s="164" t="s">
        <v>1876</v>
      </c>
      <c r="F1628" s="262" t="s">
        <v>222</v>
      </c>
      <c r="G1628" s="263"/>
      <c r="H1628" s="263"/>
      <c r="I1628" s="263"/>
      <c r="J1628" s="163"/>
      <c r="K1628" s="165">
        <v>3.15</v>
      </c>
      <c r="L1628" s="163"/>
      <c r="M1628" s="163"/>
      <c r="N1628" s="163"/>
      <c r="O1628" s="163"/>
      <c r="P1628" s="163"/>
      <c r="Q1628" s="163"/>
      <c r="R1628" s="166"/>
      <c r="T1628" s="167"/>
      <c r="U1628" s="163"/>
      <c r="V1628" s="163"/>
      <c r="W1628" s="163"/>
      <c r="X1628" s="163"/>
      <c r="Y1628" s="163"/>
      <c r="Z1628" s="163"/>
      <c r="AA1628" s="168"/>
      <c r="AT1628" s="169" t="s">
        <v>2027</v>
      </c>
      <c r="AU1628" s="169" t="s">
        <v>1960</v>
      </c>
      <c r="AV1628" s="10" t="s">
        <v>1960</v>
      </c>
      <c r="AW1628" s="10" t="s">
        <v>2028</v>
      </c>
      <c r="AX1628" s="10" t="s">
        <v>1936</v>
      </c>
      <c r="AY1628" s="169" t="s">
        <v>2019</v>
      </c>
    </row>
    <row r="1629" spans="2:65" s="11" customFormat="1" ht="22.5" customHeight="1">
      <c r="B1629" s="170"/>
      <c r="C1629" s="171"/>
      <c r="D1629" s="171"/>
      <c r="E1629" s="172" t="s">
        <v>1876</v>
      </c>
      <c r="F1629" s="264" t="s">
        <v>2029</v>
      </c>
      <c r="G1629" s="265"/>
      <c r="H1629" s="265"/>
      <c r="I1629" s="265"/>
      <c r="J1629" s="171"/>
      <c r="K1629" s="173">
        <v>3.15</v>
      </c>
      <c r="L1629" s="171"/>
      <c r="M1629" s="171"/>
      <c r="N1629" s="171"/>
      <c r="O1629" s="171"/>
      <c r="P1629" s="171"/>
      <c r="Q1629" s="171"/>
      <c r="R1629" s="174"/>
      <c r="T1629" s="175"/>
      <c r="U1629" s="171"/>
      <c r="V1629" s="171"/>
      <c r="W1629" s="171"/>
      <c r="X1629" s="171"/>
      <c r="Y1629" s="171"/>
      <c r="Z1629" s="171"/>
      <c r="AA1629" s="176"/>
      <c r="AT1629" s="177" t="s">
        <v>2027</v>
      </c>
      <c r="AU1629" s="177" t="s">
        <v>1960</v>
      </c>
      <c r="AV1629" s="11" t="s">
        <v>2024</v>
      </c>
      <c r="AW1629" s="11" t="s">
        <v>2028</v>
      </c>
      <c r="AX1629" s="11" t="s">
        <v>1878</v>
      </c>
      <c r="AY1629" s="177" t="s">
        <v>2019</v>
      </c>
    </row>
    <row r="1630" spans="2:65" s="1" customFormat="1" ht="31.5" customHeight="1">
      <c r="B1630" s="33"/>
      <c r="C1630" s="178" t="s">
        <v>223</v>
      </c>
      <c r="D1630" s="178" t="s">
        <v>2128</v>
      </c>
      <c r="E1630" s="179" t="s">
        <v>224</v>
      </c>
      <c r="F1630" s="267" t="s">
        <v>225</v>
      </c>
      <c r="G1630" s="268"/>
      <c r="H1630" s="268"/>
      <c r="I1630" s="268"/>
      <c r="J1630" s="180" t="s">
        <v>2197</v>
      </c>
      <c r="K1630" s="181">
        <v>1</v>
      </c>
      <c r="L1630" s="269">
        <v>0</v>
      </c>
      <c r="M1630" s="268"/>
      <c r="N1630" s="270">
        <f>ROUND(L1630*K1630,2)</f>
        <v>0</v>
      </c>
      <c r="O1630" s="250"/>
      <c r="P1630" s="250"/>
      <c r="Q1630" s="250"/>
      <c r="R1630" s="35"/>
      <c r="T1630" s="159" t="s">
        <v>1876</v>
      </c>
      <c r="U1630" s="42" t="s">
        <v>1901</v>
      </c>
      <c r="V1630" s="34"/>
      <c r="W1630" s="160">
        <f>V1630*K1630</f>
        <v>0</v>
      </c>
      <c r="X1630" s="160">
        <v>0</v>
      </c>
      <c r="Y1630" s="160">
        <f>X1630*K1630</f>
        <v>0</v>
      </c>
      <c r="Z1630" s="160">
        <v>0</v>
      </c>
      <c r="AA1630" s="161">
        <f>Z1630*K1630</f>
        <v>0</v>
      </c>
      <c r="AR1630" s="16" t="s">
        <v>2184</v>
      </c>
      <c r="AT1630" s="16" t="s">
        <v>2128</v>
      </c>
      <c r="AU1630" s="16" t="s">
        <v>1960</v>
      </c>
      <c r="AY1630" s="16" t="s">
        <v>2019</v>
      </c>
      <c r="BE1630" s="102">
        <f>IF(U1630="základní",N1630,0)</f>
        <v>0</v>
      </c>
      <c r="BF1630" s="102">
        <f>IF(U1630="snížená",N1630,0)</f>
        <v>0</v>
      </c>
      <c r="BG1630" s="102">
        <f>IF(U1630="zákl. přenesená",N1630,0)</f>
        <v>0</v>
      </c>
      <c r="BH1630" s="102">
        <f>IF(U1630="sníž. přenesená",N1630,0)</f>
        <v>0</v>
      </c>
      <c r="BI1630" s="102">
        <f>IF(U1630="nulová",N1630,0)</f>
        <v>0</v>
      </c>
      <c r="BJ1630" s="16" t="s">
        <v>1878</v>
      </c>
      <c r="BK1630" s="102">
        <f>ROUND(L1630*K1630,2)</f>
        <v>0</v>
      </c>
      <c r="BL1630" s="16" t="s">
        <v>2102</v>
      </c>
      <c r="BM1630" s="16" t="s">
        <v>226</v>
      </c>
    </row>
    <row r="1631" spans="2:65" s="10" customFormat="1" ht="22.5" customHeight="1">
      <c r="B1631" s="162"/>
      <c r="C1631" s="163"/>
      <c r="D1631" s="163"/>
      <c r="E1631" s="164" t="s">
        <v>1876</v>
      </c>
      <c r="F1631" s="262" t="s">
        <v>1878</v>
      </c>
      <c r="G1631" s="263"/>
      <c r="H1631" s="263"/>
      <c r="I1631" s="263"/>
      <c r="J1631" s="163"/>
      <c r="K1631" s="165">
        <v>1</v>
      </c>
      <c r="L1631" s="163"/>
      <c r="M1631" s="163"/>
      <c r="N1631" s="163"/>
      <c r="O1631" s="163"/>
      <c r="P1631" s="163"/>
      <c r="Q1631" s="163"/>
      <c r="R1631" s="166"/>
      <c r="T1631" s="167"/>
      <c r="U1631" s="163"/>
      <c r="V1631" s="163"/>
      <c r="W1631" s="163"/>
      <c r="X1631" s="163"/>
      <c r="Y1631" s="163"/>
      <c r="Z1631" s="163"/>
      <c r="AA1631" s="168"/>
      <c r="AT1631" s="169" t="s">
        <v>2027</v>
      </c>
      <c r="AU1631" s="169" t="s">
        <v>1960</v>
      </c>
      <c r="AV1631" s="10" t="s">
        <v>1960</v>
      </c>
      <c r="AW1631" s="10" t="s">
        <v>2028</v>
      </c>
      <c r="AX1631" s="10" t="s">
        <v>1936</v>
      </c>
      <c r="AY1631" s="169" t="s">
        <v>2019</v>
      </c>
    </row>
    <row r="1632" spans="2:65" s="11" customFormat="1" ht="22.5" customHeight="1">
      <c r="B1632" s="170"/>
      <c r="C1632" s="171"/>
      <c r="D1632" s="171"/>
      <c r="E1632" s="172" t="s">
        <v>1876</v>
      </c>
      <c r="F1632" s="264" t="s">
        <v>2029</v>
      </c>
      <c r="G1632" s="265"/>
      <c r="H1632" s="265"/>
      <c r="I1632" s="265"/>
      <c r="J1632" s="171"/>
      <c r="K1632" s="173">
        <v>1</v>
      </c>
      <c r="L1632" s="171"/>
      <c r="M1632" s="171"/>
      <c r="N1632" s="171"/>
      <c r="O1632" s="171"/>
      <c r="P1632" s="171"/>
      <c r="Q1632" s="171"/>
      <c r="R1632" s="174"/>
      <c r="T1632" s="175"/>
      <c r="U1632" s="171"/>
      <c r="V1632" s="171"/>
      <c r="W1632" s="171"/>
      <c r="X1632" s="171"/>
      <c r="Y1632" s="171"/>
      <c r="Z1632" s="171"/>
      <c r="AA1632" s="176"/>
      <c r="AT1632" s="177" t="s">
        <v>2027</v>
      </c>
      <c r="AU1632" s="177" t="s">
        <v>1960</v>
      </c>
      <c r="AV1632" s="11" t="s">
        <v>2024</v>
      </c>
      <c r="AW1632" s="11" t="s">
        <v>2028</v>
      </c>
      <c r="AX1632" s="11" t="s">
        <v>1878</v>
      </c>
      <c r="AY1632" s="177" t="s">
        <v>2019</v>
      </c>
    </row>
    <row r="1633" spans="2:65" s="1" customFormat="1" ht="31.5" customHeight="1">
      <c r="B1633" s="33"/>
      <c r="C1633" s="155" t="s">
        <v>227</v>
      </c>
      <c r="D1633" s="155" t="s">
        <v>2020</v>
      </c>
      <c r="E1633" s="156" t="s">
        <v>228</v>
      </c>
      <c r="F1633" s="249" t="s">
        <v>229</v>
      </c>
      <c r="G1633" s="250"/>
      <c r="H1633" s="250"/>
      <c r="I1633" s="250"/>
      <c r="J1633" s="157" t="s">
        <v>2197</v>
      </c>
      <c r="K1633" s="158">
        <v>1</v>
      </c>
      <c r="L1633" s="251">
        <v>0</v>
      </c>
      <c r="M1633" s="250"/>
      <c r="N1633" s="252">
        <f>ROUND(L1633*K1633,2)</f>
        <v>0</v>
      </c>
      <c r="O1633" s="250"/>
      <c r="P1633" s="250"/>
      <c r="Q1633" s="250"/>
      <c r="R1633" s="35"/>
      <c r="T1633" s="159" t="s">
        <v>1876</v>
      </c>
      <c r="U1633" s="42" t="s">
        <v>1901</v>
      </c>
      <c r="V1633" s="34"/>
      <c r="W1633" s="160">
        <f>V1633*K1633</f>
        <v>0</v>
      </c>
      <c r="X1633" s="160">
        <v>0</v>
      </c>
      <c r="Y1633" s="160">
        <f>X1633*K1633</f>
        <v>0</v>
      </c>
      <c r="Z1633" s="160">
        <v>0</v>
      </c>
      <c r="AA1633" s="161">
        <f>Z1633*K1633</f>
        <v>0</v>
      </c>
      <c r="AR1633" s="16" t="s">
        <v>2102</v>
      </c>
      <c r="AT1633" s="16" t="s">
        <v>2020</v>
      </c>
      <c r="AU1633" s="16" t="s">
        <v>1960</v>
      </c>
      <c r="AY1633" s="16" t="s">
        <v>2019</v>
      </c>
      <c r="BE1633" s="102">
        <f>IF(U1633="základní",N1633,0)</f>
        <v>0</v>
      </c>
      <c r="BF1633" s="102">
        <f>IF(U1633="snížená",N1633,0)</f>
        <v>0</v>
      </c>
      <c r="BG1633" s="102">
        <f>IF(U1633="zákl. přenesená",N1633,0)</f>
        <v>0</v>
      </c>
      <c r="BH1633" s="102">
        <f>IF(U1633="sníž. přenesená",N1633,0)</f>
        <v>0</v>
      </c>
      <c r="BI1633" s="102">
        <f>IF(U1633="nulová",N1633,0)</f>
        <v>0</v>
      </c>
      <c r="BJ1633" s="16" t="s">
        <v>1878</v>
      </c>
      <c r="BK1633" s="102">
        <f>ROUND(L1633*K1633,2)</f>
        <v>0</v>
      </c>
      <c r="BL1633" s="16" t="s">
        <v>2102</v>
      </c>
      <c r="BM1633" s="16" t="s">
        <v>230</v>
      </c>
    </row>
    <row r="1634" spans="2:65" s="10" customFormat="1" ht="22.5" customHeight="1">
      <c r="B1634" s="162"/>
      <c r="C1634" s="163"/>
      <c r="D1634" s="163"/>
      <c r="E1634" s="164" t="s">
        <v>1876</v>
      </c>
      <c r="F1634" s="262" t="s">
        <v>1147</v>
      </c>
      <c r="G1634" s="263"/>
      <c r="H1634" s="263"/>
      <c r="I1634" s="263"/>
      <c r="J1634" s="163"/>
      <c r="K1634" s="165">
        <v>1</v>
      </c>
      <c r="L1634" s="163"/>
      <c r="M1634" s="163"/>
      <c r="N1634" s="163"/>
      <c r="O1634" s="163"/>
      <c r="P1634" s="163"/>
      <c r="Q1634" s="163"/>
      <c r="R1634" s="166"/>
      <c r="T1634" s="167"/>
      <c r="U1634" s="163"/>
      <c r="V1634" s="163"/>
      <c r="W1634" s="163"/>
      <c r="X1634" s="163"/>
      <c r="Y1634" s="163"/>
      <c r="Z1634" s="163"/>
      <c r="AA1634" s="168"/>
      <c r="AT1634" s="169" t="s">
        <v>2027</v>
      </c>
      <c r="AU1634" s="169" t="s">
        <v>1960</v>
      </c>
      <c r="AV1634" s="10" t="s">
        <v>1960</v>
      </c>
      <c r="AW1634" s="10" t="s">
        <v>2028</v>
      </c>
      <c r="AX1634" s="10" t="s">
        <v>1936</v>
      </c>
      <c r="AY1634" s="169" t="s">
        <v>2019</v>
      </c>
    </row>
    <row r="1635" spans="2:65" s="11" customFormat="1" ht="22.5" customHeight="1">
      <c r="B1635" s="170"/>
      <c r="C1635" s="171"/>
      <c r="D1635" s="171"/>
      <c r="E1635" s="172" t="s">
        <v>1876</v>
      </c>
      <c r="F1635" s="264" t="s">
        <v>2029</v>
      </c>
      <c r="G1635" s="265"/>
      <c r="H1635" s="265"/>
      <c r="I1635" s="265"/>
      <c r="J1635" s="171"/>
      <c r="K1635" s="173">
        <v>1</v>
      </c>
      <c r="L1635" s="171"/>
      <c r="M1635" s="171"/>
      <c r="N1635" s="171"/>
      <c r="O1635" s="171"/>
      <c r="P1635" s="171"/>
      <c r="Q1635" s="171"/>
      <c r="R1635" s="174"/>
      <c r="T1635" s="175"/>
      <c r="U1635" s="171"/>
      <c r="V1635" s="171"/>
      <c r="W1635" s="171"/>
      <c r="X1635" s="171"/>
      <c r="Y1635" s="171"/>
      <c r="Z1635" s="171"/>
      <c r="AA1635" s="176"/>
      <c r="AT1635" s="177" t="s">
        <v>2027</v>
      </c>
      <c r="AU1635" s="177" t="s">
        <v>1960</v>
      </c>
      <c r="AV1635" s="11" t="s">
        <v>2024</v>
      </c>
      <c r="AW1635" s="11" t="s">
        <v>2028</v>
      </c>
      <c r="AX1635" s="11" t="s">
        <v>1878</v>
      </c>
      <c r="AY1635" s="177" t="s">
        <v>2019</v>
      </c>
    </row>
    <row r="1636" spans="2:65" s="1" customFormat="1" ht="31.5" customHeight="1">
      <c r="B1636" s="33"/>
      <c r="C1636" s="178" t="s">
        <v>231</v>
      </c>
      <c r="D1636" s="178" t="s">
        <v>2128</v>
      </c>
      <c r="E1636" s="179" t="s">
        <v>232</v>
      </c>
      <c r="F1636" s="267" t="s">
        <v>233</v>
      </c>
      <c r="G1636" s="268"/>
      <c r="H1636" s="268"/>
      <c r="I1636" s="268"/>
      <c r="J1636" s="180" t="s">
        <v>2197</v>
      </c>
      <c r="K1636" s="181">
        <v>1</v>
      </c>
      <c r="L1636" s="269">
        <v>0</v>
      </c>
      <c r="M1636" s="268"/>
      <c r="N1636" s="270">
        <f>ROUND(L1636*K1636,2)</f>
        <v>0</v>
      </c>
      <c r="O1636" s="250"/>
      <c r="P1636" s="250"/>
      <c r="Q1636" s="250"/>
      <c r="R1636" s="35"/>
      <c r="T1636" s="159" t="s">
        <v>1876</v>
      </c>
      <c r="U1636" s="42" t="s">
        <v>1901</v>
      </c>
      <c r="V1636" s="34"/>
      <c r="W1636" s="160">
        <f>V1636*K1636</f>
        <v>0</v>
      </c>
      <c r="X1636" s="160">
        <v>4.2999999999999997E-2</v>
      </c>
      <c r="Y1636" s="160">
        <f>X1636*K1636</f>
        <v>4.2999999999999997E-2</v>
      </c>
      <c r="Z1636" s="160">
        <v>0</v>
      </c>
      <c r="AA1636" s="161">
        <f>Z1636*K1636</f>
        <v>0</v>
      </c>
      <c r="AR1636" s="16" t="s">
        <v>2184</v>
      </c>
      <c r="AT1636" s="16" t="s">
        <v>2128</v>
      </c>
      <c r="AU1636" s="16" t="s">
        <v>1960</v>
      </c>
      <c r="AY1636" s="16" t="s">
        <v>2019</v>
      </c>
      <c r="BE1636" s="102">
        <f>IF(U1636="základní",N1636,0)</f>
        <v>0</v>
      </c>
      <c r="BF1636" s="102">
        <f>IF(U1636="snížená",N1636,0)</f>
        <v>0</v>
      </c>
      <c r="BG1636" s="102">
        <f>IF(U1636="zákl. přenesená",N1636,0)</f>
        <v>0</v>
      </c>
      <c r="BH1636" s="102">
        <f>IF(U1636="sníž. přenesená",N1636,0)</f>
        <v>0</v>
      </c>
      <c r="BI1636" s="102">
        <f>IF(U1636="nulová",N1636,0)</f>
        <v>0</v>
      </c>
      <c r="BJ1636" s="16" t="s">
        <v>1878</v>
      </c>
      <c r="BK1636" s="102">
        <f>ROUND(L1636*K1636,2)</f>
        <v>0</v>
      </c>
      <c r="BL1636" s="16" t="s">
        <v>2102</v>
      </c>
      <c r="BM1636" s="16" t="s">
        <v>234</v>
      </c>
    </row>
    <row r="1637" spans="2:65" s="10" customFormat="1" ht="22.5" customHeight="1">
      <c r="B1637" s="162"/>
      <c r="C1637" s="163"/>
      <c r="D1637" s="163"/>
      <c r="E1637" s="164" t="s">
        <v>1876</v>
      </c>
      <c r="F1637" s="262" t="s">
        <v>1147</v>
      </c>
      <c r="G1637" s="263"/>
      <c r="H1637" s="263"/>
      <c r="I1637" s="263"/>
      <c r="J1637" s="163"/>
      <c r="K1637" s="165">
        <v>1</v>
      </c>
      <c r="L1637" s="163"/>
      <c r="M1637" s="163"/>
      <c r="N1637" s="163"/>
      <c r="O1637" s="163"/>
      <c r="P1637" s="163"/>
      <c r="Q1637" s="163"/>
      <c r="R1637" s="166"/>
      <c r="T1637" s="167"/>
      <c r="U1637" s="163"/>
      <c r="V1637" s="163"/>
      <c r="W1637" s="163"/>
      <c r="X1637" s="163"/>
      <c r="Y1637" s="163"/>
      <c r="Z1637" s="163"/>
      <c r="AA1637" s="168"/>
      <c r="AT1637" s="169" t="s">
        <v>2027</v>
      </c>
      <c r="AU1637" s="169" t="s">
        <v>1960</v>
      </c>
      <c r="AV1637" s="10" t="s">
        <v>1960</v>
      </c>
      <c r="AW1637" s="10" t="s">
        <v>2028</v>
      </c>
      <c r="AX1637" s="10" t="s">
        <v>1936</v>
      </c>
      <c r="AY1637" s="169" t="s">
        <v>2019</v>
      </c>
    </row>
    <row r="1638" spans="2:65" s="11" customFormat="1" ht="22.5" customHeight="1">
      <c r="B1638" s="170"/>
      <c r="C1638" s="171"/>
      <c r="D1638" s="171"/>
      <c r="E1638" s="172" t="s">
        <v>1876</v>
      </c>
      <c r="F1638" s="264" t="s">
        <v>2029</v>
      </c>
      <c r="G1638" s="265"/>
      <c r="H1638" s="265"/>
      <c r="I1638" s="265"/>
      <c r="J1638" s="171"/>
      <c r="K1638" s="173">
        <v>1</v>
      </c>
      <c r="L1638" s="171"/>
      <c r="M1638" s="171"/>
      <c r="N1638" s="171"/>
      <c r="O1638" s="171"/>
      <c r="P1638" s="171"/>
      <c r="Q1638" s="171"/>
      <c r="R1638" s="174"/>
      <c r="T1638" s="175"/>
      <c r="U1638" s="171"/>
      <c r="V1638" s="171"/>
      <c r="W1638" s="171"/>
      <c r="X1638" s="171"/>
      <c r="Y1638" s="171"/>
      <c r="Z1638" s="171"/>
      <c r="AA1638" s="176"/>
      <c r="AT1638" s="177" t="s">
        <v>2027</v>
      </c>
      <c r="AU1638" s="177" t="s">
        <v>1960</v>
      </c>
      <c r="AV1638" s="11" t="s">
        <v>2024</v>
      </c>
      <c r="AW1638" s="11" t="s">
        <v>2028</v>
      </c>
      <c r="AX1638" s="11" t="s">
        <v>1878</v>
      </c>
      <c r="AY1638" s="177" t="s">
        <v>2019</v>
      </c>
    </row>
    <row r="1639" spans="2:65" s="1" customFormat="1" ht="31.5" customHeight="1">
      <c r="B1639" s="33"/>
      <c r="C1639" s="155" t="s">
        <v>235</v>
      </c>
      <c r="D1639" s="155" t="s">
        <v>2020</v>
      </c>
      <c r="E1639" s="156" t="s">
        <v>236</v>
      </c>
      <c r="F1639" s="249" t="s">
        <v>237</v>
      </c>
      <c r="G1639" s="250"/>
      <c r="H1639" s="250"/>
      <c r="I1639" s="250"/>
      <c r="J1639" s="157" t="s">
        <v>2197</v>
      </c>
      <c r="K1639" s="158">
        <v>17</v>
      </c>
      <c r="L1639" s="251">
        <v>0</v>
      </c>
      <c r="M1639" s="250"/>
      <c r="N1639" s="252">
        <f>ROUND(L1639*K1639,2)</f>
        <v>0</v>
      </c>
      <c r="O1639" s="250"/>
      <c r="P1639" s="250"/>
      <c r="Q1639" s="250"/>
      <c r="R1639" s="35"/>
      <c r="T1639" s="159" t="s">
        <v>1876</v>
      </c>
      <c r="U1639" s="42" t="s">
        <v>1901</v>
      </c>
      <c r="V1639" s="34"/>
      <c r="W1639" s="160">
        <f>V1639*K1639</f>
        <v>0</v>
      </c>
      <c r="X1639" s="160">
        <v>0</v>
      </c>
      <c r="Y1639" s="160">
        <f>X1639*K1639</f>
        <v>0</v>
      </c>
      <c r="Z1639" s="160">
        <v>0</v>
      </c>
      <c r="AA1639" s="161">
        <f>Z1639*K1639</f>
        <v>0</v>
      </c>
      <c r="AR1639" s="16" t="s">
        <v>2102</v>
      </c>
      <c r="AT1639" s="16" t="s">
        <v>2020</v>
      </c>
      <c r="AU1639" s="16" t="s">
        <v>1960</v>
      </c>
      <c r="AY1639" s="16" t="s">
        <v>2019</v>
      </c>
      <c r="BE1639" s="102">
        <f>IF(U1639="základní",N1639,0)</f>
        <v>0</v>
      </c>
      <c r="BF1639" s="102">
        <f>IF(U1639="snížená",N1639,0)</f>
        <v>0</v>
      </c>
      <c r="BG1639" s="102">
        <f>IF(U1639="zákl. přenesená",N1639,0)</f>
        <v>0</v>
      </c>
      <c r="BH1639" s="102">
        <f>IF(U1639="sníž. přenesená",N1639,0)</f>
        <v>0</v>
      </c>
      <c r="BI1639" s="102">
        <f>IF(U1639="nulová",N1639,0)</f>
        <v>0</v>
      </c>
      <c r="BJ1639" s="16" t="s">
        <v>1878</v>
      </c>
      <c r="BK1639" s="102">
        <f>ROUND(L1639*K1639,2)</f>
        <v>0</v>
      </c>
      <c r="BL1639" s="16" t="s">
        <v>2102</v>
      </c>
      <c r="BM1639" s="16" t="s">
        <v>238</v>
      </c>
    </row>
    <row r="1640" spans="2:65" s="10" customFormat="1" ht="22.5" customHeight="1">
      <c r="B1640" s="162"/>
      <c r="C1640" s="163"/>
      <c r="D1640" s="163"/>
      <c r="E1640" s="164" t="s">
        <v>1876</v>
      </c>
      <c r="F1640" s="262" t="s">
        <v>239</v>
      </c>
      <c r="G1640" s="263"/>
      <c r="H1640" s="263"/>
      <c r="I1640" s="263"/>
      <c r="J1640" s="163"/>
      <c r="K1640" s="165">
        <v>1</v>
      </c>
      <c r="L1640" s="163"/>
      <c r="M1640" s="163"/>
      <c r="N1640" s="163"/>
      <c r="O1640" s="163"/>
      <c r="P1640" s="163"/>
      <c r="Q1640" s="163"/>
      <c r="R1640" s="166"/>
      <c r="T1640" s="167"/>
      <c r="U1640" s="163"/>
      <c r="V1640" s="163"/>
      <c r="W1640" s="163"/>
      <c r="X1640" s="163"/>
      <c r="Y1640" s="163"/>
      <c r="Z1640" s="163"/>
      <c r="AA1640" s="168"/>
      <c r="AT1640" s="169" t="s">
        <v>2027</v>
      </c>
      <c r="AU1640" s="169" t="s">
        <v>1960</v>
      </c>
      <c r="AV1640" s="10" t="s">
        <v>1960</v>
      </c>
      <c r="AW1640" s="10" t="s">
        <v>2028</v>
      </c>
      <c r="AX1640" s="10" t="s">
        <v>1936</v>
      </c>
      <c r="AY1640" s="169" t="s">
        <v>2019</v>
      </c>
    </row>
    <row r="1641" spans="2:65" s="10" customFormat="1" ht="22.5" customHeight="1">
      <c r="B1641" s="162"/>
      <c r="C1641" s="163"/>
      <c r="D1641" s="163"/>
      <c r="E1641" s="164" t="s">
        <v>1876</v>
      </c>
      <c r="F1641" s="266" t="s">
        <v>240</v>
      </c>
      <c r="G1641" s="263"/>
      <c r="H1641" s="263"/>
      <c r="I1641" s="263"/>
      <c r="J1641" s="163"/>
      <c r="K1641" s="165">
        <v>2</v>
      </c>
      <c r="L1641" s="163"/>
      <c r="M1641" s="163"/>
      <c r="N1641" s="163"/>
      <c r="O1641" s="163"/>
      <c r="P1641" s="163"/>
      <c r="Q1641" s="163"/>
      <c r="R1641" s="166"/>
      <c r="T1641" s="167"/>
      <c r="U1641" s="163"/>
      <c r="V1641" s="163"/>
      <c r="W1641" s="163"/>
      <c r="X1641" s="163"/>
      <c r="Y1641" s="163"/>
      <c r="Z1641" s="163"/>
      <c r="AA1641" s="168"/>
      <c r="AT1641" s="169" t="s">
        <v>2027</v>
      </c>
      <c r="AU1641" s="169" t="s">
        <v>1960</v>
      </c>
      <c r="AV1641" s="10" t="s">
        <v>1960</v>
      </c>
      <c r="AW1641" s="10" t="s">
        <v>2028</v>
      </c>
      <c r="AX1641" s="10" t="s">
        <v>1936</v>
      </c>
      <c r="AY1641" s="169" t="s">
        <v>2019</v>
      </c>
    </row>
    <row r="1642" spans="2:65" s="10" customFormat="1" ht="22.5" customHeight="1">
      <c r="B1642" s="162"/>
      <c r="C1642" s="163"/>
      <c r="D1642" s="163"/>
      <c r="E1642" s="164" t="s">
        <v>1876</v>
      </c>
      <c r="F1642" s="266" t="s">
        <v>241</v>
      </c>
      <c r="G1642" s="263"/>
      <c r="H1642" s="263"/>
      <c r="I1642" s="263"/>
      <c r="J1642" s="163"/>
      <c r="K1642" s="165">
        <v>1</v>
      </c>
      <c r="L1642" s="163"/>
      <c r="M1642" s="163"/>
      <c r="N1642" s="163"/>
      <c r="O1642" s="163"/>
      <c r="P1642" s="163"/>
      <c r="Q1642" s="163"/>
      <c r="R1642" s="166"/>
      <c r="T1642" s="167"/>
      <c r="U1642" s="163"/>
      <c r="V1642" s="163"/>
      <c r="W1642" s="163"/>
      <c r="X1642" s="163"/>
      <c r="Y1642" s="163"/>
      <c r="Z1642" s="163"/>
      <c r="AA1642" s="168"/>
      <c r="AT1642" s="169" t="s">
        <v>2027</v>
      </c>
      <c r="AU1642" s="169" t="s">
        <v>1960</v>
      </c>
      <c r="AV1642" s="10" t="s">
        <v>1960</v>
      </c>
      <c r="AW1642" s="10" t="s">
        <v>2028</v>
      </c>
      <c r="AX1642" s="10" t="s">
        <v>1936</v>
      </c>
      <c r="AY1642" s="169" t="s">
        <v>2019</v>
      </c>
    </row>
    <row r="1643" spans="2:65" s="10" customFormat="1" ht="22.5" customHeight="1">
      <c r="B1643" s="162"/>
      <c r="C1643" s="163"/>
      <c r="D1643" s="163"/>
      <c r="E1643" s="164" t="s">
        <v>1876</v>
      </c>
      <c r="F1643" s="266" t="s">
        <v>242</v>
      </c>
      <c r="G1643" s="263"/>
      <c r="H1643" s="263"/>
      <c r="I1643" s="263"/>
      <c r="J1643" s="163"/>
      <c r="K1643" s="165">
        <v>1</v>
      </c>
      <c r="L1643" s="163"/>
      <c r="M1643" s="163"/>
      <c r="N1643" s="163"/>
      <c r="O1643" s="163"/>
      <c r="P1643" s="163"/>
      <c r="Q1643" s="163"/>
      <c r="R1643" s="166"/>
      <c r="T1643" s="167"/>
      <c r="U1643" s="163"/>
      <c r="V1643" s="163"/>
      <c r="W1643" s="163"/>
      <c r="X1643" s="163"/>
      <c r="Y1643" s="163"/>
      <c r="Z1643" s="163"/>
      <c r="AA1643" s="168"/>
      <c r="AT1643" s="169" t="s">
        <v>2027</v>
      </c>
      <c r="AU1643" s="169" t="s">
        <v>1960</v>
      </c>
      <c r="AV1643" s="10" t="s">
        <v>1960</v>
      </c>
      <c r="AW1643" s="10" t="s">
        <v>2028</v>
      </c>
      <c r="AX1643" s="10" t="s">
        <v>1936</v>
      </c>
      <c r="AY1643" s="169" t="s">
        <v>2019</v>
      </c>
    </row>
    <row r="1644" spans="2:65" s="10" customFormat="1" ht="22.5" customHeight="1">
      <c r="B1644" s="162"/>
      <c r="C1644" s="163"/>
      <c r="D1644" s="163"/>
      <c r="E1644" s="164" t="s">
        <v>1876</v>
      </c>
      <c r="F1644" s="266" t="s">
        <v>243</v>
      </c>
      <c r="G1644" s="263"/>
      <c r="H1644" s="263"/>
      <c r="I1644" s="263"/>
      <c r="J1644" s="163"/>
      <c r="K1644" s="165">
        <v>1</v>
      </c>
      <c r="L1644" s="163"/>
      <c r="M1644" s="163"/>
      <c r="N1644" s="163"/>
      <c r="O1644" s="163"/>
      <c r="P1644" s="163"/>
      <c r="Q1644" s="163"/>
      <c r="R1644" s="166"/>
      <c r="T1644" s="167"/>
      <c r="U1644" s="163"/>
      <c r="V1644" s="163"/>
      <c r="W1644" s="163"/>
      <c r="X1644" s="163"/>
      <c r="Y1644" s="163"/>
      <c r="Z1644" s="163"/>
      <c r="AA1644" s="168"/>
      <c r="AT1644" s="169" t="s">
        <v>2027</v>
      </c>
      <c r="AU1644" s="169" t="s">
        <v>1960</v>
      </c>
      <c r="AV1644" s="10" t="s">
        <v>1960</v>
      </c>
      <c r="AW1644" s="10" t="s">
        <v>2028</v>
      </c>
      <c r="AX1644" s="10" t="s">
        <v>1936</v>
      </c>
      <c r="AY1644" s="169" t="s">
        <v>2019</v>
      </c>
    </row>
    <row r="1645" spans="2:65" s="10" customFormat="1" ht="22.5" customHeight="1">
      <c r="B1645" s="162"/>
      <c r="C1645" s="163"/>
      <c r="D1645" s="163"/>
      <c r="E1645" s="164" t="s">
        <v>1876</v>
      </c>
      <c r="F1645" s="266" t="s">
        <v>244</v>
      </c>
      <c r="G1645" s="263"/>
      <c r="H1645" s="263"/>
      <c r="I1645" s="263"/>
      <c r="J1645" s="163"/>
      <c r="K1645" s="165">
        <v>2</v>
      </c>
      <c r="L1645" s="163"/>
      <c r="M1645" s="163"/>
      <c r="N1645" s="163"/>
      <c r="O1645" s="163"/>
      <c r="P1645" s="163"/>
      <c r="Q1645" s="163"/>
      <c r="R1645" s="166"/>
      <c r="T1645" s="167"/>
      <c r="U1645" s="163"/>
      <c r="V1645" s="163"/>
      <c r="W1645" s="163"/>
      <c r="X1645" s="163"/>
      <c r="Y1645" s="163"/>
      <c r="Z1645" s="163"/>
      <c r="AA1645" s="168"/>
      <c r="AT1645" s="169" t="s">
        <v>2027</v>
      </c>
      <c r="AU1645" s="169" t="s">
        <v>1960</v>
      </c>
      <c r="AV1645" s="10" t="s">
        <v>1960</v>
      </c>
      <c r="AW1645" s="10" t="s">
        <v>2028</v>
      </c>
      <c r="AX1645" s="10" t="s">
        <v>1936</v>
      </c>
      <c r="AY1645" s="169" t="s">
        <v>2019</v>
      </c>
    </row>
    <row r="1646" spans="2:65" s="10" customFormat="1" ht="22.5" customHeight="1">
      <c r="B1646" s="162"/>
      <c r="C1646" s="163"/>
      <c r="D1646" s="163"/>
      <c r="E1646" s="164" t="s">
        <v>1876</v>
      </c>
      <c r="F1646" s="266" t="s">
        <v>245</v>
      </c>
      <c r="G1646" s="263"/>
      <c r="H1646" s="263"/>
      <c r="I1646" s="263"/>
      <c r="J1646" s="163"/>
      <c r="K1646" s="165">
        <v>2</v>
      </c>
      <c r="L1646" s="163"/>
      <c r="M1646" s="163"/>
      <c r="N1646" s="163"/>
      <c r="O1646" s="163"/>
      <c r="P1646" s="163"/>
      <c r="Q1646" s="163"/>
      <c r="R1646" s="166"/>
      <c r="T1646" s="167"/>
      <c r="U1646" s="163"/>
      <c r="V1646" s="163"/>
      <c r="W1646" s="163"/>
      <c r="X1646" s="163"/>
      <c r="Y1646" s="163"/>
      <c r="Z1646" s="163"/>
      <c r="AA1646" s="168"/>
      <c r="AT1646" s="169" t="s">
        <v>2027</v>
      </c>
      <c r="AU1646" s="169" t="s">
        <v>1960</v>
      </c>
      <c r="AV1646" s="10" t="s">
        <v>1960</v>
      </c>
      <c r="AW1646" s="10" t="s">
        <v>2028</v>
      </c>
      <c r="AX1646" s="10" t="s">
        <v>1936</v>
      </c>
      <c r="AY1646" s="169" t="s">
        <v>2019</v>
      </c>
    </row>
    <row r="1647" spans="2:65" s="10" customFormat="1" ht="22.5" customHeight="1">
      <c r="B1647" s="162"/>
      <c r="C1647" s="163"/>
      <c r="D1647" s="163"/>
      <c r="E1647" s="164" t="s">
        <v>1876</v>
      </c>
      <c r="F1647" s="266" t="s">
        <v>246</v>
      </c>
      <c r="G1647" s="263"/>
      <c r="H1647" s="263"/>
      <c r="I1647" s="263"/>
      <c r="J1647" s="163"/>
      <c r="K1647" s="165">
        <v>1</v>
      </c>
      <c r="L1647" s="163"/>
      <c r="M1647" s="163"/>
      <c r="N1647" s="163"/>
      <c r="O1647" s="163"/>
      <c r="P1647" s="163"/>
      <c r="Q1647" s="163"/>
      <c r="R1647" s="166"/>
      <c r="T1647" s="167"/>
      <c r="U1647" s="163"/>
      <c r="V1647" s="163"/>
      <c r="W1647" s="163"/>
      <c r="X1647" s="163"/>
      <c r="Y1647" s="163"/>
      <c r="Z1647" s="163"/>
      <c r="AA1647" s="168"/>
      <c r="AT1647" s="169" t="s">
        <v>2027</v>
      </c>
      <c r="AU1647" s="169" t="s">
        <v>1960</v>
      </c>
      <c r="AV1647" s="10" t="s">
        <v>1960</v>
      </c>
      <c r="AW1647" s="10" t="s">
        <v>2028</v>
      </c>
      <c r="AX1647" s="10" t="s">
        <v>1936</v>
      </c>
      <c r="AY1647" s="169" t="s">
        <v>2019</v>
      </c>
    </row>
    <row r="1648" spans="2:65" s="10" customFormat="1" ht="22.5" customHeight="1">
      <c r="B1648" s="162"/>
      <c r="C1648" s="163"/>
      <c r="D1648" s="163"/>
      <c r="E1648" s="164" t="s">
        <v>1876</v>
      </c>
      <c r="F1648" s="266" t="s">
        <v>247</v>
      </c>
      <c r="G1648" s="263"/>
      <c r="H1648" s="263"/>
      <c r="I1648" s="263"/>
      <c r="J1648" s="163"/>
      <c r="K1648" s="165">
        <v>1</v>
      </c>
      <c r="L1648" s="163"/>
      <c r="M1648" s="163"/>
      <c r="N1648" s="163"/>
      <c r="O1648" s="163"/>
      <c r="P1648" s="163"/>
      <c r="Q1648" s="163"/>
      <c r="R1648" s="166"/>
      <c r="T1648" s="167"/>
      <c r="U1648" s="163"/>
      <c r="V1648" s="163"/>
      <c r="W1648" s="163"/>
      <c r="X1648" s="163"/>
      <c r="Y1648" s="163"/>
      <c r="Z1648" s="163"/>
      <c r="AA1648" s="168"/>
      <c r="AT1648" s="169" t="s">
        <v>2027</v>
      </c>
      <c r="AU1648" s="169" t="s">
        <v>1960</v>
      </c>
      <c r="AV1648" s="10" t="s">
        <v>1960</v>
      </c>
      <c r="AW1648" s="10" t="s">
        <v>2028</v>
      </c>
      <c r="AX1648" s="10" t="s">
        <v>1936</v>
      </c>
      <c r="AY1648" s="169" t="s">
        <v>2019</v>
      </c>
    </row>
    <row r="1649" spans="2:65" s="10" customFormat="1" ht="22.5" customHeight="1">
      <c r="B1649" s="162"/>
      <c r="C1649" s="163"/>
      <c r="D1649" s="163"/>
      <c r="E1649" s="164" t="s">
        <v>1876</v>
      </c>
      <c r="F1649" s="266" t="s">
        <v>248</v>
      </c>
      <c r="G1649" s="263"/>
      <c r="H1649" s="263"/>
      <c r="I1649" s="263"/>
      <c r="J1649" s="163"/>
      <c r="K1649" s="165">
        <v>2</v>
      </c>
      <c r="L1649" s="163"/>
      <c r="M1649" s="163"/>
      <c r="N1649" s="163"/>
      <c r="O1649" s="163"/>
      <c r="P1649" s="163"/>
      <c r="Q1649" s="163"/>
      <c r="R1649" s="166"/>
      <c r="T1649" s="167"/>
      <c r="U1649" s="163"/>
      <c r="V1649" s="163"/>
      <c r="W1649" s="163"/>
      <c r="X1649" s="163"/>
      <c r="Y1649" s="163"/>
      <c r="Z1649" s="163"/>
      <c r="AA1649" s="168"/>
      <c r="AT1649" s="169" t="s">
        <v>2027</v>
      </c>
      <c r="AU1649" s="169" t="s">
        <v>1960</v>
      </c>
      <c r="AV1649" s="10" t="s">
        <v>1960</v>
      </c>
      <c r="AW1649" s="10" t="s">
        <v>2028</v>
      </c>
      <c r="AX1649" s="10" t="s">
        <v>1936</v>
      </c>
      <c r="AY1649" s="169" t="s">
        <v>2019</v>
      </c>
    </row>
    <row r="1650" spans="2:65" s="10" customFormat="1" ht="22.5" customHeight="1">
      <c r="B1650" s="162"/>
      <c r="C1650" s="163"/>
      <c r="D1650" s="163"/>
      <c r="E1650" s="164" t="s">
        <v>1876</v>
      </c>
      <c r="F1650" s="266" t="s">
        <v>249</v>
      </c>
      <c r="G1650" s="263"/>
      <c r="H1650" s="263"/>
      <c r="I1650" s="263"/>
      <c r="J1650" s="163"/>
      <c r="K1650" s="165">
        <v>1</v>
      </c>
      <c r="L1650" s="163"/>
      <c r="M1650" s="163"/>
      <c r="N1650" s="163"/>
      <c r="O1650" s="163"/>
      <c r="P1650" s="163"/>
      <c r="Q1650" s="163"/>
      <c r="R1650" s="166"/>
      <c r="T1650" s="167"/>
      <c r="U1650" s="163"/>
      <c r="V1650" s="163"/>
      <c r="W1650" s="163"/>
      <c r="X1650" s="163"/>
      <c r="Y1650" s="163"/>
      <c r="Z1650" s="163"/>
      <c r="AA1650" s="168"/>
      <c r="AT1650" s="169" t="s">
        <v>2027</v>
      </c>
      <c r="AU1650" s="169" t="s">
        <v>1960</v>
      </c>
      <c r="AV1650" s="10" t="s">
        <v>1960</v>
      </c>
      <c r="AW1650" s="10" t="s">
        <v>2028</v>
      </c>
      <c r="AX1650" s="10" t="s">
        <v>1936</v>
      </c>
      <c r="AY1650" s="169" t="s">
        <v>2019</v>
      </c>
    </row>
    <row r="1651" spans="2:65" s="10" customFormat="1" ht="22.5" customHeight="1">
      <c r="B1651" s="162"/>
      <c r="C1651" s="163"/>
      <c r="D1651" s="163"/>
      <c r="E1651" s="164" t="s">
        <v>1876</v>
      </c>
      <c r="F1651" s="266" t="s">
        <v>250</v>
      </c>
      <c r="G1651" s="263"/>
      <c r="H1651" s="263"/>
      <c r="I1651" s="263"/>
      <c r="J1651" s="163"/>
      <c r="K1651" s="165">
        <v>1</v>
      </c>
      <c r="L1651" s="163"/>
      <c r="M1651" s="163"/>
      <c r="N1651" s="163"/>
      <c r="O1651" s="163"/>
      <c r="P1651" s="163"/>
      <c r="Q1651" s="163"/>
      <c r="R1651" s="166"/>
      <c r="T1651" s="167"/>
      <c r="U1651" s="163"/>
      <c r="V1651" s="163"/>
      <c r="W1651" s="163"/>
      <c r="X1651" s="163"/>
      <c r="Y1651" s="163"/>
      <c r="Z1651" s="163"/>
      <c r="AA1651" s="168"/>
      <c r="AT1651" s="169" t="s">
        <v>2027</v>
      </c>
      <c r="AU1651" s="169" t="s">
        <v>1960</v>
      </c>
      <c r="AV1651" s="10" t="s">
        <v>1960</v>
      </c>
      <c r="AW1651" s="10" t="s">
        <v>2028</v>
      </c>
      <c r="AX1651" s="10" t="s">
        <v>1936</v>
      </c>
      <c r="AY1651" s="169" t="s">
        <v>2019</v>
      </c>
    </row>
    <row r="1652" spans="2:65" s="10" customFormat="1" ht="22.5" customHeight="1">
      <c r="B1652" s="162"/>
      <c r="C1652" s="163"/>
      <c r="D1652" s="163"/>
      <c r="E1652" s="164" t="s">
        <v>1876</v>
      </c>
      <c r="F1652" s="266" t="s">
        <v>251</v>
      </c>
      <c r="G1652" s="263"/>
      <c r="H1652" s="263"/>
      <c r="I1652" s="263"/>
      <c r="J1652" s="163"/>
      <c r="K1652" s="165">
        <v>1</v>
      </c>
      <c r="L1652" s="163"/>
      <c r="M1652" s="163"/>
      <c r="N1652" s="163"/>
      <c r="O1652" s="163"/>
      <c r="P1652" s="163"/>
      <c r="Q1652" s="163"/>
      <c r="R1652" s="166"/>
      <c r="T1652" s="167"/>
      <c r="U1652" s="163"/>
      <c r="V1652" s="163"/>
      <c r="W1652" s="163"/>
      <c r="X1652" s="163"/>
      <c r="Y1652" s="163"/>
      <c r="Z1652" s="163"/>
      <c r="AA1652" s="168"/>
      <c r="AT1652" s="169" t="s">
        <v>2027</v>
      </c>
      <c r="AU1652" s="169" t="s">
        <v>1960</v>
      </c>
      <c r="AV1652" s="10" t="s">
        <v>1960</v>
      </c>
      <c r="AW1652" s="10" t="s">
        <v>2028</v>
      </c>
      <c r="AX1652" s="10" t="s">
        <v>1936</v>
      </c>
      <c r="AY1652" s="169" t="s">
        <v>2019</v>
      </c>
    </row>
    <row r="1653" spans="2:65" s="11" customFormat="1" ht="22.5" customHeight="1">
      <c r="B1653" s="170"/>
      <c r="C1653" s="171"/>
      <c r="D1653" s="171"/>
      <c r="E1653" s="172" t="s">
        <v>1876</v>
      </c>
      <c r="F1653" s="264" t="s">
        <v>2029</v>
      </c>
      <c r="G1653" s="265"/>
      <c r="H1653" s="265"/>
      <c r="I1653" s="265"/>
      <c r="J1653" s="171"/>
      <c r="K1653" s="173">
        <v>17</v>
      </c>
      <c r="L1653" s="171"/>
      <c r="M1653" s="171"/>
      <c r="N1653" s="171"/>
      <c r="O1653" s="171"/>
      <c r="P1653" s="171"/>
      <c r="Q1653" s="171"/>
      <c r="R1653" s="174"/>
      <c r="T1653" s="175"/>
      <c r="U1653" s="171"/>
      <c r="V1653" s="171"/>
      <c r="W1653" s="171"/>
      <c r="X1653" s="171"/>
      <c r="Y1653" s="171"/>
      <c r="Z1653" s="171"/>
      <c r="AA1653" s="176"/>
      <c r="AT1653" s="177" t="s">
        <v>2027</v>
      </c>
      <c r="AU1653" s="177" t="s">
        <v>1960</v>
      </c>
      <c r="AV1653" s="11" t="s">
        <v>2024</v>
      </c>
      <c r="AW1653" s="11" t="s">
        <v>2028</v>
      </c>
      <c r="AX1653" s="11" t="s">
        <v>1878</v>
      </c>
      <c r="AY1653" s="177" t="s">
        <v>2019</v>
      </c>
    </row>
    <row r="1654" spans="2:65" s="1" customFormat="1" ht="44.25" customHeight="1">
      <c r="B1654" s="33"/>
      <c r="C1654" s="178" t="s">
        <v>252</v>
      </c>
      <c r="D1654" s="178" t="s">
        <v>2128</v>
      </c>
      <c r="E1654" s="179" t="s">
        <v>253</v>
      </c>
      <c r="F1654" s="267" t="s">
        <v>254</v>
      </c>
      <c r="G1654" s="268"/>
      <c r="H1654" s="268"/>
      <c r="I1654" s="268"/>
      <c r="J1654" s="180" t="s">
        <v>2197</v>
      </c>
      <c r="K1654" s="181">
        <v>1</v>
      </c>
      <c r="L1654" s="269">
        <v>0</v>
      </c>
      <c r="M1654" s="268"/>
      <c r="N1654" s="270">
        <f>ROUND(L1654*K1654,2)</f>
        <v>0</v>
      </c>
      <c r="O1654" s="250"/>
      <c r="P1654" s="250"/>
      <c r="Q1654" s="250"/>
      <c r="R1654" s="35"/>
      <c r="T1654" s="159" t="s">
        <v>1876</v>
      </c>
      <c r="U1654" s="42" t="s">
        <v>1901</v>
      </c>
      <c r="V1654" s="34"/>
      <c r="W1654" s="160">
        <f>V1654*K1654</f>
        <v>0</v>
      </c>
      <c r="X1654" s="160">
        <v>1.6E-2</v>
      </c>
      <c r="Y1654" s="160">
        <f>X1654*K1654</f>
        <v>1.6E-2</v>
      </c>
      <c r="Z1654" s="160">
        <v>0</v>
      </c>
      <c r="AA1654" s="161">
        <f>Z1654*K1654</f>
        <v>0</v>
      </c>
      <c r="AR1654" s="16" t="s">
        <v>2184</v>
      </c>
      <c r="AT1654" s="16" t="s">
        <v>2128</v>
      </c>
      <c r="AU1654" s="16" t="s">
        <v>1960</v>
      </c>
      <c r="AY1654" s="16" t="s">
        <v>2019</v>
      </c>
      <c r="BE1654" s="102">
        <f>IF(U1654="základní",N1654,0)</f>
        <v>0</v>
      </c>
      <c r="BF1654" s="102">
        <f>IF(U1654="snížená",N1654,0)</f>
        <v>0</v>
      </c>
      <c r="BG1654" s="102">
        <f>IF(U1654="zákl. přenesená",N1654,0)</f>
        <v>0</v>
      </c>
      <c r="BH1654" s="102">
        <f>IF(U1654="sníž. přenesená",N1654,0)</f>
        <v>0</v>
      </c>
      <c r="BI1654" s="102">
        <f>IF(U1654="nulová",N1654,0)</f>
        <v>0</v>
      </c>
      <c r="BJ1654" s="16" t="s">
        <v>1878</v>
      </c>
      <c r="BK1654" s="102">
        <f>ROUND(L1654*K1654,2)</f>
        <v>0</v>
      </c>
      <c r="BL1654" s="16" t="s">
        <v>2102</v>
      </c>
      <c r="BM1654" s="16" t="s">
        <v>255</v>
      </c>
    </row>
    <row r="1655" spans="2:65" s="10" customFormat="1" ht="22.5" customHeight="1">
      <c r="B1655" s="162"/>
      <c r="C1655" s="163"/>
      <c r="D1655" s="163"/>
      <c r="E1655" s="164" t="s">
        <v>1876</v>
      </c>
      <c r="F1655" s="262" t="s">
        <v>1878</v>
      </c>
      <c r="G1655" s="263"/>
      <c r="H1655" s="263"/>
      <c r="I1655" s="263"/>
      <c r="J1655" s="163"/>
      <c r="K1655" s="165">
        <v>1</v>
      </c>
      <c r="L1655" s="163"/>
      <c r="M1655" s="163"/>
      <c r="N1655" s="163"/>
      <c r="O1655" s="163"/>
      <c r="P1655" s="163"/>
      <c r="Q1655" s="163"/>
      <c r="R1655" s="166"/>
      <c r="T1655" s="167"/>
      <c r="U1655" s="163"/>
      <c r="V1655" s="163"/>
      <c r="W1655" s="163"/>
      <c r="X1655" s="163"/>
      <c r="Y1655" s="163"/>
      <c r="Z1655" s="163"/>
      <c r="AA1655" s="168"/>
      <c r="AT1655" s="169" t="s">
        <v>2027</v>
      </c>
      <c r="AU1655" s="169" t="s">
        <v>1960</v>
      </c>
      <c r="AV1655" s="10" t="s">
        <v>1960</v>
      </c>
      <c r="AW1655" s="10" t="s">
        <v>2028</v>
      </c>
      <c r="AX1655" s="10" t="s">
        <v>1936</v>
      </c>
      <c r="AY1655" s="169" t="s">
        <v>2019</v>
      </c>
    </row>
    <row r="1656" spans="2:65" s="11" customFormat="1" ht="22.5" customHeight="1">
      <c r="B1656" s="170"/>
      <c r="C1656" s="171"/>
      <c r="D1656" s="171"/>
      <c r="E1656" s="172" t="s">
        <v>1876</v>
      </c>
      <c r="F1656" s="264" t="s">
        <v>2029</v>
      </c>
      <c r="G1656" s="265"/>
      <c r="H1656" s="265"/>
      <c r="I1656" s="265"/>
      <c r="J1656" s="171"/>
      <c r="K1656" s="173">
        <v>1</v>
      </c>
      <c r="L1656" s="171"/>
      <c r="M1656" s="171"/>
      <c r="N1656" s="171"/>
      <c r="O1656" s="171"/>
      <c r="P1656" s="171"/>
      <c r="Q1656" s="171"/>
      <c r="R1656" s="174"/>
      <c r="T1656" s="175"/>
      <c r="U1656" s="171"/>
      <c r="V1656" s="171"/>
      <c r="W1656" s="171"/>
      <c r="X1656" s="171"/>
      <c r="Y1656" s="171"/>
      <c r="Z1656" s="171"/>
      <c r="AA1656" s="176"/>
      <c r="AT1656" s="177" t="s">
        <v>2027</v>
      </c>
      <c r="AU1656" s="177" t="s">
        <v>1960</v>
      </c>
      <c r="AV1656" s="11" t="s">
        <v>2024</v>
      </c>
      <c r="AW1656" s="11" t="s">
        <v>2028</v>
      </c>
      <c r="AX1656" s="11" t="s">
        <v>1878</v>
      </c>
      <c r="AY1656" s="177" t="s">
        <v>2019</v>
      </c>
    </row>
    <row r="1657" spans="2:65" s="1" customFormat="1" ht="31.5" customHeight="1">
      <c r="B1657" s="33"/>
      <c r="C1657" s="178" t="s">
        <v>256</v>
      </c>
      <c r="D1657" s="178" t="s">
        <v>2128</v>
      </c>
      <c r="E1657" s="179" t="s">
        <v>257</v>
      </c>
      <c r="F1657" s="267" t="s">
        <v>258</v>
      </c>
      <c r="G1657" s="268"/>
      <c r="H1657" s="268"/>
      <c r="I1657" s="268"/>
      <c r="J1657" s="180" t="s">
        <v>2197</v>
      </c>
      <c r="K1657" s="181">
        <v>2</v>
      </c>
      <c r="L1657" s="269">
        <v>0</v>
      </c>
      <c r="M1657" s="268"/>
      <c r="N1657" s="270">
        <f>ROUND(L1657*K1657,2)</f>
        <v>0</v>
      </c>
      <c r="O1657" s="250"/>
      <c r="P1657" s="250"/>
      <c r="Q1657" s="250"/>
      <c r="R1657" s="35"/>
      <c r="T1657" s="159" t="s">
        <v>1876</v>
      </c>
      <c r="U1657" s="42" t="s">
        <v>1901</v>
      </c>
      <c r="V1657" s="34"/>
      <c r="W1657" s="160">
        <f>V1657*K1657</f>
        <v>0</v>
      </c>
      <c r="X1657" s="160">
        <v>1.6E-2</v>
      </c>
      <c r="Y1657" s="160">
        <f>X1657*K1657</f>
        <v>3.2000000000000001E-2</v>
      </c>
      <c r="Z1657" s="160">
        <v>0</v>
      </c>
      <c r="AA1657" s="161">
        <f>Z1657*K1657</f>
        <v>0</v>
      </c>
      <c r="AR1657" s="16" t="s">
        <v>2184</v>
      </c>
      <c r="AT1657" s="16" t="s">
        <v>2128</v>
      </c>
      <c r="AU1657" s="16" t="s">
        <v>1960</v>
      </c>
      <c r="AY1657" s="16" t="s">
        <v>2019</v>
      </c>
      <c r="BE1657" s="102">
        <f>IF(U1657="základní",N1657,0)</f>
        <v>0</v>
      </c>
      <c r="BF1657" s="102">
        <f>IF(U1657="snížená",N1657,0)</f>
        <v>0</v>
      </c>
      <c r="BG1657" s="102">
        <f>IF(U1657="zákl. přenesená",N1657,0)</f>
        <v>0</v>
      </c>
      <c r="BH1657" s="102">
        <f>IF(U1657="sníž. přenesená",N1657,0)</f>
        <v>0</v>
      </c>
      <c r="BI1657" s="102">
        <f>IF(U1657="nulová",N1657,0)</f>
        <v>0</v>
      </c>
      <c r="BJ1657" s="16" t="s">
        <v>1878</v>
      </c>
      <c r="BK1657" s="102">
        <f>ROUND(L1657*K1657,2)</f>
        <v>0</v>
      </c>
      <c r="BL1657" s="16" t="s">
        <v>2102</v>
      </c>
      <c r="BM1657" s="16" t="s">
        <v>259</v>
      </c>
    </row>
    <row r="1658" spans="2:65" s="10" customFormat="1" ht="22.5" customHeight="1">
      <c r="B1658" s="162"/>
      <c r="C1658" s="163"/>
      <c r="D1658" s="163"/>
      <c r="E1658" s="164" t="s">
        <v>1876</v>
      </c>
      <c r="F1658" s="262" t="s">
        <v>1960</v>
      </c>
      <c r="G1658" s="263"/>
      <c r="H1658" s="263"/>
      <c r="I1658" s="263"/>
      <c r="J1658" s="163"/>
      <c r="K1658" s="165">
        <v>2</v>
      </c>
      <c r="L1658" s="163"/>
      <c r="M1658" s="163"/>
      <c r="N1658" s="163"/>
      <c r="O1658" s="163"/>
      <c r="P1658" s="163"/>
      <c r="Q1658" s="163"/>
      <c r="R1658" s="166"/>
      <c r="T1658" s="167"/>
      <c r="U1658" s="163"/>
      <c r="V1658" s="163"/>
      <c r="W1658" s="163"/>
      <c r="X1658" s="163"/>
      <c r="Y1658" s="163"/>
      <c r="Z1658" s="163"/>
      <c r="AA1658" s="168"/>
      <c r="AT1658" s="169" t="s">
        <v>2027</v>
      </c>
      <c r="AU1658" s="169" t="s">
        <v>1960</v>
      </c>
      <c r="AV1658" s="10" t="s">
        <v>1960</v>
      </c>
      <c r="AW1658" s="10" t="s">
        <v>2028</v>
      </c>
      <c r="AX1658" s="10" t="s">
        <v>1936</v>
      </c>
      <c r="AY1658" s="169" t="s">
        <v>2019</v>
      </c>
    </row>
    <row r="1659" spans="2:65" s="11" customFormat="1" ht="22.5" customHeight="1">
      <c r="B1659" s="170"/>
      <c r="C1659" s="171"/>
      <c r="D1659" s="171"/>
      <c r="E1659" s="172" t="s">
        <v>1876</v>
      </c>
      <c r="F1659" s="264" t="s">
        <v>2029</v>
      </c>
      <c r="G1659" s="265"/>
      <c r="H1659" s="265"/>
      <c r="I1659" s="265"/>
      <c r="J1659" s="171"/>
      <c r="K1659" s="173">
        <v>2</v>
      </c>
      <c r="L1659" s="171"/>
      <c r="M1659" s="171"/>
      <c r="N1659" s="171"/>
      <c r="O1659" s="171"/>
      <c r="P1659" s="171"/>
      <c r="Q1659" s="171"/>
      <c r="R1659" s="174"/>
      <c r="T1659" s="175"/>
      <c r="U1659" s="171"/>
      <c r="V1659" s="171"/>
      <c r="W1659" s="171"/>
      <c r="X1659" s="171"/>
      <c r="Y1659" s="171"/>
      <c r="Z1659" s="171"/>
      <c r="AA1659" s="176"/>
      <c r="AT1659" s="177" t="s">
        <v>2027</v>
      </c>
      <c r="AU1659" s="177" t="s">
        <v>1960</v>
      </c>
      <c r="AV1659" s="11" t="s">
        <v>2024</v>
      </c>
      <c r="AW1659" s="11" t="s">
        <v>2028</v>
      </c>
      <c r="AX1659" s="11" t="s">
        <v>1878</v>
      </c>
      <c r="AY1659" s="177" t="s">
        <v>2019</v>
      </c>
    </row>
    <row r="1660" spans="2:65" s="1" customFormat="1" ht="44.25" customHeight="1">
      <c r="B1660" s="33"/>
      <c r="C1660" s="178" t="s">
        <v>260</v>
      </c>
      <c r="D1660" s="178" t="s">
        <v>2128</v>
      </c>
      <c r="E1660" s="179" t="s">
        <v>261</v>
      </c>
      <c r="F1660" s="267" t="s">
        <v>262</v>
      </c>
      <c r="G1660" s="268"/>
      <c r="H1660" s="268"/>
      <c r="I1660" s="268"/>
      <c r="J1660" s="180" t="s">
        <v>2197</v>
      </c>
      <c r="K1660" s="181">
        <v>1</v>
      </c>
      <c r="L1660" s="269">
        <v>0</v>
      </c>
      <c r="M1660" s="268"/>
      <c r="N1660" s="270">
        <f>ROUND(L1660*K1660,2)</f>
        <v>0</v>
      </c>
      <c r="O1660" s="250"/>
      <c r="P1660" s="250"/>
      <c r="Q1660" s="250"/>
      <c r="R1660" s="35"/>
      <c r="T1660" s="159" t="s">
        <v>1876</v>
      </c>
      <c r="U1660" s="42" t="s">
        <v>1901</v>
      </c>
      <c r="V1660" s="34"/>
      <c r="W1660" s="160">
        <f>V1660*K1660</f>
        <v>0</v>
      </c>
      <c r="X1660" s="160">
        <v>1.6E-2</v>
      </c>
      <c r="Y1660" s="160">
        <f>X1660*K1660</f>
        <v>1.6E-2</v>
      </c>
      <c r="Z1660" s="160">
        <v>0</v>
      </c>
      <c r="AA1660" s="161">
        <f>Z1660*K1660</f>
        <v>0</v>
      </c>
      <c r="AR1660" s="16" t="s">
        <v>2184</v>
      </c>
      <c r="AT1660" s="16" t="s">
        <v>2128</v>
      </c>
      <c r="AU1660" s="16" t="s">
        <v>1960</v>
      </c>
      <c r="AY1660" s="16" t="s">
        <v>2019</v>
      </c>
      <c r="BE1660" s="102">
        <f>IF(U1660="základní",N1660,0)</f>
        <v>0</v>
      </c>
      <c r="BF1660" s="102">
        <f>IF(U1660="snížená",N1660,0)</f>
        <v>0</v>
      </c>
      <c r="BG1660" s="102">
        <f>IF(U1660="zákl. přenesená",N1660,0)</f>
        <v>0</v>
      </c>
      <c r="BH1660" s="102">
        <f>IF(U1660="sníž. přenesená",N1660,0)</f>
        <v>0</v>
      </c>
      <c r="BI1660" s="102">
        <f>IF(U1660="nulová",N1660,0)</f>
        <v>0</v>
      </c>
      <c r="BJ1660" s="16" t="s">
        <v>1878</v>
      </c>
      <c r="BK1660" s="102">
        <f>ROUND(L1660*K1660,2)</f>
        <v>0</v>
      </c>
      <c r="BL1660" s="16" t="s">
        <v>2102</v>
      </c>
      <c r="BM1660" s="16" t="s">
        <v>263</v>
      </c>
    </row>
    <row r="1661" spans="2:65" s="10" customFormat="1" ht="22.5" customHeight="1">
      <c r="B1661" s="162"/>
      <c r="C1661" s="163"/>
      <c r="D1661" s="163"/>
      <c r="E1661" s="164" t="s">
        <v>1876</v>
      </c>
      <c r="F1661" s="262" t="s">
        <v>1878</v>
      </c>
      <c r="G1661" s="263"/>
      <c r="H1661" s="263"/>
      <c r="I1661" s="263"/>
      <c r="J1661" s="163"/>
      <c r="K1661" s="165">
        <v>1</v>
      </c>
      <c r="L1661" s="163"/>
      <c r="M1661" s="163"/>
      <c r="N1661" s="163"/>
      <c r="O1661" s="163"/>
      <c r="P1661" s="163"/>
      <c r="Q1661" s="163"/>
      <c r="R1661" s="166"/>
      <c r="T1661" s="167"/>
      <c r="U1661" s="163"/>
      <c r="V1661" s="163"/>
      <c r="W1661" s="163"/>
      <c r="X1661" s="163"/>
      <c r="Y1661" s="163"/>
      <c r="Z1661" s="163"/>
      <c r="AA1661" s="168"/>
      <c r="AT1661" s="169" t="s">
        <v>2027</v>
      </c>
      <c r="AU1661" s="169" t="s">
        <v>1960</v>
      </c>
      <c r="AV1661" s="10" t="s">
        <v>1960</v>
      </c>
      <c r="AW1661" s="10" t="s">
        <v>2028</v>
      </c>
      <c r="AX1661" s="10" t="s">
        <v>1936</v>
      </c>
      <c r="AY1661" s="169" t="s">
        <v>2019</v>
      </c>
    </row>
    <row r="1662" spans="2:65" s="11" customFormat="1" ht="22.5" customHeight="1">
      <c r="B1662" s="170"/>
      <c r="C1662" s="171"/>
      <c r="D1662" s="171"/>
      <c r="E1662" s="172" t="s">
        <v>1876</v>
      </c>
      <c r="F1662" s="264" t="s">
        <v>2029</v>
      </c>
      <c r="G1662" s="265"/>
      <c r="H1662" s="265"/>
      <c r="I1662" s="265"/>
      <c r="J1662" s="171"/>
      <c r="K1662" s="173">
        <v>1</v>
      </c>
      <c r="L1662" s="171"/>
      <c r="M1662" s="171"/>
      <c r="N1662" s="171"/>
      <c r="O1662" s="171"/>
      <c r="P1662" s="171"/>
      <c r="Q1662" s="171"/>
      <c r="R1662" s="174"/>
      <c r="T1662" s="175"/>
      <c r="U1662" s="171"/>
      <c r="V1662" s="171"/>
      <c r="W1662" s="171"/>
      <c r="X1662" s="171"/>
      <c r="Y1662" s="171"/>
      <c r="Z1662" s="171"/>
      <c r="AA1662" s="176"/>
      <c r="AT1662" s="177" t="s">
        <v>2027</v>
      </c>
      <c r="AU1662" s="177" t="s">
        <v>1960</v>
      </c>
      <c r="AV1662" s="11" t="s">
        <v>2024</v>
      </c>
      <c r="AW1662" s="11" t="s">
        <v>2028</v>
      </c>
      <c r="AX1662" s="11" t="s">
        <v>1878</v>
      </c>
      <c r="AY1662" s="177" t="s">
        <v>2019</v>
      </c>
    </row>
    <row r="1663" spans="2:65" s="1" customFormat="1" ht="31.5" customHeight="1">
      <c r="B1663" s="33"/>
      <c r="C1663" s="178" t="s">
        <v>264</v>
      </c>
      <c r="D1663" s="178" t="s">
        <v>2128</v>
      </c>
      <c r="E1663" s="179" t="s">
        <v>265</v>
      </c>
      <c r="F1663" s="267" t="s">
        <v>266</v>
      </c>
      <c r="G1663" s="268"/>
      <c r="H1663" s="268"/>
      <c r="I1663" s="268"/>
      <c r="J1663" s="180" t="s">
        <v>2197</v>
      </c>
      <c r="K1663" s="181">
        <v>1</v>
      </c>
      <c r="L1663" s="269">
        <v>0</v>
      </c>
      <c r="M1663" s="268"/>
      <c r="N1663" s="270">
        <f>ROUND(L1663*K1663,2)</f>
        <v>0</v>
      </c>
      <c r="O1663" s="250"/>
      <c r="P1663" s="250"/>
      <c r="Q1663" s="250"/>
      <c r="R1663" s="35"/>
      <c r="T1663" s="159" t="s">
        <v>1876</v>
      </c>
      <c r="U1663" s="42" t="s">
        <v>1901</v>
      </c>
      <c r="V1663" s="34"/>
      <c r="W1663" s="160">
        <f>V1663*K1663</f>
        <v>0</v>
      </c>
      <c r="X1663" s="160">
        <v>1.6E-2</v>
      </c>
      <c r="Y1663" s="160">
        <f>X1663*K1663</f>
        <v>1.6E-2</v>
      </c>
      <c r="Z1663" s="160">
        <v>0</v>
      </c>
      <c r="AA1663" s="161">
        <f>Z1663*K1663</f>
        <v>0</v>
      </c>
      <c r="AR1663" s="16" t="s">
        <v>2184</v>
      </c>
      <c r="AT1663" s="16" t="s">
        <v>2128</v>
      </c>
      <c r="AU1663" s="16" t="s">
        <v>1960</v>
      </c>
      <c r="AY1663" s="16" t="s">
        <v>2019</v>
      </c>
      <c r="BE1663" s="102">
        <f>IF(U1663="základní",N1663,0)</f>
        <v>0</v>
      </c>
      <c r="BF1663" s="102">
        <f>IF(U1663="snížená",N1663,0)</f>
        <v>0</v>
      </c>
      <c r="BG1663" s="102">
        <f>IF(U1663="zákl. přenesená",N1663,0)</f>
        <v>0</v>
      </c>
      <c r="BH1663" s="102">
        <f>IF(U1663="sníž. přenesená",N1663,0)</f>
        <v>0</v>
      </c>
      <c r="BI1663" s="102">
        <f>IF(U1663="nulová",N1663,0)</f>
        <v>0</v>
      </c>
      <c r="BJ1663" s="16" t="s">
        <v>1878</v>
      </c>
      <c r="BK1663" s="102">
        <f>ROUND(L1663*K1663,2)</f>
        <v>0</v>
      </c>
      <c r="BL1663" s="16" t="s">
        <v>2102</v>
      </c>
      <c r="BM1663" s="16" t="s">
        <v>267</v>
      </c>
    </row>
    <row r="1664" spans="2:65" s="10" customFormat="1" ht="22.5" customHeight="1">
      <c r="B1664" s="162"/>
      <c r="C1664" s="163"/>
      <c r="D1664" s="163"/>
      <c r="E1664" s="164" t="s">
        <v>1876</v>
      </c>
      <c r="F1664" s="262" t="s">
        <v>1878</v>
      </c>
      <c r="G1664" s="263"/>
      <c r="H1664" s="263"/>
      <c r="I1664" s="263"/>
      <c r="J1664" s="163"/>
      <c r="K1664" s="165">
        <v>1</v>
      </c>
      <c r="L1664" s="163"/>
      <c r="M1664" s="163"/>
      <c r="N1664" s="163"/>
      <c r="O1664" s="163"/>
      <c r="P1664" s="163"/>
      <c r="Q1664" s="163"/>
      <c r="R1664" s="166"/>
      <c r="T1664" s="167"/>
      <c r="U1664" s="163"/>
      <c r="V1664" s="163"/>
      <c r="W1664" s="163"/>
      <c r="X1664" s="163"/>
      <c r="Y1664" s="163"/>
      <c r="Z1664" s="163"/>
      <c r="AA1664" s="168"/>
      <c r="AT1664" s="169" t="s">
        <v>2027</v>
      </c>
      <c r="AU1664" s="169" t="s">
        <v>1960</v>
      </c>
      <c r="AV1664" s="10" t="s">
        <v>1960</v>
      </c>
      <c r="AW1664" s="10" t="s">
        <v>2028</v>
      </c>
      <c r="AX1664" s="10" t="s">
        <v>1936</v>
      </c>
      <c r="AY1664" s="169" t="s">
        <v>2019</v>
      </c>
    </row>
    <row r="1665" spans="2:65" s="11" customFormat="1" ht="22.5" customHeight="1">
      <c r="B1665" s="170"/>
      <c r="C1665" s="171"/>
      <c r="D1665" s="171"/>
      <c r="E1665" s="172" t="s">
        <v>1876</v>
      </c>
      <c r="F1665" s="264" t="s">
        <v>2029</v>
      </c>
      <c r="G1665" s="265"/>
      <c r="H1665" s="265"/>
      <c r="I1665" s="265"/>
      <c r="J1665" s="171"/>
      <c r="K1665" s="173">
        <v>1</v>
      </c>
      <c r="L1665" s="171"/>
      <c r="M1665" s="171"/>
      <c r="N1665" s="171"/>
      <c r="O1665" s="171"/>
      <c r="P1665" s="171"/>
      <c r="Q1665" s="171"/>
      <c r="R1665" s="174"/>
      <c r="T1665" s="175"/>
      <c r="U1665" s="171"/>
      <c r="V1665" s="171"/>
      <c r="W1665" s="171"/>
      <c r="X1665" s="171"/>
      <c r="Y1665" s="171"/>
      <c r="Z1665" s="171"/>
      <c r="AA1665" s="176"/>
      <c r="AT1665" s="177" t="s">
        <v>2027</v>
      </c>
      <c r="AU1665" s="177" t="s">
        <v>1960</v>
      </c>
      <c r="AV1665" s="11" t="s">
        <v>2024</v>
      </c>
      <c r="AW1665" s="11" t="s">
        <v>2028</v>
      </c>
      <c r="AX1665" s="11" t="s">
        <v>1878</v>
      </c>
      <c r="AY1665" s="177" t="s">
        <v>2019</v>
      </c>
    </row>
    <row r="1666" spans="2:65" s="1" customFormat="1" ht="44.25" customHeight="1">
      <c r="B1666" s="33"/>
      <c r="C1666" s="178" t="s">
        <v>268</v>
      </c>
      <c r="D1666" s="178" t="s">
        <v>2128</v>
      </c>
      <c r="E1666" s="179" t="s">
        <v>269</v>
      </c>
      <c r="F1666" s="267" t="s">
        <v>270</v>
      </c>
      <c r="G1666" s="268"/>
      <c r="H1666" s="268"/>
      <c r="I1666" s="268"/>
      <c r="J1666" s="180" t="s">
        <v>2197</v>
      </c>
      <c r="K1666" s="181">
        <v>1</v>
      </c>
      <c r="L1666" s="269">
        <v>0</v>
      </c>
      <c r="M1666" s="268"/>
      <c r="N1666" s="270">
        <f>ROUND(L1666*K1666,2)</f>
        <v>0</v>
      </c>
      <c r="O1666" s="250"/>
      <c r="P1666" s="250"/>
      <c r="Q1666" s="250"/>
      <c r="R1666" s="35"/>
      <c r="T1666" s="159" t="s">
        <v>1876</v>
      </c>
      <c r="U1666" s="42" t="s">
        <v>1901</v>
      </c>
      <c r="V1666" s="34"/>
      <c r="W1666" s="160">
        <f>V1666*K1666</f>
        <v>0</v>
      </c>
      <c r="X1666" s="160">
        <v>1.6E-2</v>
      </c>
      <c r="Y1666" s="160">
        <f>X1666*K1666</f>
        <v>1.6E-2</v>
      </c>
      <c r="Z1666" s="160">
        <v>0</v>
      </c>
      <c r="AA1666" s="161">
        <f>Z1666*K1666</f>
        <v>0</v>
      </c>
      <c r="AR1666" s="16" t="s">
        <v>2184</v>
      </c>
      <c r="AT1666" s="16" t="s">
        <v>2128</v>
      </c>
      <c r="AU1666" s="16" t="s">
        <v>1960</v>
      </c>
      <c r="AY1666" s="16" t="s">
        <v>2019</v>
      </c>
      <c r="BE1666" s="102">
        <f>IF(U1666="základní",N1666,0)</f>
        <v>0</v>
      </c>
      <c r="BF1666" s="102">
        <f>IF(U1666="snížená",N1666,0)</f>
        <v>0</v>
      </c>
      <c r="BG1666" s="102">
        <f>IF(U1666="zákl. přenesená",N1666,0)</f>
        <v>0</v>
      </c>
      <c r="BH1666" s="102">
        <f>IF(U1666="sníž. přenesená",N1666,0)</f>
        <v>0</v>
      </c>
      <c r="BI1666" s="102">
        <f>IF(U1666="nulová",N1666,0)</f>
        <v>0</v>
      </c>
      <c r="BJ1666" s="16" t="s">
        <v>1878</v>
      </c>
      <c r="BK1666" s="102">
        <f>ROUND(L1666*K1666,2)</f>
        <v>0</v>
      </c>
      <c r="BL1666" s="16" t="s">
        <v>2102</v>
      </c>
      <c r="BM1666" s="16" t="s">
        <v>271</v>
      </c>
    </row>
    <row r="1667" spans="2:65" s="10" customFormat="1" ht="22.5" customHeight="1">
      <c r="B1667" s="162"/>
      <c r="C1667" s="163"/>
      <c r="D1667" s="163"/>
      <c r="E1667" s="164" t="s">
        <v>1876</v>
      </c>
      <c r="F1667" s="262" t="s">
        <v>1878</v>
      </c>
      <c r="G1667" s="263"/>
      <c r="H1667" s="263"/>
      <c r="I1667" s="263"/>
      <c r="J1667" s="163"/>
      <c r="K1667" s="165">
        <v>1</v>
      </c>
      <c r="L1667" s="163"/>
      <c r="M1667" s="163"/>
      <c r="N1667" s="163"/>
      <c r="O1667" s="163"/>
      <c r="P1667" s="163"/>
      <c r="Q1667" s="163"/>
      <c r="R1667" s="166"/>
      <c r="T1667" s="167"/>
      <c r="U1667" s="163"/>
      <c r="V1667" s="163"/>
      <c r="W1667" s="163"/>
      <c r="X1667" s="163"/>
      <c r="Y1667" s="163"/>
      <c r="Z1667" s="163"/>
      <c r="AA1667" s="168"/>
      <c r="AT1667" s="169" t="s">
        <v>2027</v>
      </c>
      <c r="AU1667" s="169" t="s">
        <v>1960</v>
      </c>
      <c r="AV1667" s="10" t="s">
        <v>1960</v>
      </c>
      <c r="AW1667" s="10" t="s">
        <v>2028</v>
      </c>
      <c r="AX1667" s="10" t="s">
        <v>1936</v>
      </c>
      <c r="AY1667" s="169" t="s">
        <v>2019</v>
      </c>
    </row>
    <row r="1668" spans="2:65" s="11" customFormat="1" ht="22.5" customHeight="1">
      <c r="B1668" s="170"/>
      <c r="C1668" s="171"/>
      <c r="D1668" s="171"/>
      <c r="E1668" s="172" t="s">
        <v>1876</v>
      </c>
      <c r="F1668" s="264" t="s">
        <v>2029</v>
      </c>
      <c r="G1668" s="265"/>
      <c r="H1668" s="265"/>
      <c r="I1668" s="265"/>
      <c r="J1668" s="171"/>
      <c r="K1668" s="173">
        <v>1</v>
      </c>
      <c r="L1668" s="171"/>
      <c r="M1668" s="171"/>
      <c r="N1668" s="171"/>
      <c r="O1668" s="171"/>
      <c r="P1668" s="171"/>
      <c r="Q1668" s="171"/>
      <c r="R1668" s="174"/>
      <c r="T1668" s="175"/>
      <c r="U1668" s="171"/>
      <c r="V1668" s="171"/>
      <c r="W1668" s="171"/>
      <c r="X1668" s="171"/>
      <c r="Y1668" s="171"/>
      <c r="Z1668" s="171"/>
      <c r="AA1668" s="176"/>
      <c r="AT1668" s="177" t="s">
        <v>2027</v>
      </c>
      <c r="AU1668" s="177" t="s">
        <v>1960</v>
      </c>
      <c r="AV1668" s="11" t="s">
        <v>2024</v>
      </c>
      <c r="AW1668" s="11" t="s">
        <v>2028</v>
      </c>
      <c r="AX1668" s="11" t="s">
        <v>1878</v>
      </c>
      <c r="AY1668" s="177" t="s">
        <v>2019</v>
      </c>
    </row>
    <row r="1669" spans="2:65" s="1" customFormat="1" ht="44.25" customHeight="1">
      <c r="B1669" s="33"/>
      <c r="C1669" s="178" t="s">
        <v>272</v>
      </c>
      <c r="D1669" s="178" t="s">
        <v>2128</v>
      </c>
      <c r="E1669" s="179" t="s">
        <v>273</v>
      </c>
      <c r="F1669" s="267" t="s">
        <v>274</v>
      </c>
      <c r="G1669" s="268"/>
      <c r="H1669" s="268"/>
      <c r="I1669" s="268"/>
      <c r="J1669" s="180" t="s">
        <v>2197</v>
      </c>
      <c r="K1669" s="181">
        <v>2</v>
      </c>
      <c r="L1669" s="269">
        <v>0</v>
      </c>
      <c r="M1669" s="268"/>
      <c r="N1669" s="270">
        <f>ROUND(L1669*K1669,2)</f>
        <v>0</v>
      </c>
      <c r="O1669" s="250"/>
      <c r="P1669" s="250"/>
      <c r="Q1669" s="250"/>
      <c r="R1669" s="35"/>
      <c r="T1669" s="159" t="s">
        <v>1876</v>
      </c>
      <c r="U1669" s="42" t="s">
        <v>1901</v>
      </c>
      <c r="V1669" s="34"/>
      <c r="W1669" s="160">
        <f>V1669*K1669</f>
        <v>0</v>
      </c>
      <c r="X1669" s="160">
        <v>1.6E-2</v>
      </c>
      <c r="Y1669" s="160">
        <f>X1669*K1669</f>
        <v>3.2000000000000001E-2</v>
      </c>
      <c r="Z1669" s="160">
        <v>0</v>
      </c>
      <c r="AA1669" s="161">
        <f>Z1669*K1669</f>
        <v>0</v>
      </c>
      <c r="AR1669" s="16" t="s">
        <v>2184</v>
      </c>
      <c r="AT1669" s="16" t="s">
        <v>2128</v>
      </c>
      <c r="AU1669" s="16" t="s">
        <v>1960</v>
      </c>
      <c r="AY1669" s="16" t="s">
        <v>2019</v>
      </c>
      <c r="BE1669" s="102">
        <f>IF(U1669="základní",N1669,0)</f>
        <v>0</v>
      </c>
      <c r="BF1669" s="102">
        <f>IF(U1669="snížená",N1669,0)</f>
        <v>0</v>
      </c>
      <c r="BG1669" s="102">
        <f>IF(U1669="zákl. přenesená",N1669,0)</f>
        <v>0</v>
      </c>
      <c r="BH1669" s="102">
        <f>IF(U1669="sníž. přenesená",N1669,0)</f>
        <v>0</v>
      </c>
      <c r="BI1669" s="102">
        <f>IF(U1669="nulová",N1669,0)</f>
        <v>0</v>
      </c>
      <c r="BJ1669" s="16" t="s">
        <v>1878</v>
      </c>
      <c r="BK1669" s="102">
        <f>ROUND(L1669*K1669,2)</f>
        <v>0</v>
      </c>
      <c r="BL1669" s="16" t="s">
        <v>2102</v>
      </c>
      <c r="BM1669" s="16" t="s">
        <v>275</v>
      </c>
    </row>
    <row r="1670" spans="2:65" s="10" customFormat="1" ht="22.5" customHeight="1">
      <c r="B1670" s="162"/>
      <c r="C1670" s="163"/>
      <c r="D1670" s="163"/>
      <c r="E1670" s="164" t="s">
        <v>1876</v>
      </c>
      <c r="F1670" s="262" t="s">
        <v>1960</v>
      </c>
      <c r="G1670" s="263"/>
      <c r="H1670" s="263"/>
      <c r="I1670" s="263"/>
      <c r="J1670" s="163"/>
      <c r="K1670" s="165">
        <v>2</v>
      </c>
      <c r="L1670" s="163"/>
      <c r="M1670" s="163"/>
      <c r="N1670" s="163"/>
      <c r="O1670" s="163"/>
      <c r="P1670" s="163"/>
      <c r="Q1670" s="163"/>
      <c r="R1670" s="166"/>
      <c r="T1670" s="167"/>
      <c r="U1670" s="163"/>
      <c r="V1670" s="163"/>
      <c r="W1670" s="163"/>
      <c r="X1670" s="163"/>
      <c r="Y1670" s="163"/>
      <c r="Z1670" s="163"/>
      <c r="AA1670" s="168"/>
      <c r="AT1670" s="169" t="s">
        <v>2027</v>
      </c>
      <c r="AU1670" s="169" t="s">
        <v>1960</v>
      </c>
      <c r="AV1670" s="10" t="s">
        <v>1960</v>
      </c>
      <c r="AW1670" s="10" t="s">
        <v>2028</v>
      </c>
      <c r="AX1670" s="10" t="s">
        <v>1936</v>
      </c>
      <c r="AY1670" s="169" t="s">
        <v>2019</v>
      </c>
    </row>
    <row r="1671" spans="2:65" s="11" customFormat="1" ht="22.5" customHeight="1">
      <c r="B1671" s="170"/>
      <c r="C1671" s="171"/>
      <c r="D1671" s="171"/>
      <c r="E1671" s="172" t="s">
        <v>1876</v>
      </c>
      <c r="F1671" s="264" t="s">
        <v>2029</v>
      </c>
      <c r="G1671" s="265"/>
      <c r="H1671" s="265"/>
      <c r="I1671" s="265"/>
      <c r="J1671" s="171"/>
      <c r="K1671" s="173">
        <v>2</v>
      </c>
      <c r="L1671" s="171"/>
      <c r="M1671" s="171"/>
      <c r="N1671" s="171"/>
      <c r="O1671" s="171"/>
      <c r="P1671" s="171"/>
      <c r="Q1671" s="171"/>
      <c r="R1671" s="174"/>
      <c r="T1671" s="175"/>
      <c r="U1671" s="171"/>
      <c r="V1671" s="171"/>
      <c r="W1671" s="171"/>
      <c r="X1671" s="171"/>
      <c r="Y1671" s="171"/>
      <c r="Z1671" s="171"/>
      <c r="AA1671" s="176"/>
      <c r="AT1671" s="177" t="s">
        <v>2027</v>
      </c>
      <c r="AU1671" s="177" t="s">
        <v>1960</v>
      </c>
      <c r="AV1671" s="11" t="s">
        <v>2024</v>
      </c>
      <c r="AW1671" s="11" t="s">
        <v>2028</v>
      </c>
      <c r="AX1671" s="11" t="s">
        <v>1878</v>
      </c>
      <c r="AY1671" s="177" t="s">
        <v>2019</v>
      </c>
    </row>
    <row r="1672" spans="2:65" s="1" customFormat="1" ht="57" customHeight="1">
      <c r="B1672" s="33"/>
      <c r="C1672" s="178" t="s">
        <v>276</v>
      </c>
      <c r="D1672" s="178" t="s">
        <v>2128</v>
      </c>
      <c r="E1672" s="179" t="s">
        <v>277</v>
      </c>
      <c r="F1672" s="267" t="s">
        <v>278</v>
      </c>
      <c r="G1672" s="268"/>
      <c r="H1672" s="268"/>
      <c r="I1672" s="268"/>
      <c r="J1672" s="180" t="s">
        <v>2197</v>
      </c>
      <c r="K1672" s="181">
        <v>2</v>
      </c>
      <c r="L1672" s="269">
        <v>0</v>
      </c>
      <c r="M1672" s="268"/>
      <c r="N1672" s="270">
        <f>ROUND(L1672*K1672,2)</f>
        <v>0</v>
      </c>
      <c r="O1672" s="250"/>
      <c r="P1672" s="250"/>
      <c r="Q1672" s="250"/>
      <c r="R1672" s="35"/>
      <c r="T1672" s="159" t="s">
        <v>1876</v>
      </c>
      <c r="U1672" s="42" t="s">
        <v>1901</v>
      </c>
      <c r="V1672" s="34"/>
      <c r="W1672" s="160">
        <f>V1672*K1672</f>
        <v>0</v>
      </c>
      <c r="X1672" s="160">
        <v>1.6E-2</v>
      </c>
      <c r="Y1672" s="160">
        <f>X1672*K1672</f>
        <v>3.2000000000000001E-2</v>
      </c>
      <c r="Z1672" s="160">
        <v>0</v>
      </c>
      <c r="AA1672" s="161">
        <f>Z1672*K1672</f>
        <v>0</v>
      </c>
      <c r="AR1672" s="16" t="s">
        <v>2184</v>
      </c>
      <c r="AT1672" s="16" t="s">
        <v>2128</v>
      </c>
      <c r="AU1672" s="16" t="s">
        <v>1960</v>
      </c>
      <c r="AY1672" s="16" t="s">
        <v>2019</v>
      </c>
      <c r="BE1672" s="102">
        <f>IF(U1672="základní",N1672,0)</f>
        <v>0</v>
      </c>
      <c r="BF1672" s="102">
        <f>IF(U1672="snížená",N1672,0)</f>
        <v>0</v>
      </c>
      <c r="BG1672" s="102">
        <f>IF(U1672="zákl. přenesená",N1672,0)</f>
        <v>0</v>
      </c>
      <c r="BH1672" s="102">
        <f>IF(U1672="sníž. přenesená",N1672,0)</f>
        <v>0</v>
      </c>
      <c r="BI1672" s="102">
        <f>IF(U1672="nulová",N1672,0)</f>
        <v>0</v>
      </c>
      <c r="BJ1672" s="16" t="s">
        <v>1878</v>
      </c>
      <c r="BK1672" s="102">
        <f>ROUND(L1672*K1672,2)</f>
        <v>0</v>
      </c>
      <c r="BL1672" s="16" t="s">
        <v>2102</v>
      </c>
      <c r="BM1672" s="16" t="s">
        <v>279</v>
      </c>
    </row>
    <row r="1673" spans="2:65" s="10" customFormat="1" ht="22.5" customHeight="1">
      <c r="B1673" s="162"/>
      <c r="C1673" s="163"/>
      <c r="D1673" s="163"/>
      <c r="E1673" s="164" t="s">
        <v>1876</v>
      </c>
      <c r="F1673" s="262" t="s">
        <v>1960</v>
      </c>
      <c r="G1673" s="263"/>
      <c r="H1673" s="263"/>
      <c r="I1673" s="263"/>
      <c r="J1673" s="163"/>
      <c r="K1673" s="165">
        <v>2</v>
      </c>
      <c r="L1673" s="163"/>
      <c r="M1673" s="163"/>
      <c r="N1673" s="163"/>
      <c r="O1673" s="163"/>
      <c r="P1673" s="163"/>
      <c r="Q1673" s="163"/>
      <c r="R1673" s="166"/>
      <c r="T1673" s="167"/>
      <c r="U1673" s="163"/>
      <c r="V1673" s="163"/>
      <c r="W1673" s="163"/>
      <c r="X1673" s="163"/>
      <c r="Y1673" s="163"/>
      <c r="Z1673" s="163"/>
      <c r="AA1673" s="168"/>
      <c r="AT1673" s="169" t="s">
        <v>2027</v>
      </c>
      <c r="AU1673" s="169" t="s">
        <v>1960</v>
      </c>
      <c r="AV1673" s="10" t="s">
        <v>1960</v>
      </c>
      <c r="AW1673" s="10" t="s">
        <v>2028</v>
      </c>
      <c r="AX1673" s="10" t="s">
        <v>1936</v>
      </c>
      <c r="AY1673" s="169" t="s">
        <v>2019</v>
      </c>
    </row>
    <row r="1674" spans="2:65" s="11" customFormat="1" ht="22.5" customHeight="1">
      <c r="B1674" s="170"/>
      <c r="C1674" s="171"/>
      <c r="D1674" s="171"/>
      <c r="E1674" s="172" t="s">
        <v>1876</v>
      </c>
      <c r="F1674" s="264" t="s">
        <v>2029</v>
      </c>
      <c r="G1674" s="265"/>
      <c r="H1674" s="265"/>
      <c r="I1674" s="265"/>
      <c r="J1674" s="171"/>
      <c r="K1674" s="173">
        <v>2</v>
      </c>
      <c r="L1674" s="171"/>
      <c r="M1674" s="171"/>
      <c r="N1674" s="171"/>
      <c r="O1674" s="171"/>
      <c r="P1674" s="171"/>
      <c r="Q1674" s="171"/>
      <c r="R1674" s="174"/>
      <c r="T1674" s="175"/>
      <c r="U1674" s="171"/>
      <c r="V1674" s="171"/>
      <c r="W1674" s="171"/>
      <c r="X1674" s="171"/>
      <c r="Y1674" s="171"/>
      <c r="Z1674" s="171"/>
      <c r="AA1674" s="176"/>
      <c r="AT1674" s="177" t="s">
        <v>2027</v>
      </c>
      <c r="AU1674" s="177" t="s">
        <v>1960</v>
      </c>
      <c r="AV1674" s="11" t="s">
        <v>2024</v>
      </c>
      <c r="AW1674" s="11" t="s">
        <v>2028</v>
      </c>
      <c r="AX1674" s="11" t="s">
        <v>1878</v>
      </c>
      <c r="AY1674" s="177" t="s">
        <v>2019</v>
      </c>
    </row>
    <row r="1675" spans="2:65" s="1" customFormat="1" ht="31.5" customHeight="1">
      <c r="B1675" s="33"/>
      <c r="C1675" s="178" t="s">
        <v>280</v>
      </c>
      <c r="D1675" s="178" t="s">
        <v>2128</v>
      </c>
      <c r="E1675" s="179" t="s">
        <v>281</v>
      </c>
      <c r="F1675" s="267" t="s">
        <v>282</v>
      </c>
      <c r="G1675" s="268"/>
      <c r="H1675" s="268"/>
      <c r="I1675" s="268"/>
      <c r="J1675" s="180" t="s">
        <v>2197</v>
      </c>
      <c r="K1675" s="181">
        <v>1</v>
      </c>
      <c r="L1675" s="269">
        <v>0</v>
      </c>
      <c r="M1675" s="268"/>
      <c r="N1675" s="270">
        <f>ROUND(L1675*K1675,2)</f>
        <v>0</v>
      </c>
      <c r="O1675" s="250"/>
      <c r="P1675" s="250"/>
      <c r="Q1675" s="250"/>
      <c r="R1675" s="35"/>
      <c r="T1675" s="159" t="s">
        <v>1876</v>
      </c>
      <c r="U1675" s="42" t="s">
        <v>1901</v>
      </c>
      <c r="V1675" s="34"/>
      <c r="W1675" s="160">
        <f>V1675*K1675</f>
        <v>0</v>
      </c>
      <c r="X1675" s="160">
        <v>1.6E-2</v>
      </c>
      <c r="Y1675" s="160">
        <f>X1675*K1675</f>
        <v>1.6E-2</v>
      </c>
      <c r="Z1675" s="160">
        <v>0</v>
      </c>
      <c r="AA1675" s="161">
        <f>Z1675*K1675</f>
        <v>0</v>
      </c>
      <c r="AR1675" s="16" t="s">
        <v>2184</v>
      </c>
      <c r="AT1675" s="16" t="s">
        <v>2128</v>
      </c>
      <c r="AU1675" s="16" t="s">
        <v>1960</v>
      </c>
      <c r="AY1675" s="16" t="s">
        <v>2019</v>
      </c>
      <c r="BE1675" s="102">
        <f>IF(U1675="základní",N1675,0)</f>
        <v>0</v>
      </c>
      <c r="BF1675" s="102">
        <f>IF(U1675="snížená",N1675,0)</f>
        <v>0</v>
      </c>
      <c r="BG1675" s="102">
        <f>IF(U1675="zákl. přenesená",N1675,0)</f>
        <v>0</v>
      </c>
      <c r="BH1675" s="102">
        <f>IF(U1675="sníž. přenesená",N1675,0)</f>
        <v>0</v>
      </c>
      <c r="BI1675" s="102">
        <f>IF(U1675="nulová",N1675,0)</f>
        <v>0</v>
      </c>
      <c r="BJ1675" s="16" t="s">
        <v>1878</v>
      </c>
      <c r="BK1675" s="102">
        <f>ROUND(L1675*K1675,2)</f>
        <v>0</v>
      </c>
      <c r="BL1675" s="16" t="s">
        <v>2102</v>
      </c>
      <c r="BM1675" s="16" t="s">
        <v>283</v>
      </c>
    </row>
    <row r="1676" spans="2:65" s="10" customFormat="1" ht="22.5" customHeight="1">
      <c r="B1676" s="162"/>
      <c r="C1676" s="163"/>
      <c r="D1676" s="163"/>
      <c r="E1676" s="164" t="s">
        <v>1876</v>
      </c>
      <c r="F1676" s="262" t="s">
        <v>1878</v>
      </c>
      <c r="G1676" s="263"/>
      <c r="H1676" s="263"/>
      <c r="I1676" s="263"/>
      <c r="J1676" s="163"/>
      <c r="K1676" s="165">
        <v>1</v>
      </c>
      <c r="L1676" s="163"/>
      <c r="M1676" s="163"/>
      <c r="N1676" s="163"/>
      <c r="O1676" s="163"/>
      <c r="P1676" s="163"/>
      <c r="Q1676" s="163"/>
      <c r="R1676" s="166"/>
      <c r="T1676" s="167"/>
      <c r="U1676" s="163"/>
      <c r="V1676" s="163"/>
      <c r="W1676" s="163"/>
      <c r="X1676" s="163"/>
      <c r="Y1676" s="163"/>
      <c r="Z1676" s="163"/>
      <c r="AA1676" s="168"/>
      <c r="AT1676" s="169" t="s">
        <v>2027</v>
      </c>
      <c r="AU1676" s="169" t="s">
        <v>1960</v>
      </c>
      <c r="AV1676" s="10" t="s">
        <v>1960</v>
      </c>
      <c r="AW1676" s="10" t="s">
        <v>2028</v>
      </c>
      <c r="AX1676" s="10" t="s">
        <v>1936</v>
      </c>
      <c r="AY1676" s="169" t="s">
        <v>2019</v>
      </c>
    </row>
    <row r="1677" spans="2:65" s="11" customFormat="1" ht="22.5" customHeight="1">
      <c r="B1677" s="170"/>
      <c r="C1677" s="171"/>
      <c r="D1677" s="171"/>
      <c r="E1677" s="172" t="s">
        <v>1876</v>
      </c>
      <c r="F1677" s="264" t="s">
        <v>2029</v>
      </c>
      <c r="G1677" s="265"/>
      <c r="H1677" s="265"/>
      <c r="I1677" s="265"/>
      <c r="J1677" s="171"/>
      <c r="K1677" s="173">
        <v>1</v>
      </c>
      <c r="L1677" s="171"/>
      <c r="M1677" s="171"/>
      <c r="N1677" s="171"/>
      <c r="O1677" s="171"/>
      <c r="P1677" s="171"/>
      <c r="Q1677" s="171"/>
      <c r="R1677" s="174"/>
      <c r="T1677" s="175"/>
      <c r="U1677" s="171"/>
      <c r="V1677" s="171"/>
      <c r="W1677" s="171"/>
      <c r="X1677" s="171"/>
      <c r="Y1677" s="171"/>
      <c r="Z1677" s="171"/>
      <c r="AA1677" s="176"/>
      <c r="AT1677" s="177" t="s">
        <v>2027</v>
      </c>
      <c r="AU1677" s="177" t="s">
        <v>1960</v>
      </c>
      <c r="AV1677" s="11" t="s">
        <v>2024</v>
      </c>
      <c r="AW1677" s="11" t="s">
        <v>2028</v>
      </c>
      <c r="AX1677" s="11" t="s">
        <v>1878</v>
      </c>
      <c r="AY1677" s="177" t="s">
        <v>2019</v>
      </c>
    </row>
    <row r="1678" spans="2:65" s="1" customFormat="1" ht="44.25" customHeight="1">
      <c r="B1678" s="33"/>
      <c r="C1678" s="178" t="s">
        <v>284</v>
      </c>
      <c r="D1678" s="178" t="s">
        <v>2128</v>
      </c>
      <c r="E1678" s="179" t="s">
        <v>285</v>
      </c>
      <c r="F1678" s="267" t="s">
        <v>286</v>
      </c>
      <c r="G1678" s="268"/>
      <c r="H1678" s="268"/>
      <c r="I1678" s="268"/>
      <c r="J1678" s="180" t="s">
        <v>2197</v>
      </c>
      <c r="K1678" s="181">
        <v>1</v>
      </c>
      <c r="L1678" s="269">
        <v>0</v>
      </c>
      <c r="M1678" s="268"/>
      <c r="N1678" s="270">
        <f>ROUND(L1678*K1678,2)</f>
        <v>0</v>
      </c>
      <c r="O1678" s="250"/>
      <c r="P1678" s="250"/>
      <c r="Q1678" s="250"/>
      <c r="R1678" s="35"/>
      <c r="T1678" s="159" t="s">
        <v>1876</v>
      </c>
      <c r="U1678" s="42" t="s">
        <v>1901</v>
      </c>
      <c r="V1678" s="34"/>
      <c r="W1678" s="160">
        <f>V1678*K1678</f>
        <v>0</v>
      </c>
      <c r="X1678" s="160">
        <v>1.6E-2</v>
      </c>
      <c r="Y1678" s="160">
        <f>X1678*K1678</f>
        <v>1.6E-2</v>
      </c>
      <c r="Z1678" s="160">
        <v>0</v>
      </c>
      <c r="AA1678" s="161">
        <f>Z1678*K1678</f>
        <v>0</v>
      </c>
      <c r="AR1678" s="16" t="s">
        <v>2184</v>
      </c>
      <c r="AT1678" s="16" t="s">
        <v>2128</v>
      </c>
      <c r="AU1678" s="16" t="s">
        <v>1960</v>
      </c>
      <c r="AY1678" s="16" t="s">
        <v>2019</v>
      </c>
      <c r="BE1678" s="102">
        <f>IF(U1678="základní",N1678,0)</f>
        <v>0</v>
      </c>
      <c r="BF1678" s="102">
        <f>IF(U1678="snížená",N1678,0)</f>
        <v>0</v>
      </c>
      <c r="BG1678" s="102">
        <f>IF(U1678="zákl. přenesená",N1678,0)</f>
        <v>0</v>
      </c>
      <c r="BH1678" s="102">
        <f>IF(U1678="sníž. přenesená",N1678,0)</f>
        <v>0</v>
      </c>
      <c r="BI1678" s="102">
        <f>IF(U1678="nulová",N1678,0)</f>
        <v>0</v>
      </c>
      <c r="BJ1678" s="16" t="s">
        <v>1878</v>
      </c>
      <c r="BK1678" s="102">
        <f>ROUND(L1678*K1678,2)</f>
        <v>0</v>
      </c>
      <c r="BL1678" s="16" t="s">
        <v>2102</v>
      </c>
      <c r="BM1678" s="16" t="s">
        <v>287</v>
      </c>
    </row>
    <row r="1679" spans="2:65" s="10" customFormat="1" ht="22.5" customHeight="1">
      <c r="B1679" s="162"/>
      <c r="C1679" s="163"/>
      <c r="D1679" s="163"/>
      <c r="E1679" s="164" t="s">
        <v>1876</v>
      </c>
      <c r="F1679" s="262" t="s">
        <v>1878</v>
      </c>
      <c r="G1679" s="263"/>
      <c r="H1679" s="263"/>
      <c r="I1679" s="263"/>
      <c r="J1679" s="163"/>
      <c r="K1679" s="165">
        <v>1</v>
      </c>
      <c r="L1679" s="163"/>
      <c r="M1679" s="163"/>
      <c r="N1679" s="163"/>
      <c r="O1679" s="163"/>
      <c r="P1679" s="163"/>
      <c r="Q1679" s="163"/>
      <c r="R1679" s="166"/>
      <c r="T1679" s="167"/>
      <c r="U1679" s="163"/>
      <c r="V1679" s="163"/>
      <c r="W1679" s="163"/>
      <c r="X1679" s="163"/>
      <c r="Y1679" s="163"/>
      <c r="Z1679" s="163"/>
      <c r="AA1679" s="168"/>
      <c r="AT1679" s="169" t="s">
        <v>2027</v>
      </c>
      <c r="AU1679" s="169" t="s">
        <v>1960</v>
      </c>
      <c r="AV1679" s="10" t="s">
        <v>1960</v>
      </c>
      <c r="AW1679" s="10" t="s">
        <v>2028</v>
      </c>
      <c r="AX1679" s="10" t="s">
        <v>1936</v>
      </c>
      <c r="AY1679" s="169" t="s">
        <v>2019</v>
      </c>
    </row>
    <row r="1680" spans="2:65" s="11" customFormat="1" ht="22.5" customHeight="1">
      <c r="B1680" s="170"/>
      <c r="C1680" s="171"/>
      <c r="D1680" s="171"/>
      <c r="E1680" s="172" t="s">
        <v>1876</v>
      </c>
      <c r="F1680" s="264" t="s">
        <v>2029</v>
      </c>
      <c r="G1680" s="265"/>
      <c r="H1680" s="265"/>
      <c r="I1680" s="265"/>
      <c r="J1680" s="171"/>
      <c r="K1680" s="173">
        <v>1</v>
      </c>
      <c r="L1680" s="171"/>
      <c r="M1680" s="171"/>
      <c r="N1680" s="171"/>
      <c r="O1680" s="171"/>
      <c r="P1680" s="171"/>
      <c r="Q1680" s="171"/>
      <c r="R1680" s="174"/>
      <c r="T1680" s="175"/>
      <c r="U1680" s="171"/>
      <c r="V1680" s="171"/>
      <c r="W1680" s="171"/>
      <c r="X1680" s="171"/>
      <c r="Y1680" s="171"/>
      <c r="Z1680" s="171"/>
      <c r="AA1680" s="176"/>
      <c r="AT1680" s="177" t="s">
        <v>2027</v>
      </c>
      <c r="AU1680" s="177" t="s">
        <v>1960</v>
      </c>
      <c r="AV1680" s="11" t="s">
        <v>2024</v>
      </c>
      <c r="AW1680" s="11" t="s">
        <v>2028</v>
      </c>
      <c r="AX1680" s="11" t="s">
        <v>1878</v>
      </c>
      <c r="AY1680" s="177" t="s">
        <v>2019</v>
      </c>
    </row>
    <row r="1681" spans="2:65" s="1" customFormat="1" ht="31.5" customHeight="1">
      <c r="B1681" s="33"/>
      <c r="C1681" s="178" t="s">
        <v>288</v>
      </c>
      <c r="D1681" s="178" t="s">
        <v>2128</v>
      </c>
      <c r="E1681" s="179" t="s">
        <v>289</v>
      </c>
      <c r="F1681" s="267" t="s">
        <v>290</v>
      </c>
      <c r="G1681" s="268"/>
      <c r="H1681" s="268"/>
      <c r="I1681" s="268"/>
      <c r="J1681" s="180" t="s">
        <v>2197</v>
      </c>
      <c r="K1681" s="181">
        <v>2</v>
      </c>
      <c r="L1681" s="269">
        <v>0</v>
      </c>
      <c r="M1681" s="268"/>
      <c r="N1681" s="270">
        <f>ROUND(L1681*K1681,2)</f>
        <v>0</v>
      </c>
      <c r="O1681" s="250"/>
      <c r="P1681" s="250"/>
      <c r="Q1681" s="250"/>
      <c r="R1681" s="35"/>
      <c r="T1681" s="159" t="s">
        <v>1876</v>
      </c>
      <c r="U1681" s="42" t="s">
        <v>1901</v>
      </c>
      <c r="V1681" s="34"/>
      <c r="W1681" s="160">
        <f>V1681*K1681</f>
        <v>0</v>
      </c>
      <c r="X1681" s="160">
        <v>1.6E-2</v>
      </c>
      <c r="Y1681" s="160">
        <f>X1681*K1681</f>
        <v>3.2000000000000001E-2</v>
      </c>
      <c r="Z1681" s="160">
        <v>0</v>
      </c>
      <c r="AA1681" s="161">
        <f>Z1681*K1681</f>
        <v>0</v>
      </c>
      <c r="AR1681" s="16" t="s">
        <v>2184</v>
      </c>
      <c r="AT1681" s="16" t="s">
        <v>2128</v>
      </c>
      <c r="AU1681" s="16" t="s">
        <v>1960</v>
      </c>
      <c r="AY1681" s="16" t="s">
        <v>2019</v>
      </c>
      <c r="BE1681" s="102">
        <f>IF(U1681="základní",N1681,0)</f>
        <v>0</v>
      </c>
      <c r="BF1681" s="102">
        <f>IF(U1681="snížená",N1681,0)</f>
        <v>0</v>
      </c>
      <c r="BG1681" s="102">
        <f>IF(U1681="zákl. přenesená",N1681,0)</f>
        <v>0</v>
      </c>
      <c r="BH1681" s="102">
        <f>IF(U1681="sníž. přenesená",N1681,0)</f>
        <v>0</v>
      </c>
      <c r="BI1681" s="102">
        <f>IF(U1681="nulová",N1681,0)</f>
        <v>0</v>
      </c>
      <c r="BJ1681" s="16" t="s">
        <v>1878</v>
      </c>
      <c r="BK1681" s="102">
        <f>ROUND(L1681*K1681,2)</f>
        <v>0</v>
      </c>
      <c r="BL1681" s="16" t="s">
        <v>2102</v>
      </c>
      <c r="BM1681" s="16" t="s">
        <v>291</v>
      </c>
    </row>
    <row r="1682" spans="2:65" s="10" customFormat="1" ht="22.5" customHeight="1">
      <c r="B1682" s="162"/>
      <c r="C1682" s="163"/>
      <c r="D1682" s="163"/>
      <c r="E1682" s="164" t="s">
        <v>1876</v>
      </c>
      <c r="F1682" s="262" t="s">
        <v>1960</v>
      </c>
      <c r="G1682" s="263"/>
      <c r="H1682" s="263"/>
      <c r="I1682" s="263"/>
      <c r="J1682" s="163"/>
      <c r="K1682" s="165">
        <v>2</v>
      </c>
      <c r="L1682" s="163"/>
      <c r="M1682" s="163"/>
      <c r="N1682" s="163"/>
      <c r="O1682" s="163"/>
      <c r="P1682" s="163"/>
      <c r="Q1682" s="163"/>
      <c r="R1682" s="166"/>
      <c r="T1682" s="167"/>
      <c r="U1682" s="163"/>
      <c r="V1682" s="163"/>
      <c r="W1682" s="163"/>
      <c r="X1682" s="163"/>
      <c r="Y1682" s="163"/>
      <c r="Z1682" s="163"/>
      <c r="AA1682" s="168"/>
      <c r="AT1682" s="169" t="s">
        <v>2027</v>
      </c>
      <c r="AU1682" s="169" t="s">
        <v>1960</v>
      </c>
      <c r="AV1682" s="10" t="s">
        <v>1960</v>
      </c>
      <c r="AW1682" s="10" t="s">
        <v>2028</v>
      </c>
      <c r="AX1682" s="10" t="s">
        <v>1936</v>
      </c>
      <c r="AY1682" s="169" t="s">
        <v>2019</v>
      </c>
    </row>
    <row r="1683" spans="2:65" s="11" customFormat="1" ht="22.5" customHeight="1">
      <c r="B1683" s="170"/>
      <c r="C1683" s="171"/>
      <c r="D1683" s="171"/>
      <c r="E1683" s="172" t="s">
        <v>1876</v>
      </c>
      <c r="F1683" s="264" t="s">
        <v>2029</v>
      </c>
      <c r="G1683" s="265"/>
      <c r="H1683" s="265"/>
      <c r="I1683" s="265"/>
      <c r="J1683" s="171"/>
      <c r="K1683" s="173">
        <v>2</v>
      </c>
      <c r="L1683" s="171"/>
      <c r="M1683" s="171"/>
      <c r="N1683" s="171"/>
      <c r="O1683" s="171"/>
      <c r="P1683" s="171"/>
      <c r="Q1683" s="171"/>
      <c r="R1683" s="174"/>
      <c r="T1683" s="175"/>
      <c r="U1683" s="171"/>
      <c r="V1683" s="171"/>
      <c r="W1683" s="171"/>
      <c r="X1683" s="171"/>
      <c r="Y1683" s="171"/>
      <c r="Z1683" s="171"/>
      <c r="AA1683" s="176"/>
      <c r="AT1683" s="177" t="s">
        <v>2027</v>
      </c>
      <c r="AU1683" s="177" t="s">
        <v>1960</v>
      </c>
      <c r="AV1683" s="11" t="s">
        <v>2024</v>
      </c>
      <c r="AW1683" s="11" t="s">
        <v>2028</v>
      </c>
      <c r="AX1683" s="11" t="s">
        <v>1878</v>
      </c>
      <c r="AY1683" s="177" t="s">
        <v>2019</v>
      </c>
    </row>
    <row r="1684" spans="2:65" s="1" customFormat="1" ht="31.5" customHeight="1">
      <c r="B1684" s="33"/>
      <c r="C1684" s="178" t="s">
        <v>292</v>
      </c>
      <c r="D1684" s="178" t="s">
        <v>2128</v>
      </c>
      <c r="E1684" s="179" t="s">
        <v>293</v>
      </c>
      <c r="F1684" s="267" t="s">
        <v>294</v>
      </c>
      <c r="G1684" s="268"/>
      <c r="H1684" s="268"/>
      <c r="I1684" s="268"/>
      <c r="J1684" s="180" t="s">
        <v>2197</v>
      </c>
      <c r="K1684" s="181">
        <v>1</v>
      </c>
      <c r="L1684" s="269">
        <v>0</v>
      </c>
      <c r="M1684" s="268"/>
      <c r="N1684" s="270">
        <f>ROUND(L1684*K1684,2)</f>
        <v>0</v>
      </c>
      <c r="O1684" s="250"/>
      <c r="P1684" s="250"/>
      <c r="Q1684" s="250"/>
      <c r="R1684" s="35"/>
      <c r="T1684" s="159" t="s">
        <v>1876</v>
      </c>
      <c r="U1684" s="42" t="s">
        <v>1901</v>
      </c>
      <c r="V1684" s="34"/>
      <c r="W1684" s="160">
        <f>V1684*K1684</f>
        <v>0</v>
      </c>
      <c r="X1684" s="160">
        <v>1.6E-2</v>
      </c>
      <c r="Y1684" s="160">
        <f>X1684*K1684</f>
        <v>1.6E-2</v>
      </c>
      <c r="Z1684" s="160">
        <v>0</v>
      </c>
      <c r="AA1684" s="161">
        <f>Z1684*K1684</f>
        <v>0</v>
      </c>
      <c r="AR1684" s="16" t="s">
        <v>2184</v>
      </c>
      <c r="AT1684" s="16" t="s">
        <v>2128</v>
      </c>
      <c r="AU1684" s="16" t="s">
        <v>1960</v>
      </c>
      <c r="AY1684" s="16" t="s">
        <v>2019</v>
      </c>
      <c r="BE1684" s="102">
        <f>IF(U1684="základní",N1684,0)</f>
        <v>0</v>
      </c>
      <c r="BF1684" s="102">
        <f>IF(U1684="snížená",N1684,0)</f>
        <v>0</v>
      </c>
      <c r="BG1684" s="102">
        <f>IF(U1684="zákl. přenesená",N1684,0)</f>
        <v>0</v>
      </c>
      <c r="BH1684" s="102">
        <f>IF(U1684="sníž. přenesená",N1684,0)</f>
        <v>0</v>
      </c>
      <c r="BI1684" s="102">
        <f>IF(U1684="nulová",N1684,0)</f>
        <v>0</v>
      </c>
      <c r="BJ1684" s="16" t="s">
        <v>1878</v>
      </c>
      <c r="BK1684" s="102">
        <f>ROUND(L1684*K1684,2)</f>
        <v>0</v>
      </c>
      <c r="BL1684" s="16" t="s">
        <v>2102</v>
      </c>
      <c r="BM1684" s="16" t="s">
        <v>295</v>
      </c>
    </row>
    <row r="1685" spans="2:65" s="10" customFormat="1" ht="22.5" customHeight="1">
      <c r="B1685" s="162"/>
      <c r="C1685" s="163"/>
      <c r="D1685" s="163"/>
      <c r="E1685" s="164" t="s">
        <v>1876</v>
      </c>
      <c r="F1685" s="262" t="s">
        <v>1878</v>
      </c>
      <c r="G1685" s="263"/>
      <c r="H1685" s="263"/>
      <c r="I1685" s="263"/>
      <c r="J1685" s="163"/>
      <c r="K1685" s="165">
        <v>1</v>
      </c>
      <c r="L1685" s="163"/>
      <c r="M1685" s="163"/>
      <c r="N1685" s="163"/>
      <c r="O1685" s="163"/>
      <c r="P1685" s="163"/>
      <c r="Q1685" s="163"/>
      <c r="R1685" s="166"/>
      <c r="T1685" s="167"/>
      <c r="U1685" s="163"/>
      <c r="V1685" s="163"/>
      <c r="W1685" s="163"/>
      <c r="X1685" s="163"/>
      <c r="Y1685" s="163"/>
      <c r="Z1685" s="163"/>
      <c r="AA1685" s="168"/>
      <c r="AT1685" s="169" t="s">
        <v>2027</v>
      </c>
      <c r="AU1685" s="169" t="s">
        <v>1960</v>
      </c>
      <c r="AV1685" s="10" t="s">
        <v>1960</v>
      </c>
      <c r="AW1685" s="10" t="s">
        <v>2028</v>
      </c>
      <c r="AX1685" s="10" t="s">
        <v>1936</v>
      </c>
      <c r="AY1685" s="169" t="s">
        <v>2019</v>
      </c>
    </row>
    <row r="1686" spans="2:65" s="11" customFormat="1" ht="22.5" customHeight="1">
      <c r="B1686" s="170"/>
      <c r="C1686" s="171"/>
      <c r="D1686" s="171"/>
      <c r="E1686" s="172" t="s">
        <v>1876</v>
      </c>
      <c r="F1686" s="264" t="s">
        <v>2029</v>
      </c>
      <c r="G1686" s="265"/>
      <c r="H1686" s="265"/>
      <c r="I1686" s="265"/>
      <c r="J1686" s="171"/>
      <c r="K1686" s="173">
        <v>1</v>
      </c>
      <c r="L1686" s="171"/>
      <c r="M1686" s="171"/>
      <c r="N1686" s="171"/>
      <c r="O1686" s="171"/>
      <c r="P1686" s="171"/>
      <c r="Q1686" s="171"/>
      <c r="R1686" s="174"/>
      <c r="T1686" s="175"/>
      <c r="U1686" s="171"/>
      <c r="V1686" s="171"/>
      <c r="W1686" s="171"/>
      <c r="X1686" s="171"/>
      <c r="Y1686" s="171"/>
      <c r="Z1686" s="171"/>
      <c r="AA1686" s="176"/>
      <c r="AT1686" s="177" t="s">
        <v>2027</v>
      </c>
      <c r="AU1686" s="177" t="s">
        <v>1960</v>
      </c>
      <c r="AV1686" s="11" t="s">
        <v>2024</v>
      </c>
      <c r="AW1686" s="11" t="s">
        <v>2028</v>
      </c>
      <c r="AX1686" s="11" t="s">
        <v>1878</v>
      </c>
      <c r="AY1686" s="177" t="s">
        <v>2019</v>
      </c>
    </row>
    <row r="1687" spans="2:65" s="1" customFormat="1" ht="57" customHeight="1">
      <c r="B1687" s="33"/>
      <c r="C1687" s="178" t="s">
        <v>296</v>
      </c>
      <c r="D1687" s="178" t="s">
        <v>2128</v>
      </c>
      <c r="E1687" s="179" t="s">
        <v>297</v>
      </c>
      <c r="F1687" s="267" t="s">
        <v>298</v>
      </c>
      <c r="G1687" s="268"/>
      <c r="H1687" s="268"/>
      <c r="I1687" s="268"/>
      <c r="J1687" s="180" t="s">
        <v>2197</v>
      </c>
      <c r="K1687" s="181">
        <v>1</v>
      </c>
      <c r="L1687" s="269">
        <v>0</v>
      </c>
      <c r="M1687" s="268"/>
      <c r="N1687" s="270">
        <f>ROUND(L1687*K1687,2)</f>
        <v>0</v>
      </c>
      <c r="O1687" s="250"/>
      <c r="P1687" s="250"/>
      <c r="Q1687" s="250"/>
      <c r="R1687" s="35"/>
      <c r="T1687" s="159" t="s">
        <v>1876</v>
      </c>
      <c r="U1687" s="42" t="s">
        <v>1901</v>
      </c>
      <c r="V1687" s="34"/>
      <c r="W1687" s="160">
        <f>V1687*K1687</f>
        <v>0</v>
      </c>
      <c r="X1687" s="160">
        <v>1.6E-2</v>
      </c>
      <c r="Y1687" s="160">
        <f>X1687*K1687</f>
        <v>1.6E-2</v>
      </c>
      <c r="Z1687" s="160">
        <v>0</v>
      </c>
      <c r="AA1687" s="161">
        <f>Z1687*K1687</f>
        <v>0</v>
      </c>
      <c r="AR1687" s="16" t="s">
        <v>2184</v>
      </c>
      <c r="AT1687" s="16" t="s">
        <v>2128</v>
      </c>
      <c r="AU1687" s="16" t="s">
        <v>1960</v>
      </c>
      <c r="AY1687" s="16" t="s">
        <v>2019</v>
      </c>
      <c r="BE1687" s="102">
        <f>IF(U1687="základní",N1687,0)</f>
        <v>0</v>
      </c>
      <c r="BF1687" s="102">
        <f>IF(U1687="snížená",N1687,0)</f>
        <v>0</v>
      </c>
      <c r="BG1687" s="102">
        <f>IF(U1687="zákl. přenesená",N1687,0)</f>
        <v>0</v>
      </c>
      <c r="BH1687" s="102">
        <f>IF(U1687="sníž. přenesená",N1687,0)</f>
        <v>0</v>
      </c>
      <c r="BI1687" s="102">
        <f>IF(U1687="nulová",N1687,0)</f>
        <v>0</v>
      </c>
      <c r="BJ1687" s="16" t="s">
        <v>1878</v>
      </c>
      <c r="BK1687" s="102">
        <f>ROUND(L1687*K1687,2)</f>
        <v>0</v>
      </c>
      <c r="BL1687" s="16" t="s">
        <v>2102</v>
      </c>
      <c r="BM1687" s="16" t="s">
        <v>299</v>
      </c>
    </row>
    <row r="1688" spans="2:65" s="10" customFormat="1" ht="22.5" customHeight="1">
      <c r="B1688" s="162"/>
      <c r="C1688" s="163"/>
      <c r="D1688" s="163"/>
      <c r="E1688" s="164" t="s">
        <v>1876</v>
      </c>
      <c r="F1688" s="262" t="s">
        <v>1878</v>
      </c>
      <c r="G1688" s="263"/>
      <c r="H1688" s="263"/>
      <c r="I1688" s="263"/>
      <c r="J1688" s="163"/>
      <c r="K1688" s="165">
        <v>1</v>
      </c>
      <c r="L1688" s="163"/>
      <c r="M1688" s="163"/>
      <c r="N1688" s="163"/>
      <c r="O1688" s="163"/>
      <c r="P1688" s="163"/>
      <c r="Q1688" s="163"/>
      <c r="R1688" s="166"/>
      <c r="T1688" s="167"/>
      <c r="U1688" s="163"/>
      <c r="V1688" s="163"/>
      <c r="W1688" s="163"/>
      <c r="X1688" s="163"/>
      <c r="Y1688" s="163"/>
      <c r="Z1688" s="163"/>
      <c r="AA1688" s="168"/>
      <c r="AT1688" s="169" t="s">
        <v>2027</v>
      </c>
      <c r="AU1688" s="169" t="s">
        <v>1960</v>
      </c>
      <c r="AV1688" s="10" t="s">
        <v>1960</v>
      </c>
      <c r="AW1688" s="10" t="s">
        <v>2028</v>
      </c>
      <c r="AX1688" s="10" t="s">
        <v>1936</v>
      </c>
      <c r="AY1688" s="169" t="s">
        <v>2019</v>
      </c>
    </row>
    <row r="1689" spans="2:65" s="11" customFormat="1" ht="22.5" customHeight="1">
      <c r="B1689" s="170"/>
      <c r="C1689" s="171"/>
      <c r="D1689" s="171"/>
      <c r="E1689" s="172" t="s">
        <v>1876</v>
      </c>
      <c r="F1689" s="264" t="s">
        <v>2029</v>
      </c>
      <c r="G1689" s="265"/>
      <c r="H1689" s="265"/>
      <c r="I1689" s="265"/>
      <c r="J1689" s="171"/>
      <c r="K1689" s="173">
        <v>1</v>
      </c>
      <c r="L1689" s="171"/>
      <c r="M1689" s="171"/>
      <c r="N1689" s="171"/>
      <c r="O1689" s="171"/>
      <c r="P1689" s="171"/>
      <c r="Q1689" s="171"/>
      <c r="R1689" s="174"/>
      <c r="T1689" s="175"/>
      <c r="U1689" s="171"/>
      <c r="V1689" s="171"/>
      <c r="W1689" s="171"/>
      <c r="X1689" s="171"/>
      <c r="Y1689" s="171"/>
      <c r="Z1689" s="171"/>
      <c r="AA1689" s="176"/>
      <c r="AT1689" s="177" t="s">
        <v>2027</v>
      </c>
      <c r="AU1689" s="177" t="s">
        <v>1960</v>
      </c>
      <c r="AV1689" s="11" t="s">
        <v>2024</v>
      </c>
      <c r="AW1689" s="11" t="s">
        <v>2028</v>
      </c>
      <c r="AX1689" s="11" t="s">
        <v>1878</v>
      </c>
      <c r="AY1689" s="177" t="s">
        <v>2019</v>
      </c>
    </row>
    <row r="1690" spans="2:65" s="1" customFormat="1" ht="31.5" customHeight="1">
      <c r="B1690" s="33"/>
      <c r="C1690" s="178" t="s">
        <v>300</v>
      </c>
      <c r="D1690" s="178" t="s">
        <v>2128</v>
      </c>
      <c r="E1690" s="179" t="s">
        <v>301</v>
      </c>
      <c r="F1690" s="267" t="s">
        <v>302</v>
      </c>
      <c r="G1690" s="268"/>
      <c r="H1690" s="268"/>
      <c r="I1690" s="268"/>
      <c r="J1690" s="180" t="s">
        <v>2197</v>
      </c>
      <c r="K1690" s="181">
        <v>1</v>
      </c>
      <c r="L1690" s="269">
        <v>0</v>
      </c>
      <c r="M1690" s="268"/>
      <c r="N1690" s="270">
        <f>ROUND(L1690*K1690,2)</f>
        <v>0</v>
      </c>
      <c r="O1690" s="250"/>
      <c r="P1690" s="250"/>
      <c r="Q1690" s="250"/>
      <c r="R1690" s="35"/>
      <c r="T1690" s="159" t="s">
        <v>1876</v>
      </c>
      <c r="U1690" s="42" t="s">
        <v>1901</v>
      </c>
      <c r="V1690" s="34"/>
      <c r="W1690" s="160">
        <f>V1690*K1690</f>
        <v>0</v>
      </c>
      <c r="X1690" s="160">
        <v>1.6E-2</v>
      </c>
      <c r="Y1690" s="160">
        <f>X1690*K1690</f>
        <v>1.6E-2</v>
      </c>
      <c r="Z1690" s="160">
        <v>0</v>
      </c>
      <c r="AA1690" s="161">
        <f>Z1690*K1690</f>
        <v>0</v>
      </c>
      <c r="AR1690" s="16" t="s">
        <v>2184</v>
      </c>
      <c r="AT1690" s="16" t="s">
        <v>2128</v>
      </c>
      <c r="AU1690" s="16" t="s">
        <v>1960</v>
      </c>
      <c r="AY1690" s="16" t="s">
        <v>2019</v>
      </c>
      <c r="BE1690" s="102">
        <f>IF(U1690="základní",N1690,0)</f>
        <v>0</v>
      </c>
      <c r="BF1690" s="102">
        <f>IF(U1690="snížená",N1690,0)</f>
        <v>0</v>
      </c>
      <c r="BG1690" s="102">
        <f>IF(U1690="zákl. přenesená",N1690,0)</f>
        <v>0</v>
      </c>
      <c r="BH1690" s="102">
        <f>IF(U1690="sníž. přenesená",N1690,0)</f>
        <v>0</v>
      </c>
      <c r="BI1690" s="102">
        <f>IF(U1690="nulová",N1690,0)</f>
        <v>0</v>
      </c>
      <c r="BJ1690" s="16" t="s">
        <v>1878</v>
      </c>
      <c r="BK1690" s="102">
        <f>ROUND(L1690*K1690,2)</f>
        <v>0</v>
      </c>
      <c r="BL1690" s="16" t="s">
        <v>2102</v>
      </c>
      <c r="BM1690" s="16" t="s">
        <v>303</v>
      </c>
    </row>
    <row r="1691" spans="2:65" s="10" customFormat="1" ht="22.5" customHeight="1">
      <c r="B1691" s="162"/>
      <c r="C1691" s="163"/>
      <c r="D1691" s="163"/>
      <c r="E1691" s="164" t="s">
        <v>1876</v>
      </c>
      <c r="F1691" s="262" t="s">
        <v>1878</v>
      </c>
      <c r="G1691" s="263"/>
      <c r="H1691" s="263"/>
      <c r="I1691" s="263"/>
      <c r="J1691" s="163"/>
      <c r="K1691" s="165">
        <v>1</v>
      </c>
      <c r="L1691" s="163"/>
      <c r="M1691" s="163"/>
      <c r="N1691" s="163"/>
      <c r="O1691" s="163"/>
      <c r="P1691" s="163"/>
      <c r="Q1691" s="163"/>
      <c r="R1691" s="166"/>
      <c r="T1691" s="167"/>
      <c r="U1691" s="163"/>
      <c r="V1691" s="163"/>
      <c r="W1691" s="163"/>
      <c r="X1691" s="163"/>
      <c r="Y1691" s="163"/>
      <c r="Z1691" s="163"/>
      <c r="AA1691" s="168"/>
      <c r="AT1691" s="169" t="s">
        <v>2027</v>
      </c>
      <c r="AU1691" s="169" t="s">
        <v>1960</v>
      </c>
      <c r="AV1691" s="10" t="s">
        <v>1960</v>
      </c>
      <c r="AW1691" s="10" t="s">
        <v>2028</v>
      </c>
      <c r="AX1691" s="10" t="s">
        <v>1936</v>
      </c>
      <c r="AY1691" s="169" t="s">
        <v>2019</v>
      </c>
    </row>
    <row r="1692" spans="2:65" s="11" customFormat="1" ht="22.5" customHeight="1">
      <c r="B1692" s="170"/>
      <c r="C1692" s="171"/>
      <c r="D1692" s="171"/>
      <c r="E1692" s="172" t="s">
        <v>1876</v>
      </c>
      <c r="F1692" s="264" t="s">
        <v>2029</v>
      </c>
      <c r="G1692" s="265"/>
      <c r="H1692" s="265"/>
      <c r="I1692" s="265"/>
      <c r="J1692" s="171"/>
      <c r="K1692" s="173">
        <v>1</v>
      </c>
      <c r="L1692" s="171"/>
      <c r="M1692" s="171"/>
      <c r="N1692" s="171"/>
      <c r="O1692" s="171"/>
      <c r="P1692" s="171"/>
      <c r="Q1692" s="171"/>
      <c r="R1692" s="174"/>
      <c r="T1692" s="175"/>
      <c r="U1692" s="171"/>
      <c r="V1692" s="171"/>
      <c r="W1692" s="171"/>
      <c r="X1692" s="171"/>
      <c r="Y1692" s="171"/>
      <c r="Z1692" s="171"/>
      <c r="AA1692" s="176"/>
      <c r="AT1692" s="177" t="s">
        <v>2027</v>
      </c>
      <c r="AU1692" s="177" t="s">
        <v>1960</v>
      </c>
      <c r="AV1692" s="11" t="s">
        <v>2024</v>
      </c>
      <c r="AW1692" s="11" t="s">
        <v>2028</v>
      </c>
      <c r="AX1692" s="11" t="s">
        <v>1878</v>
      </c>
      <c r="AY1692" s="177" t="s">
        <v>2019</v>
      </c>
    </row>
    <row r="1693" spans="2:65" s="1" customFormat="1" ht="44.25" customHeight="1">
      <c r="B1693" s="33"/>
      <c r="C1693" s="155" t="s">
        <v>304</v>
      </c>
      <c r="D1693" s="155" t="s">
        <v>2020</v>
      </c>
      <c r="E1693" s="156" t="s">
        <v>305</v>
      </c>
      <c r="F1693" s="249" t="s">
        <v>306</v>
      </c>
      <c r="G1693" s="250"/>
      <c r="H1693" s="250"/>
      <c r="I1693" s="250"/>
      <c r="J1693" s="157" t="s">
        <v>2197</v>
      </c>
      <c r="K1693" s="158">
        <v>1</v>
      </c>
      <c r="L1693" s="251">
        <v>0</v>
      </c>
      <c r="M1693" s="250"/>
      <c r="N1693" s="252">
        <f>ROUND(L1693*K1693,2)</f>
        <v>0</v>
      </c>
      <c r="O1693" s="250"/>
      <c r="P1693" s="250"/>
      <c r="Q1693" s="250"/>
      <c r="R1693" s="35"/>
      <c r="T1693" s="159" t="s">
        <v>1876</v>
      </c>
      <c r="U1693" s="42" t="s">
        <v>1901</v>
      </c>
      <c r="V1693" s="34"/>
      <c r="W1693" s="160">
        <f>V1693*K1693</f>
        <v>0</v>
      </c>
      <c r="X1693" s="160">
        <v>0</v>
      </c>
      <c r="Y1693" s="160">
        <f>X1693*K1693</f>
        <v>0</v>
      </c>
      <c r="Z1693" s="160">
        <v>0</v>
      </c>
      <c r="AA1693" s="161">
        <f>Z1693*K1693</f>
        <v>0</v>
      </c>
      <c r="AR1693" s="16" t="s">
        <v>2102</v>
      </c>
      <c r="AT1693" s="16" t="s">
        <v>2020</v>
      </c>
      <c r="AU1693" s="16" t="s">
        <v>1960</v>
      </c>
      <c r="AY1693" s="16" t="s">
        <v>2019</v>
      </c>
      <c r="BE1693" s="102">
        <f>IF(U1693="základní",N1693,0)</f>
        <v>0</v>
      </c>
      <c r="BF1693" s="102">
        <f>IF(U1693="snížená",N1693,0)</f>
        <v>0</v>
      </c>
      <c r="BG1693" s="102">
        <f>IF(U1693="zákl. přenesená",N1693,0)</f>
        <v>0</v>
      </c>
      <c r="BH1693" s="102">
        <f>IF(U1693="sníž. přenesená",N1693,0)</f>
        <v>0</v>
      </c>
      <c r="BI1693" s="102">
        <f>IF(U1693="nulová",N1693,0)</f>
        <v>0</v>
      </c>
      <c r="BJ1693" s="16" t="s">
        <v>1878</v>
      </c>
      <c r="BK1693" s="102">
        <f>ROUND(L1693*K1693,2)</f>
        <v>0</v>
      </c>
      <c r="BL1693" s="16" t="s">
        <v>2102</v>
      </c>
      <c r="BM1693" s="16" t="s">
        <v>307</v>
      </c>
    </row>
    <row r="1694" spans="2:65" s="10" customFormat="1" ht="22.5" customHeight="1">
      <c r="B1694" s="162"/>
      <c r="C1694" s="163"/>
      <c r="D1694" s="163"/>
      <c r="E1694" s="164" t="s">
        <v>1876</v>
      </c>
      <c r="F1694" s="262" t="s">
        <v>308</v>
      </c>
      <c r="G1694" s="263"/>
      <c r="H1694" s="263"/>
      <c r="I1694" s="263"/>
      <c r="J1694" s="163"/>
      <c r="K1694" s="165">
        <v>1</v>
      </c>
      <c r="L1694" s="163"/>
      <c r="M1694" s="163"/>
      <c r="N1694" s="163"/>
      <c r="O1694" s="163"/>
      <c r="P1694" s="163"/>
      <c r="Q1694" s="163"/>
      <c r="R1694" s="166"/>
      <c r="T1694" s="167"/>
      <c r="U1694" s="163"/>
      <c r="V1694" s="163"/>
      <c r="W1694" s="163"/>
      <c r="X1694" s="163"/>
      <c r="Y1694" s="163"/>
      <c r="Z1694" s="163"/>
      <c r="AA1694" s="168"/>
      <c r="AT1694" s="169" t="s">
        <v>2027</v>
      </c>
      <c r="AU1694" s="169" t="s">
        <v>1960</v>
      </c>
      <c r="AV1694" s="10" t="s">
        <v>1960</v>
      </c>
      <c r="AW1694" s="10" t="s">
        <v>2028</v>
      </c>
      <c r="AX1694" s="10" t="s">
        <v>1936</v>
      </c>
      <c r="AY1694" s="169" t="s">
        <v>2019</v>
      </c>
    </row>
    <row r="1695" spans="2:65" s="11" customFormat="1" ht="22.5" customHeight="1">
      <c r="B1695" s="170"/>
      <c r="C1695" s="171"/>
      <c r="D1695" s="171"/>
      <c r="E1695" s="172" t="s">
        <v>1876</v>
      </c>
      <c r="F1695" s="264" t="s">
        <v>2029</v>
      </c>
      <c r="G1695" s="265"/>
      <c r="H1695" s="265"/>
      <c r="I1695" s="265"/>
      <c r="J1695" s="171"/>
      <c r="K1695" s="173">
        <v>1</v>
      </c>
      <c r="L1695" s="171"/>
      <c r="M1695" s="171"/>
      <c r="N1695" s="171"/>
      <c r="O1695" s="171"/>
      <c r="P1695" s="171"/>
      <c r="Q1695" s="171"/>
      <c r="R1695" s="174"/>
      <c r="T1695" s="175"/>
      <c r="U1695" s="171"/>
      <c r="V1695" s="171"/>
      <c r="W1695" s="171"/>
      <c r="X1695" s="171"/>
      <c r="Y1695" s="171"/>
      <c r="Z1695" s="171"/>
      <c r="AA1695" s="176"/>
      <c r="AT1695" s="177" t="s">
        <v>2027</v>
      </c>
      <c r="AU1695" s="177" t="s">
        <v>1960</v>
      </c>
      <c r="AV1695" s="11" t="s">
        <v>2024</v>
      </c>
      <c r="AW1695" s="11" t="s">
        <v>2028</v>
      </c>
      <c r="AX1695" s="11" t="s">
        <v>1878</v>
      </c>
      <c r="AY1695" s="177" t="s">
        <v>2019</v>
      </c>
    </row>
    <row r="1696" spans="2:65" s="1" customFormat="1" ht="44.25" customHeight="1">
      <c r="B1696" s="33"/>
      <c r="C1696" s="178" t="s">
        <v>309</v>
      </c>
      <c r="D1696" s="178" t="s">
        <v>2128</v>
      </c>
      <c r="E1696" s="179" t="s">
        <v>310</v>
      </c>
      <c r="F1696" s="267" t="s">
        <v>311</v>
      </c>
      <c r="G1696" s="268"/>
      <c r="H1696" s="268"/>
      <c r="I1696" s="268"/>
      <c r="J1696" s="180" t="s">
        <v>2197</v>
      </c>
      <c r="K1696" s="181">
        <v>1</v>
      </c>
      <c r="L1696" s="269">
        <v>0</v>
      </c>
      <c r="M1696" s="268"/>
      <c r="N1696" s="270">
        <f>ROUND(L1696*K1696,2)</f>
        <v>0</v>
      </c>
      <c r="O1696" s="250"/>
      <c r="P1696" s="250"/>
      <c r="Q1696" s="250"/>
      <c r="R1696" s="35"/>
      <c r="T1696" s="159" t="s">
        <v>1876</v>
      </c>
      <c r="U1696" s="42" t="s">
        <v>1901</v>
      </c>
      <c r="V1696" s="34"/>
      <c r="W1696" s="160">
        <f>V1696*K1696</f>
        <v>0</v>
      </c>
      <c r="X1696" s="160">
        <v>3.2000000000000001E-2</v>
      </c>
      <c r="Y1696" s="160">
        <f>X1696*K1696</f>
        <v>3.2000000000000001E-2</v>
      </c>
      <c r="Z1696" s="160">
        <v>0</v>
      </c>
      <c r="AA1696" s="161">
        <f>Z1696*K1696</f>
        <v>0</v>
      </c>
      <c r="AR1696" s="16" t="s">
        <v>2184</v>
      </c>
      <c r="AT1696" s="16" t="s">
        <v>2128</v>
      </c>
      <c r="AU1696" s="16" t="s">
        <v>1960</v>
      </c>
      <c r="AY1696" s="16" t="s">
        <v>2019</v>
      </c>
      <c r="BE1696" s="102">
        <f>IF(U1696="základní",N1696,0)</f>
        <v>0</v>
      </c>
      <c r="BF1696" s="102">
        <f>IF(U1696="snížená",N1696,0)</f>
        <v>0</v>
      </c>
      <c r="BG1696" s="102">
        <f>IF(U1696="zákl. přenesená",N1696,0)</f>
        <v>0</v>
      </c>
      <c r="BH1696" s="102">
        <f>IF(U1696="sníž. přenesená",N1696,0)</f>
        <v>0</v>
      </c>
      <c r="BI1696" s="102">
        <f>IF(U1696="nulová",N1696,0)</f>
        <v>0</v>
      </c>
      <c r="BJ1696" s="16" t="s">
        <v>1878</v>
      </c>
      <c r="BK1696" s="102">
        <f>ROUND(L1696*K1696,2)</f>
        <v>0</v>
      </c>
      <c r="BL1696" s="16" t="s">
        <v>2102</v>
      </c>
      <c r="BM1696" s="16" t="s">
        <v>312</v>
      </c>
    </row>
    <row r="1697" spans="2:65" s="10" customFormat="1" ht="22.5" customHeight="1">
      <c r="B1697" s="162"/>
      <c r="C1697" s="163"/>
      <c r="D1697" s="163"/>
      <c r="E1697" s="164" t="s">
        <v>1876</v>
      </c>
      <c r="F1697" s="262" t="s">
        <v>1878</v>
      </c>
      <c r="G1697" s="263"/>
      <c r="H1697" s="263"/>
      <c r="I1697" s="263"/>
      <c r="J1697" s="163"/>
      <c r="K1697" s="165">
        <v>1</v>
      </c>
      <c r="L1697" s="163"/>
      <c r="M1697" s="163"/>
      <c r="N1697" s="163"/>
      <c r="O1697" s="163"/>
      <c r="P1697" s="163"/>
      <c r="Q1697" s="163"/>
      <c r="R1697" s="166"/>
      <c r="T1697" s="167"/>
      <c r="U1697" s="163"/>
      <c r="V1697" s="163"/>
      <c r="W1697" s="163"/>
      <c r="X1697" s="163"/>
      <c r="Y1697" s="163"/>
      <c r="Z1697" s="163"/>
      <c r="AA1697" s="168"/>
      <c r="AT1697" s="169" t="s">
        <v>2027</v>
      </c>
      <c r="AU1697" s="169" t="s">
        <v>1960</v>
      </c>
      <c r="AV1697" s="10" t="s">
        <v>1960</v>
      </c>
      <c r="AW1697" s="10" t="s">
        <v>2028</v>
      </c>
      <c r="AX1697" s="10" t="s">
        <v>1936</v>
      </c>
      <c r="AY1697" s="169" t="s">
        <v>2019</v>
      </c>
    </row>
    <row r="1698" spans="2:65" s="11" customFormat="1" ht="22.5" customHeight="1">
      <c r="B1698" s="170"/>
      <c r="C1698" s="171"/>
      <c r="D1698" s="171"/>
      <c r="E1698" s="172" t="s">
        <v>1876</v>
      </c>
      <c r="F1698" s="264" t="s">
        <v>2029</v>
      </c>
      <c r="G1698" s="265"/>
      <c r="H1698" s="265"/>
      <c r="I1698" s="265"/>
      <c r="J1698" s="171"/>
      <c r="K1698" s="173">
        <v>1</v>
      </c>
      <c r="L1698" s="171"/>
      <c r="M1698" s="171"/>
      <c r="N1698" s="171"/>
      <c r="O1698" s="171"/>
      <c r="P1698" s="171"/>
      <c r="Q1698" s="171"/>
      <c r="R1698" s="174"/>
      <c r="T1698" s="175"/>
      <c r="U1698" s="171"/>
      <c r="V1698" s="171"/>
      <c r="W1698" s="171"/>
      <c r="X1698" s="171"/>
      <c r="Y1698" s="171"/>
      <c r="Z1698" s="171"/>
      <c r="AA1698" s="176"/>
      <c r="AT1698" s="177" t="s">
        <v>2027</v>
      </c>
      <c r="AU1698" s="177" t="s">
        <v>1960</v>
      </c>
      <c r="AV1698" s="11" t="s">
        <v>2024</v>
      </c>
      <c r="AW1698" s="11" t="s">
        <v>2028</v>
      </c>
      <c r="AX1698" s="11" t="s">
        <v>1878</v>
      </c>
      <c r="AY1698" s="177" t="s">
        <v>2019</v>
      </c>
    </row>
    <row r="1699" spans="2:65" s="1" customFormat="1" ht="44.25" customHeight="1">
      <c r="B1699" s="33"/>
      <c r="C1699" s="155" t="s">
        <v>313</v>
      </c>
      <c r="D1699" s="155" t="s">
        <v>2020</v>
      </c>
      <c r="E1699" s="156" t="s">
        <v>314</v>
      </c>
      <c r="F1699" s="249" t="s">
        <v>315</v>
      </c>
      <c r="G1699" s="250"/>
      <c r="H1699" s="250"/>
      <c r="I1699" s="250"/>
      <c r="J1699" s="157" t="s">
        <v>2197</v>
      </c>
      <c r="K1699" s="158">
        <v>1</v>
      </c>
      <c r="L1699" s="251">
        <v>0</v>
      </c>
      <c r="M1699" s="250"/>
      <c r="N1699" s="252">
        <f>ROUND(L1699*K1699,2)</f>
        <v>0</v>
      </c>
      <c r="O1699" s="250"/>
      <c r="P1699" s="250"/>
      <c r="Q1699" s="250"/>
      <c r="R1699" s="35"/>
      <c r="T1699" s="159" t="s">
        <v>1876</v>
      </c>
      <c r="U1699" s="42" t="s">
        <v>1901</v>
      </c>
      <c r="V1699" s="34"/>
      <c r="W1699" s="160">
        <f>V1699*K1699</f>
        <v>0</v>
      </c>
      <c r="X1699" s="160">
        <v>0</v>
      </c>
      <c r="Y1699" s="160">
        <f>X1699*K1699</f>
        <v>0</v>
      </c>
      <c r="Z1699" s="160">
        <v>0</v>
      </c>
      <c r="AA1699" s="161">
        <f>Z1699*K1699</f>
        <v>0</v>
      </c>
      <c r="AR1699" s="16" t="s">
        <v>2102</v>
      </c>
      <c r="AT1699" s="16" t="s">
        <v>2020</v>
      </c>
      <c r="AU1699" s="16" t="s">
        <v>1960</v>
      </c>
      <c r="AY1699" s="16" t="s">
        <v>2019</v>
      </c>
      <c r="BE1699" s="102">
        <f>IF(U1699="základní",N1699,0)</f>
        <v>0</v>
      </c>
      <c r="BF1699" s="102">
        <f>IF(U1699="snížená",N1699,0)</f>
        <v>0</v>
      </c>
      <c r="BG1699" s="102">
        <f>IF(U1699="zákl. přenesená",N1699,0)</f>
        <v>0</v>
      </c>
      <c r="BH1699" s="102">
        <f>IF(U1699="sníž. přenesená",N1699,0)</f>
        <v>0</v>
      </c>
      <c r="BI1699" s="102">
        <f>IF(U1699="nulová",N1699,0)</f>
        <v>0</v>
      </c>
      <c r="BJ1699" s="16" t="s">
        <v>1878</v>
      </c>
      <c r="BK1699" s="102">
        <f>ROUND(L1699*K1699,2)</f>
        <v>0</v>
      </c>
      <c r="BL1699" s="16" t="s">
        <v>2102</v>
      </c>
      <c r="BM1699" s="16" t="s">
        <v>316</v>
      </c>
    </row>
    <row r="1700" spans="2:65" s="10" customFormat="1" ht="22.5" customHeight="1">
      <c r="B1700" s="162"/>
      <c r="C1700" s="163"/>
      <c r="D1700" s="163"/>
      <c r="E1700" s="164" t="s">
        <v>1876</v>
      </c>
      <c r="F1700" s="262" t="s">
        <v>317</v>
      </c>
      <c r="G1700" s="263"/>
      <c r="H1700" s="263"/>
      <c r="I1700" s="263"/>
      <c r="J1700" s="163"/>
      <c r="K1700" s="165">
        <v>1</v>
      </c>
      <c r="L1700" s="163"/>
      <c r="M1700" s="163"/>
      <c r="N1700" s="163"/>
      <c r="O1700" s="163"/>
      <c r="P1700" s="163"/>
      <c r="Q1700" s="163"/>
      <c r="R1700" s="166"/>
      <c r="T1700" s="167"/>
      <c r="U1700" s="163"/>
      <c r="V1700" s="163"/>
      <c r="W1700" s="163"/>
      <c r="X1700" s="163"/>
      <c r="Y1700" s="163"/>
      <c r="Z1700" s="163"/>
      <c r="AA1700" s="168"/>
      <c r="AT1700" s="169" t="s">
        <v>2027</v>
      </c>
      <c r="AU1700" s="169" t="s">
        <v>1960</v>
      </c>
      <c r="AV1700" s="10" t="s">
        <v>1960</v>
      </c>
      <c r="AW1700" s="10" t="s">
        <v>2028</v>
      </c>
      <c r="AX1700" s="10" t="s">
        <v>1936</v>
      </c>
      <c r="AY1700" s="169" t="s">
        <v>2019</v>
      </c>
    </row>
    <row r="1701" spans="2:65" s="11" customFormat="1" ht="22.5" customHeight="1">
      <c r="B1701" s="170"/>
      <c r="C1701" s="171"/>
      <c r="D1701" s="171"/>
      <c r="E1701" s="172" t="s">
        <v>1876</v>
      </c>
      <c r="F1701" s="264" t="s">
        <v>2029</v>
      </c>
      <c r="G1701" s="265"/>
      <c r="H1701" s="265"/>
      <c r="I1701" s="265"/>
      <c r="J1701" s="171"/>
      <c r="K1701" s="173">
        <v>1</v>
      </c>
      <c r="L1701" s="171"/>
      <c r="M1701" s="171"/>
      <c r="N1701" s="171"/>
      <c r="O1701" s="171"/>
      <c r="P1701" s="171"/>
      <c r="Q1701" s="171"/>
      <c r="R1701" s="174"/>
      <c r="T1701" s="175"/>
      <c r="U1701" s="171"/>
      <c r="V1701" s="171"/>
      <c r="W1701" s="171"/>
      <c r="X1701" s="171"/>
      <c r="Y1701" s="171"/>
      <c r="Z1701" s="171"/>
      <c r="AA1701" s="176"/>
      <c r="AT1701" s="177" t="s">
        <v>2027</v>
      </c>
      <c r="AU1701" s="177" t="s">
        <v>1960</v>
      </c>
      <c r="AV1701" s="11" t="s">
        <v>2024</v>
      </c>
      <c r="AW1701" s="11" t="s">
        <v>2028</v>
      </c>
      <c r="AX1701" s="11" t="s">
        <v>1878</v>
      </c>
      <c r="AY1701" s="177" t="s">
        <v>2019</v>
      </c>
    </row>
    <row r="1702" spans="2:65" s="1" customFormat="1" ht="44.25" customHeight="1">
      <c r="B1702" s="33"/>
      <c r="C1702" s="178" t="s">
        <v>318</v>
      </c>
      <c r="D1702" s="178" t="s">
        <v>2128</v>
      </c>
      <c r="E1702" s="179" t="s">
        <v>319</v>
      </c>
      <c r="F1702" s="267" t="s">
        <v>320</v>
      </c>
      <c r="G1702" s="268"/>
      <c r="H1702" s="268"/>
      <c r="I1702" s="268"/>
      <c r="J1702" s="180" t="s">
        <v>2197</v>
      </c>
      <c r="K1702" s="181">
        <v>1</v>
      </c>
      <c r="L1702" s="269">
        <v>0</v>
      </c>
      <c r="M1702" s="268"/>
      <c r="N1702" s="270">
        <f>ROUND(L1702*K1702,2)</f>
        <v>0</v>
      </c>
      <c r="O1702" s="250"/>
      <c r="P1702" s="250"/>
      <c r="Q1702" s="250"/>
      <c r="R1702" s="35"/>
      <c r="T1702" s="159" t="s">
        <v>1876</v>
      </c>
      <c r="U1702" s="42" t="s">
        <v>1901</v>
      </c>
      <c r="V1702" s="34"/>
      <c r="W1702" s="160">
        <f>V1702*K1702</f>
        <v>0</v>
      </c>
      <c r="X1702" s="160">
        <v>3.2000000000000001E-2</v>
      </c>
      <c r="Y1702" s="160">
        <f>X1702*K1702</f>
        <v>3.2000000000000001E-2</v>
      </c>
      <c r="Z1702" s="160">
        <v>0</v>
      </c>
      <c r="AA1702" s="161">
        <f>Z1702*K1702</f>
        <v>0</v>
      </c>
      <c r="AR1702" s="16" t="s">
        <v>2184</v>
      </c>
      <c r="AT1702" s="16" t="s">
        <v>2128</v>
      </c>
      <c r="AU1702" s="16" t="s">
        <v>1960</v>
      </c>
      <c r="AY1702" s="16" t="s">
        <v>2019</v>
      </c>
      <c r="BE1702" s="102">
        <f>IF(U1702="základní",N1702,0)</f>
        <v>0</v>
      </c>
      <c r="BF1702" s="102">
        <f>IF(U1702="snížená",N1702,0)</f>
        <v>0</v>
      </c>
      <c r="BG1702" s="102">
        <f>IF(U1702="zákl. přenesená",N1702,0)</f>
        <v>0</v>
      </c>
      <c r="BH1702" s="102">
        <f>IF(U1702="sníž. přenesená",N1702,0)</f>
        <v>0</v>
      </c>
      <c r="BI1702" s="102">
        <f>IF(U1702="nulová",N1702,0)</f>
        <v>0</v>
      </c>
      <c r="BJ1702" s="16" t="s">
        <v>1878</v>
      </c>
      <c r="BK1702" s="102">
        <f>ROUND(L1702*K1702,2)</f>
        <v>0</v>
      </c>
      <c r="BL1702" s="16" t="s">
        <v>2102</v>
      </c>
      <c r="BM1702" s="16" t="s">
        <v>321</v>
      </c>
    </row>
    <row r="1703" spans="2:65" s="10" customFormat="1" ht="22.5" customHeight="1">
      <c r="B1703" s="162"/>
      <c r="C1703" s="163"/>
      <c r="D1703" s="163"/>
      <c r="E1703" s="164" t="s">
        <v>1876</v>
      </c>
      <c r="F1703" s="262" t="s">
        <v>1878</v>
      </c>
      <c r="G1703" s="263"/>
      <c r="H1703" s="263"/>
      <c r="I1703" s="263"/>
      <c r="J1703" s="163"/>
      <c r="K1703" s="165">
        <v>1</v>
      </c>
      <c r="L1703" s="163"/>
      <c r="M1703" s="163"/>
      <c r="N1703" s="163"/>
      <c r="O1703" s="163"/>
      <c r="P1703" s="163"/>
      <c r="Q1703" s="163"/>
      <c r="R1703" s="166"/>
      <c r="T1703" s="167"/>
      <c r="U1703" s="163"/>
      <c r="V1703" s="163"/>
      <c r="W1703" s="163"/>
      <c r="X1703" s="163"/>
      <c r="Y1703" s="163"/>
      <c r="Z1703" s="163"/>
      <c r="AA1703" s="168"/>
      <c r="AT1703" s="169" t="s">
        <v>2027</v>
      </c>
      <c r="AU1703" s="169" t="s">
        <v>1960</v>
      </c>
      <c r="AV1703" s="10" t="s">
        <v>1960</v>
      </c>
      <c r="AW1703" s="10" t="s">
        <v>2028</v>
      </c>
      <c r="AX1703" s="10" t="s">
        <v>1936</v>
      </c>
      <c r="AY1703" s="169" t="s">
        <v>2019</v>
      </c>
    </row>
    <row r="1704" spans="2:65" s="11" customFormat="1" ht="22.5" customHeight="1">
      <c r="B1704" s="170"/>
      <c r="C1704" s="171"/>
      <c r="D1704" s="171"/>
      <c r="E1704" s="172" t="s">
        <v>1876</v>
      </c>
      <c r="F1704" s="264" t="s">
        <v>2029</v>
      </c>
      <c r="G1704" s="265"/>
      <c r="H1704" s="265"/>
      <c r="I1704" s="265"/>
      <c r="J1704" s="171"/>
      <c r="K1704" s="173">
        <v>1</v>
      </c>
      <c r="L1704" s="171"/>
      <c r="M1704" s="171"/>
      <c r="N1704" s="171"/>
      <c r="O1704" s="171"/>
      <c r="P1704" s="171"/>
      <c r="Q1704" s="171"/>
      <c r="R1704" s="174"/>
      <c r="T1704" s="175"/>
      <c r="U1704" s="171"/>
      <c r="V1704" s="171"/>
      <c r="W1704" s="171"/>
      <c r="X1704" s="171"/>
      <c r="Y1704" s="171"/>
      <c r="Z1704" s="171"/>
      <c r="AA1704" s="176"/>
      <c r="AT1704" s="177" t="s">
        <v>2027</v>
      </c>
      <c r="AU1704" s="177" t="s">
        <v>1960</v>
      </c>
      <c r="AV1704" s="11" t="s">
        <v>2024</v>
      </c>
      <c r="AW1704" s="11" t="s">
        <v>2028</v>
      </c>
      <c r="AX1704" s="11" t="s">
        <v>1878</v>
      </c>
      <c r="AY1704" s="177" t="s">
        <v>2019</v>
      </c>
    </row>
    <row r="1705" spans="2:65" s="1" customFormat="1" ht="44.25" customHeight="1">
      <c r="B1705" s="33"/>
      <c r="C1705" s="155" t="s">
        <v>322</v>
      </c>
      <c r="D1705" s="155" t="s">
        <v>2020</v>
      </c>
      <c r="E1705" s="156" t="s">
        <v>323</v>
      </c>
      <c r="F1705" s="249" t="s">
        <v>324</v>
      </c>
      <c r="G1705" s="250"/>
      <c r="H1705" s="250"/>
      <c r="I1705" s="250"/>
      <c r="J1705" s="157" t="s">
        <v>2197</v>
      </c>
      <c r="K1705" s="158">
        <v>1</v>
      </c>
      <c r="L1705" s="251">
        <v>0</v>
      </c>
      <c r="M1705" s="250"/>
      <c r="N1705" s="252">
        <f>ROUND(L1705*K1705,2)</f>
        <v>0</v>
      </c>
      <c r="O1705" s="250"/>
      <c r="P1705" s="250"/>
      <c r="Q1705" s="250"/>
      <c r="R1705" s="35"/>
      <c r="T1705" s="159" t="s">
        <v>1876</v>
      </c>
      <c r="U1705" s="42" t="s">
        <v>1901</v>
      </c>
      <c r="V1705" s="34"/>
      <c r="W1705" s="160">
        <f>V1705*K1705</f>
        <v>0</v>
      </c>
      <c r="X1705" s="160">
        <v>0</v>
      </c>
      <c r="Y1705" s="160">
        <f>X1705*K1705</f>
        <v>0</v>
      </c>
      <c r="Z1705" s="160">
        <v>0</v>
      </c>
      <c r="AA1705" s="161">
        <f>Z1705*K1705</f>
        <v>0</v>
      </c>
      <c r="AR1705" s="16" t="s">
        <v>2102</v>
      </c>
      <c r="AT1705" s="16" t="s">
        <v>2020</v>
      </c>
      <c r="AU1705" s="16" t="s">
        <v>1960</v>
      </c>
      <c r="AY1705" s="16" t="s">
        <v>2019</v>
      </c>
      <c r="BE1705" s="102">
        <f>IF(U1705="základní",N1705,0)</f>
        <v>0</v>
      </c>
      <c r="BF1705" s="102">
        <f>IF(U1705="snížená",N1705,0)</f>
        <v>0</v>
      </c>
      <c r="BG1705" s="102">
        <f>IF(U1705="zákl. přenesená",N1705,0)</f>
        <v>0</v>
      </c>
      <c r="BH1705" s="102">
        <f>IF(U1705="sníž. přenesená",N1705,0)</f>
        <v>0</v>
      </c>
      <c r="BI1705" s="102">
        <f>IF(U1705="nulová",N1705,0)</f>
        <v>0</v>
      </c>
      <c r="BJ1705" s="16" t="s">
        <v>1878</v>
      </c>
      <c r="BK1705" s="102">
        <f>ROUND(L1705*K1705,2)</f>
        <v>0</v>
      </c>
      <c r="BL1705" s="16" t="s">
        <v>2102</v>
      </c>
      <c r="BM1705" s="16" t="s">
        <v>325</v>
      </c>
    </row>
    <row r="1706" spans="2:65" s="10" customFormat="1" ht="22.5" customHeight="1">
      <c r="B1706" s="162"/>
      <c r="C1706" s="163"/>
      <c r="D1706" s="163"/>
      <c r="E1706" s="164" t="s">
        <v>1876</v>
      </c>
      <c r="F1706" s="262" t="s">
        <v>326</v>
      </c>
      <c r="G1706" s="263"/>
      <c r="H1706" s="263"/>
      <c r="I1706" s="263"/>
      <c r="J1706" s="163"/>
      <c r="K1706" s="165">
        <v>1</v>
      </c>
      <c r="L1706" s="163"/>
      <c r="M1706" s="163"/>
      <c r="N1706" s="163"/>
      <c r="O1706" s="163"/>
      <c r="P1706" s="163"/>
      <c r="Q1706" s="163"/>
      <c r="R1706" s="166"/>
      <c r="T1706" s="167"/>
      <c r="U1706" s="163"/>
      <c r="V1706" s="163"/>
      <c r="W1706" s="163"/>
      <c r="X1706" s="163"/>
      <c r="Y1706" s="163"/>
      <c r="Z1706" s="163"/>
      <c r="AA1706" s="168"/>
      <c r="AT1706" s="169" t="s">
        <v>2027</v>
      </c>
      <c r="AU1706" s="169" t="s">
        <v>1960</v>
      </c>
      <c r="AV1706" s="10" t="s">
        <v>1960</v>
      </c>
      <c r="AW1706" s="10" t="s">
        <v>2028</v>
      </c>
      <c r="AX1706" s="10" t="s">
        <v>1936</v>
      </c>
      <c r="AY1706" s="169" t="s">
        <v>2019</v>
      </c>
    </row>
    <row r="1707" spans="2:65" s="11" customFormat="1" ht="22.5" customHeight="1">
      <c r="B1707" s="170"/>
      <c r="C1707" s="171"/>
      <c r="D1707" s="171"/>
      <c r="E1707" s="172" t="s">
        <v>1876</v>
      </c>
      <c r="F1707" s="264" t="s">
        <v>2029</v>
      </c>
      <c r="G1707" s="265"/>
      <c r="H1707" s="265"/>
      <c r="I1707" s="265"/>
      <c r="J1707" s="171"/>
      <c r="K1707" s="173">
        <v>1</v>
      </c>
      <c r="L1707" s="171"/>
      <c r="M1707" s="171"/>
      <c r="N1707" s="171"/>
      <c r="O1707" s="171"/>
      <c r="P1707" s="171"/>
      <c r="Q1707" s="171"/>
      <c r="R1707" s="174"/>
      <c r="T1707" s="175"/>
      <c r="U1707" s="171"/>
      <c r="V1707" s="171"/>
      <c r="W1707" s="171"/>
      <c r="X1707" s="171"/>
      <c r="Y1707" s="171"/>
      <c r="Z1707" s="171"/>
      <c r="AA1707" s="176"/>
      <c r="AT1707" s="177" t="s">
        <v>2027</v>
      </c>
      <c r="AU1707" s="177" t="s">
        <v>1960</v>
      </c>
      <c r="AV1707" s="11" t="s">
        <v>2024</v>
      </c>
      <c r="AW1707" s="11" t="s">
        <v>2028</v>
      </c>
      <c r="AX1707" s="11" t="s">
        <v>1878</v>
      </c>
      <c r="AY1707" s="177" t="s">
        <v>2019</v>
      </c>
    </row>
    <row r="1708" spans="2:65" s="1" customFormat="1" ht="44.25" customHeight="1">
      <c r="B1708" s="33"/>
      <c r="C1708" s="178" t="s">
        <v>327</v>
      </c>
      <c r="D1708" s="178" t="s">
        <v>2128</v>
      </c>
      <c r="E1708" s="179" t="s">
        <v>328</v>
      </c>
      <c r="F1708" s="267" t="s">
        <v>329</v>
      </c>
      <c r="G1708" s="268"/>
      <c r="H1708" s="268"/>
      <c r="I1708" s="268"/>
      <c r="J1708" s="180" t="s">
        <v>2197</v>
      </c>
      <c r="K1708" s="181">
        <v>1</v>
      </c>
      <c r="L1708" s="269">
        <v>0</v>
      </c>
      <c r="M1708" s="268"/>
      <c r="N1708" s="270">
        <f>ROUND(L1708*K1708,2)</f>
        <v>0</v>
      </c>
      <c r="O1708" s="250"/>
      <c r="P1708" s="250"/>
      <c r="Q1708" s="250"/>
      <c r="R1708" s="35"/>
      <c r="T1708" s="159" t="s">
        <v>1876</v>
      </c>
      <c r="U1708" s="42" t="s">
        <v>1901</v>
      </c>
      <c r="V1708" s="34"/>
      <c r="W1708" s="160">
        <f>V1708*K1708</f>
        <v>0</v>
      </c>
      <c r="X1708" s="160">
        <v>1.4E-2</v>
      </c>
      <c r="Y1708" s="160">
        <f>X1708*K1708</f>
        <v>1.4E-2</v>
      </c>
      <c r="Z1708" s="160">
        <v>0</v>
      </c>
      <c r="AA1708" s="161">
        <f>Z1708*K1708</f>
        <v>0</v>
      </c>
      <c r="AR1708" s="16" t="s">
        <v>2184</v>
      </c>
      <c r="AT1708" s="16" t="s">
        <v>2128</v>
      </c>
      <c r="AU1708" s="16" t="s">
        <v>1960</v>
      </c>
      <c r="AY1708" s="16" t="s">
        <v>2019</v>
      </c>
      <c r="BE1708" s="102">
        <f>IF(U1708="základní",N1708,0)</f>
        <v>0</v>
      </c>
      <c r="BF1708" s="102">
        <f>IF(U1708="snížená",N1708,0)</f>
        <v>0</v>
      </c>
      <c r="BG1708" s="102">
        <f>IF(U1708="zákl. přenesená",N1708,0)</f>
        <v>0</v>
      </c>
      <c r="BH1708" s="102">
        <f>IF(U1708="sníž. přenesená",N1708,0)</f>
        <v>0</v>
      </c>
      <c r="BI1708" s="102">
        <f>IF(U1708="nulová",N1708,0)</f>
        <v>0</v>
      </c>
      <c r="BJ1708" s="16" t="s">
        <v>1878</v>
      </c>
      <c r="BK1708" s="102">
        <f>ROUND(L1708*K1708,2)</f>
        <v>0</v>
      </c>
      <c r="BL1708" s="16" t="s">
        <v>2102</v>
      </c>
      <c r="BM1708" s="16" t="s">
        <v>330</v>
      </c>
    </row>
    <row r="1709" spans="2:65" s="10" customFormat="1" ht="22.5" customHeight="1">
      <c r="B1709" s="162"/>
      <c r="C1709" s="163"/>
      <c r="D1709" s="163"/>
      <c r="E1709" s="164" t="s">
        <v>1876</v>
      </c>
      <c r="F1709" s="262" t="s">
        <v>1878</v>
      </c>
      <c r="G1709" s="263"/>
      <c r="H1709" s="263"/>
      <c r="I1709" s="263"/>
      <c r="J1709" s="163"/>
      <c r="K1709" s="165">
        <v>1</v>
      </c>
      <c r="L1709" s="163"/>
      <c r="M1709" s="163"/>
      <c r="N1709" s="163"/>
      <c r="O1709" s="163"/>
      <c r="P1709" s="163"/>
      <c r="Q1709" s="163"/>
      <c r="R1709" s="166"/>
      <c r="T1709" s="167"/>
      <c r="U1709" s="163"/>
      <c r="V1709" s="163"/>
      <c r="W1709" s="163"/>
      <c r="X1709" s="163"/>
      <c r="Y1709" s="163"/>
      <c r="Z1709" s="163"/>
      <c r="AA1709" s="168"/>
      <c r="AT1709" s="169" t="s">
        <v>2027</v>
      </c>
      <c r="AU1709" s="169" t="s">
        <v>1960</v>
      </c>
      <c r="AV1709" s="10" t="s">
        <v>1960</v>
      </c>
      <c r="AW1709" s="10" t="s">
        <v>2028</v>
      </c>
      <c r="AX1709" s="10" t="s">
        <v>1936</v>
      </c>
      <c r="AY1709" s="169" t="s">
        <v>2019</v>
      </c>
    </row>
    <row r="1710" spans="2:65" s="11" customFormat="1" ht="22.5" customHeight="1">
      <c r="B1710" s="170"/>
      <c r="C1710" s="171"/>
      <c r="D1710" s="171"/>
      <c r="E1710" s="172" t="s">
        <v>1876</v>
      </c>
      <c r="F1710" s="264" t="s">
        <v>2029</v>
      </c>
      <c r="G1710" s="265"/>
      <c r="H1710" s="265"/>
      <c r="I1710" s="265"/>
      <c r="J1710" s="171"/>
      <c r="K1710" s="173">
        <v>1</v>
      </c>
      <c r="L1710" s="171"/>
      <c r="M1710" s="171"/>
      <c r="N1710" s="171"/>
      <c r="O1710" s="171"/>
      <c r="P1710" s="171"/>
      <c r="Q1710" s="171"/>
      <c r="R1710" s="174"/>
      <c r="T1710" s="175"/>
      <c r="U1710" s="171"/>
      <c r="V1710" s="171"/>
      <c r="W1710" s="171"/>
      <c r="X1710" s="171"/>
      <c r="Y1710" s="171"/>
      <c r="Z1710" s="171"/>
      <c r="AA1710" s="176"/>
      <c r="AT1710" s="177" t="s">
        <v>2027</v>
      </c>
      <c r="AU1710" s="177" t="s">
        <v>1960</v>
      </c>
      <c r="AV1710" s="11" t="s">
        <v>2024</v>
      </c>
      <c r="AW1710" s="11" t="s">
        <v>2028</v>
      </c>
      <c r="AX1710" s="11" t="s">
        <v>1878</v>
      </c>
      <c r="AY1710" s="177" t="s">
        <v>2019</v>
      </c>
    </row>
    <row r="1711" spans="2:65" s="1" customFormat="1" ht="31.5" customHeight="1">
      <c r="B1711" s="33"/>
      <c r="C1711" s="155" t="s">
        <v>331</v>
      </c>
      <c r="D1711" s="155" t="s">
        <v>2020</v>
      </c>
      <c r="E1711" s="156" t="s">
        <v>332</v>
      </c>
      <c r="F1711" s="249" t="s">
        <v>333</v>
      </c>
      <c r="G1711" s="250"/>
      <c r="H1711" s="250"/>
      <c r="I1711" s="250"/>
      <c r="J1711" s="157" t="s">
        <v>2197</v>
      </c>
      <c r="K1711" s="158">
        <v>23</v>
      </c>
      <c r="L1711" s="251">
        <v>0</v>
      </c>
      <c r="M1711" s="250"/>
      <c r="N1711" s="252">
        <f>ROUND(L1711*K1711,2)</f>
        <v>0</v>
      </c>
      <c r="O1711" s="250"/>
      <c r="P1711" s="250"/>
      <c r="Q1711" s="250"/>
      <c r="R1711" s="35"/>
      <c r="T1711" s="159" t="s">
        <v>1876</v>
      </c>
      <c r="U1711" s="42" t="s">
        <v>1901</v>
      </c>
      <c r="V1711" s="34"/>
      <c r="W1711" s="160">
        <f>V1711*K1711</f>
        <v>0</v>
      </c>
      <c r="X1711" s="160">
        <v>0</v>
      </c>
      <c r="Y1711" s="160">
        <f>X1711*K1711</f>
        <v>0</v>
      </c>
      <c r="Z1711" s="160">
        <v>0</v>
      </c>
      <c r="AA1711" s="161">
        <f>Z1711*K1711</f>
        <v>0</v>
      </c>
      <c r="AR1711" s="16" t="s">
        <v>2102</v>
      </c>
      <c r="AT1711" s="16" t="s">
        <v>2020</v>
      </c>
      <c r="AU1711" s="16" t="s">
        <v>1960</v>
      </c>
      <c r="AY1711" s="16" t="s">
        <v>2019</v>
      </c>
      <c r="BE1711" s="102">
        <f>IF(U1711="základní",N1711,0)</f>
        <v>0</v>
      </c>
      <c r="BF1711" s="102">
        <f>IF(U1711="snížená",N1711,0)</f>
        <v>0</v>
      </c>
      <c r="BG1711" s="102">
        <f>IF(U1711="zákl. přenesená",N1711,0)</f>
        <v>0</v>
      </c>
      <c r="BH1711" s="102">
        <f>IF(U1711="sníž. přenesená",N1711,0)</f>
        <v>0</v>
      </c>
      <c r="BI1711" s="102">
        <f>IF(U1711="nulová",N1711,0)</f>
        <v>0</v>
      </c>
      <c r="BJ1711" s="16" t="s">
        <v>1878</v>
      </c>
      <c r="BK1711" s="102">
        <f>ROUND(L1711*K1711,2)</f>
        <v>0</v>
      </c>
      <c r="BL1711" s="16" t="s">
        <v>2102</v>
      </c>
      <c r="BM1711" s="16" t="s">
        <v>334</v>
      </c>
    </row>
    <row r="1712" spans="2:65" s="10" customFormat="1" ht="22.5" customHeight="1">
      <c r="B1712" s="162"/>
      <c r="C1712" s="163"/>
      <c r="D1712" s="163"/>
      <c r="E1712" s="164" t="s">
        <v>1876</v>
      </c>
      <c r="F1712" s="262" t="s">
        <v>335</v>
      </c>
      <c r="G1712" s="263"/>
      <c r="H1712" s="263"/>
      <c r="I1712" s="263"/>
      <c r="J1712" s="163"/>
      <c r="K1712" s="165">
        <v>23</v>
      </c>
      <c r="L1712" s="163"/>
      <c r="M1712" s="163"/>
      <c r="N1712" s="163"/>
      <c r="O1712" s="163"/>
      <c r="P1712" s="163"/>
      <c r="Q1712" s="163"/>
      <c r="R1712" s="166"/>
      <c r="T1712" s="167"/>
      <c r="U1712" s="163"/>
      <c r="V1712" s="163"/>
      <c r="W1712" s="163"/>
      <c r="X1712" s="163"/>
      <c r="Y1712" s="163"/>
      <c r="Z1712" s="163"/>
      <c r="AA1712" s="168"/>
      <c r="AT1712" s="169" t="s">
        <v>2027</v>
      </c>
      <c r="AU1712" s="169" t="s">
        <v>1960</v>
      </c>
      <c r="AV1712" s="10" t="s">
        <v>1960</v>
      </c>
      <c r="AW1712" s="10" t="s">
        <v>2028</v>
      </c>
      <c r="AX1712" s="10" t="s">
        <v>1936</v>
      </c>
      <c r="AY1712" s="169" t="s">
        <v>2019</v>
      </c>
    </row>
    <row r="1713" spans="2:65" s="11" customFormat="1" ht="22.5" customHeight="1">
      <c r="B1713" s="170"/>
      <c r="C1713" s="171"/>
      <c r="D1713" s="171"/>
      <c r="E1713" s="172" t="s">
        <v>1876</v>
      </c>
      <c r="F1713" s="264" t="s">
        <v>2029</v>
      </c>
      <c r="G1713" s="265"/>
      <c r="H1713" s="265"/>
      <c r="I1713" s="265"/>
      <c r="J1713" s="171"/>
      <c r="K1713" s="173">
        <v>23</v>
      </c>
      <c r="L1713" s="171"/>
      <c r="M1713" s="171"/>
      <c r="N1713" s="171"/>
      <c r="O1713" s="171"/>
      <c r="P1713" s="171"/>
      <c r="Q1713" s="171"/>
      <c r="R1713" s="174"/>
      <c r="T1713" s="175"/>
      <c r="U1713" s="171"/>
      <c r="V1713" s="171"/>
      <c r="W1713" s="171"/>
      <c r="X1713" s="171"/>
      <c r="Y1713" s="171"/>
      <c r="Z1713" s="171"/>
      <c r="AA1713" s="176"/>
      <c r="AT1713" s="177" t="s">
        <v>2027</v>
      </c>
      <c r="AU1713" s="177" t="s">
        <v>1960</v>
      </c>
      <c r="AV1713" s="11" t="s">
        <v>2024</v>
      </c>
      <c r="AW1713" s="11" t="s">
        <v>2028</v>
      </c>
      <c r="AX1713" s="11" t="s">
        <v>1878</v>
      </c>
      <c r="AY1713" s="177" t="s">
        <v>2019</v>
      </c>
    </row>
    <row r="1714" spans="2:65" s="1" customFormat="1" ht="22.5" customHeight="1">
      <c r="B1714" s="33"/>
      <c r="C1714" s="178" t="s">
        <v>336</v>
      </c>
      <c r="D1714" s="178" t="s">
        <v>2128</v>
      </c>
      <c r="E1714" s="179" t="s">
        <v>337</v>
      </c>
      <c r="F1714" s="267" t="s">
        <v>338</v>
      </c>
      <c r="G1714" s="268"/>
      <c r="H1714" s="268"/>
      <c r="I1714" s="268"/>
      <c r="J1714" s="180" t="s">
        <v>2197</v>
      </c>
      <c r="K1714" s="181">
        <v>20</v>
      </c>
      <c r="L1714" s="269">
        <v>0</v>
      </c>
      <c r="M1714" s="268"/>
      <c r="N1714" s="270">
        <f>ROUND(L1714*K1714,2)</f>
        <v>0</v>
      </c>
      <c r="O1714" s="250"/>
      <c r="P1714" s="250"/>
      <c r="Q1714" s="250"/>
      <c r="R1714" s="35"/>
      <c r="T1714" s="159" t="s">
        <v>1876</v>
      </c>
      <c r="U1714" s="42" t="s">
        <v>1901</v>
      </c>
      <c r="V1714" s="34"/>
      <c r="W1714" s="160">
        <f>V1714*K1714</f>
        <v>0</v>
      </c>
      <c r="X1714" s="160">
        <v>2.1000000000000001E-4</v>
      </c>
      <c r="Y1714" s="160">
        <f>X1714*K1714</f>
        <v>4.2000000000000006E-3</v>
      </c>
      <c r="Z1714" s="160">
        <v>0</v>
      </c>
      <c r="AA1714" s="161">
        <f>Z1714*K1714</f>
        <v>0</v>
      </c>
      <c r="AR1714" s="16" t="s">
        <v>2184</v>
      </c>
      <c r="AT1714" s="16" t="s">
        <v>2128</v>
      </c>
      <c r="AU1714" s="16" t="s">
        <v>1960</v>
      </c>
      <c r="AY1714" s="16" t="s">
        <v>2019</v>
      </c>
      <c r="BE1714" s="102">
        <f>IF(U1714="základní",N1714,0)</f>
        <v>0</v>
      </c>
      <c r="BF1714" s="102">
        <f>IF(U1714="snížená",N1714,0)</f>
        <v>0</v>
      </c>
      <c r="BG1714" s="102">
        <f>IF(U1714="zákl. přenesená",N1714,0)</f>
        <v>0</v>
      </c>
      <c r="BH1714" s="102">
        <f>IF(U1714="sníž. přenesená",N1714,0)</f>
        <v>0</v>
      </c>
      <c r="BI1714" s="102">
        <f>IF(U1714="nulová",N1714,0)</f>
        <v>0</v>
      </c>
      <c r="BJ1714" s="16" t="s">
        <v>1878</v>
      </c>
      <c r="BK1714" s="102">
        <f>ROUND(L1714*K1714,2)</f>
        <v>0</v>
      </c>
      <c r="BL1714" s="16" t="s">
        <v>2102</v>
      </c>
      <c r="BM1714" s="16" t="s">
        <v>339</v>
      </c>
    </row>
    <row r="1715" spans="2:65" s="10" customFormat="1" ht="22.5" customHeight="1">
      <c r="B1715" s="162"/>
      <c r="C1715" s="163"/>
      <c r="D1715" s="163"/>
      <c r="E1715" s="164" t="s">
        <v>1876</v>
      </c>
      <c r="F1715" s="262" t="s">
        <v>2123</v>
      </c>
      <c r="G1715" s="263"/>
      <c r="H1715" s="263"/>
      <c r="I1715" s="263"/>
      <c r="J1715" s="163"/>
      <c r="K1715" s="165">
        <v>20</v>
      </c>
      <c r="L1715" s="163"/>
      <c r="M1715" s="163"/>
      <c r="N1715" s="163"/>
      <c r="O1715" s="163"/>
      <c r="P1715" s="163"/>
      <c r="Q1715" s="163"/>
      <c r="R1715" s="166"/>
      <c r="T1715" s="167"/>
      <c r="U1715" s="163"/>
      <c r="V1715" s="163"/>
      <c r="W1715" s="163"/>
      <c r="X1715" s="163"/>
      <c r="Y1715" s="163"/>
      <c r="Z1715" s="163"/>
      <c r="AA1715" s="168"/>
      <c r="AT1715" s="169" t="s">
        <v>2027</v>
      </c>
      <c r="AU1715" s="169" t="s">
        <v>1960</v>
      </c>
      <c r="AV1715" s="10" t="s">
        <v>1960</v>
      </c>
      <c r="AW1715" s="10" t="s">
        <v>2028</v>
      </c>
      <c r="AX1715" s="10" t="s">
        <v>1936</v>
      </c>
      <c r="AY1715" s="169" t="s">
        <v>2019</v>
      </c>
    </row>
    <row r="1716" spans="2:65" s="11" customFormat="1" ht="22.5" customHeight="1">
      <c r="B1716" s="170"/>
      <c r="C1716" s="171"/>
      <c r="D1716" s="171"/>
      <c r="E1716" s="172" t="s">
        <v>1876</v>
      </c>
      <c r="F1716" s="264" t="s">
        <v>2029</v>
      </c>
      <c r="G1716" s="265"/>
      <c r="H1716" s="265"/>
      <c r="I1716" s="265"/>
      <c r="J1716" s="171"/>
      <c r="K1716" s="173">
        <v>20</v>
      </c>
      <c r="L1716" s="171"/>
      <c r="M1716" s="171"/>
      <c r="N1716" s="171"/>
      <c r="O1716" s="171"/>
      <c r="P1716" s="171"/>
      <c r="Q1716" s="171"/>
      <c r="R1716" s="174"/>
      <c r="T1716" s="175"/>
      <c r="U1716" s="171"/>
      <c r="V1716" s="171"/>
      <c r="W1716" s="171"/>
      <c r="X1716" s="171"/>
      <c r="Y1716" s="171"/>
      <c r="Z1716" s="171"/>
      <c r="AA1716" s="176"/>
      <c r="AT1716" s="177" t="s">
        <v>2027</v>
      </c>
      <c r="AU1716" s="177" t="s">
        <v>1960</v>
      </c>
      <c r="AV1716" s="11" t="s">
        <v>2024</v>
      </c>
      <c r="AW1716" s="11" t="s">
        <v>2028</v>
      </c>
      <c r="AX1716" s="11" t="s">
        <v>1878</v>
      </c>
      <c r="AY1716" s="177" t="s">
        <v>2019</v>
      </c>
    </row>
    <row r="1717" spans="2:65" s="1" customFormat="1" ht="22.5" customHeight="1">
      <c r="B1717" s="33"/>
      <c r="C1717" s="178" t="s">
        <v>340</v>
      </c>
      <c r="D1717" s="178" t="s">
        <v>2128</v>
      </c>
      <c r="E1717" s="179" t="s">
        <v>341</v>
      </c>
      <c r="F1717" s="267" t="s">
        <v>342</v>
      </c>
      <c r="G1717" s="268"/>
      <c r="H1717" s="268"/>
      <c r="I1717" s="268"/>
      <c r="J1717" s="180" t="s">
        <v>2197</v>
      </c>
      <c r="K1717" s="181">
        <v>3</v>
      </c>
      <c r="L1717" s="269">
        <v>0</v>
      </c>
      <c r="M1717" s="268"/>
      <c r="N1717" s="270">
        <f>ROUND(L1717*K1717,2)</f>
        <v>0</v>
      </c>
      <c r="O1717" s="250"/>
      <c r="P1717" s="250"/>
      <c r="Q1717" s="250"/>
      <c r="R1717" s="35"/>
      <c r="T1717" s="159" t="s">
        <v>1876</v>
      </c>
      <c r="U1717" s="42" t="s">
        <v>1901</v>
      </c>
      <c r="V1717" s="34"/>
      <c r="W1717" s="160">
        <f>V1717*K1717</f>
        <v>0</v>
      </c>
      <c r="X1717" s="160">
        <v>2.1000000000000001E-4</v>
      </c>
      <c r="Y1717" s="160">
        <f>X1717*K1717</f>
        <v>6.3000000000000003E-4</v>
      </c>
      <c r="Z1717" s="160">
        <v>0</v>
      </c>
      <c r="AA1717" s="161">
        <f>Z1717*K1717</f>
        <v>0</v>
      </c>
      <c r="AR1717" s="16" t="s">
        <v>2184</v>
      </c>
      <c r="AT1717" s="16" t="s">
        <v>2128</v>
      </c>
      <c r="AU1717" s="16" t="s">
        <v>1960</v>
      </c>
      <c r="AY1717" s="16" t="s">
        <v>2019</v>
      </c>
      <c r="BE1717" s="102">
        <f>IF(U1717="základní",N1717,0)</f>
        <v>0</v>
      </c>
      <c r="BF1717" s="102">
        <f>IF(U1717="snížená",N1717,0)</f>
        <v>0</v>
      </c>
      <c r="BG1717" s="102">
        <f>IF(U1717="zákl. přenesená",N1717,0)</f>
        <v>0</v>
      </c>
      <c r="BH1717" s="102">
        <f>IF(U1717="sníž. přenesená",N1717,0)</f>
        <v>0</v>
      </c>
      <c r="BI1717" s="102">
        <f>IF(U1717="nulová",N1717,0)</f>
        <v>0</v>
      </c>
      <c r="BJ1717" s="16" t="s">
        <v>1878</v>
      </c>
      <c r="BK1717" s="102">
        <f>ROUND(L1717*K1717,2)</f>
        <v>0</v>
      </c>
      <c r="BL1717" s="16" t="s">
        <v>2102</v>
      </c>
      <c r="BM1717" s="16" t="s">
        <v>343</v>
      </c>
    </row>
    <row r="1718" spans="2:65" s="10" customFormat="1" ht="22.5" customHeight="1">
      <c r="B1718" s="162"/>
      <c r="C1718" s="163"/>
      <c r="D1718" s="163"/>
      <c r="E1718" s="164" t="s">
        <v>1876</v>
      </c>
      <c r="F1718" s="262" t="s">
        <v>2033</v>
      </c>
      <c r="G1718" s="263"/>
      <c r="H1718" s="263"/>
      <c r="I1718" s="263"/>
      <c r="J1718" s="163"/>
      <c r="K1718" s="165">
        <v>3</v>
      </c>
      <c r="L1718" s="163"/>
      <c r="M1718" s="163"/>
      <c r="N1718" s="163"/>
      <c r="O1718" s="163"/>
      <c r="P1718" s="163"/>
      <c r="Q1718" s="163"/>
      <c r="R1718" s="166"/>
      <c r="T1718" s="167"/>
      <c r="U1718" s="163"/>
      <c r="V1718" s="163"/>
      <c r="W1718" s="163"/>
      <c r="X1718" s="163"/>
      <c r="Y1718" s="163"/>
      <c r="Z1718" s="163"/>
      <c r="AA1718" s="168"/>
      <c r="AT1718" s="169" t="s">
        <v>2027</v>
      </c>
      <c r="AU1718" s="169" t="s">
        <v>1960</v>
      </c>
      <c r="AV1718" s="10" t="s">
        <v>1960</v>
      </c>
      <c r="AW1718" s="10" t="s">
        <v>2028</v>
      </c>
      <c r="AX1718" s="10" t="s">
        <v>1936</v>
      </c>
      <c r="AY1718" s="169" t="s">
        <v>2019</v>
      </c>
    </row>
    <row r="1719" spans="2:65" s="11" customFormat="1" ht="22.5" customHeight="1">
      <c r="B1719" s="170"/>
      <c r="C1719" s="171"/>
      <c r="D1719" s="171"/>
      <c r="E1719" s="172" t="s">
        <v>1876</v>
      </c>
      <c r="F1719" s="264" t="s">
        <v>2029</v>
      </c>
      <c r="G1719" s="265"/>
      <c r="H1719" s="265"/>
      <c r="I1719" s="265"/>
      <c r="J1719" s="171"/>
      <c r="K1719" s="173">
        <v>3</v>
      </c>
      <c r="L1719" s="171"/>
      <c r="M1719" s="171"/>
      <c r="N1719" s="171"/>
      <c r="O1719" s="171"/>
      <c r="P1719" s="171"/>
      <c r="Q1719" s="171"/>
      <c r="R1719" s="174"/>
      <c r="T1719" s="175"/>
      <c r="U1719" s="171"/>
      <c r="V1719" s="171"/>
      <c r="W1719" s="171"/>
      <c r="X1719" s="171"/>
      <c r="Y1719" s="171"/>
      <c r="Z1719" s="171"/>
      <c r="AA1719" s="176"/>
      <c r="AT1719" s="177" t="s">
        <v>2027</v>
      </c>
      <c r="AU1719" s="177" t="s">
        <v>1960</v>
      </c>
      <c r="AV1719" s="11" t="s">
        <v>2024</v>
      </c>
      <c r="AW1719" s="11" t="s">
        <v>2028</v>
      </c>
      <c r="AX1719" s="11" t="s">
        <v>1878</v>
      </c>
      <c r="AY1719" s="177" t="s">
        <v>2019</v>
      </c>
    </row>
    <row r="1720" spans="2:65" s="1" customFormat="1" ht="31.5" customHeight="1">
      <c r="B1720" s="33"/>
      <c r="C1720" s="155" t="s">
        <v>344</v>
      </c>
      <c r="D1720" s="155" t="s">
        <v>2020</v>
      </c>
      <c r="E1720" s="156" t="s">
        <v>345</v>
      </c>
      <c r="F1720" s="249" t="s">
        <v>346</v>
      </c>
      <c r="G1720" s="250"/>
      <c r="H1720" s="250"/>
      <c r="I1720" s="250"/>
      <c r="J1720" s="157" t="s">
        <v>2197</v>
      </c>
      <c r="K1720" s="158">
        <v>5</v>
      </c>
      <c r="L1720" s="251">
        <v>0</v>
      </c>
      <c r="M1720" s="250"/>
      <c r="N1720" s="252">
        <f>ROUND(L1720*K1720,2)</f>
        <v>0</v>
      </c>
      <c r="O1720" s="250"/>
      <c r="P1720" s="250"/>
      <c r="Q1720" s="250"/>
      <c r="R1720" s="35"/>
      <c r="T1720" s="159" t="s">
        <v>1876</v>
      </c>
      <c r="U1720" s="42" t="s">
        <v>1901</v>
      </c>
      <c r="V1720" s="34"/>
      <c r="W1720" s="160">
        <f>V1720*K1720</f>
        <v>0</v>
      </c>
      <c r="X1720" s="160">
        <v>4.4999999999999999E-4</v>
      </c>
      <c r="Y1720" s="160">
        <f>X1720*K1720</f>
        <v>2.2499999999999998E-3</v>
      </c>
      <c r="Z1720" s="160">
        <v>0</v>
      </c>
      <c r="AA1720" s="161">
        <f>Z1720*K1720</f>
        <v>0</v>
      </c>
      <c r="AR1720" s="16" t="s">
        <v>2102</v>
      </c>
      <c r="AT1720" s="16" t="s">
        <v>2020</v>
      </c>
      <c r="AU1720" s="16" t="s">
        <v>1960</v>
      </c>
      <c r="AY1720" s="16" t="s">
        <v>2019</v>
      </c>
      <c r="BE1720" s="102">
        <f>IF(U1720="základní",N1720,0)</f>
        <v>0</v>
      </c>
      <c r="BF1720" s="102">
        <f>IF(U1720="snížená",N1720,0)</f>
        <v>0</v>
      </c>
      <c r="BG1720" s="102">
        <f>IF(U1720="zákl. přenesená",N1720,0)</f>
        <v>0</v>
      </c>
      <c r="BH1720" s="102">
        <f>IF(U1720="sníž. přenesená",N1720,0)</f>
        <v>0</v>
      </c>
      <c r="BI1720" s="102">
        <f>IF(U1720="nulová",N1720,0)</f>
        <v>0</v>
      </c>
      <c r="BJ1720" s="16" t="s">
        <v>1878</v>
      </c>
      <c r="BK1720" s="102">
        <f>ROUND(L1720*K1720,2)</f>
        <v>0</v>
      </c>
      <c r="BL1720" s="16" t="s">
        <v>2102</v>
      </c>
      <c r="BM1720" s="16" t="s">
        <v>347</v>
      </c>
    </row>
    <row r="1721" spans="2:65" s="10" customFormat="1" ht="22.5" customHeight="1">
      <c r="B1721" s="162"/>
      <c r="C1721" s="163"/>
      <c r="D1721" s="163"/>
      <c r="E1721" s="164" t="s">
        <v>1876</v>
      </c>
      <c r="F1721" s="262" t="s">
        <v>348</v>
      </c>
      <c r="G1721" s="263"/>
      <c r="H1721" s="263"/>
      <c r="I1721" s="263"/>
      <c r="J1721" s="163"/>
      <c r="K1721" s="165">
        <v>1</v>
      </c>
      <c r="L1721" s="163"/>
      <c r="M1721" s="163"/>
      <c r="N1721" s="163"/>
      <c r="O1721" s="163"/>
      <c r="P1721" s="163"/>
      <c r="Q1721" s="163"/>
      <c r="R1721" s="166"/>
      <c r="T1721" s="167"/>
      <c r="U1721" s="163"/>
      <c r="V1721" s="163"/>
      <c r="W1721" s="163"/>
      <c r="X1721" s="163"/>
      <c r="Y1721" s="163"/>
      <c r="Z1721" s="163"/>
      <c r="AA1721" s="168"/>
      <c r="AT1721" s="169" t="s">
        <v>2027</v>
      </c>
      <c r="AU1721" s="169" t="s">
        <v>1960</v>
      </c>
      <c r="AV1721" s="10" t="s">
        <v>1960</v>
      </c>
      <c r="AW1721" s="10" t="s">
        <v>2028</v>
      </c>
      <c r="AX1721" s="10" t="s">
        <v>1936</v>
      </c>
      <c r="AY1721" s="169" t="s">
        <v>2019</v>
      </c>
    </row>
    <row r="1722" spans="2:65" s="10" customFormat="1" ht="22.5" customHeight="1">
      <c r="B1722" s="162"/>
      <c r="C1722" s="163"/>
      <c r="D1722" s="163"/>
      <c r="E1722" s="164" t="s">
        <v>1876</v>
      </c>
      <c r="F1722" s="266" t="s">
        <v>349</v>
      </c>
      <c r="G1722" s="263"/>
      <c r="H1722" s="263"/>
      <c r="I1722" s="263"/>
      <c r="J1722" s="163"/>
      <c r="K1722" s="165">
        <v>1</v>
      </c>
      <c r="L1722" s="163"/>
      <c r="M1722" s="163"/>
      <c r="N1722" s="163"/>
      <c r="O1722" s="163"/>
      <c r="P1722" s="163"/>
      <c r="Q1722" s="163"/>
      <c r="R1722" s="166"/>
      <c r="T1722" s="167"/>
      <c r="U1722" s="163"/>
      <c r="V1722" s="163"/>
      <c r="W1722" s="163"/>
      <c r="X1722" s="163"/>
      <c r="Y1722" s="163"/>
      <c r="Z1722" s="163"/>
      <c r="AA1722" s="168"/>
      <c r="AT1722" s="169" t="s">
        <v>2027</v>
      </c>
      <c r="AU1722" s="169" t="s">
        <v>1960</v>
      </c>
      <c r="AV1722" s="10" t="s">
        <v>1960</v>
      </c>
      <c r="AW1722" s="10" t="s">
        <v>2028</v>
      </c>
      <c r="AX1722" s="10" t="s">
        <v>1936</v>
      </c>
      <c r="AY1722" s="169" t="s">
        <v>2019</v>
      </c>
    </row>
    <row r="1723" spans="2:65" s="10" customFormat="1" ht="22.5" customHeight="1">
      <c r="B1723" s="162"/>
      <c r="C1723" s="163"/>
      <c r="D1723" s="163"/>
      <c r="E1723" s="164" t="s">
        <v>1876</v>
      </c>
      <c r="F1723" s="266" t="s">
        <v>350</v>
      </c>
      <c r="G1723" s="263"/>
      <c r="H1723" s="263"/>
      <c r="I1723" s="263"/>
      <c r="J1723" s="163"/>
      <c r="K1723" s="165">
        <v>1</v>
      </c>
      <c r="L1723" s="163"/>
      <c r="M1723" s="163"/>
      <c r="N1723" s="163"/>
      <c r="O1723" s="163"/>
      <c r="P1723" s="163"/>
      <c r="Q1723" s="163"/>
      <c r="R1723" s="166"/>
      <c r="T1723" s="167"/>
      <c r="U1723" s="163"/>
      <c r="V1723" s="163"/>
      <c r="W1723" s="163"/>
      <c r="X1723" s="163"/>
      <c r="Y1723" s="163"/>
      <c r="Z1723" s="163"/>
      <c r="AA1723" s="168"/>
      <c r="AT1723" s="169" t="s">
        <v>2027</v>
      </c>
      <c r="AU1723" s="169" t="s">
        <v>1960</v>
      </c>
      <c r="AV1723" s="10" t="s">
        <v>1960</v>
      </c>
      <c r="AW1723" s="10" t="s">
        <v>2028</v>
      </c>
      <c r="AX1723" s="10" t="s">
        <v>1936</v>
      </c>
      <c r="AY1723" s="169" t="s">
        <v>2019</v>
      </c>
    </row>
    <row r="1724" spans="2:65" s="10" customFormat="1" ht="22.5" customHeight="1">
      <c r="B1724" s="162"/>
      <c r="C1724" s="163"/>
      <c r="D1724" s="163"/>
      <c r="E1724" s="164" t="s">
        <v>1876</v>
      </c>
      <c r="F1724" s="266" t="s">
        <v>351</v>
      </c>
      <c r="G1724" s="263"/>
      <c r="H1724" s="263"/>
      <c r="I1724" s="263"/>
      <c r="J1724" s="163"/>
      <c r="K1724" s="165">
        <v>1</v>
      </c>
      <c r="L1724" s="163"/>
      <c r="M1724" s="163"/>
      <c r="N1724" s="163"/>
      <c r="O1724" s="163"/>
      <c r="P1724" s="163"/>
      <c r="Q1724" s="163"/>
      <c r="R1724" s="166"/>
      <c r="T1724" s="167"/>
      <c r="U1724" s="163"/>
      <c r="V1724" s="163"/>
      <c r="W1724" s="163"/>
      <c r="X1724" s="163"/>
      <c r="Y1724" s="163"/>
      <c r="Z1724" s="163"/>
      <c r="AA1724" s="168"/>
      <c r="AT1724" s="169" t="s">
        <v>2027</v>
      </c>
      <c r="AU1724" s="169" t="s">
        <v>1960</v>
      </c>
      <c r="AV1724" s="10" t="s">
        <v>1960</v>
      </c>
      <c r="AW1724" s="10" t="s">
        <v>2028</v>
      </c>
      <c r="AX1724" s="10" t="s">
        <v>1936</v>
      </c>
      <c r="AY1724" s="169" t="s">
        <v>2019</v>
      </c>
    </row>
    <row r="1725" spans="2:65" s="10" customFormat="1" ht="22.5" customHeight="1">
      <c r="B1725" s="162"/>
      <c r="C1725" s="163"/>
      <c r="D1725" s="163"/>
      <c r="E1725" s="164" t="s">
        <v>1876</v>
      </c>
      <c r="F1725" s="266" t="s">
        <v>352</v>
      </c>
      <c r="G1725" s="263"/>
      <c r="H1725" s="263"/>
      <c r="I1725" s="263"/>
      <c r="J1725" s="163"/>
      <c r="K1725" s="165">
        <v>1</v>
      </c>
      <c r="L1725" s="163"/>
      <c r="M1725" s="163"/>
      <c r="N1725" s="163"/>
      <c r="O1725" s="163"/>
      <c r="P1725" s="163"/>
      <c r="Q1725" s="163"/>
      <c r="R1725" s="166"/>
      <c r="T1725" s="167"/>
      <c r="U1725" s="163"/>
      <c r="V1725" s="163"/>
      <c r="W1725" s="163"/>
      <c r="X1725" s="163"/>
      <c r="Y1725" s="163"/>
      <c r="Z1725" s="163"/>
      <c r="AA1725" s="168"/>
      <c r="AT1725" s="169" t="s">
        <v>2027</v>
      </c>
      <c r="AU1725" s="169" t="s">
        <v>1960</v>
      </c>
      <c r="AV1725" s="10" t="s">
        <v>1960</v>
      </c>
      <c r="AW1725" s="10" t="s">
        <v>2028</v>
      </c>
      <c r="AX1725" s="10" t="s">
        <v>1936</v>
      </c>
      <c r="AY1725" s="169" t="s">
        <v>2019</v>
      </c>
    </row>
    <row r="1726" spans="2:65" s="11" customFormat="1" ht="22.5" customHeight="1">
      <c r="B1726" s="170"/>
      <c r="C1726" s="171"/>
      <c r="D1726" s="171"/>
      <c r="E1726" s="172" t="s">
        <v>1876</v>
      </c>
      <c r="F1726" s="264" t="s">
        <v>2029</v>
      </c>
      <c r="G1726" s="265"/>
      <c r="H1726" s="265"/>
      <c r="I1726" s="265"/>
      <c r="J1726" s="171"/>
      <c r="K1726" s="173">
        <v>5</v>
      </c>
      <c r="L1726" s="171"/>
      <c r="M1726" s="171"/>
      <c r="N1726" s="171"/>
      <c r="O1726" s="171"/>
      <c r="P1726" s="171"/>
      <c r="Q1726" s="171"/>
      <c r="R1726" s="174"/>
      <c r="T1726" s="175"/>
      <c r="U1726" s="171"/>
      <c r="V1726" s="171"/>
      <c r="W1726" s="171"/>
      <c r="X1726" s="171"/>
      <c r="Y1726" s="171"/>
      <c r="Z1726" s="171"/>
      <c r="AA1726" s="176"/>
      <c r="AT1726" s="177" t="s">
        <v>2027</v>
      </c>
      <c r="AU1726" s="177" t="s">
        <v>1960</v>
      </c>
      <c r="AV1726" s="11" t="s">
        <v>2024</v>
      </c>
      <c r="AW1726" s="11" t="s">
        <v>2028</v>
      </c>
      <c r="AX1726" s="11" t="s">
        <v>1878</v>
      </c>
      <c r="AY1726" s="177" t="s">
        <v>2019</v>
      </c>
    </row>
    <row r="1727" spans="2:65" s="1" customFormat="1" ht="44.25" customHeight="1">
      <c r="B1727" s="33"/>
      <c r="C1727" s="178" t="s">
        <v>353</v>
      </c>
      <c r="D1727" s="178" t="s">
        <v>2128</v>
      </c>
      <c r="E1727" s="179" t="s">
        <v>354</v>
      </c>
      <c r="F1727" s="267" t="s">
        <v>355</v>
      </c>
      <c r="G1727" s="268"/>
      <c r="H1727" s="268"/>
      <c r="I1727" s="268"/>
      <c r="J1727" s="180" t="s">
        <v>2197</v>
      </c>
      <c r="K1727" s="181">
        <v>1</v>
      </c>
      <c r="L1727" s="269">
        <v>0</v>
      </c>
      <c r="M1727" s="268"/>
      <c r="N1727" s="270">
        <f>ROUND(L1727*K1727,2)</f>
        <v>0</v>
      </c>
      <c r="O1727" s="250"/>
      <c r="P1727" s="250"/>
      <c r="Q1727" s="250"/>
      <c r="R1727" s="35"/>
      <c r="T1727" s="159" t="s">
        <v>1876</v>
      </c>
      <c r="U1727" s="42" t="s">
        <v>1901</v>
      </c>
      <c r="V1727" s="34"/>
      <c r="W1727" s="160">
        <f>V1727*K1727</f>
        <v>0</v>
      </c>
      <c r="X1727" s="160">
        <v>4.4999999999999998E-2</v>
      </c>
      <c r="Y1727" s="160">
        <f>X1727*K1727</f>
        <v>4.4999999999999998E-2</v>
      </c>
      <c r="Z1727" s="160">
        <v>0</v>
      </c>
      <c r="AA1727" s="161">
        <f>Z1727*K1727</f>
        <v>0</v>
      </c>
      <c r="AR1727" s="16" t="s">
        <v>2184</v>
      </c>
      <c r="AT1727" s="16" t="s">
        <v>2128</v>
      </c>
      <c r="AU1727" s="16" t="s">
        <v>1960</v>
      </c>
      <c r="AY1727" s="16" t="s">
        <v>2019</v>
      </c>
      <c r="BE1727" s="102">
        <f>IF(U1727="základní",N1727,0)</f>
        <v>0</v>
      </c>
      <c r="BF1727" s="102">
        <f>IF(U1727="snížená",N1727,0)</f>
        <v>0</v>
      </c>
      <c r="BG1727" s="102">
        <f>IF(U1727="zákl. přenesená",N1727,0)</f>
        <v>0</v>
      </c>
      <c r="BH1727" s="102">
        <f>IF(U1727="sníž. přenesená",N1727,0)</f>
        <v>0</v>
      </c>
      <c r="BI1727" s="102">
        <f>IF(U1727="nulová",N1727,0)</f>
        <v>0</v>
      </c>
      <c r="BJ1727" s="16" t="s">
        <v>1878</v>
      </c>
      <c r="BK1727" s="102">
        <f>ROUND(L1727*K1727,2)</f>
        <v>0</v>
      </c>
      <c r="BL1727" s="16" t="s">
        <v>2102</v>
      </c>
      <c r="BM1727" s="16" t="s">
        <v>356</v>
      </c>
    </row>
    <row r="1728" spans="2:65" s="10" customFormat="1" ht="22.5" customHeight="1">
      <c r="B1728" s="162"/>
      <c r="C1728" s="163"/>
      <c r="D1728" s="163"/>
      <c r="E1728" s="164" t="s">
        <v>1876</v>
      </c>
      <c r="F1728" s="262" t="s">
        <v>1878</v>
      </c>
      <c r="G1728" s="263"/>
      <c r="H1728" s="263"/>
      <c r="I1728" s="263"/>
      <c r="J1728" s="163"/>
      <c r="K1728" s="165">
        <v>1</v>
      </c>
      <c r="L1728" s="163"/>
      <c r="M1728" s="163"/>
      <c r="N1728" s="163"/>
      <c r="O1728" s="163"/>
      <c r="P1728" s="163"/>
      <c r="Q1728" s="163"/>
      <c r="R1728" s="166"/>
      <c r="T1728" s="167"/>
      <c r="U1728" s="163"/>
      <c r="V1728" s="163"/>
      <c r="W1728" s="163"/>
      <c r="X1728" s="163"/>
      <c r="Y1728" s="163"/>
      <c r="Z1728" s="163"/>
      <c r="AA1728" s="168"/>
      <c r="AT1728" s="169" t="s">
        <v>2027</v>
      </c>
      <c r="AU1728" s="169" t="s">
        <v>1960</v>
      </c>
      <c r="AV1728" s="10" t="s">
        <v>1960</v>
      </c>
      <c r="AW1728" s="10" t="s">
        <v>2028</v>
      </c>
      <c r="AX1728" s="10" t="s">
        <v>1936</v>
      </c>
      <c r="AY1728" s="169" t="s">
        <v>2019</v>
      </c>
    </row>
    <row r="1729" spans="2:65" s="11" customFormat="1" ht="22.5" customHeight="1">
      <c r="B1729" s="170"/>
      <c r="C1729" s="171"/>
      <c r="D1729" s="171"/>
      <c r="E1729" s="172" t="s">
        <v>1876</v>
      </c>
      <c r="F1729" s="264" t="s">
        <v>2029</v>
      </c>
      <c r="G1729" s="265"/>
      <c r="H1729" s="265"/>
      <c r="I1729" s="265"/>
      <c r="J1729" s="171"/>
      <c r="K1729" s="173">
        <v>1</v>
      </c>
      <c r="L1729" s="171"/>
      <c r="M1729" s="171"/>
      <c r="N1729" s="171"/>
      <c r="O1729" s="171"/>
      <c r="P1729" s="171"/>
      <c r="Q1729" s="171"/>
      <c r="R1729" s="174"/>
      <c r="T1729" s="175"/>
      <c r="U1729" s="171"/>
      <c r="V1729" s="171"/>
      <c r="W1729" s="171"/>
      <c r="X1729" s="171"/>
      <c r="Y1729" s="171"/>
      <c r="Z1729" s="171"/>
      <c r="AA1729" s="176"/>
      <c r="AT1729" s="177" t="s">
        <v>2027</v>
      </c>
      <c r="AU1729" s="177" t="s">
        <v>1960</v>
      </c>
      <c r="AV1729" s="11" t="s">
        <v>2024</v>
      </c>
      <c r="AW1729" s="11" t="s">
        <v>2028</v>
      </c>
      <c r="AX1729" s="11" t="s">
        <v>1878</v>
      </c>
      <c r="AY1729" s="177" t="s">
        <v>2019</v>
      </c>
    </row>
    <row r="1730" spans="2:65" s="1" customFormat="1" ht="44.25" customHeight="1">
      <c r="B1730" s="33"/>
      <c r="C1730" s="178" t="s">
        <v>357</v>
      </c>
      <c r="D1730" s="178" t="s">
        <v>2128</v>
      </c>
      <c r="E1730" s="179" t="s">
        <v>358</v>
      </c>
      <c r="F1730" s="267" t="s">
        <v>359</v>
      </c>
      <c r="G1730" s="268"/>
      <c r="H1730" s="268"/>
      <c r="I1730" s="268"/>
      <c r="J1730" s="180" t="s">
        <v>2197</v>
      </c>
      <c r="K1730" s="181">
        <v>1</v>
      </c>
      <c r="L1730" s="269">
        <v>0</v>
      </c>
      <c r="M1730" s="268"/>
      <c r="N1730" s="270">
        <f>ROUND(L1730*K1730,2)</f>
        <v>0</v>
      </c>
      <c r="O1730" s="250"/>
      <c r="P1730" s="250"/>
      <c r="Q1730" s="250"/>
      <c r="R1730" s="35"/>
      <c r="T1730" s="159" t="s">
        <v>1876</v>
      </c>
      <c r="U1730" s="42" t="s">
        <v>1901</v>
      </c>
      <c r="V1730" s="34"/>
      <c r="W1730" s="160">
        <f>V1730*K1730</f>
        <v>0</v>
      </c>
      <c r="X1730" s="160">
        <v>4.4999999999999998E-2</v>
      </c>
      <c r="Y1730" s="160">
        <f>X1730*K1730</f>
        <v>4.4999999999999998E-2</v>
      </c>
      <c r="Z1730" s="160">
        <v>0</v>
      </c>
      <c r="AA1730" s="161">
        <f>Z1730*K1730</f>
        <v>0</v>
      </c>
      <c r="AR1730" s="16" t="s">
        <v>2184</v>
      </c>
      <c r="AT1730" s="16" t="s">
        <v>2128</v>
      </c>
      <c r="AU1730" s="16" t="s">
        <v>1960</v>
      </c>
      <c r="AY1730" s="16" t="s">
        <v>2019</v>
      </c>
      <c r="BE1730" s="102">
        <f>IF(U1730="základní",N1730,0)</f>
        <v>0</v>
      </c>
      <c r="BF1730" s="102">
        <f>IF(U1730="snížená",N1730,0)</f>
        <v>0</v>
      </c>
      <c r="BG1730" s="102">
        <f>IF(U1730="zákl. přenesená",N1730,0)</f>
        <v>0</v>
      </c>
      <c r="BH1730" s="102">
        <f>IF(U1730="sníž. přenesená",N1730,0)</f>
        <v>0</v>
      </c>
      <c r="BI1730" s="102">
        <f>IF(U1730="nulová",N1730,0)</f>
        <v>0</v>
      </c>
      <c r="BJ1730" s="16" t="s">
        <v>1878</v>
      </c>
      <c r="BK1730" s="102">
        <f>ROUND(L1730*K1730,2)</f>
        <v>0</v>
      </c>
      <c r="BL1730" s="16" t="s">
        <v>2102</v>
      </c>
      <c r="BM1730" s="16" t="s">
        <v>360</v>
      </c>
    </row>
    <row r="1731" spans="2:65" s="10" customFormat="1" ht="22.5" customHeight="1">
      <c r="B1731" s="162"/>
      <c r="C1731" s="163"/>
      <c r="D1731" s="163"/>
      <c r="E1731" s="164" t="s">
        <v>1876</v>
      </c>
      <c r="F1731" s="262" t="s">
        <v>1878</v>
      </c>
      <c r="G1731" s="263"/>
      <c r="H1731" s="263"/>
      <c r="I1731" s="263"/>
      <c r="J1731" s="163"/>
      <c r="K1731" s="165">
        <v>1</v>
      </c>
      <c r="L1731" s="163"/>
      <c r="M1731" s="163"/>
      <c r="N1731" s="163"/>
      <c r="O1731" s="163"/>
      <c r="P1731" s="163"/>
      <c r="Q1731" s="163"/>
      <c r="R1731" s="166"/>
      <c r="T1731" s="167"/>
      <c r="U1731" s="163"/>
      <c r="V1731" s="163"/>
      <c r="W1731" s="163"/>
      <c r="X1731" s="163"/>
      <c r="Y1731" s="163"/>
      <c r="Z1731" s="163"/>
      <c r="AA1731" s="168"/>
      <c r="AT1731" s="169" t="s">
        <v>2027</v>
      </c>
      <c r="AU1731" s="169" t="s">
        <v>1960</v>
      </c>
      <c r="AV1731" s="10" t="s">
        <v>1960</v>
      </c>
      <c r="AW1731" s="10" t="s">
        <v>2028</v>
      </c>
      <c r="AX1731" s="10" t="s">
        <v>1936</v>
      </c>
      <c r="AY1731" s="169" t="s">
        <v>2019</v>
      </c>
    </row>
    <row r="1732" spans="2:65" s="11" customFormat="1" ht="22.5" customHeight="1">
      <c r="B1732" s="170"/>
      <c r="C1732" s="171"/>
      <c r="D1732" s="171"/>
      <c r="E1732" s="172" t="s">
        <v>1876</v>
      </c>
      <c r="F1732" s="264" t="s">
        <v>2029</v>
      </c>
      <c r="G1732" s="265"/>
      <c r="H1732" s="265"/>
      <c r="I1732" s="265"/>
      <c r="J1732" s="171"/>
      <c r="K1732" s="173">
        <v>1</v>
      </c>
      <c r="L1732" s="171"/>
      <c r="M1732" s="171"/>
      <c r="N1732" s="171"/>
      <c r="O1732" s="171"/>
      <c r="P1732" s="171"/>
      <c r="Q1732" s="171"/>
      <c r="R1732" s="174"/>
      <c r="T1732" s="175"/>
      <c r="U1732" s="171"/>
      <c r="V1732" s="171"/>
      <c r="W1732" s="171"/>
      <c r="X1732" s="171"/>
      <c r="Y1732" s="171"/>
      <c r="Z1732" s="171"/>
      <c r="AA1732" s="176"/>
      <c r="AT1732" s="177" t="s">
        <v>2027</v>
      </c>
      <c r="AU1732" s="177" t="s">
        <v>1960</v>
      </c>
      <c r="AV1732" s="11" t="s">
        <v>2024</v>
      </c>
      <c r="AW1732" s="11" t="s">
        <v>2028</v>
      </c>
      <c r="AX1732" s="11" t="s">
        <v>1878</v>
      </c>
      <c r="AY1732" s="177" t="s">
        <v>2019</v>
      </c>
    </row>
    <row r="1733" spans="2:65" s="1" customFormat="1" ht="44.25" customHeight="1">
      <c r="B1733" s="33"/>
      <c r="C1733" s="178" t="s">
        <v>361</v>
      </c>
      <c r="D1733" s="178" t="s">
        <v>2128</v>
      </c>
      <c r="E1733" s="179" t="s">
        <v>362</v>
      </c>
      <c r="F1733" s="267" t="s">
        <v>363</v>
      </c>
      <c r="G1733" s="268"/>
      <c r="H1733" s="268"/>
      <c r="I1733" s="268"/>
      <c r="J1733" s="180" t="s">
        <v>2197</v>
      </c>
      <c r="K1733" s="181">
        <v>1</v>
      </c>
      <c r="L1733" s="269">
        <v>0</v>
      </c>
      <c r="M1733" s="268"/>
      <c r="N1733" s="270">
        <f>ROUND(L1733*K1733,2)</f>
        <v>0</v>
      </c>
      <c r="O1733" s="250"/>
      <c r="P1733" s="250"/>
      <c r="Q1733" s="250"/>
      <c r="R1733" s="35"/>
      <c r="T1733" s="159" t="s">
        <v>1876</v>
      </c>
      <c r="U1733" s="42" t="s">
        <v>1901</v>
      </c>
      <c r="V1733" s="34"/>
      <c r="W1733" s="160">
        <f>V1733*K1733</f>
        <v>0</v>
      </c>
      <c r="X1733" s="160">
        <v>4.4999999999999998E-2</v>
      </c>
      <c r="Y1733" s="160">
        <f>X1733*K1733</f>
        <v>4.4999999999999998E-2</v>
      </c>
      <c r="Z1733" s="160">
        <v>0</v>
      </c>
      <c r="AA1733" s="161">
        <f>Z1733*K1733</f>
        <v>0</v>
      </c>
      <c r="AR1733" s="16" t="s">
        <v>2184</v>
      </c>
      <c r="AT1733" s="16" t="s">
        <v>2128</v>
      </c>
      <c r="AU1733" s="16" t="s">
        <v>1960</v>
      </c>
      <c r="AY1733" s="16" t="s">
        <v>2019</v>
      </c>
      <c r="BE1733" s="102">
        <f>IF(U1733="základní",N1733,0)</f>
        <v>0</v>
      </c>
      <c r="BF1733" s="102">
        <f>IF(U1733="snížená",N1733,0)</f>
        <v>0</v>
      </c>
      <c r="BG1733" s="102">
        <f>IF(U1733="zákl. přenesená",N1733,0)</f>
        <v>0</v>
      </c>
      <c r="BH1733" s="102">
        <f>IF(U1733="sníž. přenesená",N1733,0)</f>
        <v>0</v>
      </c>
      <c r="BI1733" s="102">
        <f>IF(U1733="nulová",N1733,0)</f>
        <v>0</v>
      </c>
      <c r="BJ1733" s="16" t="s">
        <v>1878</v>
      </c>
      <c r="BK1733" s="102">
        <f>ROUND(L1733*K1733,2)</f>
        <v>0</v>
      </c>
      <c r="BL1733" s="16" t="s">
        <v>2102</v>
      </c>
      <c r="BM1733" s="16" t="s">
        <v>364</v>
      </c>
    </row>
    <row r="1734" spans="2:65" s="10" customFormat="1" ht="22.5" customHeight="1">
      <c r="B1734" s="162"/>
      <c r="C1734" s="163"/>
      <c r="D1734" s="163"/>
      <c r="E1734" s="164" t="s">
        <v>1876</v>
      </c>
      <c r="F1734" s="262" t="s">
        <v>1878</v>
      </c>
      <c r="G1734" s="263"/>
      <c r="H1734" s="263"/>
      <c r="I1734" s="263"/>
      <c r="J1734" s="163"/>
      <c r="K1734" s="165">
        <v>1</v>
      </c>
      <c r="L1734" s="163"/>
      <c r="M1734" s="163"/>
      <c r="N1734" s="163"/>
      <c r="O1734" s="163"/>
      <c r="P1734" s="163"/>
      <c r="Q1734" s="163"/>
      <c r="R1734" s="166"/>
      <c r="T1734" s="167"/>
      <c r="U1734" s="163"/>
      <c r="V1734" s="163"/>
      <c r="W1734" s="163"/>
      <c r="X1734" s="163"/>
      <c r="Y1734" s="163"/>
      <c r="Z1734" s="163"/>
      <c r="AA1734" s="168"/>
      <c r="AT1734" s="169" t="s">
        <v>2027</v>
      </c>
      <c r="AU1734" s="169" t="s">
        <v>1960</v>
      </c>
      <c r="AV1734" s="10" t="s">
        <v>1960</v>
      </c>
      <c r="AW1734" s="10" t="s">
        <v>2028</v>
      </c>
      <c r="AX1734" s="10" t="s">
        <v>1936</v>
      </c>
      <c r="AY1734" s="169" t="s">
        <v>2019</v>
      </c>
    </row>
    <row r="1735" spans="2:65" s="11" customFormat="1" ht="22.5" customHeight="1">
      <c r="B1735" s="170"/>
      <c r="C1735" s="171"/>
      <c r="D1735" s="171"/>
      <c r="E1735" s="172" t="s">
        <v>1876</v>
      </c>
      <c r="F1735" s="264" t="s">
        <v>2029</v>
      </c>
      <c r="G1735" s="265"/>
      <c r="H1735" s="265"/>
      <c r="I1735" s="265"/>
      <c r="J1735" s="171"/>
      <c r="K1735" s="173">
        <v>1</v>
      </c>
      <c r="L1735" s="171"/>
      <c r="M1735" s="171"/>
      <c r="N1735" s="171"/>
      <c r="O1735" s="171"/>
      <c r="P1735" s="171"/>
      <c r="Q1735" s="171"/>
      <c r="R1735" s="174"/>
      <c r="T1735" s="175"/>
      <c r="U1735" s="171"/>
      <c r="V1735" s="171"/>
      <c r="W1735" s="171"/>
      <c r="X1735" s="171"/>
      <c r="Y1735" s="171"/>
      <c r="Z1735" s="171"/>
      <c r="AA1735" s="176"/>
      <c r="AT1735" s="177" t="s">
        <v>2027</v>
      </c>
      <c r="AU1735" s="177" t="s">
        <v>1960</v>
      </c>
      <c r="AV1735" s="11" t="s">
        <v>2024</v>
      </c>
      <c r="AW1735" s="11" t="s">
        <v>2028</v>
      </c>
      <c r="AX1735" s="11" t="s">
        <v>1878</v>
      </c>
      <c r="AY1735" s="177" t="s">
        <v>2019</v>
      </c>
    </row>
    <row r="1736" spans="2:65" s="1" customFormat="1" ht="44.25" customHeight="1">
      <c r="B1736" s="33"/>
      <c r="C1736" s="178" t="s">
        <v>365</v>
      </c>
      <c r="D1736" s="178" t="s">
        <v>2128</v>
      </c>
      <c r="E1736" s="179" t="s">
        <v>366</v>
      </c>
      <c r="F1736" s="267" t="s">
        <v>367</v>
      </c>
      <c r="G1736" s="268"/>
      <c r="H1736" s="268"/>
      <c r="I1736" s="268"/>
      <c r="J1736" s="180" t="s">
        <v>2197</v>
      </c>
      <c r="K1736" s="181">
        <v>1</v>
      </c>
      <c r="L1736" s="269">
        <v>0</v>
      </c>
      <c r="M1736" s="268"/>
      <c r="N1736" s="270">
        <f>ROUND(L1736*K1736,2)</f>
        <v>0</v>
      </c>
      <c r="O1736" s="250"/>
      <c r="P1736" s="250"/>
      <c r="Q1736" s="250"/>
      <c r="R1736" s="35"/>
      <c r="T1736" s="159" t="s">
        <v>1876</v>
      </c>
      <c r="U1736" s="42" t="s">
        <v>1901</v>
      </c>
      <c r="V1736" s="34"/>
      <c r="W1736" s="160">
        <f>V1736*K1736</f>
        <v>0</v>
      </c>
      <c r="X1736" s="160">
        <v>4.4999999999999998E-2</v>
      </c>
      <c r="Y1736" s="160">
        <f>X1736*K1736</f>
        <v>4.4999999999999998E-2</v>
      </c>
      <c r="Z1736" s="160">
        <v>0</v>
      </c>
      <c r="AA1736" s="161">
        <f>Z1736*K1736</f>
        <v>0</v>
      </c>
      <c r="AR1736" s="16" t="s">
        <v>2184</v>
      </c>
      <c r="AT1736" s="16" t="s">
        <v>2128</v>
      </c>
      <c r="AU1736" s="16" t="s">
        <v>1960</v>
      </c>
      <c r="AY1736" s="16" t="s">
        <v>2019</v>
      </c>
      <c r="BE1736" s="102">
        <f>IF(U1736="základní",N1736,0)</f>
        <v>0</v>
      </c>
      <c r="BF1736" s="102">
        <f>IF(U1736="snížená",N1736,0)</f>
        <v>0</v>
      </c>
      <c r="BG1736" s="102">
        <f>IF(U1736="zákl. přenesená",N1736,0)</f>
        <v>0</v>
      </c>
      <c r="BH1736" s="102">
        <f>IF(U1736="sníž. přenesená",N1736,0)</f>
        <v>0</v>
      </c>
      <c r="BI1736" s="102">
        <f>IF(U1736="nulová",N1736,0)</f>
        <v>0</v>
      </c>
      <c r="BJ1736" s="16" t="s">
        <v>1878</v>
      </c>
      <c r="BK1736" s="102">
        <f>ROUND(L1736*K1736,2)</f>
        <v>0</v>
      </c>
      <c r="BL1736" s="16" t="s">
        <v>2102</v>
      </c>
      <c r="BM1736" s="16" t="s">
        <v>368</v>
      </c>
    </row>
    <row r="1737" spans="2:65" s="10" customFormat="1" ht="22.5" customHeight="1">
      <c r="B1737" s="162"/>
      <c r="C1737" s="163"/>
      <c r="D1737" s="163"/>
      <c r="E1737" s="164" t="s">
        <v>1876</v>
      </c>
      <c r="F1737" s="262" t="s">
        <v>1878</v>
      </c>
      <c r="G1737" s="263"/>
      <c r="H1737" s="263"/>
      <c r="I1737" s="263"/>
      <c r="J1737" s="163"/>
      <c r="K1737" s="165">
        <v>1</v>
      </c>
      <c r="L1737" s="163"/>
      <c r="M1737" s="163"/>
      <c r="N1737" s="163"/>
      <c r="O1737" s="163"/>
      <c r="P1737" s="163"/>
      <c r="Q1737" s="163"/>
      <c r="R1737" s="166"/>
      <c r="T1737" s="167"/>
      <c r="U1737" s="163"/>
      <c r="V1737" s="163"/>
      <c r="W1737" s="163"/>
      <c r="X1737" s="163"/>
      <c r="Y1737" s="163"/>
      <c r="Z1737" s="163"/>
      <c r="AA1737" s="168"/>
      <c r="AT1737" s="169" t="s">
        <v>2027</v>
      </c>
      <c r="AU1737" s="169" t="s">
        <v>1960</v>
      </c>
      <c r="AV1737" s="10" t="s">
        <v>1960</v>
      </c>
      <c r="AW1737" s="10" t="s">
        <v>2028</v>
      </c>
      <c r="AX1737" s="10" t="s">
        <v>1936</v>
      </c>
      <c r="AY1737" s="169" t="s">
        <v>2019</v>
      </c>
    </row>
    <row r="1738" spans="2:65" s="11" customFormat="1" ht="22.5" customHeight="1">
      <c r="B1738" s="170"/>
      <c r="C1738" s="171"/>
      <c r="D1738" s="171"/>
      <c r="E1738" s="172" t="s">
        <v>1876</v>
      </c>
      <c r="F1738" s="264" t="s">
        <v>2029</v>
      </c>
      <c r="G1738" s="265"/>
      <c r="H1738" s="265"/>
      <c r="I1738" s="265"/>
      <c r="J1738" s="171"/>
      <c r="K1738" s="173">
        <v>1</v>
      </c>
      <c r="L1738" s="171"/>
      <c r="M1738" s="171"/>
      <c r="N1738" s="171"/>
      <c r="O1738" s="171"/>
      <c r="P1738" s="171"/>
      <c r="Q1738" s="171"/>
      <c r="R1738" s="174"/>
      <c r="T1738" s="175"/>
      <c r="U1738" s="171"/>
      <c r="V1738" s="171"/>
      <c r="W1738" s="171"/>
      <c r="X1738" s="171"/>
      <c r="Y1738" s="171"/>
      <c r="Z1738" s="171"/>
      <c r="AA1738" s="176"/>
      <c r="AT1738" s="177" t="s">
        <v>2027</v>
      </c>
      <c r="AU1738" s="177" t="s">
        <v>1960</v>
      </c>
      <c r="AV1738" s="11" t="s">
        <v>2024</v>
      </c>
      <c r="AW1738" s="11" t="s">
        <v>2028</v>
      </c>
      <c r="AX1738" s="11" t="s">
        <v>1878</v>
      </c>
      <c r="AY1738" s="177" t="s">
        <v>2019</v>
      </c>
    </row>
    <row r="1739" spans="2:65" s="1" customFormat="1" ht="44.25" customHeight="1">
      <c r="B1739" s="33"/>
      <c r="C1739" s="178" t="s">
        <v>369</v>
      </c>
      <c r="D1739" s="178" t="s">
        <v>2128</v>
      </c>
      <c r="E1739" s="179" t="s">
        <v>370</v>
      </c>
      <c r="F1739" s="267" t="s">
        <v>371</v>
      </c>
      <c r="G1739" s="268"/>
      <c r="H1739" s="268"/>
      <c r="I1739" s="268"/>
      <c r="J1739" s="180" t="s">
        <v>2197</v>
      </c>
      <c r="K1739" s="181">
        <v>1</v>
      </c>
      <c r="L1739" s="269">
        <v>0</v>
      </c>
      <c r="M1739" s="268"/>
      <c r="N1739" s="270">
        <f>ROUND(L1739*K1739,2)</f>
        <v>0</v>
      </c>
      <c r="O1739" s="250"/>
      <c r="P1739" s="250"/>
      <c r="Q1739" s="250"/>
      <c r="R1739" s="35"/>
      <c r="T1739" s="159" t="s">
        <v>1876</v>
      </c>
      <c r="U1739" s="42" t="s">
        <v>1901</v>
      </c>
      <c r="V1739" s="34"/>
      <c r="W1739" s="160">
        <f>V1739*K1739</f>
        <v>0</v>
      </c>
      <c r="X1739" s="160">
        <v>4.4999999999999998E-2</v>
      </c>
      <c r="Y1739" s="160">
        <f>X1739*K1739</f>
        <v>4.4999999999999998E-2</v>
      </c>
      <c r="Z1739" s="160">
        <v>0</v>
      </c>
      <c r="AA1739" s="161">
        <f>Z1739*K1739</f>
        <v>0</v>
      </c>
      <c r="AR1739" s="16" t="s">
        <v>2184</v>
      </c>
      <c r="AT1739" s="16" t="s">
        <v>2128</v>
      </c>
      <c r="AU1739" s="16" t="s">
        <v>1960</v>
      </c>
      <c r="AY1739" s="16" t="s">
        <v>2019</v>
      </c>
      <c r="BE1739" s="102">
        <f>IF(U1739="základní",N1739,0)</f>
        <v>0</v>
      </c>
      <c r="BF1739" s="102">
        <f>IF(U1739="snížená",N1739,0)</f>
        <v>0</v>
      </c>
      <c r="BG1739" s="102">
        <f>IF(U1739="zákl. přenesená",N1739,0)</f>
        <v>0</v>
      </c>
      <c r="BH1739" s="102">
        <f>IF(U1739="sníž. přenesená",N1739,0)</f>
        <v>0</v>
      </c>
      <c r="BI1739" s="102">
        <f>IF(U1739="nulová",N1739,0)</f>
        <v>0</v>
      </c>
      <c r="BJ1739" s="16" t="s">
        <v>1878</v>
      </c>
      <c r="BK1739" s="102">
        <f>ROUND(L1739*K1739,2)</f>
        <v>0</v>
      </c>
      <c r="BL1739" s="16" t="s">
        <v>2102</v>
      </c>
      <c r="BM1739" s="16" t="s">
        <v>372</v>
      </c>
    </row>
    <row r="1740" spans="2:65" s="10" customFormat="1" ht="22.5" customHeight="1">
      <c r="B1740" s="162"/>
      <c r="C1740" s="163"/>
      <c r="D1740" s="163"/>
      <c r="E1740" s="164" t="s">
        <v>1876</v>
      </c>
      <c r="F1740" s="262" t="s">
        <v>1878</v>
      </c>
      <c r="G1740" s="263"/>
      <c r="H1740" s="263"/>
      <c r="I1740" s="263"/>
      <c r="J1740" s="163"/>
      <c r="K1740" s="165">
        <v>1</v>
      </c>
      <c r="L1740" s="163"/>
      <c r="M1740" s="163"/>
      <c r="N1740" s="163"/>
      <c r="O1740" s="163"/>
      <c r="P1740" s="163"/>
      <c r="Q1740" s="163"/>
      <c r="R1740" s="166"/>
      <c r="T1740" s="167"/>
      <c r="U1740" s="163"/>
      <c r="V1740" s="163"/>
      <c r="W1740" s="163"/>
      <c r="X1740" s="163"/>
      <c r="Y1740" s="163"/>
      <c r="Z1740" s="163"/>
      <c r="AA1740" s="168"/>
      <c r="AT1740" s="169" t="s">
        <v>2027</v>
      </c>
      <c r="AU1740" s="169" t="s">
        <v>1960</v>
      </c>
      <c r="AV1740" s="10" t="s">
        <v>1960</v>
      </c>
      <c r="AW1740" s="10" t="s">
        <v>2028</v>
      </c>
      <c r="AX1740" s="10" t="s">
        <v>1936</v>
      </c>
      <c r="AY1740" s="169" t="s">
        <v>2019</v>
      </c>
    </row>
    <row r="1741" spans="2:65" s="11" customFormat="1" ht="22.5" customHeight="1">
      <c r="B1741" s="170"/>
      <c r="C1741" s="171"/>
      <c r="D1741" s="171"/>
      <c r="E1741" s="172" t="s">
        <v>1876</v>
      </c>
      <c r="F1741" s="264" t="s">
        <v>2029</v>
      </c>
      <c r="G1741" s="265"/>
      <c r="H1741" s="265"/>
      <c r="I1741" s="265"/>
      <c r="J1741" s="171"/>
      <c r="K1741" s="173">
        <v>1</v>
      </c>
      <c r="L1741" s="171"/>
      <c r="M1741" s="171"/>
      <c r="N1741" s="171"/>
      <c r="O1741" s="171"/>
      <c r="P1741" s="171"/>
      <c r="Q1741" s="171"/>
      <c r="R1741" s="174"/>
      <c r="T1741" s="175"/>
      <c r="U1741" s="171"/>
      <c r="V1741" s="171"/>
      <c r="W1741" s="171"/>
      <c r="X1741" s="171"/>
      <c r="Y1741" s="171"/>
      <c r="Z1741" s="171"/>
      <c r="AA1741" s="176"/>
      <c r="AT1741" s="177" t="s">
        <v>2027</v>
      </c>
      <c r="AU1741" s="177" t="s">
        <v>1960</v>
      </c>
      <c r="AV1741" s="11" t="s">
        <v>2024</v>
      </c>
      <c r="AW1741" s="11" t="s">
        <v>2028</v>
      </c>
      <c r="AX1741" s="11" t="s">
        <v>1878</v>
      </c>
      <c r="AY1741" s="177" t="s">
        <v>2019</v>
      </c>
    </row>
    <row r="1742" spans="2:65" s="1" customFormat="1" ht="31.5" customHeight="1">
      <c r="B1742" s="33"/>
      <c r="C1742" s="155" t="s">
        <v>373</v>
      </c>
      <c r="D1742" s="155" t="s">
        <v>2020</v>
      </c>
      <c r="E1742" s="156" t="s">
        <v>374</v>
      </c>
      <c r="F1742" s="249" t="s">
        <v>375</v>
      </c>
      <c r="G1742" s="250"/>
      <c r="H1742" s="250"/>
      <c r="I1742" s="250"/>
      <c r="J1742" s="157" t="s">
        <v>2197</v>
      </c>
      <c r="K1742" s="158">
        <v>3</v>
      </c>
      <c r="L1742" s="251">
        <v>0</v>
      </c>
      <c r="M1742" s="250"/>
      <c r="N1742" s="252">
        <f>ROUND(L1742*K1742,2)</f>
        <v>0</v>
      </c>
      <c r="O1742" s="250"/>
      <c r="P1742" s="250"/>
      <c r="Q1742" s="250"/>
      <c r="R1742" s="35"/>
      <c r="T1742" s="159" t="s">
        <v>1876</v>
      </c>
      <c r="U1742" s="42" t="s">
        <v>1901</v>
      </c>
      <c r="V1742" s="34"/>
      <c r="W1742" s="160">
        <f>V1742*K1742</f>
        <v>0</v>
      </c>
      <c r="X1742" s="160">
        <v>4.4999999999999999E-4</v>
      </c>
      <c r="Y1742" s="160">
        <f>X1742*K1742</f>
        <v>1.3500000000000001E-3</v>
      </c>
      <c r="Z1742" s="160">
        <v>0</v>
      </c>
      <c r="AA1742" s="161">
        <f>Z1742*K1742</f>
        <v>0</v>
      </c>
      <c r="AR1742" s="16" t="s">
        <v>2102</v>
      </c>
      <c r="AT1742" s="16" t="s">
        <v>2020</v>
      </c>
      <c r="AU1742" s="16" t="s">
        <v>1960</v>
      </c>
      <c r="AY1742" s="16" t="s">
        <v>2019</v>
      </c>
      <c r="BE1742" s="102">
        <f>IF(U1742="základní",N1742,0)</f>
        <v>0</v>
      </c>
      <c r="BF1742" s="102">
        <f>IF(U1742="snížená",N1742,0)</f>
        <v>0</v>
      </c>
      <c r="BG1742" s="102">
        <f>IF(U1742="zákl. přenesená",N1742,0)</f>
        <v>0</v>
      </c>
      <c r="BH1742" s="102">
        <f>IF(U1742="sníž. přenesená",N1742,0)</f>
        <v>0</v>
      </c>
      <c r="BI1742" s="102">
        <f>IF(U1742="nulová",N1742,0)</f>
        <v>0</v>
      </c>
      <c r="BJ1742" s="16" t="s">
        <v>1878</v>
      </c>
      <c r="BK1742" s="102">
        <f>ROUND(L1742*K1742,2)</f>
        <v>0</v>
      </c>
      <c r="BL1742" s="16" t="s">
        <v>2102</v>
      </c>
      <c r="BM1742" s="16" t="s">
        <v>376</v>
      </c>
    </row>
    <row r="1743" spans="2:65" s="10" customFormat="1" ht="22.5" customHeight="1">
      <c r="B1743" s="162"/>
      <c r="C1743" s="163"/>
      <c r="D1743" s="163"/>
      <c r="E1743" s="164" t="s">
        <v>1876</v>
      </c>
      <c r="F1743" s="262" t="s">
        <v>377</v>
      </c>
      <c r="G1743" s="263"/>
      <c r="H1743" s="263"/>
      <c r="I1743" s="263"/>
      <c r="J1743" s="163"/>
      <c r="K1743" s="165">
        <v>1</v>
      </c>
      <c r="L1743" s="163"/>
      <c r="M1743" s="163"/>
      <c r="N1743" s="163"/>
      <c r="O1743" s="163"/>
      <c r="P1743" s="163"/>
      <c r="Q1743" s="163"/>
      <c r="R1743" s="166"/>
      <c r="T1743" s="167"/>
      <c r="U1743" s="163"/>
      <c r="V1743" s="163"/>
      <c r="W1743" s="163"/>
      <c r="X1743" s="163"/>
      <c r="Y1743" s="163"/>
      <c r="Z1743" s="163"/>
      <c r="AA1743" s="168"/>
      <c r="AT1743" s="169" t="s">
        <v>2027</v>
      </c>
      <c r="AU1743" s="169" t="s">
        <v>1960</v>
      </c>
      <c r="AV1743" s="10" t="s">
        <v>1960</v>
      </c>
      <c r="AW1743" s="10" t="s">
        <v>2028</v>
      </c>
      <c r="AX1743" s="10" t="s">
        <v>1936</v>
      </c>
      <c r="AY1743" s="169" t="s">
        <v>2019</v>
      </c>
    </row>
    <row r="1744" spans="2:65" s="10" customFormat="1" ht="22.5" customHeight="1">
      <c r="B1744" s="162"/>
      <c r="C1744" s="163"/>
      <c r="D1744" s="163"/>
      <c r="E1744" s="164" t="s">
        <v>1876</v>
      </c>
      <c r="F1744" s="266" t="s">
        <v>378</v>
      </c>
      <c r="G1744" s="263"/>
      <c r="H1744" s="263"/>
      <c r="I1744" s="263"/>
      <c r="J1744" s="163"/>
      <c r="K1744" s="165">
        <v>1</v>
      </c>
      <c r="L1744" s="163"/>
      <c r="M1744" s="163"/>
      <c r="N1744" s="163"/>
      <c r="O1744" s="163"/>
      <c r="P1744" s="163"/>
      <c r="Q1744" s="163"/>
      <c r="R1744" s="166"/>
      <c r="T1744" s="167"/>
      <c r="U1744" s="163"/>
      <c r="V1744" s="163"/>
      <c r="W1744" s="163"/>
      <c r="X1744" s="163"/>
      <c r="Y1744" s="163"/>
      <c r="Z1744" s="163"/>
      <c r="AA1744" s="168"/>
      <c r="AT1744" s="169" t="s">
        <v>2027</v>
      </c>
      <c r="AU1744" s="169" t="s">
        <v>1960</v>
      </c>
      <c r="AV1744" s="10" t="s">
        <v>1960</v>
      </c>
      <c r="AW1744" s="10" t="s">
        <v>2028</v>
      </c>
      <c r="AX1744" s="10" t="s">
        <v>1936</v>
      </c>
      <c r="AY1744" s="169" t="s">
        <v>2019</v>
      </c>
    </row>
    <row r="1745" spans="2:65" s="10" customFormat="1" ht="22.5" customHeight="1">
      <c r="B1745" s="162"/>
      <c r="C1745" s="163"/>
      <c r="D1745" s="163"/>
      <c r="E1745" s="164" t="s">
        <v>1876</v>
      </c>
      <c r="F1745" s="266" t="s">
        <v>379</v>
      </c>
      <c r="G1745" s="263"/>
      <c r="H1745" s="263"/>
      <c r="I1745" s="263"/>
      <c r="J1745" s="163"/>
      <c r="K1745" s="165">
        <v>1</v>
      </c>
      <c r="L1745" s="163"/>
      <c r="M1745" s="163"/>
      <c r="N1745" s="163"/>
      <c r="O1745" s="163"/>
      <c r="P1745" s="163"/>
      <c r="Q1745" s="163"/>
      <c r="R1745" s="166"/>
      <c r="T1745" s="167"/>
      <c r="U1745" s="163"/>
      <c r="V1745" s="163"/>
      <c r="W1745" s="163"/>
      <c r="X1745" s="163"/>
      <c r="Y1745" s="163"/>
      <c r="Z1745" s="163"/>
      <c r="AA1745" s="168"/>
      <c r="AT1745" s="169" t="s">
        <v>2027</v>
      </c>
      <c r="AU1745" s="169" t="s">
        <v>1960</v>
      </c>
      <c r="AV1745" s="10" t="s">
        <v>1960</v>
      </c>
      <c r="AW1745" s="10" t="s">
        <v>2028</v>
      </c>
      <c r="AX1745" s="10" t="s">
        <v>1936</v>
      </c>
      <c r="AY1745" s="169" t="s">
        <v>2019</v>
      </c>
    </row>
    <row r="1746" spans="2:65" s="11" customFormat="1" ht="22.5" customHeight="1">
      <c r="B1746" s="170"/>
      <c r="C1746" s="171"/>
      <c r="D1746" s="171"/>
      <c r="E1746" s="172" t="s">
        <v>1876</v>
      </c>
      <c r="F1746" s="264" t="s">
        <v>2029</v>
      </c>
      <c r="G1746" s="265"/>
      <c r="H1746" s="265"/>
      <c r="I1746" s="265"/>
      <c r="J1746" s="171"/>
      <c r="K1746" s="173">
        <v>3</v>
      </c>
      <c r="L1746" s="171"/>
      <c r="M1746" s="171"/>
      <c r="N1746" s="171"/>
      <c r="O1746" s="171"/>
      <c r="P1746" s="171"/>
      <c r="Q1746" s="171"/>
      <c r="R1746" s="174"/>
      <c r="T1746" s="175"/>
      <c r="U1746" s="171"/>
      <c r="V1746" s="171"/>
      <c r="W1746" s="171"/>
      <c r="X1746" s="171"/>
      <c r="Y1746" s="171"/>
      <c r="Z1746" s="171"/>
      <c r="AA1746" s="176"/>
      <c r="AT1746" s="177" t="s">
        <v>2027</v>
      </c>
      <c r="AU1746" s="177" t="s">
        <v>1960</v>
      </c>
      <c r="AV1746" s="11" t="s">
        <v>2024</v>
      </c>
      <c r="AW1746" s="11" t="s">
        <v>2028</v>
      </c>
      <c r="AX1746" s="11" t="s">
        <v>1878</v>
      </c>
      <c r="AY1746" s="177" t="s">
        <v>2019</v>
      </c>
    </row>
    <row r="1747" spans="2:65" s="1" customFormat="1" ht="31.5" customHeight="1">
      <c r="B1747" s="33"/>
      <c r="C1747" s="178" t="s">
        <v>380</v>
      </c>
      <c r="D1747" s="178" t="s">
        <v>2128</v>
      </c>
      <c r="E1747" s="179" t="s">
        <v>381</v>
      </c>
      <c r="F1747" s="267" t="s">
        <v>382</v>
      </c>
      <c r="G1747" s="268"/>
      <c r="H1747" s="268"/>
      <c r="I1747" s="268"/>
      <c r="J1747" s="180" t="s">
        <v>2197</v>
      </c>
      <c r="K1747" s="181">
        <v>1</v>
      </c>
      <c r="L1747" s="269">
        <v>0</v>
      </c>
      <c r="M1747" s="268"/>
      <c r="N1747" s="270">
        <f>ROUND(L1747*K1747,2)</f>
        <v>0</v>
      </c>
      <c r="O1747" s="250"/>
      <c r="P1747" s="250"/>
      <c r="Q1747" s="250"/>
      <c r="R1747" s="35"/>
      <c r="T1747" s="159" t="s">
        <v>1876</v>
      </c>
      <c r="U1747" s="42" t="s">
        <v>1901</v>
      </c>
      <c r="V1747" s="34"/>
      <c r="W1747" s="160">
        <f>V1747*K1747</f>
        <v>0</v>
      </c>
      <c r="X1747" s="160">
        <v>0</v>
      </c>
      <c r="Y1747" s="160">
        <f>X1747*K1747</f>
        <v>0</v>
      </c>
      <c r="Z1747" s="160">
        <v>0</v>
      </c>
      <c r="AA1747" s="161">
        <f>Z1747*K1747</f>
        <v>0</v>
      </c>
      <c r="AR1747" s="16" t="s">
        <v>2184</v>
      </c>
      <c r="AT1747" s="16" t="s">
        <v>2128</v>
      </c>
      <c r="AU1747" s="16" t="s">
        <v>1960</v>
      </c>
      <c r="AY1747" s="16" t="s">
        <v>2019</v>
      </c>
      <c r="BE1747" s="102">
        <f>IF(U1747="základní",N1747,0)</f>
        <v>0</v>
      </c>
      <c r="BF1747" s="102">
        <f>IF(U1747="snížená",N1747,0)</f>
        <v>0</v>
      </c>
      <c r="BG1747" s="102">
        <f>IF(U1747="zákl. přenesená",N1747,0)</f>
        <v>0</v>
      </c>
      <c r="BH1747" s="102">
        <f>IF(U1747="sníž. přenesená",N1747,0)</f>
        <v>0</v>
      </c>
      <c r="BI1747" s="102">
        <f>IF(U1747="nulová",N1747,0)</f>
        <v>0</v>
      </c>
      <c r="BJ1747" s="16" t="s">
        <v>1878</v>
      </c>
      <c r="BK1747" s="102">
        <f>ROUND(L1747*K1747,2)</f>
        <v>0</v>
      </c>
      <c r="BL1747" s="16" t="s">
        <v>2102</v>
      </c>
      <c r="BM1747" s="16" t="s">
        <v>383</v>
      </c>
    </row>
    <row r="1748" spans="2:65" s="10" customFormat="1" ht="22.5" customHeight="1">
      <c r="B1748" s="162"/>
      <c r="C1748" s="163"/>
      <c r="D1748" s="163"/>
      <c r="E1748" s="164" t="s">
        <v>1876</v>
      </c>
      <c r="F1748" s="262" t="s">
        <v>1878</v>
      </c>
      <c r="G1748" s="263"/>
      <c r="H1748" s="263"/>
      <c r="I1748" s="263"/>
      <c r="J1748" s="163"/>
      <c r="K1748" s="165">
        <v>1</v>
      </c>
      <c r="L1748" s="163"/>
      <c r="M1748" s="163"/>
      <c r="N1748" s="163"/>
      <c r="O1748" s="163"/>
      <c r="P1748" s="163"/>
      <c r="Q1748" s="163"/>
      <c r="R1748" s="166"/>
      <c r="T1748" s="167"/>
      <c r="U1748" s="163"/>
      <c r="V1748" s="163"/>
      <c r="W1748" s="163"/>
      <c r="X1748" s="163"/>
      <c r="Y1748" s="163"/>
      <c r="Z1748" s="163"/>
      <c r="AA1748" s="168"/>
      <c r="AT1748" s="169" t="s">
        <v>2027</v>
      </c>
      <c r="AU1748" s="169" t="s">
        <v>1960</v>
      </c>
      <c r="AV1748" s="10" t="s">
        <v>1960</v>
      </c>
      <c r="AW1748" s="10" t="s">
        <v>2028</v>
      </c>
      <c r="AX1748" s="10" t="s">
        <v>1936</v>
      </c>
      <c r="AY1748" s="169" t="s">
        <v>2019</v>
      </c>
    </row>
    <row r="1749" spans="2:65" s="11" customFormat="1" ht="22.5" customHeight="1">
      <c r="B1749" s="170"/>
      <c r="C1749" s="171"/>
      <c r="D1749" s="171"/>
      <c r="E1749" s="172" t="s">
        <v>1876</v>
      </c>
      <c r="F1749" s="264" t="s">
        <v>2029</v>
      </c>
      <c r="G1749" s="265"/>
      <c r="H1749" s="265"/>
      <c r="I1749" s="265"/>
      <c r="J1749" s="171"/>
      <c r="K1749" s="173">
        <v>1</v>
      </c>
      <c r="L1749" s="171"/>
      <c r="M1749" s="171"/>
      <c r="N1749" s="171"/>
      <c r="O1749" s="171"/>
      <c r="P1749" s="171"/>
      <c r="Q1749" s="171"/>
      <c r="R1749" s="174"/>
      <c r="T1749" s="175"/>
      <c r="U1749" s="171"/>
      <c r="V1749" s="171"/>
      <c r="W1749" s="171"/>
      <c r="X1749" s="171"/>
      <c r="Y1749" s="171"/>
      <c r="Z1749" s="171"/>
      <c r="AA1749" s="176"/>
      <c r="AT1749" s="177" t="s">
        <v>2027</v>
      </c>
      <c r="AU1749" s="177" t="s">
        <v>1960</v>
      </c>
      <c r="AV1749" s="11" t="s">
        <v>2024</v>
      </c>
      <c r="AW1749" s="11" t="s">
        <v>2028</v>
      </c>
      <c r="AX1749" s="11" t="s">
        <v>1878</v>
      </c>
      <c r="AY1749" s="177" t="s">
        <v>2019</v>
      </c>
    </row>
    <row r="1750" spans="2:65" s="1" customFormat="1" ht="31.5" customHeight="1">
      <c r="B1750" s="33"/>
      <c r="C1750" s="178" t="s">
        <v>384</v>
      </c>
      <c r="D1750" s="178" t="s">
        <v>2128</v>
      </c>
      <c r="E1750" s="179" t="s">
        <v>385</v>
      </c>
      <c r="F1750" s="267" t="s">
        <v>386</v>
      </c>
      <c r="G1750" s="268"/>
      <c r="H1750" s="268"/>
      <c r="I1750" s="268"/>
      <c r="J1750" s="180" t="s">
        <v>2197</v>
      </c>
      <c r="K1750" s="181">
        <v>1</v>
      </c>
      <c r="L1750" s="269">
        <v>0</v>
      </c>
      <c r="M1750" s="268"/>
      <c r="N1750" s="270">
        <f>ROUND(L1750*K1750,2)</f>
        <v>0</v>
      </c>
      <c r="O1750" s="250"/>
      <c r="P1750" s="250"/>
      <c r="Q1750" s="250"/>
      <c r="R1750" s="35"/>
      <c r="T1750" s="159" t="s">
        <v>1876</v>
      </c>
      <c r="U1750" s="42" t="s">
        <v>1901</v>
      </c>
      <c r="V1750" s="34"/>
      <c r="W1750" s="160">
        <f>V1750*K1750</f>
        <v>0</v>
      </c>
      <c r="X1750" s="160">
        <v>0</v>
      </c>
      <c r="Y1750" s="160">
        <f>X1750*K1750</f>
        <v>0</v>
      </c>
      <c r="Z1750" s="160">
        <v>0</v>
      </c>
      <c r="AA1750" s="161">
        <f>Z1750*K1750</f>
        <v>0</v>
      </c>
      <c r="AR1750" s="16" t="s">
        <v>2184</v>
      </c>
      <c r="AT1750" s="16" t="s">
        <v>2128</v>
      </c>
      <c r="AU1750" s="16" t="s">
        <v>1960</v>
      </c>
      <c r="AY1750" s="16" t="s">
        <v>2019</v>
      </c>
      <c r="BE1750" s="102">
        <f>IF(U1750="základní",N1750,0)</f>
        <v>0</v>
      </c>
      <c r="BF1750" s="102">
        <f>IF(U1750="snížená",N1750,0)</f>
        <v>0</v>
      </c>
      <c r="BG1750" s="102">
        <f>IF(U1750="zákl. přenesená",N1750,0)</f>
        <v>0</v>
      </c>
      <c r="BH1750" s="102">
        <f>IF(U1750="sníž. přenesená",N1750,0)</f>
        <v>0</v>
      </c>
      <c r="BI1750" s="102">
        <f>IF(U1750="nulová",N1750,0)</f>
        <v>0</v>
      </c>
      <c r="BJ1750" s="16" t="s">
        <v>1878</v>
      </c>
      <c r="BK1750" s="102">
        <f>ROUND(L1750*K1750,2)</f>
        <v>0</v>
      </c>
      <c r="BL1750" s="16" t="s">
        <v>2102</v>
      </c>
      <c r="BM1750" s="16" t="s">
        <v>387</v>
      </c>
    </row>
    <row r="1751" spans="2:65" s="10" customFormat="1" ht="22.5" customHeight="1">
      <c r="B1751" s="162"/>
      <c r="C1751" s="163"/>
      <c r="D1751" s="163"/>
      <c r="E1751" s="164" t="s">
        <v>1876</v>
      </c>
      <c r="F1751" s="262" t="s">
        <v>1878</v>
      </c>
      <c r="G1751" s="263"/>
      <c r="H1751" s="263"/>
      <c r="I1751" s="263"/>
      <c r="J1751" s="163"/>
      <c r="K1751" s="165">
        <v>1</v>
      </c>
      <c r="L1751" s="163"/>
      <c r="M1751" s="163"/>
      <c r="N1751" s="163"/>
      <c r="O1751" s="163"/>
      <c r="P1751" s="163"/>
      <c r="Q1751" s="163"/>
      <c r="R1751" s="166"/>
      <c r="T1751" s="167"/>
      <c r="U1751" s="163"/>
      <c r="V1751" s="163"/>
      <c r="W1751" s="163"/>
      <c r="X1751" s="163"/>
      <c r="Y1751" s="163"/>
      <c r="Z1751" s="163"/>
      <c r="AA1751" s="168"/>
      <c r="AT1751" s="169" t="s">
        <v>2027</v>
      </c>
      <c r="AU1751" s="169" t="s">
        <v>1960</v>
      </c>
      <c r="AV1751" s="10" t="s">
        <v>1960</v>
      </c>
      <c r="AW1751" s="10" t="s">
        <v>2028</v>
      </c>
      <c r="AX1751" s="10" t="s">
        <v>1936</v>
      </c>
      <c r="AY1751" s="169" t="s">
        <v>2019</v>
      </c>
    </row>
    <row r="1752" spans="2:65" s="11" customFormat="1" ht="22.5" customHeight="1">
      <c r="B1752" s="170"/>
      <c r="C1752" s="171"/>
      <c r="D1752" s="171"/>
      <c r="E1752" s="172" t="s">
        <v>1876</v>
      </c>
      <c r="F1752" s="264" t="s">
        <v>2029</v>
      </c>
      <c r="G1752" s="265"/>
      <c r="H1752" s="265"/>
      <c r="I1752" s="265"/>
      <c r="J1752" s="171"/>
      <c r="K1752" s="173">
        <v>1</v>
      </c>
      <c r="L1752" s="171"/>
      <c r="M1752" s="171"/>
      <c r="N1752" s="171"/>
      <c r="O1752" s="171"/>
      <c r="P1752" s="171"/>
      <c r="Q1752" s="171"/>
      <c r="R1752" s="174"/>
      <c r="T1752" s="175"/>
      <c r="U1752" s="171"/>
      <c r="V1752" s="171"/>
      <c r="W1752" s="171"/>
      <c r="X1752" s="171"/>
      <c r="Y1752" s="171"/>
      <c r="Z1752" s="171"/>
      <c r="AA1752" s="176"/>
      <c r="AT1752" s="177" t="s">
        <v>2027</v>
      </c>
      <c r="AU1752" s="177" t="s">
        <v>1960</v>
      </c>
      <c r="AV1752" s="11" t="s">
        <v>2024</v>
      </c>
      <c r="AW1752" s="11" t="s">
        <v>2028</v>
      </c>
      <c r="AX1752" s="11" t="s">
        <v>1878</v>
      </c>
      <c r="AY1752" s="177" t="s">
        <v>2019</v>
      </c>
    </row>
    <row r="1753" spans="2:65" s="1" customFormat="1" ht="31.5" customHeight="1">
      <c r="B1753" s="33"/>
      <c r="C1753" s="178" t="s">
        <v>388</v>
      </c>
      <c r="D1753" s="178" t="s">
        <v>2128</v>
      </c>
      <c r="E1753" s="179" t="s">
        <v>389</v>
      </c>
      <c r="F1753" s="267" t="s">
        <v>390</v>
      </c>
      <c r="G1753" s="268"/>
      <c r="H1753" s="268"/>
      <c r="I1753" s="268"/>
      <c r="J1753" s="180" t="s">
        <v>2197</v>
      </c>
      <c r="K1753" s="181">
        <v>1</v>
      </c>
      <c r="L1753" s="269">
        <v>0</v>
      </c>
      <c r="M1753" s="268"/>
      <c r="N1753" s="270">
        <f>ROUND(L1753*K1753,2)</f>
        <v>0</v>
      </c>
      <c r="O1753" s="250"/>
      <c r="P1753" s="250"/>
      <c r="Q1753" s="250"/>
      <c r="R1753" s="35"/>
      <c r="T1753" s="159" t="s">
        <v>1876</v>
      </c>
      <c r="U1753" s="42" t="s">
        <v>1901</v>
      </c>
      <c r="V1753" s="34"/>
      <c r="W1753" s="160">
        <f>V1753*K1753</f>
        <v>0</v>
      </c>
      <c r="X1753" s="160">
        <v>0</v>
      </c>
      <c r="Y1753" s="160">
        <f>X1753*K1753</f>
        <v>0</v>
      </c>
      <c r="Z1753" s="160">
        <v>0</v>
      </c>
      <c r="AA1753" s="161">
        <f>Z1753*K1753</f>
        <v>0</v>
      </c>
      <c r="AR1753" s="16" t="s">
        <v>2184</v>
      </c>
      <c r="AT1753" s="16" t="s">
        <v>2128</v>
      </c>
      <c r="AU1753" s="16" t="s">
        <v>1960</v>
      </c>
      <c r="AY1753" s="16" t="s">
        <v>2019</v>
      </c>
      <c r="BE1753" s="102">
        <f>IF(U1753="základní",N1753,0)</f>
        <v>0</v>
      </c>
      <c r="BF1753" s="102">
        <f>IF(U1753="snížená",N1753,0)</f>
        <v>0</v>
      </c>
      <c r="BG1753" s="102">
        <f>IF(U1753="zákl. přenesená",N1753,0)</f>
        <v>0</v>
      </c>
      <c r="BH1753" s="102">
        <f>IF(U1753="sníž. přenesená",N1753,0)</f>
        <v>0</v>
      </c>
      <c r="BI1753" s="102">
        <f>IF(U1753="nulová",N1753,0)</f>
        <v>0</v>
      </c>
      <c r="BJ1753" s="16" t="s">
        <v>1878</v>
      </c>
      <c r="BK1753" s="102">
        <f>ROUND(L1753*K1753,2)</f>
        <v>0</v>
      </c>
      <c r="BL1753" s="16" t="s">
        <v>2102</v>
      </c>
      <c r="BM1753" s="16" t="s">
        <v>391</v>
      </c>
    </row>
    <row r="1754" spans="2:65" s="10" customFormat="1" ht="22.5" customHeight="1">
      <c r="B1754" s="162"/>
      <c r="C1754" s="163"/>
      <c r="D1754" s="163"/>
      <c r="E1754" s="164" t="s">
        <v>1876</v>
      </c>
      <c r="F1754" s="262" t="s">
        <v>1878</v>
      </c>
      <c r="G1754" s="263"/>
      <c r="H1754" s="263"/>
      <c r="I1754" s="263"/>
      <c r="J1754" s="163"/>
      <c r="K1754" s="165">
        <v>1</v>
      </c>
      <c r="L1754" s="163"/>
      <c r="M1754" s="163"/>
      <c r="N1754" s="163"/>
      <c r="O1754" s="163"/>
      <c r="P1754" s="163"/>
      <c r="Q1754" s="163"/>
      <c r="R1754" s="166"/>
      <c r="T1754" s="167"/>
      <c r="U1754" s="163"/>
      <c r="V1754" s="163"/>
      <c r="W1754" s="163"/>
      <c r="X1754" s="163"/>
      <c r="Y1754" s="163"/>
      <c r="Z1754" s="163"/>
      <c r="AA1754" s="168"/>
      <c r="AT1754" s="169" t="s">
        <v>2027</v>
      </c>
      <c r="AU1754" s="169" t="s">
        <v>1960</v>
      </c>
      <c r="AV1754" s="10" t="s">
        <v>1960</v>
      </c>
      <c r="AW1754" s="10" t="s">
        <v>2028</v>
      </c>
      <c r="AX1754" s="10" t="s">
        <v>1936</v>
      </c>
      <c r="AY1754" s="169" t="s">
        <v>2019</v>
      </c>
    </row>
    <row r="1755" spans="2:65" s="11" customFormat="1" ht="22.5" customHeight="1">
      <c r="B1755" s="170"/>
      <c r="C1755" s="171"/>
      <c r="D1755" s="171"/>
      <c r="E1755" s="172" t="s">
        <v>1876</v>
      </c>
      <c r="F1755" s="264" t="s">
        <v>2029</v>
      </c>
      <c r="G1755" s="265"/>
      <c r="H1755" s="265"/>
      <c r="I1755" s="265"/>
      <c r="J1755" s="171"/>
      <c r="K1755" s="173">
        <v>1</v>
      </c>
      <c r="L1755" s="171"/>
      <c r="M1755" s="171"/>
      <c r="N1755" s="171"/>
      <c r="O1755" s="171"/>
      <c r="P1755" s="171"/>
      <c r="Q1755" s="171"/>
      <c r="R1755" s="174"/>
      <c r="T1755" s="175"/>
      <c r="U1755" s="171"/>
      <c r="V1755" s="171"/>
      <c r="W1755" s="171"/>
      <c r="X1755" s="171"/>
      <c r="Y1755" s="171"/>
      <c r="Z1755" s="171"/>
      <c r="AA1755" s="176"/>
      <c r="AT1755" s="177" t="s">
        <v>2027</v>
      </c>
      <c r="AU1755" s="177" t="s">
        <v>1960</v>
      </c>
      <c r="AV1755" s="11" t="s">
        <v>2024</v>
      </c>
      <c r="AW1755" s="11" t="s">
        <v>2028</v>
      </c>
      <c r="AX1755" s="11" t="s">
        <v>1878</v>
      </c>
      <c r="AY1755" s="177" t="s">
        <v>2019</v>
      </c>
    </row>
    <row r="1756" spans="2:65" s="1" customFormat="1" ht="31.5" customHeight="1">
      <c r="B1756" s="33"/>
      <c r="C1756" s="155" t="s">
        <v>392</v>
      </c>
      <c r="D1756" s="155" t="s">
        <v>2020</v>
      </c>
      <c r="E1756" s="156" t="s">
        <v>393</v>
      </c>
      <c r="F1756" s="249" t="s">
        <v>394</v>
      </c>
      <c r="G1756" s="250"/>
      <c r="H1756" s="250"/>
      <c r="I1756" s="250"/>
      <c r="J1756" s="157" t="s">
        <v>2197</v>
      </c>
      <c r="K1756" s="158">
        <v>8</v>
      </c>
      <c r="L1756" s="251">
        <v>0</v>
      </c>
      <c r="M1756" s="250"/>
      <c r="N1756" s="252">
        <f>ROUND(L1756*K1756,2)</f>
        <v>0</v>
      </c>
      <c r="O1756" s="250"/>
      <c r="P1756" s="250"/>
      <c r="Q1756" s="250"/>
      <c r="R1756" s="35"/>
      <c r="T1756" s="159" t="s">
        <v>1876</v>
      </c>
      <c r="U1756" s="42" t="s">
        <v>1901</v>
      </c>
      <c r="V1756" s="34"/>
      <c r="W1756" s="160">
        <f>V1756*K1756</f>
        <v>0</v>
      </c>
      <c r="X1756" s="160">
        <v>4.6000000000000001E-4</v>
      </c>
      <c r="Y1756" s="160">
        <f>X1756*K1756</f>
        <v>3.6800000000000001E-3</v>
      </c>
      <c r="Z1756" s="160">
        <v>0</v>
      </c>
      <c r="AA1756" s="161">
        <f>Z1756*K1756</f>
        <v>0</v>
      </c>
      <c r="AR1756" s="16" t="s">
        <v>2102</v>
      </c>
      <c r="AT1756" s="16" t="s">
        <v>2020</v>
      </c>
      <c r="AU1756" s="16" t="s">
        <v>1960</v>
      </c>
      <c r="AY1756" s="16" t="s">
        <v>2019</v>
      </c>
      <c r="BE1756" s="102">
        <f>IF(U1756="základní",N1756,0)</f>
        <v>0</v>
      </c>
      <c r="BF1756" s="102">
        <f>IF(U1756="snížená",N1756,0)</f>
        <v>0</v>
      </c>
      <c r="BG1756" s="102">
        <f>IF(U1756="zákl. přenesená",N1756,0)</f>
        <v>0</v>
      </c>
      <c r="BH1756" s="102">
        <f>IF(U1756="sníž. přenesená",N1756,0)</f>
        <v>0</v>
      </c>
      <c r="BI1756" s="102">
        <f>IF(U1756="nulová",N1756,0)</f>
        <v>0</v>
      </c>
      <c r="BJ1756" s="16" t="s">
        <v>1878</v>
      </c>
      <c r="BK1756" s="102">
        <f>ROUND(L1756*K1756,2)</f>
        <v>0</v>
      </c>
      <c r="BL1756" s="16" t="s">
        <v>2102</v>
      </c>
      <c r="BM1756" s="16" t="s">
        <v>395</v>
      </c>
    </row>
    <row r="1757" spans="2:65" s="10" customFormat="1" ht="22.5" customHeight="1">
      <c r="B1757" s="162"/>
      <c r="C1757" s="163"/>
      <c r="D1757" s="163"/>
      <c r="E1757" s="164" t="s">
        <v>1876</v>
      </c>
      <c r="F1757" s="262" t="s">
        <v>240</v>
      </c>
      <c r="G1757" s="263"/>
      <c r="H1757" s="263"/>
      <c r="I1757" s="263"/>
      <c r="J1757" s="163"/>
      <c r="K1757" s="165">
        <v>2</v>
      </c>
      <c r="L1757" s="163"/>
      <c r="M1757" s="163"/>
      <c r="N1757" s="163"/>
      <c r="O1757" s="163"/>
      <c r="P1757" s="163"/>
      <c r="Q1757" s="163"/>
      <c r="R1757" s="166"/>
      <c r="T1757" s="167"/>
      <c r="U1757" s="163"/>
      <c r="V1757" s="163"/>
      <c r="W1757" s="163"/>
      <c r="X1757" s="163"/>
      <c r="Y1757" s="163"/>
      <c r="Z1757" s="163"/>
      <c r="AA1757" s="168"/>
      <c r="AT1757" s="169" t="s">
        <v>2027</v>
      </c>
      <c r="AU1757" s="169" t="s">
        <v>1960</v>
      </c>
      <c r="AV1757" s="10" t="s">
        <v>1960</v>
      </c>
      <c r="AW1757" s="10" t="s">
        <v>2028</v>
      </c>
      <c r="AX1757" s="10" t="s">
        <v>1936</v>
      </c>
      <c r="AY1757" s="169" t="s">
        <v>2019</v>
      </c>
    </row>
    <row r="1758" spans="2:65" s="10" customFormat="1" ht="22.5" customHeight="1">
      <c r="B1758" s="162"/>
      <c r="C1758" s="163"/>
      <c r="D1758" s="163"/>
      <c r="E1758" s="164" t="s">
        <v>1876</v>
      </c>
      <c r="F1758" s="266" t="s">
        <v>242</v>
      </c>
      <c r="G1758" s="263"/>
      <c r="H1758" s="263"/>
      <c r="I1758" s="263"/>
      <c r="J1758" s="163"/>
      <c r="K1758" s="165">
        <v>1</v>
      </c>
      <c r="L1758" s="163"/>
      <c r="M1758" s="163"/>
      <c r="N1758" s="163"/>
      <c r="O1758" s="163"/>
      <c r="P1758" s="163"/>
      <c r="Q1758" s="163"/>
      <c r="R1758" s="166"/>
      <c r="T1758" s="167"/>
      <c r="U1758" s="163"/>
      <c r="V1758" s="163"/>
      <c r="W1758" s="163"/>
      <c r="X1758" s="163"/>
      <c r="Y1758" s="163"/>
      <c r="Z1758" s="163"/>
      <c r="AA1758" s="168"/>
      <c r="AT1758" s="169" t="s">
        <v>2027</v>
      </c>
      <c r="AU1758" s="169" t="s">
        <v>1960</v>
      </c>
      <c r="AV1758" s="10" t="s">
        <v>1960</v>
      </c>
      <c r="AW1758" s="10" t="s">
        <v>2028</v>
      </c>
      <c r="AX1758" s="10" t="s">
        <v>1936</v>
      </c>
      <c r="AY1758" s="169" t="s">
        <v>2019</v>
      </c>
    </row>
    <row r="1759" spans="2:65" s="10" customFormat="1" ht="22.5" customHeight="1">
      <c r="B1759" s="162"/>
      <c r="C1759" s="163"/>
      <c r="D1759" s="163"/>
      <c r="E1759" s="164" t="s">
        <v>1876</v>
      </c>
      <c r="F1759" s="266" t="s">
        <v>246</v>
      </c>
      <c r="G1759" s="263"/>
      <c r="H1759" s="263"/>
      <c r="I1759" s="263"/>
      <c r="J1759" s="163"/>
      <c r="K1759" s="165">
        <v>1</v>
      </c>
      <c r="L1759" s="163"/>
      <c r="M1759" s="163"/>
      <c r="N1759" s="163"/>
      <c r="O1759" s="163"/>
      <c r="P1759" s="163"/>
      <c r="Q1759" s="163"/>
      <c r="R1759" s="166"/>
      <c r="T1759" s="167"/>
      <c r="U1759" s="163"/>
      <c r="V1759" s="163"/>
      <c r="W1759" s="163"/>
      <c r="X1759" s="163"/>
      <c r="Y1759" s="163"/>
      <c r="Z1759" s="163"/>
      <c r="AA1759" s="168"/>
      <c r="AT1759" s="169" t="s">
        <v>2027</v>
      </c>
      <c r="AU1759" s="169" t="s">
        <v>1960</v>
      </c>
      <c r="AV1759" s="10" t="s">
        <v>1960</v>
      </c>
      <c r="AW1759" s="10" t="s">
        <v>2028</v>
      </c>
      <c r="AX1759" s="10" t="s">
        <v>1936</v>
      </c>
      <c r="AY1759" s="169" t="s">
        <v>2019</v>
      </c>
    </row>
    <row r="1760" spans="2:65" s="10" customFormat="1" ht="22.5" customHeight="1">
      <c r="B1760" s="162"/>
      <c r="C1760" s="163"/>
      <c r="D1760" s="163"/>
      <c r="E1760" s="164" t="s">
        <v>1876</v>
      </c>
      <c r="F1760" s="266" t="s">
        <v>248</v>
      </c>
      <c r="G1760" s="263"/>
      <c r="H1760" s="263"/>
      <c r="I1760" s="263"/>
      <c r="J1760" s="163"/>
      <c r="K1760" s="165">
        <v>2</v>
      </c>
      <c r="L1760" s="163"/>
      <c r="M1760" s="163"/>
      <c r="N1760" s="163"/>
      <c r="O1760" s="163"/>
      <c r="P1760" s="163"/>
      <c r="Q1760" s="163"/>
      <c r="R1760" s="166"/>
      <c r="T1760" s="167"/>
      <c r="U1760" s="163"/>
      <c r="V1760" s="163"/>
      <c r="W1760" s="163"/>
      <c r="X1760" s="163"/>
      <c r="Y1760" s="163"/>
      <c r="Z1760" s="163"/>
      <c r="AA1760" s="168"/>
      <c r="AT1760" s="169" t="s">
        <v>2027</v>
      </c>
      <c r="AU1760" s="169" t="s">
        <v>1960</v>
      </c>
      <c r="AV1760" s="10" t="s">
        <v>1960</v>
      </c>
      <c r="AW1760" s="10" t="s">
        <v>2028</v>
      </c>
      <c r="AX1760" s="10" t="s">
        <v>1936</v>
      </c>
      <c r="AY1760" s="169" t="s">
        <v>2019</v>
      </c>
    </row>
    <row r="1761" spans="2:65" s="10" customFormat="1" ht="22.5" customHeight="1">
      <c r="B1761" s="162"/>
      <c r="C1761" s="163"/>
      <c r="D1761" s="163"/>
      <c r="E1761" s="164" t="s">
        <v>1876</v>
      </c>
      <c r="F1761" s="266" t="s">
        <v>249</v>
      </c>
      <c r="G1761" s="263"/>
      <c r="H1761" s="263"/>
      <c r="I1761" s="263"/>
      <c r="J1761" s="163"/>
      <c r="K1761" s="165">
        <v>1</v>
      </c>
      <c r="L1761" s="163"/>
      <c r="M1761" s="163"/>
      <c r="N1761" s="163"/>
      <c r="O1761" s="163"/>
      <c r="P1761" s="163"/>
      <c r="Q1761" s="163"/>
      <c r="R1761" s="166"/>
      <c r="T1761" s="167"/>
      <c r="U1761" s="163"/>
      <c r="V1761" s="163"/>
      <c r="W1761" s="163"/>
      <c r="X1761" s="163"/>
      <c r="Y1761" s="163"/>
      <c r="Z1761" s="163"/>
      <c r="AA1761" s="168"/>
      <c r="AT1761" s="169" t="s">
        <v>2027</v>
      </c>
      <c r="AU1761" s="169" t="s">
        <v>1960</v>
      </c>
      <c r="AV1761" s="10" t="s">
        <v>1960</v>
      </c>
      <c r="AW1761" s="10" t="s">
        <v>2028</v>
      </c>
      <c r="AX1761" s="10" t="s">
        <v>1936</v>
      </c>
      <c r="AY1761" s="169" t="s">
        <v>2019</v>
      </c>
    </row>
    <row r="1762" spans="2:65" s="10" customFormat="1" ht="22.5" customHeight="1">
      <c r="B1762" s="162"/>
      <c r="C1762" s="163"/>
      <c r="D1762" s="163"/>
      <c r="E1762" s="164" t="s">
        <v>1876</v>
      </c>
      <c r="F1762" s="266" t="s">
        <v>251</v>
      </c>
      <c r="G1762" s="263"/>
      <c r="H1762" s="263"/>
      <c r="I1762" s="263"/>
      <c r="J1762" s="163"/>
      <c r="K1762" s="165">
        <v>1</v>
      </c>
      <c r="L1762" s="163"/>
      <c r="M1762" s="163"/>
      <c r="N1762" s="163"/>
      <c r="O1762" s="163"/>
      <c r="P1762" s="163"/>
      <c r="Q1762" s="163"/>
      <c r="R1762" s="166"/>
      <c r="T1762" s="167"/>
      <c r="U1762" s="163"/>
      <c r="V1762" s="163"/>
      <c r="W1762" s="163"/>
      <c r="X1762" s="163"/>
      <c r="Y1762" s="163"/>
      <c r="Z1762" s="163"/>
      <c r="AA1762" s="168"/>
      <c r="AT1762" s="169" t="s">
        <v>2027</v>
      </c>
      <c r="AU1762" s="169" t="s">
        <v>1960</v>
      </c>
      <c r="AV1762" s="10" t="s">
        <v>1960</v>
      </c>
      <c r="AW1762" s="10" t="s">
        <v>2028</v>
      </c>
      <c r="AX1762" s="10" t="s">
        <v>1936</v>
      </c>
      <c r="AY1762" s="169" t="s">
        <v>2019</v>
      </c>
    </row>
    <row r="1763" spans="2:65" s="11" customFormat="1" ht="22.5" customHeight="1">
      <c r="B1763" s="170"/>
      <c r="C1763" s="171"/>
      <c r="D1763" s="171"/>
      <c r="E1763" s="172" t="s">
        <v>1876</v>
      </c>
      <c r="F1763" s="264" t="s">
        <v>2029</v>
      </c>
      <c r="G1763" s="265"/>
      <c r="H1763" s="265"/>
      <c r="I1763" s="265"/>
      <c r="J1763" s="171"/>
      <c r="K1763" s="173">
        <v>8</v>
      </c>
      <c r="L1763" s="171"/>
      <c r="M1763" s="171"/>
      <c r="N1763" s="171"/>
      <c r="O1763" s="171"/>
      <c r="P1763" s="171"/>
      <c r="Q1763" s="171"/>
      <c r="R1763" s="174"/>
      <c r="T1763" s="175"/>
      <c r="U1763" s="171"/>
      <c r="V1763" s="171"/>
      <c r="W1763" s="171"/>
      <c r="X1763" s="171"/>
      <c r="Y1763" s="171"/>
      <c r="Z1763" s="171"/>
      <c r="AA1763" s="176"/>
      <c r="AT1763" s="177" t="s">
        <v>2027</v>
      </c>
      <c r="AU1763" s="177" t="s">
        <v>1960</v>
      </c>
      <c r="AV1763" s="11" t="s">
        <v>2024</v>
      </c>
      <c r="AW1763" s="11" t="s">
        <v>2028</v>
      </c>
      <c r="AX1763" s="11" t="s">
        <v>1878</v>
      </c>
      <c r="AY1763" s="177" t="s">
        <v>2019</v>
      </c>
    </row>
    <row r="1764" spans="2:65" s="1" customFormat="1" ht="31.5" customHeight="1">
      <c r="B1764" s="33"/>
      <c r="C1764" s="178" t="s">
        <v>396</v>
      </c>
      <c r="D1764" s="178" t="s">
        <v>2128</v>
      </c>
      <c r="E1764" s="179" t="s">
        <v>397</v>
      </c>
      <c r="F1764" s="267" t="s">
        <v>398</v>
      </c>
      <c r="G1764" s="268"/>
      <c r="H1764" s="268"/>
      <c r="I1764" s="268"/>
      <c r="J1764" s="180" t="s">
        <v>2197</v>
      </c>
      <c r="K1764" s="181">
        <v>8</v>
      </c>
      <c r="L1764" s="269">
        <v>0</v>
      </c>
      <c r="M1764" s="268"/>
      <c r="N1764" s="270">
        <f>ROUND(L1764*K1764,2)</f>
        <v>0</v>
      </c>
      <c r="O1764" s="250"/>
      <c r="P1764" s="250"/>
      <c r="Q1764" s="250"/>
      <c r="R1764" s="35"/>
      <c r="T1764" s="159" t="s">
        <v>1876</v>
      </c>
      <c r="U1764" s="42" t="s">
        <v>1901</v>
      </c>
      <c r="V1764" s="34"/>
      <c r="W1764" s="160">
        <f>V1764*K1764</f>
        <v>0</v>
      </c>
      <c r="X1764" s="160">
        <v>2.5999999999999999E-2</v>
      </c>
      <c r="Y1764" s="160">
        <f>X1764*K1764</f>
        <v>0.20799999999999999</v>
      </c>
      <c r="Z1764" s="160">
        <v>0</v>
      </c>
      <c r="AA1764" s="161">
        <f>Z1764*K1764</f>
        <v>0</v>
      </c>
      <c r="AR1764" s="16" t="s">
        <v>2184</v>
      </c>
      <c r="AT1764" s="16" t="s">
        <v>2128</v>
      </c>
      <c r="AU1764" s="16" t="s">
        <v>1960</v>
      </c>
      <c r="AY1764" s="16" t="s">
        <v>2019</v>
      </c>
      <c r="BE1764" s="102">
        <f>IF(U1764="základní",N1764,0)</f>
        <v>0</v>
      </c>
      <c r="BF1764" s="102">
        <f>IF(U1764="snížená",N1764,0)</f>
        <v>0</v>
      </c>
      <c r="BG1764" s="102">
        <f>IF(U1764="zákl. přenesená",N1764,0)</f>
        <v>0</v>
      </c>
      <c r="BH1764" s="102">
        <f>IF(U1764="sníž. přenesená",N1764,0)</f>
        <v>0</v>
      </c>
      <c r="BI1764" s="102">
        <f>IF(U1764="nulová",N1764,0)</f>
        <v>0</v>
      </c>
      <c r="BJ1764" s="16" t="s">
        <v>1878</v>
      </c>
      <c r="BK1764" s="102">
        <f>ROUND(L1764*K1764,2)</f>
        <v>0</v>
      </c>
      <c r="BL1764" s="16" t="s">
        <v>2102</v>
      </c>
      <c r="BM1764" s="16" t="s">
        <v>399</v>
      </c>
    </row>
    <row r="1765" spans="2:65" s="10" customFormat="1" ht="22.5" customHeight="1">
      <c r="B1765" s="162"/>
      <c r="C1765" s="163"/>
      <c r="D1765" s="163"/>
      <c r="E1765" s="164" t="s">
        <v>1876</v>
      </c>
      <c r="F1765" s="262" t="s">
        <v>240</v>
      </c>
      <c r="G1765" s="263"/>
      <c r="H1765" s="263"/>
      <c r="I1765" s="263"/>
      <c r="J1765" s="163"/>
      <c r="K1765" s="165">
        <v>2</v>
      </c>
      <c r="L1765" s="163"/>
      <c r="M1765" s="163"/>
      <c r="N1765" s="163"/>
      <c r="O1765" s="163"/>
      <c r="P1765" s="163"/>
      <c r="Q1765" s="163"/>
      <c r="R1765" s="166"/>
      <c r="T1765" s="167"/>
      <c r="U1765" s="163"/>
      <c r="V1765" s="163"/>
      <c r="W1765" s="163"/>
      <c r="X1765" s="163"/>
      <c r="Y1765" s="163"/>
      <c r="Z1765" s="163"/>
      <c r="AA1765" s="168"/>
      <c r="AT1765" s="169" t="s">
        <v>2027</v>
      </c>
      <c r="AU1765" s="169" t="s">
        <v>1960</v>
      </c>
      <c r="AV1765" s="10" t="s">
        <v>1960</v>
      </c>
      <c r="AW1765" s="10" t="s">
        <v>2028</v>
      </c>
      <c r="AX1765" s="10" t="s">
        <v>1936</v>
      </c>
      <c r="AY1765" s="169" t="s">
        <v>2019</v>
      </c>
    </row>
    <row r="1766" spans="2:65" s="10" customFormat="1" ht="22.5" customHeight="1">
      <c r="B1766" s="162"/>
      <c r="C1766" s="163"/>
      <c r="D1766" s="163"/>
      <c r="E1766" s="164" t="s">
        <v>1876</v>
      </c>
      <c r="F1766" s="266" t="s">
        <v>242</v>
      </c>
      <c r="G1766" s="263"/>
      <c r="H1766" s="263"/>
      <c r="I1766" s="263"/>
      <c r="J1766" s="163"/>
      <c r="K1766" s="165">
        <v>1</v>
      </c>
      <c r="L1766" s="163"/>
      <c r="M1766" s="163"/>
      <c r="N1766" s="163"/>
      <c r="O1766" s="163"/>
      <c r="P1766" s="163"/>
      <c r="Q1766" s="163"/>
      <c r="R1766" s="166"/>
      <c r="T1766" s="167"/>
      <c r="U1766" s="163"/>
      <c r="V1766" s="163"/>
      <c r="W1766" s="163"/>
      <c r="X1766" s="163"/>
      <c r="Y1766" s="163"/>
      <c r="Z1766" s="163"/>
      <c r="AA1766" s="168"/>
      <c r="AT1766" s="169" t="s">
        <v>2027</v>
      </c>
      <c r="AU1766" s="169" t="s">
        <v>1960</v>
      </c>
      <c r="AV1766" s="10" t="s">
        <v>1960</v>
      </c>
      <c r="AW1766" s="10" t="s">
        <v>2028</v>
      </c>
      <c r="AX1766" s="10" t="s">
        <v>1936</v>
      </c>
      <c r="AY1766" s="169" t="s">
        <v>2019</v>
      </c>
    </row>
    <row r="1767" spans="2:65" s="10" customFormat="1" ht="22.5" customHeight="1">
      <c r="B1767" s="162"/>
      <c r="C1767" s="163"/>
      <c r="D1767" s="163"/>
      <c r="E1767" s="164" t="s">
        <v>1876</v>
      </c>
      <c r="F1767" s="266" t="s">
        <v>246</v>
      </c>
      <c r="G1767" s="263"/>
      <c r="H1767" s="263"/>
      <c r="I1767" s="263"/>
      <c r="J1767" s="163"/>
      <c r="K1767" s="165">
        <v>1</v>
      </c>
      <c r="L1767" s="163"/>
      <c r="M1767" s="163"/>
      <c r="N1767" s="163"/>
      <c r="O1767" s="163"/>
      <c r="P1767" s="163"/>
      <c r="Q1767" s="163"/>
      <c r="R1767" s="166"/>
      <c r="T1767" s="167"/>
      <c r="U1767" s="163"/>
      <c r="V1767" s="163"/>
      <c r="W1767" s="163"/>
      <c r="X1767" s="163"/>
      <c r="Y1767" s="163"/>
      <c r="Z1767" s="163"/>
      <c r="AA1767" s="168"/>
      <c r="AT1767" s="169" t="s">
        <v>2027</v>
      </c>
      <c r="AU1767" s="169" t="s">
        <v>1960</v>
      </c>
      <c r="AV1767" s="10" t="s">
        <v>1960</v>
      </c>
      <c r="AW1767" s="10" t="s">
        <v>2028</v>
      </c>
      <c r="AX1767" s="10" t="s">
        <v>1936</v>
      </c>
      <c r="AY1767" s="169" t="s">
        <v>2019</v>
      </c>
    </row>
    <row r="1768" spans="2:65" s="10" customFormat="1" ht="22.5" customHeight="1">
      <c r="B1768" s="162"/>
      <c r="C1768" s="163"/>
      <c r="D1768" s="163"/>
      <c r="E1768" s="164" t="s">
        <v>1876</v>
      </c>
      <c r="F1768" s="266" t="s">
        <v>248</v>
      </c>
      <c r="G1768" s="263"/>
      <c r="H1768" s="263"/>
      <c r="I1768" s="263"/>
      <c r="J1768" s="163"/>
      <c r="K1768" s="165">
        <v>2</v>
      </c>
      <c r="L1768" s="163"/>
      <c r="M1768" s="163"/>
      <c r="N1768" s="163"/>
      <c r="O1768" s="163"/>
      <c r="P1768" s="163"/>
      <c r="Q1768" s="163"/>
      <c r="R1768" s="166"/>
      <c r="T1768" s="167"/>
      <c r="U1768" s="163"/>
      <c r="V1768" s="163"/>
      <c r="W1768" s="163"/>
      <c r="X1768" s="163"/>
      <c r="Y1768" s="163"/>
      <c r="Z1768" s="163"/>
      <c r="AA1768" s="168"/>
      <c r="AT1768" s="169" t="s">
        <v>2027</v>
      </c>
      <c r="AU1768" s="169" t="s">
        <v>1960</v>
      </c>
      <c r="AV1768" s="10" t="s">
        <v>1960</v>
      </c>
      <c r="AW1768" s="10" t="s">
        <v>2028</v>
      </c>
      <c r="AX1768" s="10" t="s">
        <v>1936</v>
      </c>
      <c r="AY1768" s="169" t="s">
        <v>2019</v>
      </c>
    </row>
    <row r="1769" spans="2:65" s="10" customFormat="1" ht="22.5" customHeight="1">
      <c r="B1769" s="162"/>
      <c r="C1769" s="163"/>
      <c r="D1769" s="163"/>
      <c r="E1769" s="164" t="s">
        <v>1876</v>
      </c>
      <c r="F1769" s="266" t="s">
        <v>249</v>
      </c>
      <c r="G1769" s="263"/>
      <c r="H1769" s="263"/>
      <c r="I1769" s="263"/>
      <c r="J1769" s="163"/>
      <c r="K1769" s="165">
        <v>1</v>
      </c>
      <c r="L1769" s="163"/>
      <c r="M1769" s="163"/>
      <c r="N1769" s="163"/>
      <c r="O1769" s="163"/>
      <c r="P1769" s="163"/>
      <c r="Q1769" s="163"/>
      <c r="R1769" s="166"/>
      <c r="T1769" s="167"/>
      <c r="U1769" s="163"/>
      <c r="V1769" s="163"/>
      <c r="W1769" s="163"/>
      <c r="X1769" s="163"/>
      <c r="Y1769" s="163"/>
      <c r="Z1769" s="163"/>
      <c r="AA1769" s="168"/>
      <c r="AT1769" s="169" t="s">
        <v>2027</v>
      </c>
      <c r="AU1769" s="169" t="s">
        <v>1960</v>
      </c>
      <c r="AV1769" s="10" t="s">
        <v>1960</v>
      </c>
      <c r="AW1769" s="10" t="s">
        <v>2028</v>
      </c>
      <c r="AX1769" s="10" t="s">
        <v>1936</v>
      </c>
      <c r="AY1769" s="169" t="s">
        <v>2019</v>
      </c>
    </row>
    <row r="1770" spans="2:65" s="10" customFormat="1" ht="22.5" customHeight="1">
      <c r="B1770" s="162"/>
      <c r="C1770" s="163"/>
      <c r="D1770" s="163"/>
      <c r="E1770" s="164" t="s">
        <v>1876</v>
      </c>
      <c r="F1770" s="266" t="s">
        <v>251</v>
      </c>
      <c r="G1770" s="263"/>
      <c r="H1770" s="263"/>
      <c r="I1770" s="263"/>
      <c r="J1770" s="163"/>
      <c r="K1770" s="165">
        <v>1</v>
      </c>
      <c r="L1770" s="163"/>
      <c r="M1770" s="163"/>
      <c r="N1770" s="163"/>
      <c r="O1770" s="163"/>
      <c r="P1770" s="163"/>
      <c r="Q1770" s="163"/>
      <c r="R1770" s="166"/>
      <c r="T1770" s="167"/>
      <c r="U1770" s="163"/>
      <c r="V1770" s="163"/>
      <c r="W1770" s="163"/>
      <c r="X1770" s="163"/>
      <c r="Y1770" s="163"/>
      <c r="Z1770" s="163"/>
      <c r="AA1770" s="168"/>
      <c r="AT1770" s="169" t="s">
        <v>2027</v>
      </c>
      <c r="AU1770" s="169" t="s">
        <v>1960</v>
      </c>
      <c r="AV1770" s="10" t="s">
        <v>1960</v>
      </c>
      <c r="AW1770" s="10" t="s">
        <v>2028</v>
      </c>
      <c r="AX1770" s="10" t="s">
        <v>1936</v>
      </c>
      <c r="AY1770" s="169" t="s">
        <v>2019</v>
      </c>
    </row>
    <row r="1771" spans="2:65" s="11" customFormat="1" ht="22.5" customHeight="1">
      <c r="B1771" s="170"/>
      <c r="C1771" s="171"/>
      <c r="D1771" s="171"/>
      <c r="E1771" s="172" t="s">
        <v>1876</v>
      </c>
      <c r="F1771" s="264" t="s">
        <v>2029</v>
      </c>
      <c r="G1771" s="265"/>
      <c r="H1771" s="265"/>
      <c r="I1771" s="265"/>
      <c r="J1771" s="171"/>
      <c r="K1771" s="173">
        <v>8</v>
      </c>
      <c r="L1771" s="171"/>
      <c r="M1771" s="171"/>
      <c r="N1771" s="171"/>
      <c r="O1771" s="171"/>
      <c r="P1771" s="171"/>
      <c r="Q1771" s="171"/>
      <c r="R1771" s="174"/>
      <c r="T1771" s="175"/>
      <c r="U1771" s="171"/>
      <c r="V1771" s="171"/>
      <c r="W1771" s="171"/>
      <c r="X1771" s="171"/>
      <c r="Y1771" s="171"/>
      <c r="Z1771" s="171"/>
      <c r="AA1771" s="176"/>
      <c r="AT1771" s="177" t="s">
        <v>2027</v>
      </c>
      <c r="AU1771" s="177" t="s">
        <v>1960</v>
      </c>
      <c r="AV1771" s="11" t="s">
        <v>2024</v>
      </c>
      <c r="AW1771" s="11" t="s">
        <v>2028</v>
      </c>
      <c r="AX1771" s="11" t="s">
        <v>1878</v>
      </c>
      <c r="AY1771" s="177" t="s">
        <v>2019</v>
      </c>
    </row>
    <row r="1772" spans="2:65" s="1" customFormat="1" ht="31.5" customHeight="1">
      <c r="B1772" s="33"/>
      <c r="C1772" s="155" t="s">
        <v>400</v>
      </c>
      <c r="D1772" s="155" t="s">
        <v>2020</v>
      </c>
      <c r="E1772" s="156" t="s">
        <v>401</v>
      </c>
      <c r="F1772" s="249" t="s">
        <v>402</v>
      </c>
      <c r="G1772" s="250"/>
      <c r="H1772" s="250"/>
      <c r="I1772" s="250"/>
      <c r="J1772" s="157" t="s">
        <v>2197</v>
      </c>
      <c r="K1772" s="158">
        <v>9</v>
      </c>
      <c r="L1772" s="251">
        <v>0</v>
      </c>
      <c r="M1772" s="250"/>
      <c r="N1772" s="252">
        <f>ROUND(L1772*K1772,2)</f>
        <v>0</v>
      </c>
      <c r="O1772" s="250"/>
      <c r="P1772" s="250"/>
      <c r="Q1772" s="250"/>
      <c r="R1772" s="35"/>
      <c r="T1772" s="159" t="s">
        <v>1876</v>
      </c>
      <c r="U1772" s="42" t="s">
        <v>1901</v>
      </c>
      <c r="V1772" s="34"/>
      <c r="W1772" s="160">
        <f>V1772*K1772</f>
        <v>0</v>
      </c>
      <c r="X1772" s="160">
        <v>4.0999999999999999E-4</v>
      </c>
      <c r="Y1772" s="160">
        <f>X1772*K1772</f>
        <v>3.6899999999999997E-3</v>
      </c>
      <c r="Z1772" s="160">
        <v>0</v>
      </c>
      <c r="AA1772" s="161">
        <f>Z1772*K1772</f>
        <v>0</v>
      </c>
      <c r="AR1772" s="16" t="s">
        <v>2102</v>
      </c>
      <c r="AT1772" s="16" t="s">
        <v>2020</v>
      </c>
      <c r="AU1772" s="16" t="s">
        <v>1960</v>
      </c>
      <c r="AY1772" s="16" t="s">
        <v>2019</v>
      </c>
      <c r="BE1772" s="102">
        <f>IF(U1772="základní",N1772,0)</f>
        <v>0</v>
      </c>
      <c r="BF1772" s="102">
        <f>IF(U1772="snížená",N1772,0)</f>
        <v>0</v>
      </c>
      <c r="BG1772" s="102">
        <f>IF(U1772="zákl. přenesená",N1772,0)</f>
        <v>0</v>
      </c>
      <c r="BH1772" s="102">
        <f>IF(U1772="sníž. přenesená",N1772,0)</f>
        <v>0</v>
      </c>
      <c r="BI1772" s="102">
        <f>IF(U1772="nulová",N1772,0)</f>
        <v>0</v>
      </c>
      <c r="BJ1772" s="16" t="s">
        <v>1878</v>
      </c>
      <c r="BK1772" s="102">
        <f>ROUND(L1772*K1772,2)</f>
        <v>0</v>
      </c>
      <c r="BL1772" s="16" t="s">
        <v>2102</v>
      </c>
      <c r="BM1772" s="16" t="s">
        <v>403</v>
      </c>
    </row>
    <row r="1773" spans="2:65" s="10" customFormat="1" ht="22.5" customHeight="1">
      <c r="B1773" s="162"/>
      <c r="C1773" s="163"/>
      <c r="D1773" s="163"/>
      <c r="E1773" s="164" t="s">
        <v>1876</v>
      </c>
      <c r="F1773" s="262" t="s">
        <v>239</v>
      </c>
      <c r="G1773" s="263"/>
      <c r="H1773" s="263"/>
      <c r="I1773" s="263"/>
      <c r="J1773" s="163"/>
      <c r="K1773" s="165">
        <v>1</v>
      </c>
      <c r="L1773" s="163"/>
      <c r="M1773" s="163"/>
      <c r="N1773" s="163"/>
      <c r="O1773" s="163"/>
      <c r="P1773" s="163"/>
      <c r="Q1773" s="163"/>
      <c r="R1773" s="166"/>
      <c r="T1773" s="167"/>
      <c r="U1773" s="163"/>
      <c r="V1773" s="163"/>
      <c r="W1773" s="163"/>
      <c r="X1773" s="163"/>
      <c r="Y1773" s="163"/>
      <c r="Z1773" s="163"/>
      <c r="AA1773" s="168"/>
      <c r="AT1773" s="169" t="s">
        <v>2027</v>
      </c>
      <c r="AU1773" s="169" t="s">
        <v>1960</v>
      </c>
      <c r="AV1773" s="10" t="s">
        <v>1960</v>
      </c>
      <c r="AW1773" s="10" t="s">
        <v>2028</v>
      </c>
      <c r="AX1773" s="10" t="s">
        <v>1936</v>
      </c>
      <c r="AY1773" s="169" t="s">
        <v>2019</v>
      </c>
    </row>
    <row r="1774" spans="2:65" s="10" customFormat="1" ht="22.5" customHeight="1">
      <c r="B1774" s="162"/>
      <c r="C1774" s="163"/>
      <c r="D1774" s="163"/>
      <c r="E1774" s="164" t="s">
        <v>1876</v>
      </c>
      <c r="F1774" s="266" t="s">
        <v>241</v>
      </c>
      <c r="G1774" s="263"/>
      <c r="H1774" s="263"/>
      <c r="I1774" s="263"/>
      <c r="J1774" s="163"/>
      <c r="K1774" s="165">
        <v>1</v>
      </c>
      <c r="L1774" s="163"/>
      <c r="M1774" s="163"/>
      <c r="N1774" s="163"/>
      <c r="O1774" s="163"/>
      <c r="P1774" s="163"/>
      <c r="Q1774" s="163"/>
      <c r="R1774" s="166"/>
      <c r="T1774" s="167"/>
      <c r="U1774" s="163"/>
      <c r="V1774" s="163"/>
      <c r="W1774" s="163"/>
      <c r="X1774" s="163"/>
      <c r="Y1774" s="163"/>
      <c r="Z1774" s="163"/>
      <c r="AA1774" s="168"/>
      <c r="AT1774" s="169" t="s">
        <v>2027</v>
      </c>
      <c r="AU1774" s="169" t="s">
        <v>1960</v>
      </c>
      <c r="AV1774" s="10" t="s">
        <v>1960</v>
      </c>
      <c r="AW1774" s="10" t="s">
        <v>2028</v>
      </c>
      <c r="AX1774" s="10" t="s">
        <v>1936</v>
      </c>
      <c r="AY1774" s="169" t="s">
        <v>2019</v>
      </c>
    </row>
    <row r="1775" spans="2:65" s="10" customFormat="1" ht="22.5" customHeight="1">
      <c r="B1775" s="162"/>
      <c r="C1775" s="163"/>
      <c r="D1775" s="163"/>
      <c r="E1775" s="164" t="s">
        <v>1876</v>
      </c>
      <c r="F1775" s="266" t="s">
        <v>243</v>
      </c>
      <c r="G1775" s="263"/>
      <c r="H1775" s="263"/>
      <c r="I1775" s="263"/>
      <c r="J1775" s="163"/>
      <c r="K1775" s="165">
        <v>1</v>
      </c>
      <c r="L1775" s="163"/>
      <c r="M1775" s="163"/>
      <c r="N1775" s="163"/>
      <c r="O1775" s="163"/>
      <c r="P1775" s="163"/>
      <c r="Q1775" s="163"/>
      <c r="R1775" s="166"/>
      <c r="T1775" s="167"/>
      <c r="U1775" s="163"/>
      <c r="V1775" s="163"/>
      <c r="W1775" s="163"/>
      <c r="X1775" s="163"/>
      <c r="Y1775" s="163"/>
      <c r="Z1775" s="163"/>
      <c r="AA1775" s="168"/>
      <c r="AT1775" s="169" t="s">
        <v>2027</v>
      </c>
      <c r="AU1775" s="169" t="s">
        <v>1960</v>
      </c>
      <c r="AV1775" s="10" t="s">
        <v>1960</v>
      </c>
      <c r="AW1775" s="10" t="s">
        <v>2028</v>
      </c>
      <c r="AX1775" s="10" t="s">
        <v>1936</v>
      </c>
      <c r="AY1775" s="169" t="s">
        <v>2019</v>
      </c>
    </row>
    <row r="1776" spans="2:65" s="10" customFormat="1" ht="22.5" customHeight="1">
      <c r="B1776" s="162"/>
      <c r="C1776" s="163"/>
      <c r="D1776" s="163"/>
      <c r="E1776" s="164" t="s">
        <v>1876</v>
      </c>
      <c r="F1776" s="266" t="s">
        <v>244</v>
      </c>
      <c r="G1776" s="263"/>
      <c r="H1776" s="263"/>
      <c r="I1776" s="263"/>
      <c r="J1776" s="163"/>
      <c r="K1776" s="165">
        <v>2</v>
      </c>
      <c r="L1776" s="163"/>
      <c r="M1776" s="163"/>
      <c r="N1776" s="163"/>
      <c r="O1776" s="163"/>
      <c r="P1776" s="163"/>
      <c r="Q1776" s="163"/>
      <c r="R1776" s="166"/>
      <c r="T1776" s="167"/>
      <c r="U1776" s="163"/>
      <c r="V1776" s="163"/>
      <c r="W1776" s="163"/>
      <c r="X1776" s="163"/>
      <c r="Y1776" s="163"/>
      <c r="Z1776" s="163"/>
      <c r="AA1776" s="168"/>
      <c r="AT1776" s="169" t="s">
        <v>2027</v>
      </c>
      <c r="AU1776" s="169" t="s">
        <v>1960</v>
      </c>
      <c r="AV1776" s="10" t="s">
        <v>1960</v>
      </c>
      <c r="AW1776" s="10" t="s">
        <v>2028</v>
      </c>
      <c r="AX1776" s="10" t="s">
        <v>1936</v>
      </c>
      <c r="AY1776" s="169" t="s">
        <v>2019</v>
      </c>
    </row>
    <row r="1777" spans="2:65" s="10" customFormat="1" ht="22.5" customHeight="1">
      <c r="B1777" s="162"/>
      <c r="C1777" s="163"/>
      <c r="D1777" s="163"/>
      <c r="E1777" s="164" t="s">
        <v>1876</v>
      </c>
      <c r="F1777" s="266" t="s">
        <v>245</v>
      </c>
      <c r="G1777" s="263"/>
      <c r="H1777" s="263"/>
      <c r="I1777" s="263"/>
      <c r="J1777" s="163"/>
      <c r="K1777" s="165">
        <v>2</v>
      </c>
      <c r="L1777" s="163"/>
      <c r="M1777" s="163"/>
      <c r="N1777" s="163"/>
      <c r="O1777" s="163"/>
      <c r="P1777" s="163"/>
      <c r="Q1777" s="163"/>
      <c r="R1777" s="166"/>
      <c r="T1777" s="167"/>
      <c r="U1777" s="163"/>
      <c r="V1777" s="163"/>
      <c r="W1777" s="163"/>
      <c r="X1777" s="163"/>
      <c r="Y1777" s="163"/>
      <c r="Z1777" s="163"/>
      <c r="AA1777" s="168"/>
      <c r="AT1777" s="169" t="s">
        <v>2027</v>
      </c>
      <c r="AU1777" s="169" t="s">
        <v>1960</v>
      </c>
      <c r="AV1777" s="10" t="s">
        <v>1960</v>
      </c>
      <c r="AW1777" s="10" t="s">
        <v>2028</v>
      </c>
      <c r="AX1777" s="10" t="s">
        <v>1936</v>
      </c>
      <c r="AY1777" s="169" t="s">
        <v>2019</v>
      </c>
    </row>
    <row r="1778" spans="2:65" s="10" customFormat="1" ht="22.5" customHeight="1">
      <c r="B1778" s="162"/>
      <c r="C1778" s="163"/>
      <c r="D1778" s="163"/>
      <c r="E1778" s="164" t="s">
        <v>1876</v>
      </c>
      <c r="F1778" s="266" t="s">
        <v>247</v>
      </c>
      <c r="G1778" s="263"/>
      <c r="H1778" s="263"/>
      <c r="I1778" s="263"/>
      <c r="J1778" s="163"/>
      <c r="K1778" s="165">
        <v>1</v>
      </c>
      <c r="L1778" s="163"/>
      <c r="M1778" s="163"/>
      <c r="N1778" s="163"/>
      <c r="O1778" s="163"/>
      <c r="P1778" s="163"/>
      <c r="Q1778" s="163"/>
      <c r="R1778" s="166"/>
      <c r="T1778" s="167"/>
      <c r="U1778" s="163"/>
      <c r="V1778" s="163"/>
      <c r="W1778" s="163"/>
      <c r="X1778" s="163"/>
      <c r="Y1778" s="163"/>
      <c r="Z1778" s="163"/>
      <c r="AA1778" s="168"/>
      <c r="AT1778" s="169" t="s">
        <v>2027</v>
      </c>
      <c r="AU1778" s="169" t="s">
        <v>1960</v>
      </c>
      <c r="AV1778" s="10" t="s">
        <v>1960</v>
      </c>
      <c r="AW1778" s="10" t="s">
        <v>2028</v>
      </c>
      <c r="AX1778" s="10" t="s">
        <v>1936</v>
      </c>
      <c r="AY1778" s="169" t="s">
        <v>2019</v>
      </c>
    </row>
    <row r="1779" spans="2:65" s="10" customFormat="1" ht="22.5" customHeight="1">
      <c r="B1779" s="162"/>
      <c r="C1779" s="163"/>
      <c r="D1779" s="163"/>
      <c r="E1779" s="164" t="s">
        <v>1876</v>
      </c>
      <c r="F1779" s="266" t="s">
        <v>250</v>
      </c>
      <c r="G1779" s="263"/>
      <c r="H1779" s="263"/>
      <c r="I1779" s="263"/>
      <c r="J1779" s="163"/>
      <c r="K1779" s="165">
        <v>1</v>
      </c>
      <c r="L1779" s="163"/>
      <c r="M1779" s="163"/>
      <c r="N1779" s="163"/>
      <c r="O1779" s="163"/>
      <c r="P1779" s="163"/>
      <c r="Q1779" s="163"/>
      <c r="R1779" s="166"/>
      <c r="T1779" s="167"/>
      <c r="U1779" s="163"/>
      <c r="V1779" s="163"/>
      <c r="W1779" s="163"/>
      <c r="X1779" s="163"/>
      <c r="Y1779" s="163"/>
      <c r="Z1779" s="163"/>
      <c r="AA1779" s="168"/>
      <c r="AT1779" s="169" t="s">
        <v>2027</v>
      </c>
      <c r="AU1779" s="169" t="s">
        <v>1960</v>
      </c>
      <c r="AV1779" s="10" t="s">
        <v>1960</v>
      </c>
      <c r="AW1779" s="10" t="s">
        <v>2028</v>
      </c>
      <c r="AX1779" s="10" t="s">
        <v>1936</v>
      </c>
      <c r="AY1779" s="169" t="s">
        <v>2019</v>
      </c>
    </row>
    <row r="1780" spans="2:65" s="11" customFormat="1" ht="22.5" customHeight="1">
      <c r="B1780" s="170"/>
      <c r="C1780" s="171"/>
      <c r="D1780" s="171"/>
      <c r="E1780" s="172" t="s">
        <v>1876</v>
      </c>
      <c r="F1780" s="264" t="s">
        <v>2029</v>
      </c>
      <c r="G1780" s="265"/>
      <c r="H1780" s="265"/>
      <c r="I1780" s="265"/>
      <c r="J1780" s="171"/>
      <c r="K1780" s="173">
        <v>9</v>
      </c>
      <c r="L1780" s="171"/>
      <c r="M1780" s="171"/>
      <c r="N1780" s="171"/>
      <c r="O1780" s="171"/>
      <c r="P1780" s="171"/>
      <c r="Q1780" s="171"/>
      <c r="R1780" s="174"/>
      <c r="T1780" s="175"/>
      <c r="U1780" s="171"/>
      <c r="V1780" s="171"/>
      <c r="W1780" s="171"/>
      <c r="X1780" s="171"/>
      <c r="Y1780" s="171"/>
      <c r="Z1780" s="171"/>
      <c r="AA1780" s="176"/>
      <c r="AT1780" s="177" t="s">
        <v>2027</v>
      </c>
      <c r="AU1780" s="177" t="s">
        <v>1960</v>
      </c>
      <c r="AV1780" s="11" t="s">
        <v>2024</v>
      </c>
      <c r="AW1780" s="11" t="s">
        <v>2028</v>
      </c>
      <c r="AX1780" s="11" t="s">
        <v>1878</v>
      </c>
      <c r="AY1780" s="177" t="s">
        <v>2019</v>
      </c>
    </row>
    <row r="1781" spans="2:65" s="1" customFormat="1" ht="44.25" customHeight="1">
      <c r="B1781" s="33"/>
      <c r="C1781" s="178" t="s">
        <v>404</v>
      </c>
      <c r="D1781" s="178" t="s">
        <v>2128</v>
      </c>
      <c r="E1781" s="179" t="s">
        <v>405</v>
      </c>
      <c r="F1781" s="267" t="s">
        <v>406</v>
      </c>
      <c r="G1781" s="268"/>
      <c r="H1781" s="268"/>
      <c r="I1781" s="268"/>
      <c r="J1781" s="180" t="s">
        <v>2197</v>
      </c>
      <c r="K1781" s="181">
        <v>9</v>
      </c>
      <c r="L1781" s="269">
        <v>0</v>
      </c>
      <c r="M1781" s="268"/>
      <c r="N1781" s="270">
        <f>ROUND(L1781*K1781,2)</f>
        <v>0</v>
      </c>
      <c r="O1781" s="250"/>
      <c r="P1781" s="250"/>
      <c r="Q1781" s="250"/>
      <c r="R1781" s="35"/>
      <c r="T1781" s="159" t="s">
        <v>1876</v>
      </c>
      <c r="U1781" s="42" t="s">
        <v>1901</v>
      </c>
      <c r="V1781" s="34"/>
      <c r="W1781" s="160">
        <f>V1781*K1781</f>
        <v>0</v>
      </c>
      <c r="X1781" s="160">
        <v>2.7E-2</v>
      </c>
      <c r="Y1781" s="160">
        <f>X1781*K1781</f>
        <v>0.24299999999999999</v>
      </c>
      <c r="Z1781" s="160">
        <v>0</v>
      </c>
      <c r="AA1781" s="161">
        <f>Z1781*K1781</f>
        <v>0</v>
      </c>
      <c r="AR1781" s="16" t="s">
        <v>2184</v>
      </c>
      <c r="AT1781" s="16" t="s">
        <v>2128</v>
      </c>
      <c r="AU1781" s="16" t="s">
        <v>1960</v>
      </c>
      <c r="AY1781" s="16" t="s">
        <v>2019</v>
      </c>
      <c r="BE1781" s="102">
        <f>IF(U1781="základní",N1781,0)</f>
        <v>0</v>
      </c>
      <c r="BF1781" s="102">
        <f>IF(U1781="snížená",N1781,0)</f>
        <v>0</v>
      </c>
      <c r="BG1781" s="102">
        <f>IF(U1781="zákl. přenesená",N1781,0)</f>
        <v>0</v>
      </c>
      <c r="BH1781" s="102">
        <f>IF(U1781="sníž. přenesená",N1781,0)</f>
        <v>0</v>
      </c>
      <c r="BI1781" s="102">
        <f>IF(U1781="nulová",N1781,0)</f>
        <v>0</v>
      </c>
      <c r="BJ1781" s="16" t="s">
        <v>1878</v>
      </c>
      <c r="BK1781" s="102">
        <f>ROUND(L1781*K1781,2)</f>
        <v>0</v>
      </c>
      <c r="BL1781" s="16" t="s">
        <v>2102</v>
      </c>
      <c r="BM1781" s="16" t="s">
        <v>407</v>
      </c>
    </row>
    <row r="1782" spans="2:65" s="10" customFormat="1" ht="22.5" customHeight="1">
      <c r="B1782" s="162"/>
      <c r="C1782" s="163"/>
      <c r="D1782" s="163"/>
      <c r="E1782" s="164" t="s">
        <v>1876</v>
      </c>
      <c r="F1782" s="262" t="s">
        <v>239</v>
      </c>
      <c r="G1782" s="263"/>
      <c r="H1782" s="263"/>
      <c r="I1782" s="263"/>
      <c r="J1782" s="163"/>
      <c r="K1782" s="165">
        <v>1</v>
      </c>
      <c r="L1782" s="163"/>
      <c r="M1782" s="163"/>
      <c r="N1782" s="163"/>
      <c r="O1782" s="163"/>
      <c r="P1782" s="163"/>
      <c r="Q1782" s="163"/>
      <c r="R1782" s="166"/>
      <c r="T1782" s="167"/>
      <c r="U1782" s="163"/>
      <c r="V1782" s="163"/>
      <c r="W1782" s="163"/>
      <c r="X1782" s="163"/>
      <c r="Y1782" s="163"/>
      <c r="Z1782" s="163"/>
      <c r="AA1782" s="168"/>
      <c r="AT1782" s="169" t="s">
        <v>2027</v>
      </c>
      <c r="AU1782" s="169" t="s">
        <v>1960</v>
      </c>
      <c r="AV1782" s="10" t="s">
        <v>1960</v>
      </c>
      <c r="AW1782" s="10" t="s">
        <v>2028</v>
      </c>
      <c r="AX1782" s="10" t="s">
        <v>1936</v>
      </c>
      <c r="AY1782" s="169" t="s">
        <v>2019</v>
      </c>
    </row>
    <row r="1783" spans="2:65" s="10" customFormat="1" ht="22.5" customHeight="1">
      <c r="B1783" s="162"/>
      <c r="C1783" s="163"/>
      <c r="D1783" s="163"/>
      <c r="E1783" s="164" t="s">
        <v>1876</v>
      </c>
      <c r="F1783" s="266" t="s">
        <v>241</v>
      </c>
      <c r="G1783" s="263"/>
      <c r="H1783" s="263"/>
      <c r="I1783" s="263"/>
      <c r="J1783" s="163"/>
      <c r="K1783" s="165">
        <v>1</v>
      </c>
      <c r="L1783" s="163"/>
      <c r="M1783" s="163"/>
      <c r="N1783" s="163"/>
      <c r="O1783" s="163"/>
      <c r="P1783" s="163"/>
      <c r="Q1783" s="163"/>
      <c r="R1783" s="166"/>
      <c r="T1783" s="167"/>
      <c r="U1783" s="163"/>
      <c r="V1783" s="163"/>
      <c r="W1783" s="163"/>
      <c r="X1783" s="163"/>
      <c r="Y1783" s="163"/>
      <c r="Z1783" s="163"/>
      <c r="AA1783" s="168"/>
      <c r="AT1783" s="169" t="s">
        <v>2027</v>
      </c>
      <c r="AU1783" s="169" t="s">
        <v>1960</v>
      </c>
      <c r="AV1783" s="10" t="s">
        <v>1960</v>
      </c>
      <c r="AW1783" s="10" t="s">
        <v>2028</v>
      </c>
      <c r="AX1783" s="10" t="s">
        <v>1936</v>
      </c>
      <c r="AY1783" s="169" t="s">
        <v>2019</v>
      </c>
    </row>
    <row r="1784" spans="2:65" s="10" customFormat="1" ht="22.5" customHeight="1">
      <c r="B1784" s="162"/>
      <c r="C1784" s="163"/>
      <c r="D1784" s="163"/>
      <c r="E1784" s="164" t="s">
        <v>1876</v>
      </c>
      <c r="F1784" s="266" t="s">
        <v>243</v>
      </c>
      <c r="G1784" s="263"/>
      <c r="H1784" s="263"/>
      <c r="I1784" s="263"/>
      <c r="J1784" s="163"/>
      <c r="K1784" s="165">
        <v>1</v>
      </c>
      <c r="L1784" s="163"/>
      <c r="M1784" s="163"/>
      <c r="N1784" s="163"/>
      <c r="O1784" s="163"/>
      <c r="P1784" s="163"/>
      <c r="Q1784" s="163"/>
      <c r="R1784" s="166"/>
      <c r="T1784" s="167"/>
      <c r="U1784" s="163"/>
      <c r="V1784" s="163"/>
      <c r="W1784" s="163"/>
      <c r="X1784" s="163"/>
      <c r="Y1784" s="163"/>
      <c r="Z1784" s="163"/>
      <c r="AA1784" s="168"/>
      <c r="AT1784" s="169" t="s">
        <v>2027</v>
      </c>
      <c r="AU1784" s="169" t="s">
        <v>1960</v>
      </c>
      <c r="AV1784" s="10" t="s">
        <v>1960</v>
      </c>
      <c r="AW1784" s="10" t="s">
        <v>2028</v>
      </c>
      <c r="AX1784" s="10" t="s">
        <v>1936</v>
      </c>
      <c r="AY1784" s="169" t="s">
        <v>2019</v>
      </c>
    </row>
    <row r="1785" spans="2:65" s="10" customFormat="1" ht="22.5" customHeight="1">
      <c r="B1785" s="162"/>
      <c r="C1785" s="163"/>
      <c r="D1785" s="163"/>
      <c r="E1785" s="164" t="s">
        <v>1876</v>
      </c>
      <c r="F1785" s="266" t="s">
        <v>244</v>
      </c>
      <c r="G1785" s="263"/>
      <c r="H1785" s="263"/>
      <c r="I1785" s="263"/>
      <c r="J1785" s="163"/>
      <c r="K1785" s="165">
        <v>2</v>
      </c>
      <c r="L1785" s="163"/>
      <c r="M1785" s="163"/>
      <c r="N1785" s="163"/>
      <c r="O1785" s="163"/>
      <c r="P1785" s="163"/>
      <c r="Q1785" s="163"/>
      <c r="R1785" s="166"/>
      <c r="T1785" s="167"/>
      <c r="U1785" s="163"/>
      <c r="V1785" s="163"/>
      <c r="W1785" s="163"/>
      <c r="X1785" s="163"/>
      <c r="Y1785" s="163"/>
      <c r="Z1785" s="163"/>
      <c r="AA1785" s="168"/>
      <c r="AT1785" s="169" t="s">
        <v>2027</v>
      </c>
      <c r="AU1785" s="169" t="s">
        <v>1960</v>
      </c>
      <c r="AV1785" s="10" t="s">
        <v>1960</v>
      </c>
      <c r="AW1785" s="10" t="s">
        <v>2028</v>
      </c>
      <c r="AX1785" s="10" t="s">
        <v>1936</v>
      </c>
      <c r="AY1785" s="169" t="s">
        <v>2019</v>
      </c>
    </row>
    <row r="1786" spans="2:65" s="10" customFormat="1" ht="22.5" customHeight="1">
      <c r="B1786" s="162"/>
      <c r="C1786" s="163"/>
      <c r="D1786" s="163"/>
      <c r="E1786" s="164" t="s">
        <v>1876</v>
      </c>
      <c r="F1786" s="266" t="s">
        <v>245</v>
      </c>
      <c r="G1786" s="263"/>
      <c r="H1786" s="263"/>
      <c r="I1786" s="263"/>
      <c r="J1786" s="163"/>
      <c r="K1786" s="165">
        <v>2</v>
      </c>
      <c r="L1786" s="163"/>
      <c r="M1786" s="163"/>
      <c r="N1786" s="163"/>
      <c r="O1786" s="163"/>
      <c r="P1786" s="163"/>
      <c r="Q1786" s="163"/>
      <c r="R1786" s="166"/>
      <c r="T1786" s="167"/>
      <c r="U1786" s="163"/>
      <c r="V1786" s="163"/>
      <c r="W1786" s="163"/>
      <c r="X1786" s="163"/>
      <c r="Y1786" s="163"/>
      <c r="Z1786" s="163"/>
      <c r="AA1786" s="168"/>
      <c r="AT1786" s="169" t="s">
        <v>2027</v>
      </c>
      <c r="AU1786" s="169" t="s">
        <v>1960</v>
      </c>
      <c r="AV1786" s="10" t="s">
        <v>1960</v>
      </c>
      <c r="AW1786" s="10" t="s">
        <v>2028</v>
      </c>
      <c r="AX1786" s="10" t="s">
        <v>1936</v>
      </c>
      <c r="AY1786" s="169" t="s">
        <v>2019</v>
      </c>
    </row>
    <row r="1787" spans="2:65" s="10" customFormat="1" ht="22.5" customHeight="1">
      <c r="B1787" s="162"/>
      <c r="C1787" s="163"/>
      <c r="D1787" s="163"/>
      <c r="E1787" s="164" t="s">
        <v>1876</v>
      </c>
      <c r="F1787" s="266" t="s">
        <v>247</v>
      </c>
      <c r="G1787" s="263"/>
      <c r="H1787" s="263"/>
      <c r="I1787" s="263"/>
      <c r="J1787" s="163"/>
      <c r="K1787" s="165">
        <v>1</v>
      </c>
      <c r="L1787" s="163"/>
      <c r="M1787" s="163"/>
      <c r="N1787" s="163"/>
      <c r="O1787" s="163"/>
      <c r="P1787" s="163"/>
      <c r="Q1787" s="163"/>
      <c r="R1787" s="166"/>
      <c r="T1787" s="167"/>
      <c r="U1787" s="163"/>
      <c r="V1787" s="163"/>
      <c r="W1787" s="163"/>
      <c r="X1787" s="163"/>
      <c r="Y1787" s="163"/>
      <c r="Z1787" s="163"/>
      <c r="AA1787" s="168"/>
      <c r="AT1787" s="169" t="s">
        <v>2027</v>
      </c>
      <c r="AU1787" s="169" t="s">
        <v>1960</v>
      </c>
      <c r="AV1787" s="10" t="s">
        <v>1960</v>
      </c>
      <c r="AW1787" s="10" t="s">
        <v>2028</v>
      </c>
      <c r="AX1787" s="10" t="s">
        <v>1936</v>
      </c>
      <c r="AY1787" s="169" t="s">
        <v>2019</v>
      </c>
    </row>
    <row r="1788" spans="2:65" s="10" customFormat="1" ht="22.5" customHeight="1">
      <c r="B1788" s="162"/>
      <c r="C1788" s="163"/>
      <c r="D1788" s="163"/>
      <c r="E1788" s="164" t="s">
        <v>1876</v>
      </c>
      <c r="F1788" s="266" t="s">
        <v>250</v>
      </c>
      <c r="G1788" s="263"/>
      <c r="H1788" s="263"/>
      <c r="I1788" s="263"/>
      <c r="J1788" s="163"/>
      <c r="K1788" s="165">
        <v>1</v>
      </c>
      <c r="L1788" s="163"/>
      <c r="M1788" s="163"/>
      <c r="N1788" s="163"/>
      <c r="O1788" s="163"/>
      <c r="P1788" s="163"/>
      <c r="Q1788" s="163"/>
      <c r="R1788" s="166"/>
      <c r="T1788" s="167"/>
      <c r="U1788" s="163"/>
      <c r="V1788" s="163"/>
      <c r="W1788" s="163"/>
      <c r="X1788" s="163"/>
      <c r="Y1788" s="163"/>
      <c r="Z1788" s="163"/>
      <c r="AA1788" s="168"/>
      <c r="AT1788" s="169" t="s">
        <v>2027</v>
      </c>
      <c r="AU1788" s="169" t="s">
        <v>1960</v>
      </c>
      <c r="AV1788" s="10" t="s">
        <v>1960</v>
      </c>
      <c r="AW1788" s="10" t="s">
        <v>2028</v>
      </c>
      <c r="AX1788" s="10" t="s">
        <v>1936</v>
      </c>
      <c r="AY1788" s="169" t="s">
        <v>2019</v>
      </c>
    </row>
    <row r="1789" spans="2:65" s="11" customFormat="1" ht="22.5" customHeight="1">
      <c r="B1789" s="170"/>
      <c r="C1789" s="171"/>
      <c r="D1789" s="171"/>
      <c r="E1789" s="172" t="s">
        <v>1876</v>
      </c>
      <c r="F1789" s="264" t="s">
        <v>2029</v>
      </c>
      <c r="G1789" s="265"/>
      <c r="H1789" s="265"/>
      <c r="I1789" s="265"/>
      <c r="J1789" s="171"/>
      <c r="K1789" s="173">
        <v>9</v>
      </c>
      <c r="L1789" s="171"/>
      <c r="M1789" s="171"/>
      <c r="N1789" s="171"/>
      <c r="O1789" s="171"/>
      <c r="P1789" s="171"/>
      <c r="Q1789" s="171"/>
      <c r="R1789" s="174"/>
      <c r="T1789" s="175"/>
      <c r="U1789" s="171"/>
      <c r="V1789" s="171"/>
      <c r="W1789" s="171"/>
      <c r="X1789" s="171"/>
      <c r="Y1789" s="171"/>
      <c r="Z1789" s="171"/>
      <c r="AA1789" s="176"/>
      <c r="AT1789" s="177" t="s">
        <v>2027</v>
      </c>
      <c r="AU1789" s="177" t="s">
        <v>1960</v>
      </c>
      <c r="AV1789" s="11" t="s">
        <v>2024</v>
      </c>
      <c r="AW1789" s="11" t="s">
        <v>2028</v>
      </c>
      <c r="AX1789" s="11" t="s">
        <v>1878</v>
      </c>
      <c r="AY1789" s="177" t="s">
        <v>2019</v>
      </c>
    </row>
    <row r="1790" spans="2:65" s="1" customFormat="1" ht="31.5" customHeight="1">
      <c r="B1790" s="33"/>
      <c r="C1790" s="155" t="s">
        <v>408</v>
      </c>
      <c r="D1790" s="155" t="s">
        <v>2020</v>
      </c>
      <c r="E1790" s="156" t="s">
        <v>409</v>
      </c>
      <c r="F1790" s="249" t="s">
        <v>410</v>
      </c>
      <c r="G1790" s="250"/>
      <c r="H1790" s="250"/>
      <c r="I1790" s="250"/>
      <c r="J1790" s="157" t="s">
        <v>2197</v>
      </c>
      <c r="K1790" s="158">
        <v>18.5</v>
      </c>
      <c r="L1790" s="251">
        <v>0</v>
      </c>
      <c r="M1790" s="250"/>
      <c r="N1790" s="252">
        <f>ROUND(L1790*K1790,2)</f>
        <v>0</v>
      </c>
      <c r="O1790" s="250"/>
      <c r="P1790" s="250"/>
      <c r="Q1790" s="250"/>
      <c r="R1790" s="35"/>
      <c r="T1790" s="159" t="s">
        <v>1876</v>
      </c>
      <c r="U1790" s="42" t="s">
        <v>1901</v>
      </c>
      <c r="V1790" s="34"/>
      <c r="W1790" s="160">
        <f>V1790*K1790</f>
        <v>0</v>
      </c>
      <c r="X1790" s="160">
        <v>0</v>
      </c>
      <c r="Y1790" s="160">
        <f>X1790*K1790</f>
        <v>0</v>
      </c>
      <c r="Z1790" s="160">
        <v>0</v>
      </c>
      <c r="AA1790" s="161">
        <f>Z1790*K1790</f>
        <v>0</v>
      </c>
      <c r="AR1790" s="16" t="s">
        <v>2102</v>
      </c>
      <c r="AT1790" s="16" t="s">
        <v>2020</v>
      </c>
      <c r="AU1790" s="16" t="s">
        <v>1960</v>
      </c>
      <c r="AY1790" s="16" t="s">
        <v>2019</v>
      </c>
      <c r="BE1790" s="102">
        <f>IF(U1790="základní",N1790,0)</f>
        <v>0</v>
      </c>
      <c r="BF1790" s="102">
        <f>IF(U1790="snížená",N1790,0)</f>
        <v>0</v>
      </c>
      <c r="BG1790" s="102">
        <f>IF(U1790="zákl. přenesená",N1790,0)</f>
        <v>0</v>
      </c>
      <c r="BH1790" s="102">
        <f>IF(U1790="sníž. přenesená",N1790,0)</f>
        <v>0</v>
      </c>
      <c r="BI1790" s="102">
        <f>IF(U1790="nulová",N1790,0)</f>
        <v>0</v>
      </c>
      <c r="BJ1790" s="16" t="s">
        <v>1878</v>
      </c>
      <c r="BK1790" s="102">
        <f>ROUND(L1790*K1790,2)</f>
        <v>0</v>
      </c>
      <c r="BL1790" s="16" t="s">
        <v>2102</v>
      </c>
      <c r="BM1790" s="16" t="s">
        <v>411</v>
      </c>
    </row>
    <row r="1791" spans="2:65" s="10" customFormat="1" ht="22.5" customHeight="1">
      <c r="B1791" s="162"/>
      <c r="C1791" s="163"/>
      <c r="D1791" s="163"/>
      <c r="E1791" s="164" t="s">
        <v>1876</v>
      </c>
      <c r="F1791" s="262" t="s">
        <v>1114</v>
      </c>
      <c r="G1791" s="263"/>
      <c r="H1791" s="263"/>
      <c r="I1791" s="263"/>
      <c r="J1791" s="163"/>
      <c r="K1791" s="165">
        <v>1.8</v>
      </c>
      <c r="L1791" s="163"/>
      <c r="M1791" s="163"/>
      <c r="N1791" s="163"/>
      <c r="O1791" s="163"/>
      <c r="P1791" s="163"/>
      <c r="Q1791" s="163"/>
      <c r="R1791" s="166"/>
      <c r="T1791" s="167"/>
      <c r="U1791" s="163"/>
      <c r="V1791" s="163"/>
      <c r="W1791" s="163"/>
      <c r="X1791" s="163"/>
      <c r="Y1791" s="163"/>
      <c r="Z1791" s="163"/>
      <c r="AA1791" s="168"/>
      <c r="AT1791" s="169" t="s">
        <v>2027</v>
      </c>
      <c r="AU1791" s="169" t="s">
        <v>1960</v>
      </c>
      <c r="AV1791" s="10" t="s">
        <v>1960</v>
      </c>
      <c r="AW1791" s="10" t="s">
        <v>2028</v>
      </c>
      <c r="AX1791" s="10" t="s">
        <v>1936</v>
      </c>
      <c r="AY1791" s="169" t="s">
        <v>2019</v>
      </c>
    </row>
    <row r="1792" spans="2:65" s="10" customFormat="1" ht="22.5" customHeight="1">
      <c r="B1792" s="162"/>
      <c r="C1792" s="163"/>
      <c r="D1792" s="163"/>
      <c r="E1792" s="164" t="s">
        <v>1876</v>
      </c>
      <c r="F1792" s="266" t="s">
        <v>1115</v>
      </c>
      <c r="G1792" s="263"/>
      <c r="H1792" s="263"/>
      <c r="I1792" s="263"/>
      <c r="J1792" s="163"/>
      <c r="K1792" s="165">
        <v>3</v>
      </c>
      <c r="L1792" s="163"/>
      <c r="M1792" s="163"/>
      <c r="N1792" s="163"/>
      <c r="O1792" s="163"/>
      <c r="P1792" s="163"/>
      <c r="Q1792" s="163"/>
      <c r="R1792" s="166"/>
      <c r="T1792" s="167"/>
      <c r="U1792" s="163"/>
      <c r="V1792" s="163"/>
      <c r="W1792" s="163"/>
      <c r="X1792" s="163"/>
      <c r="Y1792" s="163"/>
      <c r="Z1792" s="163"/>
      <c r="AA1792" s="168"/>
      <c r="AT1792" s="169" t="s">
        <v>2027</v>
      </c>
      <c r="AU1792" s="169" t="s">
        <v>1960</v>
      </c>
      <c r="AV1792" s="10" t="s">
        <v>1960</v>
      </c>
      <c r="AW1792" s="10" t="s">
        <v>2028</v>
      </c>
      <c r="AX1792" s="10" t="s">
        <v>1936</v>
      </c>
      <c r="AY1792" s="169" t="s">
        <v>2019</v>
      </c>
    </row>
    <row r="1793" spans="2:65" s="10" customFormat="1" ht="22.5" customHeight="1">
      <c r="B1793" s="162"/>
      <c r="C1793" s="163"/>
      <c r="D1793" s="163"/>
      <c r="E1793" s="164" t="s">
        <v>1876</v>
      </c>
      <c r="F1793" s="266" t="s">
        <v>1116</v>
      </c>
      <c r="G1793" s="263"/>
      <c r="H1793" s="263"/>
      <c r="I1793" s="263"/>
      <c r="J1793" s="163"/>
      <c r="K1793" s="165">
        <v>5</v>
      </c>
      <c r="L1793" s="163"/>
      <c r="M1793" s="163"/>
      <c r="N1793" s="163"/>
      <c r="O1793" s="163"/>
      <c r="P1793" s="163"/>
      <c r="Q1793" s="163"/>
      <c r="R1793" s="166"/>
      <c r="T1793" s="167"/>
      <c r="U1793" s="163"/>
      <c r="V1793" s="163"/>
      <c r="W1793" s="163"/>
      <c r="X1793" s="163"/>
      <c r="Y1793" s="163"/>
      <c r="Z1793" s="163"/>
      <c r="AA1793" s="168"/>
      <c r="AT1793" s="169" t="s">
        <v>2027</v>
      </c>
      <c r="AU1793" s="169" t="s">
        <v>1960</v>
      </c>
      <c r="AV1793" s="10" t="s">
        <v>1960</v>
      </c>
      <c r="AW1793" s="10" t="s">
        <v>2028</v>
      </c>
      <c r="AX1793" s="10" t="s">
        <v>1936</v>
      </c>
      <c r="AY1793" s="169" t="s">
        <v>2019</v>
      </c>
    </row>
    <row r="1794" spans="2:65" s="10" customFormat="1" ht="22.5" customHeight="1">
      <c r="B1794" s="162"/>
      <c r="C1794" s="163"/>
      <c r="D1794" s="163"/>
      <c r="E1794" s="164" t="s">
        <v>1876</v>
      </c>
      <c r="F1794" s="266" t="s">
        <v>1117</v>
      </c>
      <c r="G1794" s="263"/>
      <c r="H1794" s="263"/>
      <c r="I1794" s="263"/>
      <c r="J1794" s="163"/>
      <c r="K1794" s="165">
        <v>3</v>
      </c>
      <c r="L1794" s="163"/>
      <c r="M1794" s="163"/>
      <c r="N1794" s="163"/>
      <c r="O1794" s="163"/>
      <c r="P1794" s="163"/>
      <c r="Q1794" s="163"/>
      <c r="R1794" s="166"/>
      <c r="T1794" s="167"/>
      <c r="U1794" s="163"/>
      <c r="V1794" s="163"/>
      <c r="W1794" s="163"/>
      <c r="X1794" s="163"/>
      <c r="Y1794" s="163"/>
      <c r="Z1794" s="163"/>
      <c r="AA1794" s="168"/>
      <c r="AT1794" s="169" t="s">
        <v>2027</v>
      </c>
      <c r="AU1794" s="169" t="s">
        <v>1960</v>
      </c>
      <c r="AV1794" s="10" t="s">
        <v>1960</v>
      </c>
      <c r="AW1794" s="10" t="s">
        <v>2028</v>
      </c>
      <c r="AX1794" s="10" t="s">
        <v>1936</v>
      </c>
      <c r="AY1794" s="169" t="s">
        <v>2019</v>
      </c>
    </row>
    <row r="1795" spans="2:65" s="10" customFormat="1" ht="22.5" customHeight="1">
      <c r="B1795" s="162"/>
      <c r="C1795" s="163"/>
      <c r="D1795" s="163"/>
      <c r="E1795" s="164" t="s">
        <v>1876</v>
      </c>
      <c r="F1795" s="266" t="s">
        <v>1118</v>
      </c>
      <c r="G1795" s="263"/>
      <c r="H1795" s="263"/>
      <c r="I1795" s="263"/>
      <c r="J1795" s="163"/>
      <c r="K1795" s="165">
        <v>1.1000000000000001</v>
      </c>
      <c r="L1795" s="163"/>
      <c r="M1795" s="163"/>
      <c r="N1795" s="163"/>
      <c r="O1795" s="163"/>
      <c r="P1795" s="163"/>
      <c r="Q1795" s="163"/>
      <c r="R1795" s="166"/>
      <c r="T1795" s="167"/>
      <c r="U1795" s="163"/>
      <c r="V1795" s="163"/>
      <c r="W1795" s="163"/>
      <c r="X1795" s="163"/>
      <c r="Y1795" s="163"/>
      <c r="Z1795" s="163"/>
      <c r="AA1795" s="168"/>
      <c r="AT1795" s="169" t="s">
        <v>2027</v>
      </c>
      <c r="AU1795" s="169" t="s">
        <v>1960</v>
      </c>
      <c r="AV1795" s="10" t="s">
        <v>1960</v>
      </c>
      <c r="AW1795" s="10" t="s">
        <v>2028</v>
      </c>
      <c r="AX1795" s="10" t="s">
        <v>1936</v>
      </c>
      <c r="AY1795" s="169" t="s">
        <v>2019</v>
      </c>
    </row>
    <row r="1796" spans="2:65" s="10" customFormat="1" ht="22.5" customHeight="1">
      <c r="B1796" s="162"/>
      <c r="C1796" s="163"/>
      <c r="D1796" s="163"/>
      <c r="E1796" s="164" t="s">
        <v>1876</v>
      </c>
      <c r="F1796" s="266" t="s">
        <v>1119</v>
      </c>
      <c r="G1796" s="263"/>
      <c r="H1796" s="263"/>
      <c r="I1796" s="263"/>
      <c r="J1796" s="163"/>
      <c r="K1796" s="165">
        <v>1.5</v>
      </c>
      <c r="L1796" s="163"/>
      <c r="M1796" s="163"/>
      <c r="N1796" s="163"/>
      <c r="O1796" s="163"/>
      <c r="P1796" s="163"/>
      <c r="Q1796" s="163"/>
      <c r="R1796" s="166"/>
      <c r="T1796" s="167"/>
      <c r="U1796" s="163"/>
      <c r="V1796" s="163"/>
      <c r="W1796" s="163"/>
      <c r="X1796" s="163"/>
      <c r="Y1796" s="163"/>
      <c r="Z1796" s="163"/>
      <c r="AA1796" s="168"/>
      <c r="AT1796" s="169" t="s">
        <v>2027</v>
      </c>
      <c r="AU1796" s="169" t="s">
        <v>1960</v>
      </c>
      <c r="AV1796" s="10" t="s">
        <v>1960</v>
      </c>
      <c r="AW1796" s="10" t="s">
        <v>2028</v>
      </c>
      <c r="AX1796" s="10" t="s">
        <v>1936</v>
      </c>
      <c r="AY1796" s="169" t="s">
        <v>2019</v>
      </c>
    </row>
    <row r="1797" spans="2:65" s="10" customFormat="1" ht="22.5" customHeight="1">
      <c r="B1797" s="162"/>
      <c r="C1797" s="163"/>
      <c r="D1797" s="163"/>
      <c r="E1797" s="164" t="s">
        <v>1876</v>
      </c>
      <c r="F1797" s="266" t="s">
        <v>1120</v>
      </c>
      <c r="G1797" s="263"/>
      <c r="H1797" s="263"/>
      <c r="I1797" s="263"/>
      <c r="J1797" s="163"/>
      <c r="K1797" s="165">
        <v>1</v>
      </c>
      <c r="L1797" s="163"/>
      <c r="M1797" s="163"/>
      <c r="N1797" s="163"/>
      <c r="O1797" s="163"/>
      <c r="P1797" s="163"/>
      <c r="Q1797" s="163"/>
      <c r="R1797" s="166"/>
      <c r="T1797" s="167"/>
      <c r="U1797" s="163"/>
      <c r="V1797" s="163"/>
      <c r="W1797" s="163"/>
      <c r="X1797" s="163"/>
      <c r="Y1797" s="163"/>
      <c r="Z1797" s="163"/>
      <c r="AA1797" s="168"/>
      <c r="AT1797" s="169" t="s">
        <v>2027</v>
      </c>
      <c r="AU1797" s="169" t="s">
        <v>1960</v>
      </c>
      <c r="AV1797" s="10" t="s">
        <v>1960</v>
      </c>
      <c r="AW1797" s="10" t="s">
        <v>2028</v>
      </c>
      <c r="AX1797" s="10" t="s">
        <v>1936</v>
      </c>
      <c r="AY1797" s="169" t="s">
        <v>2019</v>
      </c>
    </row>
    <row r="1798" spans="2:65" s="10" customFormat="1" ht="22.5" customHeight="1">
      <c r="B1798" s="162"/>
      <c r="C1798" s="163"/>
      <c r="D1798" s="163"/>
      <c r="E1798" s="164" t="s">
        <v>1876</v>
      </c>
      <c r="F1798" s="266" t="s">
        <v>1121</v>
      </c>
      <c r="G1798" s="263"/>
      <c r="H1798" s="263"/>
      <c r="I1798" s="263"/>
      <c r="J1798" s="163"/>
      <c r="K1798" s="165">
        <v>1.5</v>
      </c>
      <c r="L1798" s="163"/>
      <c r="M1798" s="163"/>
      <c r="N1798" s="163"/>
      <c r="O1798" s="163"/>
      <c r="P1798" s="163"/>
      <c r="Q1798" s="163"/>
      <c r="R1798" s="166"/>
      <c r="T1798" s="167"/>
      <c r="U1798" s="163"/>
      <c r="V1798" s="163"/>
      <c r="W1798" s="163"/>
      <c r="X1798" s="163"/>
      <c r="Y1798" s="163"/>
      <c r="Z1798" s="163"/>
      <c r="AA1798" s="168"/>
      <c r="AT1798" s="169" t="s">
        <v>2027</v>
      </c>
      <c r="AU1798" s="169" t="s">
        <v>1960</v>
      </c>
      <c r="AV1798" s="10" t="s">
        <v>1960</v>
      </c>
      <c r="AW1798" s="10" t="s">
        <v>2028</v>
      </c>
      <c r="AX1798" s="10" t="s">
        <v>1936</v>
      </c>
      <c r="AY1798" s="169" t="s">
        <v>2019</v>
      </c>
    </row>
    <row r="1799" spans="2:65" s="10" customFormat="1" ht="22.5" customHeight="1">
      <c r="B1799" s="162"/>
      <c r="C1799" s="163"/>
      <c r="D1799" s="163"/>
      <c r="E1799" s="164" t="s">
        <v>1876</v>
      </c>
      <c r="F1799" s="266" t="s">
        <v>1122</v>
      </c>
      <c r="G1799" s="263"/>
      <c r="H1799" s="263"/>
      <c r="I1799" s="263"/>
      <c r="J1799" s="163"/>
      <c r="K1799" s="165">
        <v>0.6</v>
      </c>
      <c r="L1799" s="163"/>
      <c r="M1799" s="163"/>
      <c r="N1799" s="163"/>
      <c r="O1799" s="163"/>
      <c r="P1799" s="163"/>
      <c r="Q1799" s="163"/>
      <c r="R1799" s="166"/>
      <c r="T1799" s="167"/>
      <c r="U1799" s="163"/>
      <c r="V1799" s="163"/>
      <c r="W1799" s="163"/>
      <c r="X1799" s="163"/>
      <c r="Y1799" s="163"/>
      <c r="Z1799" s="163"/>
      <c r="AA1799" s="168"/>
      <c r="AT1799" s="169" t="s">
        <v>2027</v>
      </c>
      <c r="AU1799" s="169" t="s">
        <v>1960</v>
      </c>
      <c r="AV1799" s="10" t="s">
        <v>1960</v>
      </c>
      <c r="AW1799" s="10" t="s">
        <v>2028</v>
      </c>
      <c r="AX1799" s="10" t="s">
        <v>1936</v>
      </c>
      <c r="AY1799" s="169" t="s">
        <v>2019</v>
      </c>
    </row>
    <row r="1800" spans="2:65" s="11" customFormat="1" ht="22.5" customHeight="1">
      <c r="B1800" s="170"/>
      <c r="C1800" s="171"/>
      <c r="D1800" s="171"/>
      <c r="E1800" s="172" t="s">
        <v>1876</v>
      </c>
      <c r="F1800" s="264" t="s">
        <v>2029</v>
      </c>
      <c r="G1800" s="265"/>
      <c r="H1800" s="265"/>
      <c r="I1800" s="265"/>
      <c r="J1800" s="171"/>
      <c r="K1800" s="173">
        <v>18.5</v>
      </c>
      <c r="L1800" s="171"/>
      <c r="M1800" s="171"/>
      <c r="N1800" s="171"/>
      <c r="O1800" s="171"/>
      <c r="P1800" s="171"/>
      <c r="Q1800" s="171"/>
      <c r="R1800" s="174"/>
      <c r="T1800" s="175"/>
      <c r="U1800" s="171"/>
      <c r="V1800" s="171"/>
      <c r="W1800" s="171"/>
      <c r="X1800" s="171"/>
      <c r="Y1800" s="171"/>
      <c r="Z1800" s="171"/>
      <c r="AA1800" s="176"/>
      <c r="AT1800" s="177" t="s">
        <v>2027</v>
      </c>
      <c r="AU1800" s="177" t="s">
        <v>1960</v>
      </c>
      <c r="AV1800" s="11" t="s">
        <v>2024</v>
      </c>
      <c r="AW1800" s="11" t="s">
        <v>2028</v>
      </c>
      <c r="AX1800" s="11" t="s">
        <v>1878</v>
      </c>
      <c r="AY1800" s="177" t="s">
        <v>2019</v>
      </c>
    </row>
    <row r="1801" spans="2:65" s="1" customFormat="1" ht="31.5" customHeight="1">
      <c r="B1801" s="33"/>
      <c r="C1801" s="178" t="s">
        <v>412</v>
      </c>
      <c r="D1801" s="178" t="s">
        <v>2128</v>
      </c>
      <c r="E1801" s="179" t="s">
        <v>413</v>
      </c>
      <c r="F1801" s="267" t="s">
        <v>414</v>
      </c>
      <c r="G1801" s="268"/>
      <c r="H1801" s="268"/>
      <c r="I1801" s="268"/>
      <c r="J1801" s="180" t="s">
        <v>2049</v>
      </c>
      <c r="K1801" s="181">
        <v>18.5</v>
      </c>
      <c r="L1801" s="269">
        <v>0</v>
      </c>
      <c r="M1801" s="268"/>
      <c r="N1801" s="270">
        <f>ROUND(L1801*K1801,2)</f>
        <v>0</v>
      </c>
      <c r="O1801" s="250"/>
      <c r="P1801" s="250"/>
      <c r="Q1801" s="250"/>
      <c r="R1801" s="35"/>
      <c r="T1801" s="159" t="s">
        <v>1876</v>
      </c>
      <c r="U1801" s="42" t="s">
        <v>1901</v>
      </c>
      <c r="V1801" s="34"/>
      <c r="W1801" s="160">
        <f>V1801*K1801</f>
        <v>0</v>
      </c>
      <c r="X1801" s="160">
        <v>1.5E-3</v>
      </c>
      <c r="Y1801" s="160">
        <f>X1801*K1801</f>
        <v>2.775E-2</v>
      </c>
      <c r="Z1801" s="160">
        <v>0</v>
      </c>
      <c r="AA1801" s="161">
        <f>Z1801*K1801</f>
        <v>0</v>
      </c>
      <c r="AR1801" s="16" t="s">
        <v>2184</v>
      </c>
      <c r="AT1801" s="16" t="s">
        <v>2128</v>
      </c>
      <c r="AU1801" s="16" t="s">
        <v>1960</v>
      </c>
      <c r="AY1801" s="16" t="s">
        <v>2019</v>
      </c>
      <c r="BE1801" s="102">
        <f>IF(U1801="základní",N1801,0)</f>
        <v>0</v>
      </c>
      <c r="BF1801" s="102">
        <f>IF(U1801="snížená",N1801,0)</f>
        <v>0</v>
      </c>
      <c r="BG1801" s="102">
        <f>IF(U1801="zákl. přenesená",N1801,0)</f>
        <v>0</v>
      </c>
      <c r="BH1801" s="102">
        <f>IF(U1801="sníž. přenesená",N1801,0)</f>
        <v>0</v>
      </c>
      <c r="BI1801" s="102">
        <f>IF(U1801="nulová",N1801,0)</f>
        <v>0</v>
      </c>
      <c r="BJ1801" s="16" t="s">
        <v>1878</v>
      </c>
      <c r="BK1801" s="102">
        <f>ROUND(L1801*K1801,2)</f>
        <v>0</v>
      </c>
      <c r="BL1801" s="16" t="s">
        <v>2102</v>
      </c>
      <c r="BM1801" s="16" t="s">
        <v>415</v>
      </c>
    </row>
    <row r="1802" spans="2:65" s="10" customFormat="1" ht="22.5" customHeight="1">
      <c r="B1802" s="162"/>
      <c r="C1802" s="163"/>
      <c r="D1802" s="163"/>
      <c r="E1802" s="164" t="s">
        <v>1876</v>
      </c>
      <c r="F1802" s="262" t="s">
        <v>1114</v>
      </c>
      <c r="G1802" s="263"/>
      <c r="H1802" s="263"/>
      <c r="I1802" s="263"/>
      <c r="J1802" s="163"/>
      <c r="K1802" s="165">
        <v>1.8</v>
      </c>
      <c r="L1802" s="163"/>
      <c r="M1802" s="163"/>
      <c r="N1802" s="163"/>
      <c r="O1802" s="163"/>
      <c r="P1802" s="163"/>
      <c r="Q1802" s="163"/>
      <c r="R1802" s="166"/>
      <c r="T1802" s="167"/>
      <c r="U1802" s="163"/>
      <c r="V1802" s="163"/>
      <c r="W1802" s="163"/>
      <c r="X1802" s="163"/>
      <c r="Y1802" s="163"/>
      <c r="Z1802" s="163"/>
      <c r="AA1802" s="168"/>
      <c r="AT1802" s="169" t="s">
        <v>2027</v>
      </c>
      <c r="AU1802" s="169" t="s">
        <v>1960</v>
      </c>
      <c r="AV1802" s="10" t="s">
        <v>1960</v>
      </c>
      <c r="AW1802" s="10" t="s">
        <v>2028</v>
      </c>
      <c r="AX1802" s="10" t="s">
        <v>1936</v>
      </c>
      <c r="AY1802" s="169" t="s">
        <v>2019</v>
      </c>
    </row>
    <row r="1803" spans="2:65" s="10" customFormat="1" ht="22.5" customHeight="1">
      <c r="B1803" s="162"/>
      <c r="C1803" s="163"/>
      <c r="D1803" s="163"/>
      <c r="E1803" s="164" t="s">
        <v>1876</v>
      </c>
      <c r="F1803" s="266" t="s">
        <v>1115</v>
      </c>
      <c r="G1803" s="263"/>
      <c r="H1803" s="263"/>
      <c r="I1803" s="263"/>
      <c r="J1803" s="163"/>
      <c r="K1803" s="165">
        <v>3</v>
      </c>
      <c r="L1803" s="163"/>
      <c r="M1803" s="163"/>
      <c r="N1803" s="163"/>
      <c r="O1803" s="163"/>
      <c r="P1803" s="163"/>
      <c r="Q1803" s="163"/>
      <c r="R1803" s="166"/>
      <c r="T1803" s="167"/>
      <c r="U1803" s="163"/>
      <c r="V1803" s="163"/>
      <c r="W1803" s="163"/>
      <c r="X1803" s="163"/>
      <c r="Y1803" s="163"/>
      <c r="Z1803" s="163"/>
      <c r="AA1803" s="168"/>
      <c r="AT1803" s="169" t="s">
        <v>2027</v>
      </c>
      <c r="AU1803" s="169" t="s">
        <v>1960</v>
      </c>
      <c r="AV1803" s="10" t="s">
        <v>1960</v>
      </c>
      <c r="AW1803" s="10" t="s">
        <v>2028</v>
      </c>
      <c r="AX1803" s="10" t="s">
        <v>1936</v>
      </c>
      <c r="AY1803" s="169" t="s">
        <v>2019</v>
      </c>
    </row>
    <row r="1804" spans="2:65" s="10" customFormat="1" ht="22.5" customHeight="1">
      <c r="B1804" s="162"/>
      <c r="C1804" s="163"/>
      <c r="D1804" s="163"/>
      <c r="E1804" s="164" t="s">
        <v>1876</v>
      </c>
      <c r="F1804" s="266" t="s">
        <v>1116</v>
      </c>
      <c r="G1804" s="263"/>
      <c r="H1804" s="263"/>
      <c r="I1804" s="263"/>
      <c r="J1804" s="163"/>
      <c r="K1804" s="165">
        <v>5</v>
      </c>
      <c r="L1804" s="163"/>
      <c r="M1804" s="163"/>
      <c r="N1804" s="163"/>
      <c r="O1804" s="163"/>
      <c r="P1804" s="163"/>
      <c r="Q1804" s="163"/>
      <c r="R1804" s="166"/>
      <c r="T1804" s="167"/>
      <c r="U1804" s="163"/>
      <c r="V1804" s="163"/>
      <c r="W1804" s="163"/>
      <c r="X1804" s="163"/>
      <c r="Y1804" s="163"/>
      <c r="Z1804" s="163"/>
      <c r="AA1804" s="168"/>
      <c r="AT1804" s="169" t="s">
        <v>2027</v>
      </c>
      <c r="AU1804" s="169" t="s">
        <v>1960</v>
      </c>
      <c r="AV1804" s="10" t="s">
        <v>1960</v>
      </c>
      <c r="AW1804" s="10" t="s">
        <v>2028</v>
      </c>
      <c r="AX1804" s="10" t="s">
        <v>1936</v>
      </c>
      <c r="AY1804" s="169" t="s">
        <v>2019</v>
      </c>
    </row>
    <row r="1805" spans="2:65" s="10" customFormat="1" ht="22.5" customHeight="1">
      <c r="B1805" s="162"/>
      <c r="C1805" s="163"/>
      <c r="D1805" s="163"/>
      <c r="E1805" s="164" t="s">
        <v>1876</v>
      </c>
      <c r="F1805" s="266" t="s">
        <v>1117</v>
      </c>
      <c r="G1805" s="263"/>
      <c r="H1805" s="263"/>
      <c r="I1805" s="263"/>
      <c r="J1805" s="163"/>
      <c r="K1805" s="165">
        <v>3</v>
      </c>
      <c r="L1805" s="163"/>
      <c r="M1805" s="163"/>
      <c r="N1805" s="163"/>
      <c r="O1805" s="163"/>
      <c r="P1805" s="163"/>
      <c r="Q1805" s="163"/>
      <c r="R1805" s="166"/>
      <c r="T1805" s="167"/>
      <c r="U1805" s="163"/>
      <c r="V1805" s="163"/>
      <c r="W1805" s="163"/>
      <c r="X1805" s="163"/>
      <c r="Y1805" s="163"/>
      <c r="Z1805" s="163"/>
      <c r="AA1805" s="168"/>
      <c r="AT1805" s="169" t="s">
        <v>2027</v>
      </c>
      <c r="AU1805" s="169" t="s">
        <v>1960</v>
      </c>
      <c r="AV1805" s="10" t="s">
        <v>1960</v>
      </c>
      <c r="AW1805" s="10" t="s">
        <v>2028</v>
      </c>
      <c r="AX1805" s="10" t="s">
        <v>1936</v>
      </c>
      <c r="AY1805" s="169" t="s">
        <v>2019</v>
      </c>
    </row>
    <row r="1806" spans="2:65" s="10" customFormat="1" ht="22.5" customHeight="1">
      <c r="B1806" s="162"/>
      <c r="C1806" s="163"/>
      <c r="D1806" s="163"/>
      <c r="E1806" s="164" t="s">
        <v>1876</v>
      </c>
      <c r="F1806" s="266" t="s">
        <v>1118</v>
      </c>
      <c r="G1806" s="263"/>
      <c r="H1806" s="263"/>
      <c r="I1806" s="263"/>
      <c r="J1806" s="163"/>
      <c r="K1806" s="165">
        <v>1.1000000000000001</v>
      </c>
      <c r="L1806" s="163"/>
      <c r="M1806" s="163"/>
      <c r="N1806" s="163"/>
      <c r="O1806" s="163"/>
      <c r="P1806" s="163"/>
      <c r="Q1806" s="163"/>
      <c r="R1806" s="166"/>
      <c r="T1806" s="167"/>
      <c r="U1806" s="163"/>
      <c r="V1806" s="163"/>
      <c r="W1806" s="163"/>
      <c r="X1806" s="163"/>
      <c r="Y1806" s="163"/>
      <c r="Z1806" s="163"/>
      <c r="AA1806" s="168"/>
      <c r="AT1806" s="169" t="s">
        <v>2027</v>
      </c>
      <c r="AU1806" s="169" t="s">
        <v>1960</v>
      </c>
      <c r="AV1806" s="10" t="s">
        <v>1960</v>
      </c>
      <c r="AW1806" s="10" t="s">
        <v>2028</v>
      </c>
      <c r="AX1806" s="10" t="s">
        <v>1936</v>
      </c>
      <c r="AY1806" s="169" t="s">
        <v>2019</v>
      </c>
    </row>
    <row r="1807" spans="2:65" s="10" customFormat="1" ht="22.5" customHeight="1">
      <c r="B1807" s="162"/>
      <c r="C1807" s="163"/>
      <c r="D1807" s="163"/>
      <c r="E1807" s="164" t="s">
        <v>1876</v>
      </c>
      <c r="F1807" s="266" t="s">
        <v>1119</v>
      </c>
      <c r="G1807" s="263"/>
      <c r="H1807" s="263"/>
      <c r="I1807" s="263"/>
      <c r="J1807" s="163"/>
      <c r="K1807" s="165">
        <v>1.5</v>
      </c>
      <c r="L1807" s="163"/>
      <c r="M1807" s="163"/>
      <c r="N1807" s="163"/>
      <c r="O1807" s="163"/>
      <c r="P1807" s="163"/>
      <c r="Q1807" s="163"/>
      <c r="R1807" s="166"/>
      <c r="T1807" s="167"/>
      <c r="U1807" s="163"/>
      <c r="V1807" s="163"/>
      <c r="W1807" s="163"/>
      <c r="X1807" s="163"/>
      <c r="Y1807" s="163"/>
      <c r="Z1807" s="163"/>
      <c r="AA1807" s="168"/>
      <c r="AT1807" s="169" t="s">
        <v>2027</v>
      </c>
      <c r="AU1807" s="169" t="s">
        <v>1960</v>
      </c>
      <c r="AV1807" s="10" t="s">
        <v>1960</v>
      </c>
      <c r="AW1807" s="10" t="s">
        <v>2028</v>
      </c>
      <c r="AX1807" s="10" t="s">
        <v>1936</v>
      </c>
      <c r="AY1807" s="169" t="s">
        <v>2019</v>
      </c>
    </row>
    <row r="1808" spans="2:65" s="10" customFormat="1" ht="22.5" customHeight="1">
      <c r="B1808" s="162"/>
      <c r="C1808" s="163"/>
      <c r="D1808" s="163"/>
      <c r="E1808" s="164" t="s">
        <v>1876</v>
      </c>
      <c r="F1808" s="266" t="s">
        <v>1120</v>
      </c>
      <c r="G1808" s="263"/>
      <c r="H1808" s="263"/>
      <c r="I1808" s="263"/>
      <c r="J1808" s="163"/>
      <c r="K1808" s="165">
        <v>1</v>
      </c>
      <c r="L1808" s="163"/>
      <c r="M1808" s="163"/>
      <c r="N1808" s="163"/>
      <c r="O1808" s="163"/>
      <c r="P1808" s="163"/>
      <c r="Q1808" s="163"/>
      <c r="R1808" s="166"/>
      <c r="T1808" s="167"/>
      <c r="U1808" s="163"/>
      <c r="V1808" s="163"/>
      <c r="W1808" s="163"/>
      <c r="X1808" s="163"/>
      <c r="Y1808" s="163"/>
      <c r="Z1808" s="163"/>
      <c r="AA1808" s="168"/>
      <c r="AT1808" s="169" t="s">
        <v>2027</v>
      </c>
      <c r="AU1808" s="169" t="s">
        <v>1960</v>
      </c>
      <c r="AV1808" s="10" t="s">
        <v>1960</v>
      </c>
      <c r="AW1808" s="10" t="s">
        <v>2028</v>
      </c>
      <c r="AX1808" s="10" t="s">
        <v>1936</v>
      </c>
      <c r="AY1808" s="169" t="s">
        <v>2019</v>
      </c>
    </row>
    <row r="1809" spans="2:65" s="10" customFormat="1" ht="22.5" customHeight="1">
      <c r="B1809" s="162"/>
      <c r="C1809" s="163"/>
      <c r="D1809" s="163"/>
      <c r="E1809" s="164" t="s">
        <v>1876</v>
      </c>
      <c r="F1809" s="266" t="s">
        <v>1121</v>
      </c>
      <c r="G1809" s="263"/>
      <c r="H1809" s="263"/>
      <c r="I1809" s="263"/>
      <c r="J1809" s="163"/>
      <c r="K1809" s="165">
        <v>1.5</v>
      </c>
      <c r="L1809" s="163"/>
      <c r="M1809" s="163"/>
      <c r="N1809" s="163"/>
      <c r="O1809" s="163"/>
      <c r="P1809" s="163"/>
      <c r="Q1809" s="163"/>
      <c r="R1809" s="166"/>
      <c r="T1809" s="167"/>
      <c r="U1809" s="163"/>
      <c r="V1809" s="163"/>
      <c r="W1809" s="163"/>
      <c r="X1809" s="163"/>
      <c r="Y1809" s="163"/>
      <c r="Z1809" s="163"/>
      <c r="AA1809" s="168"/>
      <c r="AT1809" s="169" t="s">
        <v>2027</v>
      </c>
      <c r="AU1809" s="169" t="s">
        <v>1960</v>
      </c>
      <c r="AV1809" s="10" t="s">
        <v>1960</v>
      </c>
      <c r="AW1809" s="10" t="s">
        <v>2028</v>
      </c>
      <c r="AX1809" s="10" t="s">
        <v>1936</v>
      </c>
      <c r="AY1809" s="169" t="s">
        <v>2019</v>
      </c>
    </row>
    <row r="1810" spans="2:65" s="10" customFormat="1" ht="22.5" customHeight="1">
      <c r="B1810" s="162"/>
      <c r="C1810" s="163"/>
      <c r="D1810" s="163"/>
      <c r="E1810" s="164" t="s">
        <v>1876</v>
      </c>
      <c r="F1810" s="266" t="s">
        <v>1122</v>
      </c>
      <c r="G1810" s="263"/>
      <c r="H1810" s="263"/>
      <c r="I1810" s="263"/>
      <c r="J1810" s="163"/>
      <c r="K1810" s="165">
        <v>0.6</v>
      </c>
      <c r="L1810" s="163"/>
      <c r="M1810" s="163"/>
      <c r="N1810" s="163"/>
      <c r="O1810" s="163"/>
      <c r="P1810" s="163"/>
      <c r="Q1810" s="163"/>
      <c r="R1810" s="166"/>
      <c r="T1810" s="167"/>
      <c r="U1810" s="163"/>
      <c r="V1810" s="163"/>
      <c r="W1810" s="163"/>
      <c r="X1810" s="163"/>
      <c r="Y1810" s="163"/>
      <c r="Z1810" s="163"/>
      <c r="AA1810" s="168"/>
      <c r="AT1810" s="169" t="s">
        <v>2027</v>
      </c>
      <c r="AU1810" s="169" t="s">
        <v>1960</v>
      </c>
      <c r="AV1810" s="10" t="s">
        <v>1960</v>
      </c>
      <c r="AW1810" s="10" t="s">
        <v>2028</v>
      </c>
      <c r="AX1810" s="10" t="s">
        <v>1936</v>
      </c>
      <c r="AY1810" s="169" t="s">
        <v>2019</v>
      </c>
    </row>
    <row r="1811" spans="2:65" s="11" customFormat="1" ht="22.5" customHeight="1">
      <c r="B1811" s="170"/>
      <c r="C1811" s="171"/>
      <c r="D1811" s="171"/>
      <c r="E1811" s="172" t="s">
        <v>1876</v>
      </c>
      <c r="F1811" s="264" t="s">
        <v>2029</v>
      </c>
      <c r="G1811" s="265"/>
      <c r="H1811" s="265"/>
      <c r="I1811" s="265"/>
      <c r="J1811" s="171"/>
      <c r="K1811" s="173">
        <v>18.5</v>
      </c>
      <c r="L1811" s="171"/>
      <c r="M1811" s="171"/>
      <c r="N1811" s="171"/>
      <c r="O1811" s="171"/>
      <c r="P1811" s="171"/>
      <c r="Q1811" s="171"/>
      <c r="R1811" s="174"/>
      <c r="T1811" s="175"/>
      <c r="U1811" s="171"/>
      <c r="V1811" s="171"/>
      <c r="W1811" s="171"/>
      <c r="X1811" s="171"/>
      <c r="Y1811" s="171"/>
      <c r="Z1811" s="171"/>
      <c r="AA1811" s="176"/>
      <c r="AT1811" s="177" t="s">
        <v>2027</v>
      </c>
      <c r="AU1811" s="177" t="s">
        <v>1960</v>
      </c>
      <c r="AV1811" s="11" t="s">
        <v>2024</v>
      </c>
      <c r="AW1811" s="11" t="s">
        <v>2028</v>
      </c>
      <c r="AX1811" s="11" t="s">
        <v>1878</v>
      </c>
      <c r="AY1811" s="177" t="s">
        <v>2019</v>
      </c>
    </row>
    <row r="1812" spans="2:65" s="1" customFormat="1" ht="22.5" customHeight="1">
      <c r="B1812" s="33"/>
      <c r="C1812" s="178" t="s">
        <v>416</v>
      </c>
      <c r="D1812" s="178" t="s">
        <v>2128</v>
      </c>
      <c r="E1812" s="179" t="s">
        <v>417</v>
      </c>
      <c r="F1812" s="267" t="s">
        <v>418</v>
      </c>
      <c r="G1812" s="268"/>
      <c r="H1812" s="268"/>
      <c r="I1812" s="268"/>
      <c r="J1812" s="180" t="s">
        <v>2197</v>
      </c>
      <c r="K1812" s="181">
        <v>19</v>
      </c>
      <c r="L1812" s="269">
        <v>0</v>
      </c>
      <c r="M1812" s="268"/>
      <c r="N1812" s="270">
        <f>ROUND(L1812*K1812,2)</f>
        <v>0</v>
      </c>
      <c r="O1812" s="250"/>
      <c r="P1812" s="250"/>
      <c r="Q1812" s="250"/>
      <c r="R1812" s="35"/>
      <c r="T1812" s="159" t="s">
        <v>1876</v>
      </c>
      <c r="U1812" s="42" t="s">
        <v>1901</v>
      </c>
      <c r="V1812" s="34"/>
      <c r="W1812" s="160">
        <f>V1812*K1812</f>
        <v>0</v>
      </c>
      <c r="X1812" s="160">
        <v>2.0000000000000001E-4</v>
      </c>
      <c r="Y1812" s="160">
        <f>X1812*K1812</f>
        <v>3.8E-3</v>
      </c>
      <c r="Z1812" s="160">
        <v>0</v>
      </c>
      <c r="AA1812" s="161">
        <f>Z1812*K1812</f>
        <v>0</v>
      </c>
      <c r="AR1812" s="16" t="s">
        <v>2184</v>
      </c>
      <c r="AT1812" s="16" t="s">
        <v>2128</v>
      </c>
      <c r="AU1812" s="16" t="s">
        <v>1960</v>
      </c>
      <c r="AY1812" s="16" t="s">
        <v>2019</v>
      </c>
      <c r="BE1812" s="102">
        <f>IF(U1812="základní",N1812,0)</f>
        <v>0</v>
      </c>
      <c r="BF1812" s="102">
        <f>IF(U1812="snížená",N1812,0)</f>
        <v>0</v>
      </c>
      <c r="BG1812" s="102">
        <f>IF(U1812="zákl. přenesená",N1812,0)</f>
        <v>0</v>
      </c>
      <c r="BH1812" s="102">
        <f>IF(U1812="sníž. přenesená",N1812,0)</f>
        <v>0</v>
      </c>
      <c r="BI1812" s="102">
        <f>IF(U1812="nulová",N1812,0)</f>
        <v>0</v>
      </c>
      <c r="BJ1812" s="16" t="s">
        <v>1878</v>
      </c>
      <c r="BK1812" s="102">
        <f>ROUND(L1812*K1812,2)</f>
        <v>0</v>
      </c>
      <c r="BL1812" s="16" t="s">
        <v>2102</v>
      </c>
      <c r="BM1812" s="16" t="s">
        <v>419</v>
      </c>
    </row>
    <row r="1813" spans="2:65" s="10" customFormat="1" ht="22.5" customHeight="1">
      <c r="B1813" s="162"/>
      <c r="C1813" s="163"/>
      <c r="D1813" s="163"/>
      <c r="E1813" s="164" t="s">
        <v>1876</v>
      </c>
      <c r="F1813" s="262" t="s">
        <v>420</v>
      </c>
      <c r="G1813" s="263"/>
      <c r="H1813" s="263"/>
      <c r="I1813" s="263"/>
      <c r="J1813" s="163"/>
      <c r="K1813" s="165">
        <v>3</v>
      </c>
      <c r="L1813" s="163"/>
      <c r="M1813" s="163"/>
      <c r="N1813" s="163"/>
      <c r="O1813" s="163"/>
      <c r="P1813" s="163"/>
      <c r="Q1813" s="163"/>
      <c r="R1813" s="166"/>
      <c r="T1813" s="167"/>
      <c r="U1813" s="163"/>
      <c r="V1813" s="163"/>
      <c r="W1813" s="163"/>
      <c r="X1813" s="163"/>
      <c r="Y1813" s="163"/>
      <c r="Z1813" s="163"/>
      <c r="AA1813" s="168"/>
      <c r="AT1813" s="169" t="s">
        <v>2027</v>
      </c>
      <c r="AU1813" s="169" t="s">
        <v>1960</v>
      </c>
      <c r="AV1813" s="10" t="s">
        <v>1960</v>
      </c>
      <c r="AW1813" s="10" t="s">
        <v>2028</v>
      </c>
      <c r="AX1813" s="10" t="s">
        <v>1936</v>
      </c>
      <c r="AY1813" s="169" t="s">
        <v>2019</v>
      </c>
    </row>
    <row r="1814" spans="2:65" s="10" customFormat="1" ht="22.5" customHeight="1">
      <c r="B1814" s="162"/>
      <c r="C1814" s="163"/>
      <c r="D1814" s="163"/>
      <c r="E1814" s="164" t="s">
        <v>1876</v>
      </c>
      <c r="F1814" s="266" t="s">
        <v>421</v>
      </c>
      <c r="G1814" s="263"/>
      <c r="H1814" s="263"/>
      <c r="I1814" s="263"/>
      <c r="J1814" s="163"/>
      <c r="K1814" s="165">
        <v>3</v>
      </c>
      <c r="L1814" s="163"/>
      <c r="M1814" s="163"/>
      <c r="N1814" s="163"/>
      <c r="O1814" s="163"/>
      <c r="P1814" s="163"/>
      <c r="Q1814" s="163"/>
      <c r="R1814" s="166"/>
      <c r="T1814" s="167"/>
      <c r="U1814" s="163"/>
      <c r="V1814" s="163"/>
      <c r="W1814" s="163"/>
      <c r="X1814" s="163"/>
      <c r="Y1814" s="163"/>
      <c r="Z1814" s="163"/>
      <c r="AA1814" s="168"/>
      <c r="AT1814" s="169" t="s">
        <v>2027</v>
      </c>
      <c r="AU1814" s="169" t="s">
        <v>1960</v>
      </c>
      <c r="AV1814" s="10" t="s">
        <v>1960</v>
      </c>
      <c r="AW1814" s="10" t="s">
        <v>2028</v>
      </c>
      <c r="AX1814" s="10" t="s">
        <v>1936</v>
      </c>
      <c r="AY1814" s="169" t="s">
        <v>2019</v>
      </c>
    </row>
    <row r="1815" spans="2:65" s="10" customFormat="1" ht="22.5" customHeight="1">
      <c r="B1815" s="162"/>
      <c r="C1815" s="163"/>
      <c r="D1815" s="163"/>
      <c r="E1815" s="164" t="s">
        <v>1876</v>
      </c>
      <c r="F1815" s="266" t="s">
        <v>422</v>
      </c>
      <c r="G1815" s="263"/>
      <c r="H1815" s="263"/>
      <c r="I1815" s="263"/>
      <c r="J1815" s="163"/>
      <c r="K1815" s="165">
        <v>5</v>
      </c>
      <c r="L1815" s="163"/>
      <c r="M1815" s="163"/>
      <c r="N1815" s="163"/>
      <c r="O1815" s="163"/>
      <c r="P1815" s="163"/>
      <c r="Q1815" s="163"/>
      <c r="R1815" s="166"/>
      <c r="T1815" s="167"/>
      <c r="U1815" s="163"/>
      <c r="V1815" s="163"/>
      <c r="W1815" s="163"/>
      <c r="X1815" s="163"/>
      <c r="Y1815" s="163"/>
      <c r="Z1815" s="163"/>
      <c r="AA1815" s="168"/>
      <c r="AT1815" s="169" t="s">
        <v>2027</v>
      </c>
      <c r="AU1815" s="169" t="s">
        <v>1960</v>
      </c>
      <c r="AV1815" s="10" t="s">
        <v>1960</v>
      </c>
      <c r="AW1815" s="10" t="s">
        <v>2028</v>
      </c>
      <c r="AX1815" s="10" t="s">
        <v>1936</v>
      </c>
      <c r="AY1815" s="169" t="s">
        <v>2019</v>
      </c>
    </row>
    <row r="1816" spans="2:65" s="10" customFormat="1" ht="22.5" customHeight="1">
      <c r="B1816" s="162"/>
      <c r="C1816" s="163"/>
      <c r="D1816" s="163"/>
      <c r="E1816" s="164" t="s">
        <v>1876</v>
      </c>
      <c r="F1816" s="266" t="s">
        <v>423</v>
      </c>
      <c r="G1816" s="263"/>
      <c r="H1816" s="263"/>
      <c r="I1816" s="263"/>
      <c r="J1816" s="163"/>
      <c r="K1816" s="165">
        <v>3</v>
      </c>
      <c r="L1816" s="163"/>
      <c r="M1816" s="163"/>
      <c r="N1816" s="163"/>
      <c r="O1816" s="163"/>
      <c r="P1816" s="163"/>
      <c r="Q1816" s="163"/>
      <c r="R1816" s="166"/>
      <c r="T1816" s="167"/>
      <c r="U1816" s="163"/>
      <c r="V1816" s="163"/>
      <c r="W1816" s="163"/>
      <c r="X1816" s="163"/>
      <c r="Y1816" s="163"/>
      <c r="Z1816" s="163"/>
      <c r="AA1816" s="168"/>
      <c r="AT1816" s="169" t="s">
        <v>2027</v>
      </c>
      <c r="AU1816" s="169" t="s">
        <v>1960</v>
      </c>
      <c r="AV1816" s="10" t="s">
        <v>1960</v>
      </c>
      <c r="AW1816" s="10" t="s">
        <v>2028</v>
      </c>
      <c r="AX1816" s="10" t="s">
        <v>1936</v>
      </c>
      <c r="AY1816" s="169" t="s">
        <v>2019</v>
      </c>
    </row>
    <row r="1817" spans="2:65" s="10" customFormat="1" ht="22.5" customHeight="1">
      <c r="B1817" s="162"/>
      <c r="C1817" s="163"/>
      <c r="D1817" s="163"/>
      <c r="E1817" s="164" t="s">
        <v>1876</v>
      </c>
      <c r="F1817" s="266" t="s">
        <v>424</v>
      </c>
      <c r="G1817" s="263"/>
      <c r="H1817" s="263"/>
      <c r="I1817" s="263"/>
      <c r="J1817" s="163"/>
      <c r="K1817" s="165">
        <v>1</v>
      </c>
      <c r="L1817" s="163"/>
      <c r="M1817" s="163"/>
      <c r="N1817" s="163"/>
      <c r="O1817" s="163"/>
      <c r="P1817" s="163"/>
      <c r="Q1817" s="163"/>
      <c r="R1817" s="166"/>
      <c r="T1817" s="167"/>
      <c r="U1817" s="163"/>
      <c r="V1817" s="163"/>
      <c r="W1817" s="163"/>
      <c r="X1817" s="163"/>
      <c r="Y1817" s="163"/>
      <c r="Z1817" s="163"/>
      <c r="AA1817" s="168"/>
      <c r="AT1817" s="169" t="s">
        <v>2027</v>
      </c>
      <c r="AU1817" s="169" t="s">
        <v>1960</v>
      </c>
      <c r="AV1817" s="10" t="s">
        <v>1960</v>
      </c>
      <c r="AW1817" s="10" t="s">
        <v>2028</v>
      </c>
      <c r="AX1817" s="10" t="s">
        <v>1936</v>
      </c>
      <c r="AY1817" s="169" t="s">
        <v>2019</v>
      </c>
    </row>
    <row r="1818" spans="2:65" s="10" customFormat="1" ht="22.5" customHeight="1">
      <c r="B1818" s="162"/>
      <c r="C1818" s="163"/>
      <c r="D1818" s="163"/>
      <c r="E1818" s="164" t="s">
        <v>1876</v>
      </c>
      <c r="F1818" s="266" t="s">
        <v>425</v>
      </c>
      <c r="G1818" s="263"/>
      <c r="H1818" s="263"/>
      <c r="I1818" s="263"/>
      <c r="J1818" s="163"/>
      <c r="K1818" s="165">
        <v>1</v>
      </c>
      <c r="L1818" s="163"/>
      <c r="M1818" s="163"/>
      <c r="N1818" s="163"/>
      <c r="O1818" s="163"/>
      <c r="P1818" s="163"/>
      <c r="Q1818" s="163"/>
      <c r="R1818" s="166"/>
      <c r="T1818" s="167"/>
      <c r="U1818" s="163"/>
      <c r="V1818" s="163"/>
      <c r="W1818" s="163"/>
      <c r="X1818" s="163"/>
      <c r="Y1818" s="163"/>
      <c r="Z1818" s="163"/>
      <c r="AA1818" s="168"/>
      <c r="AT1818" s="169" t="s">
        <v>2027</v>
      </c>
      <c r="AU1818" s="169" t="s">
        <v>1960</v>
      </c>
      <c r="AV1818" s="10" t="s">
        <v>1960</v>
      </c>
      <c r="AW1818" s="10" t="s">
        <v>2028</v>
      </c>
      <c r="AX1818" s="10" t="s">
        <v>1936</v>
      </c>
      <c r="AY1818" s="169" t="s">
        <v>2019</v>
      </c>
    </row>
    <row r="1819" spans="2:65" s="10" customFormat="1" ht="22.5" customHeight="1">
      <c r="B1819" s="162"/>
      <c r="C1819" s="163"/>
      <c r="D1819" s="163"/>
      <c r="E1819" s="164" t="s">
        <v>1876</v>
      </c>
      <c r="F1819" s="266" t="s">
        <v>426</v>
      </c>
      <c r="G1819" s="263"/>
      <c r="H1819" s="263"/>
      <c r="I1819" s="263"/>
      <c r="J1819" s="163"/>
      <c r="K1819" s="165">
        <v>1</v>
      </c>
      <c r="L1819" s="163"/>
      <c r="M1819" s="163"/>
      <c r="N1819" s="163"/>
      <c r="O1819" s="163"/>
      <c r="P1819" s="163"/>
      <c r="Q1819" s="163"/>
      <c r="R1819" s="166"/>
      <c r="T1819" s="167"/>
      <c r="U1819" s="163"/>
      <c r="V1819" s="163"/>
      <c r="W1819" s="163"/>
      <c r="X1819" s="163"/>
      <c r="Y1819" s="163"/>
      <c r="Z1819" s="163"/>
      <c r="AA1819" s="168"/>
      <c r="AT1819" s="169" t="s">
        <v>2027</v>
      </c>
      <c r="AU1819" s="169" t="s">
        <v>1960</v>
      </c>
      <c r="AV1819" s="10" t="s">
        <v>1960</v>
      </c>
      <c r="AW1819" s="10" t="s">
        <v>2028</v>
      </c>
      <c r="AX1819" s="10" t="s">
        <v>1936</v>
      </c>
      <c r="AY1819" s="169" t="s">
        <v>2019</v>
      </c>
    </row>
    <row r="1820" spans="2:65" s="10" customFormat="1" ht="22.5" customHeight="1">
      <c r="B1820" s="162"/>
      <c r="C1820" s="163"/>
      <c r="D1820" s="163"/>
      <c r="E1820" s="164" t="s">
        <v>1876</v>
      </c>
      <c r="F1820" s="266" t="s">
        <v>427</v>
      </c>
      <c r="G1820" s="263"/>
      <c r="H1820" s="263"/>
      <c r="I1820" s="263"/>
      <c r="J1820" s="163"/>
      <c r="K1820" s="165">
        <v>1</v>
      </c>
      <c r="L1820" s="163"/>
      <c r="M1820" s="163"/>
      <c r="N1820" s="163"/>
      <c r="O1820" s="163"/>
      <c r="P1820" s="163"/>
      <c r="Q1820" s="163"/>
      <c r="R1820" s="166"/>
      <c r="T1820" s="167"/>
      <c r="U1820" s="163"/>
      <c r="V1820" s="163"/>
      <c r="W1820" s="163"/>
      <c r="X1820" s="163"/>
      <c r="Y1820" s="163"/>
      <c r="Z1820" s="163"/>
      <c r="AA1820" s="168"/>
      <c r="AT1820" s="169" t="s">
        <v>2027</v>
      </c>
      <c r="AU1820" s="169" t="s">
        <v>1960</v>
      </c>
      <c r="AV1820" s="10" t="s">
        <v>1960</v>
      </c>
      <c r="AW1820" s="10" t="s">
        <v>2028</v>
      </c>
      <c r="AX1820" s="10" t="s">
        <v>1936</v>
      </c>
      <c r="AY1820" s="169" t="s">
        <v>2019</v>
      </c>
    </row>
    <row r="1821" spans="2:65" s="10" customFormat="1" ht="22.5" customHeight="1">
      <c r="B1821" s="162"/>
      <c r="C1821" s="163"/>
      <c r="D1821" s="163"/>
      <c r="E1821" s="164" t="s">
        <v>1876</v>
      </c>
      <c r="F1821" s="266" t="s">
        <v>428</v>
      </c>
      <c r="G1821" s="263"/>
      <c r="H1821" s="263"/>
      <c r="I1821" s="263"/>
      <c r="J1821" s="163"/>
      <c r="K1821" s="165">
        <v>1</v>
      </c>
      <c r="L1821" s="163"/>
      <c r="M1821" s="163"/>
      <c r="N1821" s="163"/>
      <c r="O1821" s="163"/>
      <c r="P1821" s="163"/>
      <c r="Q1821" s="163"/>
      <c r="R1821" s="166"/>
      <c r="T1821" s="167"/>
      <c r="U1821" s="163"/>
      <c r="V1821" s="163"/>
      <c r="W1821" s="163"/>
      <c r="X1821" s="163"/>
      <c r="Y1821" s="163"/>
      <c r="Z1821" s="163"/>
      <c r="AA1821" s="168"/>
      <c r="AT1821" s="169" t="s">
        <v>2027</v>
      </c>
      <c r="AU1821" s="169" t="s">
        <v>1960</v>
      </c>
      <c r="AV1821" s="10" t="s">
        <v>1960</v>
      </c>
      <c r="AW1821" s="10" t="s">
        <v>2028</v>
      </c>
      <c r="AX1821" s="10" t="s">
        <v>1936</v>
      </c>
      <c r="AY1821" s="169" t="s">
        <v>2019</v>
      </c>
    </row>
    <row r="1822" spans="2:65" s="11" customFormat="1" ht="22.5" customHeight="1">
      <c r="B1822" s="170"/>
      <c r="C1822" s="171"/>
      <c r="D1822" s="171"/>
      <c r="E1822" s="172" t="s">
        <v>1876</v>
      </c>
      <c r="F1822" s="264" t="s">
        <v>2029</v>
      </c>
      <c r="G1822" s="265"/>
      <c r="H1822" s="265"/>
      <c r="I1822" s="265"/>
      <c r="J1822" s="171"/>
      <c r="K1822" s="173">
        <v>19</v>
      </c>
      <c r="L1822" s="171"/>
      <c r="M1822" s="171"/>
      <c r="N1822" s="171"/>
      <c r="O1822" s="171"/>
      <c r="P1822" s="171"/>
      <c r="Q1822" s="171"/>
      <c r="R1822" s="174"/>
      <c r="T1822" s="175"/>
      <c r="U1822" s="171"/>
      <c r="V1822" s="171"/>
      <c r="W1822" s="171"/>
      <c r="X1822" s="171"/>
      <c r="Y1822" s="171"/>
      <c r="Z1822" s="171"/>
      <c r="AA1822" s="176"/>
      <c r="AT1822" s="177" t="s">
        <v>2027</v>
      </c>
      <c r="AU1822" s="177" t="s">
        <v>1960</v>
      </c>
      <c r="AV1822" s="11" t="s">
        <v>2024</v>
      </c>
      <c r="AW1822" s="11" t="s">
        <v>2028</v>
      </c>
      <c r="AX1822" s="11" t="s">
        <v>1878</v>
      </c>
      <c r="AY1822" s="177" t="s">
        <v>2019</v>
      </c>
    </row>
    <row r="1823" spans="2:65" s="1" customFormat="1" ht="31.5" customHeight="1">
      <c r="B1823" s="33"/>
      <c r="C1823" s="155" t="s">
        <v>429</v>
      </c>
      <c r="D1823" s="155" t="s">
        <v>2020</v>
      </c>
      <c r="E1823" s="156" t="s">
        <v>430</v>
      </c>
      <c r="F1823" s="249" t="s">
        <v>431</v>
      </c>
      <c r="G1823" s="250"/>
      <c r="H1823" s="250"/>
      <c r="I1823" s="250"/>
      <c r="J1823" s="157" t="s">
        <v>2197</v>
      </c>
      <c r="K1823" s="158">
        <v>1</v>
      </c>
      <c r="L1823" s="251">
        <v>0</v>
      </c>
      <c r="M1823" s="250"/>
      <c r="N1823" s="252">
        <f>ROUND(L1823*K1823,2)</f>
        <v>0</v>
      </c>
      <c r="O1823" s="250"/>
      <c r="P1823" s="250"/>
      <c r="Q1823" s="250"/>
      <c r="R1823" s="35"/>
      <c r="T1823" s="159" t="s">
        <v>1876</v>
      </c>
      <c r="U1823" s="42" t="s">
        <v>1901</v>
      </c>
      <c r="V1823" s="34"/>
      <c r="W1823" s="160">
        <f>V1823*K1823</f>
        <v>0</v>
      </c>
      <c r="X1823" s="160">
        <v>0</v>
      </c>
      <c r="Y1823" s="160">
        <f>X1823*K1823</f>
        <v>0</v>
      </c>
      <c r="Z1823" s="160">
        <v>0</v>
      </c>
      <c r="AA1823" s="161">
        <f>Z1823*K1823</f>
        <v>0</v>
      </c>
      <c r="AR1823" s="16" t="s">
        <v>2102</v>
      </c>
      <c r="AT1823" s="16" t="s">
        <v>2020</v>
      </c>
      <c r="AU1823" s="16" t="s">
        <v>1960</v>
      </c>
      <c r="AY1823" s="16" t="s">
        <v>2019</v>
      </c>
      <c r="BE1823" s="102">
        <f>IF(U1823="základní",N1823,0)</f>
        <v>0</v>
      </c>
      <c r="BF1823" s="102">
        <f>IF(U1823="snížená",N1823,0)</f>
        <v>0</v>
      </c>
      <c r="BG1823" s="102">
        <f>IF(U1823="zákl. přenesená",N1823,0)</f>
        <v>0</v>
      </c>
      <c r="BH1823" s="102">
        <f>IF(U1823="sníž. přenesená",N1823,0)</f>
        <v>0</v>
      </c>
      <c r="BI1823" s="102">
        <f>IF(U1823="nulová",N1823,0)</f>
        <v>0</v>
      </c>
      <c r="BJ1823" s="16" t="s">
        <v>1878</v>
      </c>
      <c r="BK1823" s="102">
        <f>ROUND(L1823*K1823,2)</f>
        <v>0</v>
      </c>
      <c r="BL1823" s="16" t="s">
        <v>2102</v>
      </c>
      <c r="BM1823" s="16" t="s">
        <v>432</v>
      </c>
    </row>
    <row r="1824" spans="2:65" s="10" customFormat="1" ht="22.5" customHeight="1">
      <c r="B1824" s="162"/>
      <c r="C1824" s="163"/>
      <c r="D1824" s="163"/>
      <c r="E1824" s="164" t="s">
        <v>1876</v>
      </c>
      <c r="F1824" s="262" t="s">
        <v>2629</v>
      </c>
      <c r="G1824" s="263"/>
      <c r="H1824" s="263"/>
      <c r="I1824" s="263"/>
      <c r="J1824" s="163"/>
      <c r="K1824" s="165">
        <v>1</v>
      </c>
      <c r="L1824" s="163"/>
      <c r="M1824" s="163"/>
      <c r="N1824" s="163"/>
      <c r="O1824" s="163"/>
      <c r="P1824" s="163"/>
      <c r="Q1824" s="163"/>
      <c r="R1824" s="166"/>
      <c r="T1824" s="167"/>
      <c r="U1824" s="163"/>
      <c r="V1824" s="163"/>
      <c r="W1824" s="163"/>
      <c r="X1824" s="163"/>
      <c r="Y1824" s="163"/>
      <c r="Z1824" s="163"/>
      <c r="AA1824" s="168"/>
      <c r="AT1824" s="169" t="s">
        <v>2027</v>
      </c>
      <c r="AU1824" s="169" t="s">
        <v>1960</v>
      </c>
      <c r="AV1824" s="10" t="s">
        <v>1960</v>
      </c>
      <c r="AW1824" s="10" t="s">
        <v>2028</v>
      </c>
      <c r="AX1824" s="10" t="s">
        <v>1936</v>
      </c>
      <c r="AY1824" s="169" t="s">
        <v>2019</v>
      </c>
    </row>
    <row r="1825" spans="2:65" s="11" customFormat="1" ht="22.5" customHeight="1">
      <c r="B1825" s="170"/>
      <c r="C1825" s="171"/>
      <c r="D1825" s="171"/>
      <c r="E1825" s="172" t="s">
        <v>1876</v>
      </c>
      <c r="F1825" s="264" t="s">
        <v>2029</v>
      </c>
      <c r="G1825" s="265"/>
      <c r="H1825" s="265"/>
      <c r="I1825" s="265"/>
      <c r="J1825" s="171"/>
      <c r="K1825" s="173">
        <v>1</v>
      </c>
      <c r="L1825" s="171"/>
      <c r="M1825" s="171"/>
      <c r="N1825" s="171"/>
      <c r="O1825" s="171"/>
      <c r="P1825" s="171"/>
      <c r="Q1825" s="171"/>
      <c r="R1825" s="174"/>
      <c r="T1825" s="175"/>
      <c r="U1825" s="171"/>
      <c r="V1825" s="171"/>
      <c r="W1825" s="171"/>
      <c r="X1825" s="171"/>
      <c r="Y1825" s="171"/>
      <c r="Z1825" s="171"/>
      <c r="AA1825" s="176"/>
      <c r="AT1825" s="177" t="s">
        <v>2027</v>
      </c>
      <c r="AU1825" s="177" t="s">
        <v>1960</v>
      </c>
      <c r="AV1825" s="11" t="s">
        <v>2024</v>
      </c>
      <c r="AW1825" s="11" t="s">
        <v>2028</v>
      </c>
      <c r="AX1825" s="11" t="s">
        <v>1878</v>
      </c>
      <c r="AY1825" s="177" t="s">
        <v>2019</v>
      </c>
    </row>
    <row r="1826" spans="2:65" s="1" customFormat="1" ht="31.5" customHeight="1">
      <c r="B1826" s="33"/>
      <c r="C1826" s="178" t="s">
        <v>433</v>
      </c>
      <c r="D1826" s="178" t="s">
        <v>2128</v>
      </c>
      <c r="E1826" s="179" t="s">
        <v>434</v>
      </c>
      <c r="F1826" s="267" t="s">
        <v>435</v>
      </c>
      <c r="G1826" s="268"/>
      <c r="H1826" s="268"/>
      <c r="I1826" s="268"/>
      <c r="J1826" s="180" t="s">
        <v>2197</v>
      </c>
      <c r="K1826" s="181">
        <v>1</v>
      </c>
      <c r="L1826" s="269">
        <v>0</v>
      </c>
      <c r="M1826" s="268"/>
      <c r="N1826" s="270">
        <f>ROUND(L1826*K1826,2)</f>
        <v>0</v>
      </c>
      <c r="O1826" s="250"/>
      <c r="P1826" s="250"/>
      <c r="Q1826" s="250"/>
      <c r="R1826" s="35"/>
      <c r="T1826" s="159" t="s">
        <v>1876</v>
      </c>
      <c r="U1826" s="42" t="s">
        <v>1901</v>
      </c>
      <c r="V1826" s="34"/>
      <c r="W1826" s="160">
        <f>V1826*K1826</f>
        <v>0</v>
      </c>
      <c r="X1826" s="160">
        <v>2.0799999999999998E-3</v>
      </c>
      <c r="Y1826" s="160">
        <f>X1826*K1826</f>
        <v>2.0799999999999998E-3</v>
      </c>
      <c r="Z1826" s="160">
        <v>0</v>
      </c>
      <c r="AA1826" s="161">
        <f>Z1826*K1826</f>
        <v>0</v>
      </c>
      <c r="AR1826" s="16" t="s">
        <v>2184</v>
      </c>
      <c r="AT1826" s="16" t="s">
        <v>2128</v>
      </c>
      <c r="AU1826" s="16" t="s">
        <v>1960</v>
      </c>
      <c r="AY1826" s="16" t="s">
        <v>2019</v>
      </c>
      <c r="BE1826" s="102">
        <f>IF(U1826="základní",N1826,0)</f>
        <v>0</v>
      </c>
      <c r="BF1826" s="102">
        <f>IF(U1826="snížená",N1826,0)</f>
        <v>0</v>
      </c>
      <c r="BG1826" s="102">
        <f>IF(U1826="zákl. přenesená",N1826,0)</f>
        <v>0</v>
      </c>
      <c r="BH1826" s="102">
        <f>IF(U1826="sníž. přenesená",N1826,0)</f>
        <v>0</v>
      </c>
      <c r="BI1826" s="102">
        <f>IF(U1826="nulová",N1826,0)</f>
        <v>0</v>
      </c>
      <c r="BJ1826" s="16" t="s">
        <v>1878</v>
      </c>
      <c r="BK1826" s="102">
        <f>ROUND(L1826*K1826,2)</f>
        <v>0</v>
      </c>
      <c r="BL1826" s="16" t="s">
        <v>2102</v>
      </c>
      <c r="BM1826" s="16" t="s">
        <v>436</v>
      </c>
    </row>
    <row r="1827" spans="2:65" s="10" customFormat="1" ht="22.5" customHeight="1">
      <c r="B1827" s="162"/>
      <c r="C1827" s="163"/>
      <c r="D1827" s="163"/>
      <c r="E1827" s="164" t="s">
        <v>1876</v>
      </c>
      <c r="F1827" s="262" t="s">
        <v>2629</v>
      </c>
      <c r="G1827" s="263"/>
      <c r="H1827" s="263"/>
      <c r="I1827" s="263"/>
      <c r="J1827" s="163"/>
      <c r="K1827" s="165">
        <v>1</v>
      </c>
      <c r="L1827" s="163"/>
      <c r="M1827" s="163"/>
      <c r="N1827" s="163"/>
      <c r="O1827" s="163"/>
      <c r="P1827" s="163"/>
      <c r="Q1827" s="163"/>
      <c r="R1827" s="166"/>
      <c r="T1827" s="167"/>
      <c r="U1827" s="163"/>
      <c r="V1827" s="163"/>
      <c r="W1827" s="163"/>
      <c r="X1827" s="163"/>
      <c r="Y1827" s="163"/>
      <c r="Z1827" s="163"/>
      <c r="AA1827" s="168"/>
      <c r="AT1827" s="169" t="s">
        <v>2027</v>
      </c>
      <c r="AU1827" s="169" t="s">
        <v>1960</v>
      </c>
      <c r="AV1827" s="10" t="s">
        <v>1960</v>
      </c>
      <c r="AW1827" s="10" t="s">
        <v>2028</v>
      </c>
      <c r="AX1827" s="10" t="s">
        <v>1936</v>
      </c>
      <c r="AY1827" s="169" t="s">
        <v>2019</v>
      </c>
    </row>
    <row r="1828" spans="2:65" s="11" customFormat="1" ht="22.5" customHeight="1">
      <c r="B1828" s="170"/>
      <c r="C1828" s="171"/>
      <c r="D1828" s="171"/>
      <c r="E1828" s="172" t="s">
        <v>1876</v>
      </c>
      <c r="F1828" s="264" t="s">
        <v>2029</v>
      </c>
      <c r="G1828" s="265"/>
      <c r="H1828" s="265"/>
      <c r="I1828" s="265"/>
      <c r="J1828" s="171"/>
      <c r="K1828" s="173">
        <v>1</v>
      </c>
      <c r="L1828" s="171"/>
      <c r="M1828" s="171"/>
      <c r="N1828" s="171"/>
      <c r="O1828" s="171"/>
      <c r="P1828" s="171"/>
      <c r="Q1828" s="171"/>
      <c r="R1828" s="174"/>
      <c r="T1828" s="175"/>
      <c r="U1828" s="171"/>
      <c r="V1828" s="171"/>
      <c r="W1828" s="171"/>
      <c r="X1828" s="171"/>
      <c r="Y1828" s="171"/>
      <c r="Z1828" s="171"/>
      <c r="AA1828" s="176"/>
      <c r="AT1828" s="177" t="s">
        <v>2027</v>
      </c>
      <c r="AU1828" s="177" t="s">
        <v>1960</v>
      </c>
      <c r="AV1828" s="11" t="s">
        <v>2024</v>
      </c>
      <c r="AW1828" s="11" t="s">
        <v>2028</v>
      </c>
      <c r="AX1828" s="11" t="s">
        <v>1878</v>
      </c>
      <c r="AY1828" s="177" t="s">
        <v>2019</v>
      </c>
    </row>
    <row r="1829" spans="2:65" s="1" customFormat="1" ht="31.5" customHeight="1">
      <c r="B1829" s="33"/>
      <c r="C1829" s="155" t="s">
        <v>437</v>
      </c>
      <c r="D1829" s="155" t="s">
        <v>2020</v>
      </c>
      <c r="E1829" s="156" t="s">
        <v>438</v>
      </c>
      <c r="F1829" s="249" t="s">
        <v>439</v>
      </c>
      <c r="G1829" s="250"/>
      <c r="H1829" s="250"/>
      <c r="I1829" s="250"/>
      <c r="J1829" s="157" t="s">
        <v>2131</v>
      </c>
      <c r="K1829" s="158">
        <v>1.8759999999999999</v>
      </c>
      <c r="L1829" s="251">
        <v>0</v>
      </c>
      <c r="M1829" s="250"/>
      <c r="N1829" s="252">
        <f>ROUND(L1829*K1829,2)</f>
        <v>0</v>
      </c>
      <c r="O1829" s="250"/>
      <c r="P1829" s="250"/>
      <c r="Q1829" s="250"/>
      <c r="R1829" s="35"/>
      <c r="T1829" s="159" t="s">
        <v>1876</v>
      </c>
      <c r="U1829" s="42" t="s">
        <v>1901</v>
      </c>
      <c r="V1829" s="34"/>
      <c r="W1829" s="160">
        <f>V1829*K1829</f>
        <v>0</v>
      </c>
      <c r="X1829" s="160">
        <v>0</v>
      </c>
      <c r="Y1829" s="160">
        <f>X1829*K1829</f>
        <v>0</v>
      </c>
      <c r="Z1829" s="160">
        <v>0</v>
      </c>
      <c r="AA1829" s="161">
        <f>Z1829*K1829</f>
        <v>0</v>
      </c>
      <c r="AR1829" s="16" t="s">
        <v>2102</v>
      </c>
      <c r="AT1829" s="16" t="s">
        <v>2020</v>
      </c>
      <c r="AU1829" s="16" t="s">
        <v>1960</v>
      </c>
      <c r="AY1829" s="16" t="s">
        <v>2019</v>
      </c>
      <c r="BE1829" s="102">
        <f>IF(U1829="základní",N1829,0)</f>
        <v>0</v>
      </c>
      <c r="BF1829" s="102">
        <f>IF(U1829="snížená",N1829,0)</f>
        <v>0</v>
      </c>
      <c r="BG1829" s="102">
        <f>IF(U1829="zákl. přenesená",N1829,0)</f>
        <v>0</v>
      </c>
      <c r="BH1829" s="102">
        <f>IF(U1829="sníž. přenesená",N1829,0)</f>
        <v>0</v>
      </c>
      <c r="BI1829" s="102">
        <f>IF(U1829="nulová",N1829,0)</f>
        <v>0</v>
      </c>
      <c r="BJ1829" s="16" t="s">
        <v>1878</v>
      </c>
      <c r="BK1829" s="102">
        <f>ROUND(L1829*K1829,2)</f>
        <v>0</v>
      </c>
      <c r="BL1829" s="16" t="s">
        <v>2102</v>
      </c>
      <c r="BM1829" s="16" t="s">
        <v>440</v>
      </c>
    </row>
    <row r="1830" spans="2:65" s="9" customFormat="1" ht="29.85" customHeight="1">
      <c r="B1830" s="144"/>
      <c r="C1830" s="145"/>
      <c r="D1830" s="154" t="s">
        <v>1989</v>
      </c>
      <c r="E1830" s="154"/>
      <c r="F1830" s="154"/>
      <c r="G1830" s="154"/>
      <c r="H1830" s="154"/>
      <c r="I1830" s="154"/>
      <c r="J1830" s="154"/>
      <c r="K1830" s="154"/>
      <c r="L1830" s="154"/>
      <c r="M1830" s="154"/>
      <c r="N1830" s="275">
        <f>BK1830</f>
        <v>0</v>
      </c>
      <c r="O1830" s="276"/>
      <c r="P1830" s="276"/>
      <c r="Q1830" s="276"/>
      <c r="R1830" s="147"/>
      <c r="T1830" s="148"/>
      <c r="U1830" s="145"/>
      <c r="V1830" s="145"/>
      <c r="W1830" s="149">
        <f>SUM(W1831:W1929)</f>
        <v>0</v>
      </c>
      <c r="X1830" s="145"/>
      <c r="Y1830" s="149">
        <f>SUM(Y1831:Y1929)</f>
        <v>23.478248000000001</v>
      </c>
      <c r="Z1830" s="145"/>
      <c r="AA1830" s="150">
        <f>SUM(AA1831:AA1929)</f>
        <v>0.17188000000000001</v>
      </c>
      <c r="AR1830" s="151" t="s">
        <v>1960</v>
      </c>
      <c r="AT1830" s="152" t="s">
        <v>1935</v>
      </c>
      <c r="AU1830" s="152" t="s">
        <v>1878</v>
      </c>
      <c r="AY1830" s="151" t="s">
        <v>2019</v>
      </c>
      <c r="BK1830" s="153">
        <f>SUM(BK1831:BK1929)</f>
        <v>0</v>
      </c>
    </row>
    <row r="1831" spans="2:65" s="1" customFormat="1" ht="44.25" customHeight="1">
      <c r="B1831" s="33"/>
      <c r="C1831" s="155" t="s">
        <v>441</v>
      </c>
      <c r="D1831" s="155" t="s">
        <v>2020</v>
      </c>
      <c r="E1831" s="156" t="s">
        <v>442</v>
      </c>
      <c r="F1831" s="249" t="s">
        <v>443</v>
      </c>
      <c r="G1831" s="250"/>
      <c r="H1831" s="250"/>
      <c r="I1831" s="250"/>
      <c r="J1831" s="157" t="s">
        <v>2049</v>
      </c>
      <c r="K1831" s="158">
        <v>2</v>
      </c>
      <c r="L1831" s="251">
        <v>0</v>
      </c>
      <c r="M1831" s="250"/>
      <c r="N1831" s="252">
        <f>ROUND(L1831*K1831,2)</f>
        <v>0</v>
      </c>
      <c r="O1831" s="250"/>
      <c r="P1831" s="250"/>
      <c r="Q1831" s="250"/>
      <c r="R1831" s="35"/>
      <c r="T1831" s="159" t="s">
        <v>1876</v>
      </c>
      <c r="U1831" s="42" t="s">
        <v>1901</v>
      </c>
      <c r="V1831" s="34"/>
      <c r="W1831" s="160">
        <f>V1831*K1831</f>
        <v>0</v>
      </c>
      <c r="X1831" s="160">
        <v>0</v>
      </c>
      <c r="Y1831" s="160">
        <f>X1831*K1831</f>
        <v>0</v>
      </c>
      <c r="Z1831" s="160">
        <v>1.6E-2</v>
      </c>
      <c r="AA1831" s="161">
        <f>Z1831*K1831</f>
        <v>3.2000000000000001E-2</v>
      </c>
      <c r="AR1831" s="16" t="s">
        <v>2102</v>
      </c>
      <c r="AT1831" s="16" t="s">
        <v>2020</v>
      </c>
      <c r="AU1831" s="16" t="s">
        <v>1960</v>
      </c>
      <c r="AY1831" s="16" t="s">
        <v>2019</v>
      </c>
      <c r="BE1831" s="102">
        <f>IF(U1831="základní",N1831,0)</f>
        <v>0</v>
      </c>
      <c r="BF1831" s="102">
        <f>IF(U1831="snížená",N1831,0)</f>
        <v>0</v>
      </c>
      <c r="BG1831" s="102">
        <f>IF(U1831="zákl. přenesená",N1831,0)</f>
        <v>0</v>
      </c>
      <c r="BH1831" s="102">
        <f>IF(U1831="sníž. přenesená",N1831,0)</f>
        <v>0</v>
      </c>
      <c r="BI1831" s="102">
        <f>IF(U1831="nulová",N1831,0)</f>
        <v>0</v>
      </c>
      <c r="BJ1831" s="16" t="s">
        <v>1878</v>
      </c>
      <c r="BK1831" s="102">
        <f>ROUND(L1831*K1831,2)</f>
        <v>0</v>
      </c>
      <c r="BL1831" s="16" t="s">
        <v>2102</v>
      </c>
      <c r="BM1831" s="16" t="s">
        <v>444</v>
      </c>
    </row>
    <row r="1832" spans="2:65" s="10" customFormat="1" ht="22.5" customHeight="1">
      <c r="B1832" s="162"/>
      <c r="C1832" s="163"/>
      <c r="D1832" s="163"/>
      <c r="E1832" s="164" t="s">
        <v>1876</v>
      </c>
      <c r="F1832" s="262" t="s">
        <v>445</v>
      </c>
      <c r="G1832" s="263"/>
      <c r="H1832" s="263"/>
      <c r="I1832" s="263"/>
      <c r="J1832" s="163"/>
      <c r="K1832" s="165">
        <v>2</v>
      </c>
      <c r="L1832" s="163"/>
      <c r="M1832" s="163"/>
      <c r="N1832" s="163"/>
      <c r="O1832" s="163"/>
      <c r="P1832" s="163"/>
      <c r="Q1832" s="163"/>
      <c r="R1832" s="166"/>
      <c r="T1832" s="167"/>
      <c r="U1832" s="163"/>
      <c r="V1832" s="163"/>
      <c r="W1832" s="163"/>
      <c r="X1832" s="163"/>
      <c r="Y1832" s="163"/>
      <c r="Z1832" s="163"/>
      <c r="AA1832" s="168"/>
      <c r="AT1832" s="169" t="s">
        <v>2027</v>
      </c>
      <c r="AU1832" s="169" t="s">
        <v>1960</v>
      </c>
      <c r="AV1832" s="10" t="s">
        <v>1960</v>
      </c>
      <c r="AW1832" s="10" t="s">
        <v>2028</v>
      </c>
      <c r="AX1832" s="10" t="s">
        <v>1936</v>
      </c>
      <c r="AY1832" s="169" t="s">
        <v>2019</v>
      </c>
    </row>
    <row r="1833" spans="2:65" s="11" customFormat="1" ht="22.5" customHeight="1">
      <c r="B1833" s="170"/>
      <c r="C1833" s="171"/>
      <c r="D1833" s="171"/>
      <c r="E1833" s="172" t="s">
        <v>1876</v>
      </c>
      <c r="F1833" s="264" t="s">
        <v>2029</v>
      </c>
      <c r="G1833" s="265"/>
      <c r="H1833" s="265"/>
      <c r="I1833" s="265"/>
      <c r="J1833" s="171"/>
      <c r="K1833" s="173">
        <v>2</v>
      </c>
      <c r="L1833" s="171"/>
      <c r="M1833" s="171"/>
      <c r="N1833" s="171"/>
      <c r="O1833" s="171"/>
      <c r="P1833" s="171"/>
      <c r="Q1833" s="171"/>
      <c r="R1833" s="174"/>
      <c r="T1833" s="175"/>
      <c r="U1833" s="171"/>
      <c r="V1833" s="171"/>
      <c r="W1833" s="171"/>
      <c r="X1833" s="171"/>
      <c r="Y1833" s="171"/>
      <c r="Z1833" s="171"/>
      <c r="AA1833" s="176"/>
      <c r="AT1833" s="177" t="s">
        <v>2027</v>
      </c>
      <c r="AU1833" s="177" t="s">
        <v>1960</v>
      </c>
      <c r="AV1833" s="11" t="s">
        <v>2024</v>
      </c>
      <c r="AW1833" s="11" t="s">
        <v>2028</v>
      </c>
      <c r="AX1833" s="11" t="s">
        <v>1878</v>
      </c>
      <c r="AY1833" s="177" t="s">
        <v>2019</v>
      </c>
    </row>
    <row r="1834" spans="2:65" s="1" customFormat="1" ht="31.5" customHeight="1">
      <c r="B1834" s="33"/>
      <c r="C1834" s="155" t="s">
        <v>446</v>
      </c>
      <c r="D1834" s="155" t="s">
        <v>2020</v>
      </c>
      <c r="E1834" s="156" t="s">
        <v>447</v>
      </c>
      <c r="F1834" s="249" t="s">
        <v>448</v>
      </c>
      <c r="G1834" s="250"/>
      <c r="H1834" s="250"/>
      <c r="I1834" s="250"/>
      <c r="J1834" s="157" t="s">
        <v>2049</v>
      </c>
      <c r="K1834" s="158">
        <v>3.85</v>
      </c>
      <c r="L1834" s="251">
        <v>0</v>
      </c>
      <c r="M1834" s="250"/>
      <c r="N1834" s="252">
        <f>ROUND(L1834*K1834,2)</f>
        <v>0</v>
      </c>
      <c r="O1834" s="250"/>
      <c r="P1834" s="250"/>
      <c r="Q1834" s="250"/>
      <c r="R1834" s="35"/>
      <c r="T1834" s="159" t="s">
        <v>1876</v>
      </c>
      <c r="U1834" s="42" t="s">
        <v>1901</v>
      </c>
      <c r="V1834" s="34"/>
      <c r="W1834" s="160">
        <f>V1834*K1834</f>
        <v>0</v>
      </c>
      <c r="X1834" s="160">
        <v>0</v>
      </c>
      <c r="Y1834" s="160">
        <f>X1834*K1834</f>
        <v>0</v>
      </c>
      <c r="Z1834" s="160">
        <v>1.6E-2</v>
      </c>
      <c r="AA1834" s="161">
        <f>Z1834*K1834</f>
        <v>6.1600000000000002E-2</v>
      </c>
      <c r="AR1834" s="16" t="s">
        <v>2102</v>
      </c>
      <c r="AT1834" s="16" t="s">
        <v>2020</v>
      </c>
      <c r="AU1834" s="16" t="s">
        <v>1960</v>
      </c>
      <c r="AY1834" s="16" t="s">
        <v>2019</v>
      </c>
      <c r="BE1834" s="102">
        <f>IF(U1834="základní",N1834,0)</f>
        <v>0</v>
      </c>
      <c r="BF1834" s="102">
        <f>IF(U1834="snížená",N1834,0)</f>
        <v>0</v>
      </c>
      <c r="BG1834" s="102">
        <f>IF(U1834="zákl. přenesená",N1834,0)</f>
        <v>0</v>
      </c>
      <c r="BH1834" s="102">
        <f>IF(U1834="sníž. přenesená",N1834,0)</f>
        <v>0</v>
      </c>
      <c r="BI1834" s="102">
        <f>IF(U1834="nulová",N1834,0)</f>
        <v>0</v>
      </c>
      <c r="BJ1834" s="16" t="s">
        <v>1878</v>
      </c>
      <c r="BK1834" s="102">
        <f>ROUND(L1834*K1834,2)</f>
        <v>0</v>
      </c>
      <c r="BL1834" s="16" t="s">
        <v>2102</v>
      </c>
      <c r="BM1834" s="16" t="s">
        <v>449</v>
      </c>
    </row>
    <row r="1835" spans="2:65" s="10" customFormat="1" ht="31.5" customHeight="1">
      <c r="B1835" s="162"/>
      <c r="C1835" s="163"/>
      <c r="D1835" s="163"/>
      <c r="E1835" s="164" t="s">
        <v>1876</v>
      </c>
      <c r="F1835" s="262" t="s">
        <v>450</v>
      </c>
      <c r="G1835" s="263"/>
      <c r="H1835" s="263"/>
      <c r="I1835" s="263"/>
      <c r="J1835" s="163"/>
      <c r="K1835" s="165">
        <v>1.925</v>
      </c>
      <c r="L1835" s="163"/>
      <c r="M1835" s="163"/>
      <c r="N1835" s="163"/>
      <c r="O1835" s="163"/>
      <c r="P1835" s="163"/>
      <c r="Q1835" s="163"/>
      <c r="R1835" s="166"/>
      <c r="T1835" s="167"/>
      <c r="U1835" s="163"/>
      <c r="V1835" s="163"/>
      <c r="W1835" s="163"/>
      <c r="X1835" s="163"/>
      <c r="Y1835" s="163"/>
      <c r="Z1835" s="163"/>
      <c r="AA1835" s="168"/>
      <c r="AT1835" s="169" t="s">
        <v>2027</v>
      </c>
      <c r="AU1835" s="169" t="s">
        <v>1960</v>
      </c>
      <c r="AV1835" s="10" t="s">
        <v>1960</v>
      </c>
      <c r="AW1835" s="10" t="s">
        <v>2028</v>
      </c>
      <c r="AX1835" s="10" t="s">
        <v>1936</v>
      </c>
      <c r="AY1835" s="169" t="s">
        <v>2019</v>
      </c>
    </row>
    <row r="1836" spans="2:65" s="10" customFormat="1" ht="31.5" customHeight="1">
      <c r="B1836" s="162"/>
      <c r="C1836" s="163"/>
      <c r="D1836" s="163"/>
      <c r="E1836" s="164" t="s">
        <v>1876</v>
      </c>
      <c r="F1836" s="266" t="s">
        <v>451</v>
      </c>
      <c r="G1836" s="263"/>
      <c r="H1836" s="263"/>
      <c r="I1836" s="263"/>
      <c r="J1836" s="163"/>
      <c r="K1836" s="165">
        <v>1.925</v>
      </c>
      <c r="L1836" s="163"/>
      <c r="M1836" s="163"/>
      <c r="N1836" s="163"/>
      <c r="O1836" s="163"/>
      <c r="P1836" s="163"/>
      <c r="Q1836" s="163"/>
      <c r="R1836" s="166"/>
      <c r="T1836" s="167"/>
      <c r="U1836" s="163"/>
      <c r="V1836" s="163"/>
      <c r="W1836" s="163"/>
      <c r="X1836" s="163"/>
      <c r="Y1836" s="163"/>
      <c r="Z1836" s="163"/>
      <c r="AA1836" s="168"/>
      <c r="AT1836" s="169" t="s">
        <v>2027</v>
      </c>
      <c r="AU1836" s="169" t="s">
        <v>1960</v>
      </c>
      <c r="AV1836" s="10" t="s">
        <v>1960</v>
      </c>
      <c r="AW1836" s="10" t="s">
        <v>2028</v>
      </c>
      <c r="AX1836" s="10" t="s">
        <v>1936</v>
      </c>
      <c r="AY1836" s="169" t="s">
        <v>2019</v>
      </c>
    </row>
    <row r="1837" spans="2:65" s="11" customFormat="1" ht="22.5" customHeight="1">
      <c r="B1837" s="170"/>
      <c r="C1837" s="171"/>
      <c r="D1837" s="171"/>
      <c r="E1837" s="172" t="s">
        <v>1876</v>
      </c>
      <c r="F1837" s="264" t="s">
        <v>2029</v>
      </c>
      <c r="G1837" s="265"/>
      <c r="H1837" s="265"/>
      <c r="I1837" s="265"/>
      <c r="J1837" s="171"/>
      <c r="K1837" s="173">
        <v>3.85</v>
      </c>
      <c r="L1837" s="171"/>
      <c r="M1837" s="171"/>
      <c r="N1837" s="171"/>
      <c r="O1837" s="171"/>
      <c r="P1837" s="171"/>
      <c r="Q1837" s="171"/>
      <c r="R1837" s="174"/>
      <c r="T1837" s="175"/>
      <c r="U1837" s="171"/>
      <c r="V1837" s="171"/>
      <c r="W1837" s="171"/>
      <c r="X1837" s="171"/>
      <c r="Y1837" s="171"/>
      <c r="Z1837" s="171"/>
      <c r="AA1837" s="176"/>
      <c r="AT1837" s="177" t="s">
        <v>2027</v>
      </c>
      <c r="AU1837" s="177" t="s">
        <v>1960</v>
      </c>
      <c r="AV1837" s="11" t="s">
        <v>2024</v>
      </c>
      <c r="AW1837" s="11" t="s">
        <v>2028</v>
      </c>
      <c r="AX1837" s="11" t="s">
        <v>1878</v>
      </c>
      <c r="AY1837" s="177" t="s">
        <v>2019</v>
      </c>
    </row>
    <row r="1838" spans="2:65" s="1" customFormat="1" ht="31.5" customHeight="1">
      <c r="B1838" s="33"/>
      <c r="C1838" s="155" t="s">
        <v>452</v>
      </c>
      <c r="D1838" s="155" t="s">
        <v>2020</v>
      </c>
      <c r="E1838" s="156" t="s">
        <v>453</v>
      </c>
      <c r="F1838" s="249" t="s">
        <v>454</v>
      </c>
      <c r="G1838" s="250"/>
      <c r="H1838" s="250"/>
      <c r="I1838" s="250"/>
      <c r="J1838" s="157" t="s">
        <v>2197</v>
      </c>
      <c r="K1838" s="158">
        <v>1</v>
      </c>
      <c r="L1838" s="251">
        <v>0</v>
      </c>
      <c r="M1838" s="250"/>
      <c r="N1838" s="252">
        <f>ROUND(L1838*K1838,2)</f>
        <v>0</v>
      </c>
      <c r="O1838" s="250"/>
      <c r="P1838" s="250"/>
      <c r="Q1838" s="250"/>
      <c r="R1838" s="35"/>
      <c r="T1838" s="159" t="s">
        <v>1876</v>
      </c>
      <c r="U1838" s="42" t="s">
        <v>1901</v>
      </c>
      <c r="V1838" s="34"/>
      <c r="W1838" s="160">
        <f>V1838*K1838</f>
        <v>0</v>
      </c>
      <c r="X1838" s="160">
        <v>0</v>
      </c>
      <c r="Y1838" s="160">
        <f>X1838*K1838</f>
        <v>0</v>
      </c>
      <c r="Z1838" s="160">
        <v>0</v>
      </c>
      <c r="AA1838" s="161">
        <f>Z1838*K1838</f>
        <v>0</v>
      </c>
      <c r="AR1838" s="16" t="s">
        <v>2102</v>
      </c>
      <c r="AT1838" s="16" t="s">
        <v>2020</v>
      </c>
      <c r="AU1838" s="16" t="s">
        <v>1960</v>
      </c>
      <c r="AY1838" s="16" t="s">
        <v>2019</v>
      </c>
      <c r="BE1838" s="102">
        <f>IF(U1838="základní",N1838,0)</f>
        <v>0</v>
      </c>
      <c r="BF1838" s="102">
        <f>IF(U1838="snížená",N1838,0)</f>
        <v>0</v>
      </c>
      <c r="BG1838" s="102">
        <f>IF(U1838="zákl. přenesená",N1838,0)</f>
        <v>0</v>
      </c>
      <c r="BH1838" s="102">
        <f>IF(U1838="sníž. přenesená",N1838,0)</f>
        <v>0</v>
      </c>
      <c r="BI1838" s="102">
        <f>IF(U1838="nulová",N1838,0)</f>
        <v>0</v>
      </c>
      <c r="BJ1838" s="16" t="s">
        <v>1878</v>
      </c>
      <c r="BK1838" s="102">
        <f>ROUND(L1838*K1838,2)</f>
        <v>0</v>
      </c>
      <c r="BL1838" s="16" t="s">
        <v>2102</v>
      </c>
      <c r="BM1838" s="16" t="s">
        <v>455</v>
      </c>
    </row>
    <row r="1839" spans="2:65" s="10" customFormat="1" ht="22.5" customHeight="1">
      <c r="B1839" s="162"/>
      <c r="C1839" s="163"/>
      <c r="D1839" s="163"/>
      <c r="E1839" s="164" t="s">
        <v>1876</v>
      </c>
      <c r="F1839" s="262" t="s">
        <v>456</v>
      </c>
      <c r="G1839" s="263"/>
      <c r="H1839" s="263"/>
      <c r="I1839" s="263"/>
      <c r="J1839" s="163"/>
      <c r="K1839" s="165">
        <v>1</v>
      </c>
      <c r="L1839" s="163"/>
      <c r="M1839" s="163"/>
      <c r="N1839" s="163"/>
      <c r="O1839" s="163"/>
      <c r="P1839" s="163"/>
      <c r="Q1839" s="163"/>
      <c r="R1839" s="166"/>
      <c r="T1839" s="167"/>
      <c r="U1839" s="163"/>
      <c r="V1839" s="163"/>
      <c r="W1839" s="163"/>
      <c r="X1839" s="163"/>
      <c r="Y1839" s="163"/>
      <c r="Z1839" s="163"/>
      <c r="AA1839" s="168"/>
      <c r="AT1839" s="169" t="s">
        <v>2027</v>
      </c>
      <c r="AU1839" s="169" t="s">
        <v>1960</v>
      </c>
      <c r="AV1839" s="10" t="s">
        <v>1960</v>
      </c>
      <c r="AW1839" s="10" t="s">
        <v>2028</v>
      </c>
      <c r="AX1839" s="10" t="s">
        <v>1936</v>
      </c>
      <c r="AY1839" s="169" t="s">
        <v>2019</v>
      </c>
    </row>
    <row r="1840" spans="2:65" s="11" customFormat="1" ht="22.5" customHeight="1">
      <c r="B1840" s="170"/>
      <c r="C1840" s="171"/>
      <c r="D1840" s="171"/>
      <c r="E1840" s="172" t="s">
        <v>1876</v>
      </c>
      <c r="F1840" s="264" t="s">
        <v>2029</v>
      </c>
      <c r="G1840" s="265"/>
      <c r="H1840" s="265"/>
      <c r="I1840" s="265"/>
      <c r="J1840" s="171"/>
      <c r="K1840" s="173">
        <v>1</v>
      </c>
      <c r="L1840" s="171"/>
      <c r="M1840" s="171"/>
      <c r="N1840" s="171"/>
      <c r="O1840" s="171"/>
      <c r="P1840" s="171"/>
      <c r="Q1840" s="171"/>
      <c r="R1840" s="174"/>
      <c r="T1840" s="175"/>
      <c r="U1840" s="171"/>
      <c r="V1840" s="171"/>
      <c r="W1840" s="171"/>
      <c r="X1840" s="171"/>
      <c r="Y1840" s="171"/>
      <c r="Z1840" s="171"/>
      <c r="AA1840" s="176"/>
      <c r="AT1840" s="177" t="s">
        <v>2027</v>
      </c>
      <c r="AU1840" s="177" t="s">
        <v>1960</v>
      </c>
      <c r="AV1840" s="11" t="s">
        <v>2024</v>
      </c>
      <c r="AW1840" s="11" t="s">
        <v>2028</v>
      </c>
      <c r="AX1840" s="11" t="s">
        <v>1878</v>
      </c>
      <c r="AY1840" s="177" t="s">
        <v>2019</v>
      </c>
    </row>
    <row r="1841" spans="2:65" s="1" customFormat="1" ht="69.75" customHeight="1">
      <c r="B1841" s="33"/>
      <c r="C1841" s="178" t="s">
        <v>457</v>
      </c>
      <c r="D1841" s="178" t="s">
        <v>2128</v>
      </c>
      <c r="E1841" s="179" t="s">
        <v>458</v>
      </c>
      <c r="F1841" s="267" t="s">
        <v>459</v>
      </c>
      <c r="G1841" s="268"/>
      <c r="H1841" s="268"/>
      <c r="I1841" s="268"/>
      <c r="J1841" s="180" t="s">
        <v>2197</v>
      </c>
      <c r="K1841" s="181">
        <v>1</v>
      </c>
      <c r="L1841" s="269">
        <v>0</v>
      </c>
      <c r="M1841" s="268"/>
      <c r="N1841" s="270">
        <f>ROUND(L1841*K1841,2)</f>
        <v>0</v>
      </c>
      <c r="O1841" s="250"/>
      <c r="P1841" s="250"/>
      <c r="Q1841" s="250"/>
      <c r="R1841" s="35"/>
      <c r="T1841" s="159" t="s">
        <v>1876</v>
      </c>
      <c r="U1841" s="42" t="s">
        <v>1901</v>
      </c>
      <c r="V1841" s="34"/>
      <c r="W1841" s="160">
        <f>V1841*K1841</f>
        <v>0</v>
      </c>
      <c r="X1841" s="160">
        <v>5.1999999999999998E-3</v>
      </c>
      <c r="Y1841" s="160">
        <f>X1841*K1841</f>
        <v>5.1999999999999998E-3</v>
      </c>
      <c r="Z1841" s="160">
        <v>0</v>
      </c>
      <c r="AA1841" s="161">
        <f>Z1841*K1841</f>
        <v>0</v>
      </c>
      <c r="AR1841" s="16" t="s">
        <v>2184</v>
      </c>
      <c r="AT1841" s="16" t="s">
        <v>2128</v>
      </c>
      <c r="AU1841" s="16" t="s">
        <v>1960</v>
      </c>
      <c r="AY1841" s="16" t="s">
        <v>2019</v>
      </c>
      <c r="BE1841" s="102">
        <f>IF(U1841="základní",N1841,0)</f>
        <v>0</v>
      </c>
      <c r="BF1841" s="102">
        <f>IF(U1841="snížená",N1841,0)</f>
        <v>0</v>
      </c>
      <c r="BG1841" s="102">
        <f>IF(U1841="zákl. přenesená",N1841,0)</f>
        <v>0</v>
      </c>
      <c r="BH1841" s="102">
        <f>IF(U1841="sníž. přenesená",N1841,0)</f>
        <v>0</v>
      </c>
      <c r="BI1841" s="102">
        <f>IF(U1841="nulová",N1841,0)</f>
        <v>0</v>
      </c>
      <c r="BJ1841" s="16" t="s">
        <v>1878</v>
      </c>
      <c r="BK1841" s="102">
        <f>ROUND(L1841*K1841,2)</f>
        <v>0</v>
      </c>
      <c r="BL1841" s="16" t="s">
        <v>2102</v>
      </c>
      <c r="BM1841" s="16" t="s">
        <v>460</v>
      </c>
    </row>
    <row r="1842" spans="2:65" s="10" customFormat="1" ht="22.5" customHeight="1">
      <c r="B1842" s="162"/>
      <c r="C1842" s="163"/>
      <c r="D1842" s="163"/>
      <c r="E1842" s="164" t="s">
        <v>1876</v>
      </c>
      <c r="F1842" s="262" t="s">
        <v>1878</v>
      </c>
      <c r="G1842" s="263"/>
      <c r="H1842" s="263"/>
      <c r="I1842" s="263"/>
      <c r="J1842" s="163"/>
      <c r="K1842" s="165">
        <v>1</v>
      </c>
      <c r="L1842" s="163"/>
      <c r="M1842" s="163"/>
      <c r="N1842" s="163"/>
      <c r="O1842" s="163"/>
      <c r="P1842" s="163"/>
      <c r="Q1842" s="163"/>
      <c r="R1842" s="166"/>
      <c r="T1842" s="167"/>
      <c r="U1842" s="163"/>
      <c r="V1842" s="163"/>
      <c r="W1842" s="163"/>
      <c r="X1842" s="163"/>
      <c r="Y1842" s="163"/>
      <c r="Z1842" s="163"/>
      <c r="AA1842" s="168"/>
      <c r="AT1842" s="169" t="s">
        <v>2027</v>
      </c>
      <c r="AU1842" s="169" t="s">
        <v>1960</v>
      </c>
      <c r="AV1842" s="10" t="s">
        <v>1960</v>
      </c>
      <c r="AW1842" s="10" t="s">
        <v>2028</v>
      </c>
      <c r="AX1842" s="10" t="s">
        <v>1936</v>
      </c>
      <c r="AY1842" s="169" t="s">
        <v>2019</v>
      </c>
    </row>
    <row r="1843" spans="2:65" s="11" customFormat="1" ht="22.5" customHeight="1">
      <c r="B1843" s="170"/>
      <c r="C1843" s="171"/>
      <c r="D1843" s="171"/>
      <c r="E1843" s="172" t="s">
        <v>1876</v>
      </c>
      <c r="F1843" s="264" t="s">
        <v>2029</v>
      </c>
      <c r="G1843" s="265"/>
      <c r="H1843" s="265"/>
      <c r="I1843" s="265"/>
      <c r="J1843" s="171"/>
      <c r="K1843" s="173">
        <v>1</v>
      </c>
      <c r="L1843" s="171"/>
      <c r="M1843" s="171"/>
      <c r="N1843" s="171"/>
      <c r="O1843" s="171"/>
      <c r="P1843" s="171"/>
      <c r="Q1843" s="171"/>
      <c r="R1843" s="174"/>
      <c r="T1843" s="175"/>
      <c r="U1843" s="171"/>
      <c r="V1843" s="171"/>
      <c r="W1843" s="171"/>
      <c r="X1843" s="171"/>
      <c r="Y1843" s="171"/>
      <c r="Z1843" s="171"/>
      <c r="AA1843" s="176"/>
      <c r="AT1843" s="177" t="s">
        <v>2027</v>
      </c>
      <c r="AU1843" s="177" t="s">
        <v>1960</v>
      </c>
      <c r="AV1843" s="11" t="s">
        <v>2024</v>
      </c>
      <c r="AW1843" s="11" t="s">
        <v>2028</v>
      </c>
      <c r="AX1843" s="11" t="s">
        <v>1878</v>
      </c>
      <c r="AY1843" s="177" t="s">
        <v>2019</v>
      </c>
    </row>
    <row r="1844" spans="2:65" s="1" customFormat="1" ht="31.5" customHeight="1">
      <c r="B1844" s="33"/>
      <c r="C1844" s="155" t="s">
        <v>461</v>
      </c>
      <c r="D1844" s="155" t="s">
        <v>2020</v>
      </c>
      <c r="E1844" s="156" t="s">
        <v>462</v>
      </c>
      <c r="F1844" s="249" t="s">
        <v>463</v>
      </c>
      <c r="G1844" s="250"/>
      <c r="H1844" s="250"/>
      <c r="I1844" s="250"/>
      <c r="J1844" s="157" t="s">
        <v>2197</v>
      </c>
      <c r="K1844" s="158">
        <v>6</v>
      </c>
      <c r="L1844" s="251">
        <v>0</v>
      </c>
      <c r="M1844" s="250"/>
      <c r="N1844" s="252">
        <f>ROUND(L1844*K1844,2)</f>
        <v>0</v>
      </c>
      <c r="O1844" s="250"/>
      <c r="P1844" s="250"/>
      <c r="Q1844" s="250"/>
      <c r="R1844" s="35"/>
      <c r="T1844" s="159" t="s">
        <v>1876</v>
      </c>
      <c r="U1844" s="42" t="s">
        <v>1901</v>
      </c>
      <c r="V1844" s="34"/>
      <c r="W1844" s="160">
        <f>V1844*K1844</f>
        <v>0</v>
      </c>
      <c r="X1844" s="160">
        <v>0</v>
      </c>
      <c r="Y1844" s="160">
        <f>X1844*K1844</f>
        <v>0</v>
      </c>
      <c r="Z1844" s="160">
        <v>0</v>
      </c>
      <c r="AA1844" s="161">
        <f>Z1844*K1844</f>
        <v>0</v>
      </c>
      <c r="AR1844" s="16" t="s">
        <v>2102</v>
      </c>
      <c r="AT1844" s="16" t="s">
        <v>2020</v>
      </c>
      <c r="AU1844" s="16" t="s">
        <v>1960</v>
      </c>
      <c r="AY1844" s="16" t="s">
        <v>2019</v>
      </c>
      <c r="BE1844" s="102">
        <f>IF(U1844="základní",N1844,0)</f>
        <v>0</v>
      </c>
      <c r="BF1844" s="102">
        <f>IF(U1844="snížená",N1844,0)</f>
        <v>0</v>
      </c>
      <c r="BG1844" s="102">
        <f>IF(U1844="zákl. přenesená",N1844,0)</f>
        <v>0</v>
      </c>
      <c r="BH1844" s="102">
        <f>IF(U1844="sníž. přenesená",N1844,0)</f>
        <v>0</v>
      </c>
      <c r="BI1844" s="102">
        <f>IF(U1844="nulová",N1844,0)</f>
        <v>0</v>
      </c>
      <c r="BJ1844" s="16" t="s">
        <v>1878</v>
      </c>
      <c r="BK1844" s="102">
        <f>ROUND(L1844*K1844,2)</f>
        <v>0</v>
      </c>
      <c r="BL1844" s="16" t="s">
        <v>2102</v>
      </c>
      <c r="BM1844" s="16" t="s">
        <v>464</v>
      </c>
    </row>
    <row r="1845" spans="2:65" s="10" customFormat="1" ht="22.5" customHeight="1">
      <c r="B1845" s="162"/>
      <c r="C1845" s="163"/>
      <c r="D1845" s="163"/>
      <c r="E1845" s="164" t="s">
        <v>1876</v>
      </c>
      <c r="F1845" s="262" t="s">
        <v>465</v>
      </c>
      <c r="G1845" s="263"/>
      <c r="H1845" s="263"/>
      <c r="I1845" s="263"/>
      <c r="J1845" s="163"/>
      <c r="K1845" s="165">
        <v>6</v>
      </c>
      <c r="L1845" s="163"/>
      <c r="M1845" s="163"/>
      <c r="N1845" s="163"/>
      <c r="O1845" s="163"/>
      <c r="P1845" s="163"/>
      <c r="Q1845" s="163"/>
      <c r="R1845" s="166"/>
      <c r="T1845" s="167"/>
      <c r="U1845" s="163"/>
      <c r="V1845" s="163"/>
      <c r="W1845" s="163"/>
      <c r="X1845" s="163"/>
      <c r="Y1845" s="163"/>
      <c r="Z1845" s="163"/>
      <c r="AA1845" s="168"/>
      <c r="AT1845" s="169" t="s">
        <v>2027</v>
      </c>
      <c r="AU1845" s="169" t="s">
        <v>1960</v>
      </c>
      <c r="AV1845" s="10" t="s">
        <v>1960</v>
      </c>
      <c r="AW1845" s="10" t="s">
        <v>2028</v>
      </c>
      <c r="AX1845" s="10" t="s">
        <v>1936</v>
      </c>
      <c r="AY1845" s="169" t="s">
        <v>2019</v>
      </c>
    </row>
    <row r="1846" spans="2:65" s="11" customFormat="1" ht="22.5" customHeight="1">
      <c r="B1846" s="170"/>
      <c r="C1846" s="171"/>
      <c r="D1846" s="171"/>
      <c r="E1846" s="172" t="s">
        <v>1876</v>
      </c>
      <c r="F1846" s="264" t="s">
        <v>2029</v>
      </c>
      <c r="G1846" s="265"/>
      <c r="H1846" s="265"/>
      <c r="I1846" s="265"/>
      <c r="J1846" s="171"/>
      <c r="K1846" s="173">
        <v>6</v>
      </c>
      <c r="L1846" s="171"/>
      <c r="M1846" s="171"/>
      <c r="N1846" s="171"/>
      <c r="O1846" s="171"/>
      <c r="P1846" s="171"/>
      <c r="Q1846" s="171"/>
      <c r="R1846" s="174"/>
      <c r="T1846" s="175"/>
      <c r="U1846" s="171"/>
      <c r="V1846" s="171"/>
      <c r="W1846" s="171"/>
      <c r="X1846" s="171"/>
      <c r="Y1846" s="171"/>
      <c r="Z1846" s="171"/>
      <c r="AA1846" s="176"/>
      <c r="AT1846" s="177" t="s">
        <v>2027</v>
      </c>
      <c r="AU1846" s="177" t="s">
        <v>1960</v>
      </c>
      <c r="AV1846" s="11" t="s">
        <v>2024</v>
      </c>
      <c r="AW1846" s="11" t="s">
        <v>2028</v>
      </c>
      <c r="AX1846" s="11" t="s">
        <v>1878</v>
      </c>
      <c r="AY1846" s="177" t="s">
        <v>2019</v>
      </c>
    </row>
    <row r="1847" spans="2:65" s="1" customFormat="1" ht="44.25" customHeight="1">
      <c r="B1847" s="33"/>
      <c r="C1847" s="155" t="s">
        <v>466</v>
      </c>
      <c r="D1847" s="155" t="s">
        <v>2020</v>
      </c>
      <c r="E1847" s="156" t="s">
        <v>467</v>
      </c>
      <c r="F1847" s="249" t="s">
        <v>468</v>
      </c>
      <c r="G1847" s="250"/>
      <c r="H1847" s="250"/>
      <c r="I1847" s="250"/>
      <c r="J1847" s="157" t="s">
        <v>2197</v>
      </c>
      <c r="K1847" s="158">
        <v>2</v>
      </c>
      <c r="L1847" s="251">
        <v>0</v>
      </c>
      <c r="M1847" s="250"/>
      <c r="N1847" s="252">
        <f>ROUND(L1847*K1847,2)</f>
        <v>0</v>
      </c>
      <c r="O1847" s="250"/>
      <c r="P1847" s="250"/>
      <c r="Q1847" s="250"/>
      <c r="R1847" s="35"/>
      <c r="T1847" s="159" t="s">
        <v>1876</v>
      </c>
      <c r="U1847" s="42" t="s">
        <v>1901</v>
      </c>
      <c r="V1847" s="34"/>
      <c r="W1847" s="160">
        <f>V1847*K1847</f>
        <v>0</v>
      </c>
      <c r="X1847" s="160">
        <v>0</v>
      </c>
      <c r="Y1847" s="160">
        <f>X1847*K1847</f>
        <v>0</v>
      </c>
      <c r="Z1847" s="160">
        <v>0</v>
      </c>
      <c r="AA1847" s="161">
        <f>Z1847*K1847</f>
        <v>0</v>
      </c>
      <c r="AR1847" s="16" t="s">
        <v>2102</v>
      </c>
      <c r="AT1847" s="16" t="s">
        <v>2020</v>
      </c>
      <c r="AU1847" s="16" t="s">
        <v>1960</v>
      </c>
      <c r="AY1847" s="16" t="s">
        <v>2019</v>
      </c>
      <c r="BE1847" s="102">
        <f>IF(U1847="základní",N1847,0)</f>
        <v>0</v>
      </c>
      <c r="BF1847" s="102">
        <f>IF(U1847="snížená",N1847,0)</f>
        <v>0</v>
      </c>
      <c r="BG1847" s="102">
        <f>IF(U1847="zákl. přenesená",N1847,0)</f>
        <v>0</v>
      </c>
      <c r="BH1847" s="102">
        <f>IF(U1847="sníž. přenesená",N1847,0)</f>
        <v>0</v>
      </c>
      <c r="BI1847" s="102">
        <f>IF(U1847="nulová",N1847,0)</f>
        <v>0</v>
      </c>
      <c r="BJ1847" s="16" t="s">
        <v>1878</v>
      </c>
      <c r="BK1847" s="102">
        <f>ROUND(L1847*K1847,2)</f>
        <v>0</v>
      </c>
      <c r="BL1847" s="16" t="s">
        <v>2102</v>
      </c>
      <c r="BM1847" s="16" t="s">
        <v>469</v>
      </c>
    </row>
    <row r="1848" spans="2:65" s="10" customFormat="1" ht="31.5" customHeight="1">
      <c r="B1848" s="162"/>
      <c r="C1848" s="163"/>
      <c r="D1848" s="163"/>
      <c r="E1848" s="164" t="s">
        <v>1876</v>
      </c>
      <c r="F1848" s="262" t="s">
        <v>470</v>
      </c>
      <c r="G1848" s="263"/>
      <c r="H1848" s="263"/>
      <c r="I1848" s="263"/>
      <c r="J1848" s="163"/>
      <c r="K1848" s="165">
        <v>2</v>
      </c>
      <c r="L1848" s="163"/>
      <c r="M1848" s="163"/>
      <c r="N1848" s="163"/>
      <c r="O1848" s="163"/>
      <c r="P1848" s="163"/>
      <c r="Q1848" s="163"/>
      <c r="R1848" s="166"/>
      <c r="T1848" s="167"/>
      <c r="U1848" s="163"/>
      <c r="V1848" s="163"/>
      <c r="W1848" s="163"/>
      <c r="X1848" s="163"/>
      <c r="Y1848" s="163"/>
      <c r="Z1848" s="163"/>
      <c r="AA1848" s="168"/>
      <c r="AT1848" s="169" t="s">
        <v>2027</v>
      </c>
      <c r="AU1848" s="169" t="s">
        <v>1960</v>
      </c>
      <c r="AV1848" s="10" t="s">
        <v>1960</v>
      </c>
      <c r="AW1848" s="10" t="s">
        <v>2028</v>
      </c>
      <c r="AX1848" s="10" t="s">
        <v>1936</v>
      </c>
      <c r="AY1848" s="169" t="s">
        <v>2019</v>
      </c>
    </row>
    <row r="1849" spans="2:65" s="11" customFormat="1" ht="22.5" customHeight="1">
      <c r="B1849" s="170"/>
      <c r="C1849" s="171"/>
      <c r="D1849" s="171"/>
      <c r="E1849" s="172" t="s">
        <v>1876</v>
      </c>
      <c r="F1849" s="264" t="s">
        <v>2029</v>
      </c>
      <c r="G1849" s="265"/>
      <c r="H1849" s="265"/>
      <c r="I1849" s="265"/>
      <c r="J1849" s="171"/>
      <c r="K1849" s="173">
        <v>2</v>
      </c>
      <c r="L1849" s="171"/>
      <c r="M1849" s="171"/>
      <c r="N1849" s="171"/>
      <c r="O1849" s="171"/>
      <c r="P1849" s="171"/>
      <c r="Q1849" s="171"/>
      <c r="R1849" s="174"/>
      <c r="T1849" s="175"/>
      <c r="U1849" s="171"/>
      <c r="V1849" s="171"/>
      <c r="W1849" s="171"/>
      <c r="X1849" s="171"/>
      <c r="Y1849" s="171"/>
      <c r="Z1849" s="171"/>
      <c r="AA1849" s="176"/>
      <c r="AT1849" s="177" t="s">
        <v>2027</v>
      </c>
      <c r="AU1849" s="177" t="s">
        <v>1960</v>
      </c>
      <c r="AV1849" s="11" t="s">
        <v>2024</v>
      </c>
      <c r="AW1849" s="11" t="s">
        <v>2028</v>
      </c>
      <c r="AX1849" s="11" t="s">
        <v>1878</v>
      </c>
      <c r="AY1849" s="177" t="s">
        <v>2019</v>
      </c>
    </row>
    <row r="1850" spans="2:65" s="1" customFormat="1" ht="31.5" customHeight="1">
      <c r="B1850" s="33"/>
      <c r="C1850" s="155" t="s">
        <v>471</v>
      </c>
      <c r="D1850" s="155" t="s">
        <v>2020</v>
      </c>
      <c r="E1850" s="156" t="s">
        <v>472</v>
      </c>
      <c r="F1850" s="249" t="s">
        <v>473</v>
      </c>
      <c r="G1850" s="250"/>
      <c r="H1850" s="250"/>
      <c r="I1850" s="250"/>
      <c r="J1850" s="157" t="s">
        <v>2197</v>
      </c>
      <c r="K1850" s="158">
        <v>2</v>
      </c>
      <c r="L1850" s="251">
        <v>0</v>
      </c>
      <c r="M1850" s="250"/>
      <c r="N1850" s="252">
        <f>ROUND(L1850*K1850,2)</f>
        <v>0</v>
      </c>
      <c r="O1850" s="250"/>
      <c r="P1850" s="250"/>
      <c r="Q1850" s="250"/>
      <c r="R1850" s="35"/>
      <c r="T1850" s="159" t="s">
        <v>1876</v>
      </c>
      <c r="U1850" s="42" t="s">
        <v>1901</v>
      </c>
      <c r="V1850" s="34"/>
      <c r="W1850" s="160">
        <f>V1850*K1850</f>
        <v>0</v>
      </c>
      <c r="X1850" s="160">
        <v>0</v>
      </c>
      <c r="Y1850" s="160">
        <f>X1850*K1850</f>
        <v>0</v>
      </c>
      <c r="Z1850" s="160">
        <v>0</v>
      </c>
      <c r="AA1850" s="161">
        <f>Z1850*K1850</f>
        <v>0</v>
      </c>
      <c r="AR1850" s="16" t="s">
        <v>2102</v>
      </c>
      <c r="AT1850" s="16" t="s">
        <v>2020</v>
      </c>
      <c r="AU1850" s="16" t="s">
        <v>1960</v>
      </c>
      <c r="AY1850" s="16" t="s">
        <v>2019</v>
      </c>
      <c r="BE1850" s="102">
        <f>IF(U1850="základní",N1850,0)</f>
        <v>0</v>
      </c>
      <c r="BF1850" s="102">
        <f>IF(U1850="snížená",N1850,0)</f>
        <v>0</v>
      </c>
      <c r="BG1850" s="102">
        <f>IF(U1850="zákl. přenesená",N1850,0)</f>
        <v>0</v>
      </c>
      <c r="BH1850" s="102">
        <f>IF(U1850="sníž. přenesená",N1850,0)</f>
        <v>0</v>
      </c>
      <c r="BI1850" s="102">
        <f>IF(U1850="nulová",N1850,0)</f>
        <v>0</v>
      </c>
      <c r="BJ1850" s="16" t="s">
        <v>1878</v>
      </c>
      <c r="BK1850" s="102">
        <f>ROUND(L1850*K1850,2)</f>
        <v>0</v>
      </c>
      <c r="BL1850" s="16" t="s">
        <v>2102</v>
      </c>
      <c r="BM1850" s="16" t="s">
        <v>474</v>
      </c>
    </row>
    <row r="1851" spans="2:65" s="10" customFormat="1" ht="22.5" customHeight="1">
      <c r="B1851" s="162"/>
      <c r="C1851" s="163"/>
      <c r="D1851" s="163"/>
      <c r="E1851" s="164" t="s">
        <v>1876</v>
      </c>
      <c r="F1851" s="262" t="s">
        <v>1960</v>
      </c>
      <c r="G1851" s="263"/>
      <c r="H1851" s="263"/>
      <c r="I1851" s="263"/>
      <c r="J1851" s="163"/>
      <c r="K1851" s="165">
        <v>2</v>
      </c>
      <c r="L1851" s="163"/>
      <c r="M1851" s="163"/>
      <c r="N1851" s="163"/>
      <c r="O1851" s="163"/>
      <c r="P1851" s="163"/>
      <c r="Q1851" s="163"/>
      <c r="R1851" s="166"/>
      <c r="T1851" s="167"/>
      <c r="U1851" s="163"/>
      <c r="V1851" s="163"/>
      <c r="W1851" s="163"/>
      <c r="X1851" s="163"/>
      <c r="Y1851" s="163"/>
      <c r="Z1851" s="163"/>
      <c r="AA1851" s="168"/>
      <c r="AT1851" s="169" t="s">
        <v>2027</v>
      </c>
      <c r="AU1851" s="169" t="s">
        <v>1960</v>
      </c>
      <c r="AV1851" s="10" t="s">
        <v>1960</v>
      </c>
      <c r="AW1851" s="10" t="s">
        <v>2028</v>
      </c>
      <c r="AX1851" s="10" t="s">
        <v>1936</v>
      </c>
      <c r="AY1851" s="169" t="s">
        <v>2019</v>
      </c>
    </row>
    <row r="1852" spans="2:65" s="11" customFormat="1" ht="22.5" customHeight="1">
      <c r="B1852" s="170"/>
      <c r="C1852" s="171"/>
      <c r="D1852" s="171"/>
      <c r="E1852" s="172" t="s">
        <v>1876</v>
      </c>
      <c r="F1852" s="264" t="s">
        <v>2029</v>
      </c>
      <c r="G1852" s="265"/>
      <c r="H1852" s="265"/>
      <c r="I1852" s="265"/>
      <c r="J1852" s="171"/>
      <c r="K1852" s="173">
        <v>2</v>
      </c>
      <c r="L1852" s="171"/>
      <c r="M1852" s="171"/>
      <c r="N1852" s="171"/>
      <c r="O1852" s="171"/>
      <c r="P1852" s="171"/>
      <c r="Q1852" s="171"/>
      <c r="R1852" s="174"/>
      <c r="T1852" s="175"/>
      <c r="U1852" s="171"/>
      <c r="V1852" s="171"/>
      <c r="W1852" s="171"/>
      <c r="X1852" s="171"/>
      <c r="Y1852" s="171"/>
      <c r="Z1852" s="171"/>
      <c r="AA1852" s="176"/>
      <c r="AT1852" s="177" t="s">
        <v>2027</v>
      </c>
      <c r="AU1852" s="177" t="s">
        <v>1960</v>
      </c>
      <c r="AV1852" s="11" t="s">
        <v>2024</v>
      </c>
      <c r="AW1852" s="11" t="s">
        <v>2028</v>
      </c>
      <c r="AX1852" s="11" t="s">
        <v>1878</v>
      </c>
      <c r="AY1852" s="177" t="s">
        <v>2019</v>
      </c>
    </row>
    <row r="1853" spans="2:65" s="1" customFormat="1" ht="31.5" customHeight="1">
      <c r="B1853" s="33"/>
      <c r="C1853" s="155" t="s">
        <v>475</v>
      </c>
      <c r="D1853" s="155" t="s">
        <v>2020</v>
      </c>
      <c r="E1853" s="156" t="s">
        <v>476</v>
      </c>
      <c r="F1853" s="249" t="s">
        <v>477</v>
      </c>
      <c r="G1853" s="250"/>
      <c r="H1853" s="250"/>
      <c r="I1853" s="250"/>
      <c r="J1853" s="157" t="s">
        <v>2197</v>
      </c>
      <c r="K1853" s="158">
        <v>1</v>
      </c>
      <c r="L1853" s="251">
        <v>0</v>
      </c>
      <c r="M1853" s="250"/>
      <c r="N1853" s="252">
        <f>ROUND(L1853*K1853,2)</f>
        <v>0</v>
      </c>
      <c r="O1853" s="250"/>
      <c r="P1853" s="250"/>
      <c r="Q1853" s="250"/>
      <c r="R1853" s="35"/>
      <c r="T1853" s="159" t="s">
        <v>1876</v>
      </c>
      <c r="U1853" s="42" t="s">
        <v>1901</v>
      </c>
      <c r="V1853" s="34"/>
      <c r="W1853" s="160">
        <f>V1853*K1853</f>
        <v>0</v>
      </c>
      <c r="X1853" s="160">
        <v>0</v>
      </c>
      <c r="Y1853" s="160">
        <f>X1853*K1853</f>
        <v>0</v>
      </c>
      <c r="Z1853" s="160">
        <v>0</v>
      </c>
      <c r="AA1853" s="161">
        <f>Z1853*K1853</f>
        <v>0</v>
      </c>
      <c r="AR1853" s="16" t="s">
        <v>2102</v>
      </c>
      <c r="AT1853" s="16" t="s">
        <v>2020</v>
      </c>
      <c r="AU1853" s="16" t="s">
        <v>1960</v>
      </c>
      <c r="AY1853" s="16" t="s">
        <v>2019</v>
      </c>
      <c r="BE1853" s="102">
        <f>IF(U1853="základní",N1853,0)</f>
        <v>0</v>
      </c>
      <c r="BF1853" s="102">
        <f>IF(U1853="snížená",N1853,0)</f>
        <v>0</v>
      </c>
      <c r="BG1853" s="102">
        <f>IF(U1853="zákl. přenesená",N1853,0)</f>
        <v>0</v>
      </c>
      <c r="BH1853" s="102">
        <f>IF(U1853="sníž. přenesená",N1853,0)</f>
        <v>0</v>
      </c>
      <c r="BI1853" s="102">
        <f>IF(U1853="nulová",N1853,0)</f>
        <v>0</v>
      </c>
      <c r="BJ1853" s="16" t="s">
        <v>1878</v>
      </c>
      <c r="BK1853" s="102">
        <f>ROUND(L1853*K1853,2)</f>
        <v>0</v>
      </c>
      <c r="BL1853" s="16" t="s">
        <v>2102</v>
      </c>
      <c r="BM1853" s="16" t="s">
        <v>478</v>
      </c>
    </row>
    <row r="1854" spans="2:65" s="10" customFormat="1" ht="22.5" customHeight="1">
      <c r="B1854" s="162"/>
      <c r="C1854" s="163"/>
      <c r="D1854" s="163"/>
      <c r="E1854" s="164" t="s">
        <v>1876</v>
      </c>
      <c r="F1854" s="262" t="s">
        <v>1878</v>
      </c>
      <c r="G1854" s="263"/>
      <c r="H1854" s="263"/>
      <c r="I1854" s="263"/>
      <c r="J1854" s="163"/>
      <c r="K1854" s="165">
        <v>1</v>
      </c>
      <c r="L1854" s="163"/>
      <c r="M1854" s="163"/>
      <c r="N1854" s="163"/>
      <c r="O1854" s="163"/>
      <c r="P1854" s="163"/>
      <c r="Q1854" s="163"/>
      <c r="R1854" s="166"/>
      <c r="T1854" s="167"/>
      <c r="U1854" s="163"/>
      <c r="V1854" s="163"/>
      <c r="W1854" s="163"/>
      <c r="X1854" s="163"/>
      <c r="Y1854" s="163"/>
      <c r="Z1854" s="163"/>
      <c r="AA1854" s="168"/>
      <c r="AT1854" s="169" t="s">
        <v>2027</v>
      </c>
      <c r="AU1854" s="169" t="s">
        <v>1960</v>
      </c>
      <c r="AV1854" s="10" t="s">
        <v>1960</v>
      </c>
      <c r="AW1854" s="10" t="s">
        <v>2028</v>
      </c>
      <c r="AX1854" s="10" t="s">
        <v>1936</v>
      </c>
      <c r="AY1854" s="169" t="s">
        <v>2019</v>
      </c>
    </row>
    <row r="1855" spans="2:65" s="11" customFormat="1" ht="22.5" customHeight="1">
      <c r="B1855" s="170"/>
      <c r="C1855" s="171"/>
      <c r="D1855" s="171"/>
      <c r="E1855" s="172" t="s">
        <v>1876</v>
      </c>
      <c r="F1855" s="264" t="s">
        <v>2029</v>
      </c>
      <c r="G1855" s="265"/>
      <c r="H1855" s="265"/>
      <c r="I1855" s="265"/>
      <c r="J1855" s="171"/>
      <c r="K1855" s="173">
        <v>1</v>
      </c>
      <c r="L1855" s="171"/>
      <c r="M1855" s="171"/>
      <c r="N1855" s="171"/>
      <c r="O1855" s="171"/>
      <c r="P1855" s="171"/>
      <c r="Q1855" s="171"/>
      <c r="R1855" s="174"/>
      <c r="T1855" s="175"/>
      <c r="U1855" s="171"/>
      <c r="V1855" s="171"/>
      <c r="W1855" s="171"/>
      <c r="X1855" s="171"/>
      <c r="Y1855" s="171"/>
      <c r="Z1855" s="171"/>
      <c r="AA1855" s="176"/>
      <c r="AT1855" s="177" t="s">
        <v>2027</v>
      </c>
      <c r="AU1855" s="177" t="s">
        <v>1960</v>
      </c>
      <c r="AV1855" s="11" t="s">
        <v>2024</v>
      </c>
      <c r="AW1855" s="11" t="s">
        <v>2028</v>
      </c>
      <c r="AX1855" s="11" t="s">
        <v>1878</v>
      </c>
      <c r="AY1855" s="177" t="s">
        <v>2019</v>
      </c>
    </row>
    <row r="1856" spans="2:65" s="1" customFormat="1" ht="22.5" customHeight="1">
      <c r="B1856" s="33"/>
      <c r="C1856" s="155" t="s">
        <v>479</v>
      </c>
      <c r="D1856" s="155" t="s">
        <v>2020</v>
      </c>
      <c r="E1856" s="156" t="s">
        <v>480</v>
      </c>
      <c r="F1856" s="249" t="s">
        <v>481</v>
      </c>
      <c r="G1856" s="250"/>
      <c r="H1856" s="250"/>
      <c r="I1856" s="250"/>
      <c r="J1856" s="157" t="s">
        <v>2023</v>
      </c>
      <c r="K1856" s="158">
        <v>3.68</v>
      </c>
      <c r="L1856" s="251">
        <v>0</v>
      </c>
      <c r="M1856" s="250"/>
      <c r="N1856" s="252">
        <f>ROUND(L1856*K1856,2)</f>
        <v>0</v>
      </c>
      <c r="O1856" s="250"/>
      <c r="P1856" s="250"/>
      <c r="Q1856" s="250"/>
      <c r="R1856" s="35"/>
      <c r="T1856" s="159" t="s">
        <v>1876</v>
      </c>
      <c r="U1856" s="42" t="s">
        <v>1901</v>
      </c>
      <c r="V1856" s="34"/>
      <c r="W1856" s="160">
        <f>V1856*K1856</f>
        <v>0</v>
      </c>
      <c r="X1856" s="160">
        <v>0</v>
      </c>
      <c r="Y1856" s="160">
        <f>X1856*K1856</f>
        <v>0</v>
      </c>
      <c r="Z1856" s="160">
        <v>2.1000000000000001E-2</v>
      </c>
      <c r="AA1856" s="161">
        <f>Z1856*K1856</f>
        <v>7.7280000000000001E-2</v>
      </c>
      <c r="AR1856" s="16" t="s">
        <v>2102</v>
      </c>
      <c r="AT1856" s="16" t="s">
        <v>2020</v>
      </c>
      <c r="AU1856" s="16" t="s">
        <v>1960</v>
      </c>
      <c r="AY1856" s="16" t="s">
        <v>2019</v>
      </c>
      <c r="BE1856" s="102">
        <f>IF(U1856="základní",N1856,0)</f>
        <v>0</v>
      </c>
      <c r="BF1856" s="102">
        <f>IF(U1856="snížená",N1856,0)</f>
        <v>0</v>
      </c>
      <c r="BG1856" s="102">
        <f>IF(U1856="zákl. přenesená",N1856,0)</f>
        <v>0</v>
      </c>
      <c r="BH1856" s="102">
        <f>IF(U1856="sníž. přenesená",N1856,0)</f>
        <v>0</v>
      </c>
      <c r="BI1856" s="102">
        <f>IF(U1856="nulová",N1856,0)</f>
        <v>0</v>
      </c>
      <c r="BJ1856" s="16" t="s">
        <v>1878</v>
      </c>
      <c r="BK1856" s="102">
        <f>ROUND(L1856*K1856,2)</f>
        <v>0</v>
      </c>
      <c r="BL1856" s="16" t="s">
        <v>2102</v>
      </c>
      <c r="BM1856" s="16" t="s">
        <v>482</v>
      </c>
    </row>
    <row r="1857" spans="2:65" s="10" customFormat="1" ht="31.5" customHeight="1">
      <c r="B1857" s="162"/>
      <c r="C1857" s="163"/>
      <c r="D1857" s="163"/>
      <c r="E1857" s="164" t="s">
        <v>1876</v>
      </c>
      <c r="F1857" s="262" t="s">
        <v>483</v>
      </c>
      <c r="G1857" s="263"/>
      <c r="H1857" s="263"/>
      <c r="I1857" s="263"/>
      <c r="J1857" s="163"/>
      <c r="K1857" s="165">
        <v>3.68</v>
      </c>
      <c r="L1857" s="163"/>
      <c r="M1857" s="163"/>
      <c r="N1857" s="163"/>
      <c r="O1857" s="163"/>
      <c r="P1857" s="163"/>
      <c r="Q1857" s="163"/>
      <c r="R1857" s="166"/>
      <c r="T1857" s="167"/>
      <c r="U1857" s="163"/>
      <c r="V1857" s="163"/>
      <c r="W1857" s="163"/>
      <c r="X1857" s="163"/>
      <c r="Y1857" s="163"/>
      <c r="Z1857" s="163"/>
      <c r="AA1857" s="168"/>
      <c r="AT1857" s="169" t="s">
        <v>2027</v>
      </c>
      <c r="AU1857" s="169" t="s">
        <v>1960</v>
      </c>
      <c r="AV1857" s="10" t="s">
        <v>1960</v>
      </c>
      <c r="AW1857" s="10" t="s">
        <v>2028</v>
      </c>
      <c r="AX1857" s="10" t="s">
        <v>1936</v>
      </c>
      <c r="AY1857" s="169" t="s">
        <v>2019</v>
      </c>
    </row>
    <row r="1858" spans="2:65" s="11" customFormat="1" ht="22.5" customHeight="1">
      <c r="B1858" s="170"/>
      <c r="C1858" s="171"/>
      <c r="D1858" s="171"/>
      <c r="E1858" s="172" t="s">
        <v>1876</v>
      </c>
      <c r="F1858" s="264" t="s">
        <v>2029</v>
      </c>
      <c r="G1858" s="265"/>
      <c r="H1858" s="265"/>
      <c r="I1858" s="265"/>
      <c r="J1858" s="171"/>
      <c r="K1858" s="173">
        <v>3.68</v>
      </c>
      <c r="L1858" s="171"/>
      <c r="M1858" s="171"/>
      <c r="N1858" s="171"/>
      <c r="O1858" s="171"/>
      <c r="P1858" s="171"/>
      <c r="Q1858" s="171"/>
      <c r="R1858" s="174"/>
      <c r="T1858" s="175"/>
      <c r="U1858" s="171"/>
      <c r="V1858" s="171"/>
      <c r="W1858" s="171"/>
      <c r="X1858" s="171"/>
      <c r="Y1858" s="171"/>
      <c r="Z1858" s="171"/>
      <c r="AA1858" s="176"/>
      <c r="AT1858" s="177" t="s">
        <v>2027</v>
      </c>
      <c r="AU1858" s="177" t="s">
        <v>1960</v>
      </c>
      <c r="AV1858" s="11" t="s">
        <v>2024</v>
      </c>
      <c r="AW1858" s="11" t="s">
        <v>2028</v>
      </c>
      <c r="AX1858" s="11" t="s">
        <v>1878</v>
      </c>
      <c r="AY1858" s="177" t="s">
        <v>2019</v>
      </c>
    </row>
    <row r="1859" spans="2:65" s="1" customFormat="1" ht="31.5" customHeight="1">
      <c r="B1859" s="33"/>
      <c r="C1859" s="155" t="s">
        <v>484</v>
      </c>
      <c r="D1859" s="155" t="s">
        <v>2020</v>
      </c>
      <c r="E1859" s="156" t="s">
        <v>485</v>
      </c>
      <c r="F1859" s="249" t="s">
        <v>486</v>
      </c>
      <c r="G1859" s="250"/>
      <c r="H1859" s="250"/>
      <c r="I1859" s="250"/>
      <c r="J1859" s="157" t="s">
        <v>2023</v>
      </c>
      <c r="K1859" s="158">
        <v>7</v>
      </c>
      <c r="L1859" s="251">
        <v>0</v>
      </c>
      <c r="M1859" s="250"/>
      <c r="N1859" s="252">
        <f>ROUND(L1859*K1859,2)</f>
        <v>0</v>
      </c>
      <c r="O1859" s="250"/>
      <c r="P1859" s="250"/>
      <c r="Q1859" s="250"/>
      <c r="R1859" s="35"/>
      <c r="T1859" s="159" t="s">
        <v>1876</v>
      </c>
      <c r="U1859" s="42" t="s">
        <v>1901</v>
      </c>
      <c r="V1859" s="34"/>
      <c r="W1859" s="160">
        <f>V1859*K1859</f>
        <v>0</v>
      </c>
      <c r="X1859" s="160">
        <v>0</v>
      </c>
      <c r="Y1859" s="160">
        <f>X1859*K1859</f>
        <v>0</v>
      </c>
      <c r="Z1859" s="160">
        <v>0</v>
      </c>
      <c r="AA1859" s="161">
        <f>Z1859*K1859</f>
        <v>0</v>
      </c>
      <c r="AR1859" s="16" t="s">
        <v>2102</v>
      </c>
      <c r="AT1859" s="16" t="s">
        <v>2020</v>
      </c>
      <c r="AU1859" s="16" t="s">
        <v>1960</v>
      </c>
      <c r="AY1859" s="16" t="s">
        <v>2019</v>
      </c>
      <c r="BE1859" s="102">
        <f>IF(U1859="základní",N1859,0)</f>
        <v>0</v>
      </c>
      <c r="BF1859" s="102">
        <f>IF(U1859="snížená",N1859,0)</f>
        <v>0</v>
      </c>
      <c r="BG1859" s="102">
        <f>IF(U1859="zákl. přenesená",N1859,0)</f>
        <v>0</v>
      </c>
      <c r="BH1859" s="102">
        <f>IF(U1859="sníž. přenesená",N1859,0)</f>
        <v>0</v>
      </c>
      <c r="BI1859" s="102">
        <f>IF(U1859="nulová",N1859,0)</f>
        <v>0</v>
      </c>
      <c r="BJ1859" s="16" t="s">
        <v>1878</v>
      </c>
      <c r="BK1859" s="102">
        <f>ROUND(L1859*K1859,2)</f>
        <v>0</v>
      </c>
      <c r="BL1859" s="16" t="s">
        <v>2102</v>
      </c>
      <c r="BM1859" s="16" t="s">
        <v>487</v>
      </c>
    </row>
    <row r="1860" spans="2:65" s="10" customFormat="1" ht="22.5" customHeight="1">
      <c r="B1860" s="162"/>
      <c r="C1860" s="163"/>
      <c r="D1860" s="163"/>
      <c r="E1860" s="164" t="s">
        <v>1876</v>
      </c>
      <c r="F1860" s="262" t="s">
        <v>488</v>
      </c>
      <c r="G1860" s="263"/>
      <c r="H1860" s="263"/>
      <c r="I1860" s="263"/>
      <c r="J1860" s="163"/>
      <c r="K1860" s="165">
        <v>5</v>
      </c>
      <c r="L1860" s="163"/>
      <c r="M1860" s="163"/>
      <c r="N1860" s="163"/>
      <c r="O1860" s="163"/>
      <c r="P1860" s="163"/>
      <c r="Q1860" s="163"/>
      <c r="R1860" s="166"/>
      <c r="T1860" s="167"/>
      <c r="U1860" s="163"/>
      <c r="V1860" s="163"/>
      <c r="W1860" s="163"/>
      <c r="X1860" s="163"/>
      <c r="Y1860" s="163"/>
      <c r="Z1860" s="163"/>
      <c r="AA1860" s="168"/>
      <c r="AT1860" s="169" t="s">
        <v>2027</v>
      </c>
      <c r="AU1860" s="169" t="s">
        <v>1960</v>
      </c>
      <c r="AV1860" s="10" t="s">
        <v>1960</v>
      </c>
      <c r="AW1860" s="10" t="s">
        <v>2028</v>
      </c>
      <c r="AX1860" s="10" t="s">
        <v>1936</v>
      </c>
      <c r="AY1860" s="169" t="s">
        <v>2019</v>
      </c>
    </row>
    <row r="1861" spans="2:65" s="10" customFormat="1" ht="22.5" customHeight="1">
      <c r="B1861" s="162"/>
      <c r="C1861" s="163"/>
      <c r="D1861" s="163"/>
      <c r="E1861" s="164" t="s">
        <v>1876</v>
      </c>
      <c r="F1861" s="266" t="s">
        <v>489</v>
      </c>
      <c r="G1861" s="263"/>
      <c r="H1861" s="263"/>
      <c r="I1861" s="263"/>
      <c r="J1861" s="163"/>
      <c r="K1861" s="165">
        <v>2</v>
      </c>
      <c r="L1861" s="163"/>
      <c r="M1861" s="163"/>
      <c r="N1861" s="163"/>
      <c r="O1861" s="163"/>
      <c r="P1861" s="163"/>
      <c r="Q1861" s="163"/>
      <c r="R1861" s="166"/>
      <c r="T1861" s="167"/>
      <c r="U1861" s="163"/>
      <c r="V1861" s="163"/>
      <c r="W1861" s="163"/>
      <c r="X1861" s="163"/>
      <c r="Y1861" s="163"/>
      <c r="Z1861" s="163"/>
      <c r="AA1861" s="168"/>
      <c r="AT1861" s="169" t="s">
        <v>2027</v>
      </c>
      <c r="AU1861" s="169" t="s">
        <v>1960</v>
      </c>
      <c r="AV1861" s="10" t="s">
        <v>1960</v>
      </c>
      <c r="AW1861" s="10" t="s">
        <v>2028</v>
      </c>
      <c r="AX1861" s="10" t="s">
        <v>1936</v>
      </c>
      <c r="AY1861" s="169" t="s">
        <v>2019</v>
      </c>
    </row>
    <row r="1862" spans="2:65" s="11" customFormat="1" ht="22.5" customHeight="1">
      <c r="B1862" s="170"/>
      <c r="C1862" s="171"/>
      <c r="D1862" s="171"/>
      <c r="E1862" s="172" t="s">
        <v>1876</v>
      </c>
      <c r="F1862" s="264" t="s">
        <v>2029</v>
      </c>
      <c r="G1862" s="265"/>
      <c r="H1862" s="265"/>
      <c r="I1862" s="265"/>
      <c r="J1862" s="171"/>
      <c r="K1862" s="173">
        <v>7</v>
      </c>
      <c r="L1862" s="171"/>
      <c r="M1862" s="171"/>
      <c r="N1862" s="171"/>
      <c r="O1862" s="171"/>
      <c r="P1862" s="171"/>
      <c r="Q1862" s="171"/>
      <c r="R1862" s="174"/>
      <c r="T1862" s="175"/>
      <c r="U1862" s="171"/>
      <c r="V1862" s="171"/>
      <c r="W1862" s="171"/>
      <c r="X1862" s="171"/>
      <c r="Y1862" s="171"/>
      <c r="Z1862" s="171"/>
      <c r="AA1862" s="176"/>
      <c r="AT1862" s="177" t="s">
        <v>2027</v>
      </c>
      <c r="AU1862" s="177" t="s">
        <v>1960</v>
      </c>
      <c r="AV1862" s="11" t="s">
        <v>2024</v>
      </c>
      <c r="AW1862" s="11" t="s">
        <v>2028</v>
      </c>
      <c r="AX1862" s="11" t="s">
        <v>1878</v>
      </c>
      <c r="AY1862" s="177" t="s">
        <v>2019</v>
      </c>
    </row>
    <row r="1863" spans="2:65" s="1" customFormat="1" ht="57" customHeight="1">
      <c r="B1863" s="33"/>
      <c r="C1863" s="178" t="s">
        <v>490</v>
      </c>
      <c r="D1863" s="178" t="s">
        <v>2128</v>
      </c>
      <c r="E1863" s="179" t="s">
        <v>491</v>
      </c>
      <c r="F1863" s="267" t="s">
        <v>492</v>
      </c>
      <c r="G1863" s="268"/>
      <c r="H1863" s="268"/>
      <c r="I1863" s="268"/>
      <c r="J1863" s="180" t="s">
        <v>2197</v>
      </c>
      <c r="K1863" s="181">
        <v>2</v>
      </c>
      <c r="L1863" s="269">
        <v>0</v>
      </c>
      <c r="M1863" s="268"/>
      <c r="N1863" s="270">
        <f>ROUND(L1863*K1863,2)</f>
        <v>0</v>
      </c>
      <c r="O1863" s="250"/>
      <c r="P1863" s="250"/>
      <c r="Q1863" s="250"/>
      <c r="R1863" s="35"/>
      <c r="T1863" s="159" t="s">
        <v>1876</v>
      </c>
      <c r="U1863" s="42" t="s">
        <v>1901</v>
      </c>
      <c r="V1863" s="34"/>
      <c r="W1863" s="160">
        <f>V1863*K1863</f>
        <v>0</v>
      </c>
      <c r="X1863" s="160">
        <v>0.01</v>
      </c>
      <c r="Y1863" s="160">
        <f>X1863*K1863</f>
        <v>0.02</v>
      </c>
      <c r="Z1863" s="160">
        <v>0</v>
      </c>
      <c r="AA1863" s="161">
        <f>Z1863*K1863</f>
        <v>0</v>
      </c>
      <c r="AR1863" s="16" t="s">
        <v>2184</v>
      </c>
      <c r="AT1863" s="16" t="s">
        <v>2128</v>
      </c>
      <c r="AU1863" s="16" t="s">
        <v>1960</v>
      </c>
      <c r="AY1863" s="16" t="s">
        <v>2019</v>
      </c>
      <c r="BE1863" s="102">
        <f>IF(U1863="základní",N1863,0)</f>
        <v>0</v>
      </c>
      <c r="BF1863" s="102">
        <f>IF(U1863="snížená",N1863,0)</f>
        <v>0</v>
      </c>
      <c r="BG1863" s="102">
        <f>IF(U1863="zákl. přenesená",N1863,0)</f>
        <v>0</v>
      </c>
      <c r="BH1863" s="102">
        <f>IF(U1863="sníž. přenesená",N1863,0)</f>
        <v>0</v>
      </c>
      <c r="BI1863" s="102">
        <f>IF(U1863="nulová",N1863,0)</f>
        <v>0</v>
      </c>
      <c r="BJ1863" s="16" t="s">
        <v>1878</v>
      </c>
      <c r="BK1863" s="102">
        <f>ROUND(L1863*K1863,2)</f>
        <v>0</v>
      </c>
      <c r="BL1863" s="16" t="s">
        <v>2102</v>
      </c>
      <c r="BM1863" s="16" t="s">
        <v>493</v>
      </c>
    </row>
    <row r="1864" spans="2:65" s="10" customFormat="1" ht="22.5" customHeight="1">
      <c r="B1864" s="162"/>
      <c r="C1864" s="163"/>
      <c r="D1864" s="163"/>
      <c r="E1864" s="164" t="s">
        <v>1876</v>
      </c>
      <c r="F1864" s="262" t="s">
        <v>494</v>
      </c>
      <c r="G1864" s="263"/>
      <c r="H1864" s="263"/>
      <c r="I1864" s="263"/>
      <c r="J1864" s="163"/>
      <c r="K1864" s="165">
        <v>2</v>
      </c>
      <c r="L1864" s="163"/>
      <c r="M1864" s="163"/>
      <c r="N1864" s="163"/>
      <c r="O1864" s="163"/>
      <c r="P1864" s="163"/>
      <c r="Q1864" s="163"/>
      <c r="R1864" s="166"/>
      <c r="T1864" s="167"/>
      <c r="U1864" s="163"/>
      <c r="V1864" s="163"/>
      <c r="W1864" s="163"/>
      <c r="X1864" s="163"/>
      <c r="Y1864" s="163"/>
      <c r="Z1864" s="163"/>
      <c r="AA1864" s="168"/>
      <c r="AT1864" s="169" t="s">
        <v>2027</v>
      </c>
      <c r="AU1864" s="169" t="s">
        <v>1960</v>
      </c>
      <c r="AV1864" s="10" t="s">
        <v>1960</v>
      </c>
      <c r="AW1864" s="10" t="s">
        <v>2028</v>
      </c>
      <c r="AX1864" s="10" t="s">
        <v>1936</v>
      </c>
      <c r="AY1864" s="169" t="s">
        <v>2019</v>
      </c>
    </row>
    <row r="1865" spans="2:65" s="11" customFormat="1" ht="22.5" customHeight="1">
      <c r="B1865" s="170"/>
      <c r="C1865" s="171"/>
      <c r="D1865" s="171"/>
      <c r="E1865" s="172" t="s">
        <v>1876</v>
      </c>
      <c r="F1865" s="264" t="s">
        <v>2029</v>
      </c>
      <c r="G1865" s="265"/>
      <c r="H1865" s="265"/>
      <c r="I1865" s="265"/>
      <c r="J1865" s="171"/>
      <c r="K1865" s="173">
        <v>2</v>
      </c>
      <c r="L1865" s="171"/>
      <c r="M1865" s="171"/>
      <c r="N1865" s="171"/>
      <c r="O1865" s="171"/>
      <c r="P1865" s="171"/>
      <c r="Q1865" s="171"/>
      <c r="R1865" s="174"/>
      <c r="T1865" s="175"/>
      <c r="U1865" s="171"/>
      <c r="V1865" s="171"/>
      <c r="W1865" s="171"/>
      <c r="X1865" s="171"/>
      <c r="Y1865" s="171"/>
      <c r="Z1865" s="171"/>
      <c r="AA1865" s="176"/>
      <c r="AT1865" s="177" t="s">
        <v>2027</v>
      </c>
      <c r="AU1865" s="177" t="s">
        <v>1960</v>
      </c>
      <c r="AV1865" s="11" t="s">
        <v>2024</v>
      </c>
      <c r="AW1865" s="11" t="s">
        <v>2028</v>
      </c>
      <c r="AX1865" s="11" t="s">
        <v>1878</v>
      </c>
      <c r="AY1865" s="177" t="s">
        <v>2019</v>
      </c>
    </row>
    <row r="1866" spans="2:65" s="1" customFormat="1" ht="44.25" customHeight="1">
      <c r="B1866" s="33"/>
      <c r="C1866" s="178" t="s">
        <v>495</v>
      </c>
      <c r="D1866" s="178" t="s">
        <v>2128</v>
      </c>
      <c r="E1866" s="179" t="s">
        <v>496</v>
      </c>
      <c r="F1866" s="267" t="s">
        <v>497</v>
      </c>
      <c r="G1866" s="268"/>
      <c r="H1866" s="268"/>
      <c r="I1866" s="268"/>
      <c r="J1866" s="180" t="s">
        <v>2197</v>
      </c>
      <c r="K1866" s="181">
        <v>5</v>
      </c>
      <c r="L1866" s="269">
        <v>0</v>
      </c>
      <c r="M1866" s="268"/>
      <c r="N1866" s="270">
        <f>ROUND(L1866*K1866,2)</f>
        <v>0</v>
      </c>
      <c r="O1866" s="250"/>
      <c r="P1866" s="250"/>
      <c r="Q1866" s="250"/>
      <c r="R1866" s="35"/>
      <c r="T1866" s="159" t="s">
        <v>1876</v>
      </c>
      <c r="U1866" s="42" t="s">
        <v>1901</v>
      </c>
      <c r="V1866" s="34"/>
      <c r="W1866" s="160">
        <f>V1866*K1866</f>
        <v>0</v>
      </c>
      <c r="X1866" s="160">
        <v>0.01</v>
      </c>
      <c r="Y1866" s="160">
        <f>X1866*K1866</f>
        <v>0.05</v>
      </c>
      <c r="Z1866" s="160">
        <v>0</v>
      </c>
      <c r="AA1866" s="161">
        <f>Z1866*K1866</f>
        <v>0</v>
      </c>
      <c r="AR1866" s="16" t="s">
        <v>2184</v>
      </c>
      <c r="AT1866" s="16" t="s">
        <v>2128</v>
      </c>
      <c r="AU1866" s="16" t="s">
        <v>1960</v>
      </c>
      <c r="AY1866" s="16" t="s">
        <v>2019</v>
      </c>
      <c r="BE1866" s="102">
        <f>IF(U1866="základní",N1866,0)</f>
        <v>0</v>
      </c>
      <c r="BF1866" s="102">
        <f>IF(U1866="snížená",N1866,0)</f>
        <v>0</v>
      </c>
      <c r="BG1866" s="102">
        <f>IF(U1866="zákl. přenesená",N1866,0)</f>
        <v>0</v>
      </c>
      <c r="BH1866" s="102">
        <f>IF(U1866="sníž. přenesená",N1866,0)</f>
        <v>0</v>
      </c>
      <c r="BI1866" s="102">
        <f>IF(U1866="nulová",N1866,0)</f>
        <v>0</v>
      </c>
      <c r="BJ1866" s="16" t="s">
        <v>1878</v>
      </c>
      <c r="BK1866" s="102">
        <f>ROUND(L1866*K1866,2)</f>
        <v>0</v>
      </c>
      <c r="BL1866" s="16" t="s">
        <v>2102</v>
      </c>
      <c r="BM1866" s="16" t="s">
        <v>498</v>
      </c>
    </row>
    <row r="1867" spans="2:65" s="10" customFormat="1" ht="22.5" customHeight="1">
      <c r="B1867" s="162"/>
      <c r="C1867" s="163"/>
      <c r="D1867" s="163"/>
      <c r="E1867" s="164" t="s">
        <v>1876</v>
      </c>
      <c r="F1867" s="262" t="s">
        <v>499</v>
      </c>
      <c r="G1867" s="263"/>
      <c r="H1867" s="263"/>
      <c r="I1867" s="263"/>
      <c r="J1867" s="163"/>
      <c r="K1867" s="165">
        <v>5</v>
      </c>
      <c r="L1867" s="163"/>
      <c r="M1867" s="163"/>
      <c r="N1867" s="163"/>
      <c r="O1867" s="163"/>
      <c r="P1867" s="163"/>
      <c r="Q1867" s="163"/>
      <c r="R1867" s="166"/>
      <c r="T1867" s="167"/>
      <c r="U1867" s="163"/>
      <c r="V1867" s="163"/>
      <c r="W1867" s="163"/>
      <c r="X1867" s="163"/>
      <c r="Y1867" s="163"/>
      <c r="Z1867" s="163"/>
      <c r="AA1867" s="168"/>
      <c r="AT1867" s="169" t="s">
        <v>2027</v>
      </c>
      <c r="AU1867" s="169" t="s">
        <v>1960</v>
      </c>
      <c r="AV1867" s="10" t="s">
        <v>1960</v>
      </c>
      <c r="AW1867" s="10" t="s">
        <v>2028</v>
      </c>
      <c r="AX1867" s="10" t="s">
        <v>1936</v>
      </c>
      <c r="AY1867" s="169" t="s">
        <v>2019</v>
      </c>
    </row>
    <row r="1868" spans="2:65" s="11" customFormat="1" ht="22.5" customHeight="1">
      <c r="B1868" s="170"/>
      <c r="C1868" s="171"/>
      <c r="D1868" s="171"/>
      <c r="E1868" s="172" t="s">
        <v>1876</v>
      </c>
      <c r="F1868" s="264" t="s">
        <v>2029</v>
      </c>
      <c r="G1868" s="265"/>
      <c r="H1868" s="265"/>
      <c r="I1868" s="265"/>
      <c r="J1868" s="171"/>
      <c r="K1868" s="173">
        <v>5</v>
      </c>
      <c r="L1868" s="171"/>
      <c r="M1868" s="171"/>
      <c r="N1868" s="171"/>
      <c r="O1868" s="171"/>
      <c r="P1868" s="171"/>
      <c r="Q1868" s="171"/>
      <c r="R1868" s="174"/>
      <c r="T1868" s="175"/>
      <c r="U1868" s="171"/>
      <c r="V1868" s="171"/>
      <c r="W1868" s="171"/>
      <c r="X1868" s="171"/>
      <c r="Y1868" s="171"/>
      <c r="Z1868" s="171"/>
      <c r="AA1868" s="176"/>
      <c r="AT1868" s="177" t="s">
        <v>2027</v>
      </c>
      <c r="AU1868" s="177" t="s">
        <v>1960</v>
      </c>
      <c r="AV1868" s="11" t="s">
        <v>2024</v>
      </c>
      <c r="AW1868" s="11" t="s">
        <v>2028</v>
      </c>
      <c r="AX1868" s="11" t="s">
        <v>1878</v>
      </c>
      <c r="AY1868" s="177" t="s">
        <v>2019</v>
      </c>
    </row>
    <row r="1869" spans="2:65" s="1" customFormat="1" ht="22.5" customHeight="1">
      <c r="B1869" s="33"/>
      <c r="C1869" s="155" t="s">
        <v>500</v>
      </c>
      <c r="D1869" s="155" t="s">
        <v>2020</v>
      </c>
      <c r="E1869" s="156" t="s">
        <v>501</v>
      </c>
      <c r="F1869" s="249" t="s">
        <v>502</v>
      </c>
      <c r="G1869" s="250"/>
      <c r="H1869" s="250"/>
      <c r="I1869" s="250"/>
      <c r="J1869" s="157" t="s">
        <v>2197</v>
      </c>
      <c r="K1869" s="158">
        <v>17</v>
      </c>
      <c r="L1869" s="251">
        <v>0</v>
      </c>
      <c r="M1869" s="250"/>
      <c r="N1869" s="252">
        <f>ROUND(L1869*K1869,2)</f>
        <v>0</v>
      </c>
      <c r="O1869" s="250"/>
      <c r="P1869" s="250"/>
      <c r="Q1869" s="250"/>
      <c r="R1869" s="35"/>
      <c r="T1869" s="159" t="s">
        <v>1876</v>
      </c>
      <c r="U1869" s="42" t="s">
        <v>1901</v>
      </c>
      <c r="V1869" s="34"/>
      <c r="W1869" s="160">
        <f>V1869*K1869</f>
        <v>0</v>
      </c>
      <c r="X1869" s="160">
        <v>6.9999999999999994E-5</v>
      </c>
      <c r="Y1869" s="160">
        <f>X1869*K1869</f>
        <v>1.1899999999999999E-3</v>
      </c>
      <c r="Z1869" s="160">
        <v>0</v>
      </c>
      <c r="AA1869" s="161">
        <f>Z1869*K1869</f>
        <v>0</v>
      </c>
      <c r="AR1869" s="16" t="s">
        <v>2102</v>
      </c>
      <c r="AT1869" s="16" t="s">
        <v>2020</v>
      </c>
      <c r="AU1869" s="16" t="s">
        <v>1960</v>
      </c>
      <c r="AY1869" s="16" t="s">
        <v>2019</v>
      </c>
      <c r="BE1869" s="102">
        <f>IF(U1869="základní",N1869,0)</f>
        <v>0</v>
      </c>
      <c r="BF1869" s="102">
        <f>IF(U1869="snížená",N1869,0)</f>
        <v>0</v>
      </c>
      <c r="BG1869" s="102">
        <f>IF(U1869="zákl. přenesená",N1869,0)</f>
        <v>0</v>
      </c>
      <c r="BH1869" s="102">
        <f>IF(U1869="sníž. přenesená",N1869,0)</f>
        <v>0</v>
      </c>
      <c r="BI1869" s="102">
        <f>IF(U1869="nulová",N1869,0)</f>
        <v>0</v>
      </c>
      <c r="BJ1869" s="16" t="s">
        <v>1878</v>
      </c>
      <c r="BK1869" s="102">
        <f>ROUND(L1869*K1869,2)</f>
        <v>0</v>
      </c>
      <c r="BL1869" s="16" t="s">
        <v>2102</v>
      </c>
      <c r="BM1869" s="16" t="s">
        <v>503</v>
      </c>
    </row>
    <row r="1870" spans="2:65" s="12" customFormat="1" ht="22.5" customHeight="1">
      <c r="B1870" s="182"/>
      <c r="C1870" s="183"/>
      <c r="D1870" s="183"/>
      <c r="E1870" s="184" t="s">
        <v>1876</v>
      </c>
      <c r="F1870" s="274" t="s">
        <v>504</v>
      </c>
      <c r="G1870" s="273"/>
      <c r="H1870" s="273"/>
      <c r="I1870" s="273"/>
      <c r="J1870" s="183"/>
      <c r="K1870" s="185" t="s">
        <v>1876</v>
      </c>
      <c r="L1870" s="183"/>
      <c r="M1870" s="183"/>
      <c r="N1870" s="183"/>
      <c r="O1870" s="183"/>
      <c r="P1870" s="183"/>
      <c r="Q1870" s="183"/>
      <c r="R1870" s="186"/>
      <c r="T1870" s="187"/>
      <c r="U1870" s="183"/>
      <c r="V1870" s="183"/>
      <c r="W1870" s="183"/>
      <c r="X1870" s="183"/>
      <c r="Y1870" s="183"/>
      <c r="Z1870" s="183"/>
      <c r="AA1870" s="188"/>
      <c r="AT1870" s="189" t="s">
        <v>2027</v>
      </c>
      <c r="AU1870" s="189" t="s">
        <v>1960</v>
      </c>
      <c r="AV1870" s="12" t="s">
        <v>1878</v>
      </c>
      <c r="AW1870" s="12" t="s">
        <v>2028</v>
      </c>
      <c r="AX1870" s="12" t="s">
        <v>1936</v>
      </c>
      <c r="AY1870" s="189" t="s">
        <v>2019</v>
      </c>
    </row>
    <row r="1871" spans="2:65" s="10" customFormat="1" ht="22.5" customHeight="1">
      <c r="B1871" s="162"/>
      <c r="C1871" s="163"/>
      <c r="D1871" s="163"/>
      <c r="E1871" s="164" t="s">
        <v>1876</v>
      </c>
      <c r="F1871" s="266" t="s">
        <v>505</v>
      </c>
      <c r="G1871" s="263"/>
      <c r="H1871" s="263"/>
      <c r="I1871" s="263"/>
      <c r="J1871" s="163"/>
      <c r="K1871" s="165">
        <v>5</v>
      </c>
      <c r="L1871" s="163"/>
      <c r="M1871" s="163"/>
      <c r="N1871" s="163"/>
      <c r="O1871" s="163"/>
      <c r="P1871" s="163"/>
      <c r="Q1871" s="163"/>
      <c r="R1871" s="166"/>
      <c r="T1871" s="167"/>
      <c r="U1871" s="163"/>
      <c r="V1871" s="163"/>
      <c r="W1871" s="163"/>
      <c r="X1871" s="163"/>
      <c r="Y1871" s="163"/>
      <c r="Z1871" s="163"/>
      <c r="AA1871" s="168"/>
      <c r="AT1871" s="169" t="s">
        <v>2027</v>
      </c>
      <c r="AU1871" s="169" t="s">
        <v>1960</v>
      </c>
      <c r="AV1871" s="10" t="s">
        <v>1960</v>
      </c>
      <c r="AW1871" s="10" t="s">
        <v>2028</v>
      </c>
      <c r="AX1871" s="10" t="s">
        <v>1936</v>
      </c>
      <c r="AY1871" s="169" t="s">
        <v>2019</v>
      </c>
    </row>
    <row r="1872" spans="2:65" s="10" customFormat="1" ht="22.5" customHeight="1">
      <c r="B1872" s="162"/>
      <c r="C1872" s="163"/>
      <c r="D1872" s="163"/>
      <c r="E1872" s="164" t="s">
        <v>1876</v>
      </c>
      <c r="F1872" s="266" t="s">
        <v>377</v>
      </c>
      <c r="G1872" s="263"/>
      <c r="H1872" s="263"/>
      <c r="I1872" s="263"/>
      <c r="J1872" s="163"/>
      <c r="K1872" s="165">
        <v>1</v>
      </c>
      <c r="L1872" s="163"/>
      <c r="M1872" s="163"/>
      <c r="N1872" s="163"/>
      <c r="O1872" s="163"/>
      <c r="P1872" s="163"/>
      <c r="Q1872" s="163"/>
      <c r="R1872" s="166"/>
      <c r="T1872" s="167"/>
      <c r="U1872" s="163"/>
      <c r="V1872" s="163"/>
      <c r="W1872" s="163"/>
      <c r="X1872" s="163"/>
      <c r="Y1872" s="163"/>
      <c r="Z1872" s="163"/>
      <c r="AA1872" s="168"/>
      <c r="AT1872" s="169" t="s">
        <v>2027</v>
      </c>
      <c r="AU1872" s="169" t="s">
        <v>1960</v>
      </c>
      <c r="AV1872" s="10" t="s">
        <v>1960</v>
      </c>
      <c r="AW1872" s="10" t="s">
        <v>2028</v>
      </c>
      <c r="AX1872" s="10" t="s">
        <v>1936</v>
      </c>
      <c r="AY1872" s="169" t="s">
        <v>2019</v>
      </c>
    </row>
    <row r="1873" spans="2:65" s="10" customFormat="1" ht="22.5" customHeight="1">
      <c r="B1873" s="162"/>
      <c r="C1873" s="163"/>
      <c r="D1873" s="163"/>
      <c r="E1873" s="164" t="s">
        <v>1876</v>
      </c>
      <c r="F1873" s="266" t="s">
        <v>378</v>
      </c>
      <c r="G1873" s="263"/>
      <c r="H1873" s="263"/>
      <c r="I1873" s="263"/>
      <c r="J1873" s="163"/>
      <c r="K1873" s="165">
        <v>1</v>
      </c>
      <c r="L1873" s="163"/>
      <c r="M1873" s="163"/>
      <c r="N1873" s="163"/>
      <c r="O1873" s="163"/>
      <c r="P1873" s="163"/>
      <c r="Q1873" s="163"/>
      <c r="R1873" s="166"/>
      <c r="T1873" s="167"/>
      <c r="U1873" s="163"/>
      <c r="V1873" s="163"/>
      <c r="W1873" s="163"/>
      <c r="X1873" s="163"/>
      <c r="Y1873" s="163"/>
      <c r="Z1873" s="163"/>
      <c r="AA1873" s="168"/>
      <c r="AT1873" s="169" t="s">
        <v>2027</v>
      </c>
      <c r="AU1873" s="169" t="s">
        <v>1960</v>
      </c>
      <c r="AV1873" s="10" t="s">
        <v>1960</v>
      </c>
      <c r="AW1873" s="10" t="s">
        <v>2028</v>
      </c>
      <c r="AX1873" s="10" t="s">
        <v>1936</v>
      </c>
      <c r="AY1873" s="169" t="s">
        <v>2019</v>
      </c>
    </row>
    <row r="1874" spans="2:65" s="10" customFormat="1" ht="22.5" customHeight="1">
      <c r="B1874" s="162"/>
      <c r="C1874" s="163"/>
      <c r="D1874" s="163"/>
      <c r="E1874" s="164" t="s">
        <v>1876</v>
      </c>
      <c r="F1874" s="266" t="s">
        <v>379</v>
      </c>
      <c r="G1874" s="263"/>
      <c r="H1874" s="263"/>
      <c r="I1874" s="263"/>
      <c r="J1874" s="163"/>
      <c r="K1874" s="165">
        <v>1</v>
      </c>
      <c r="L1874" s="163"/>
      <c r="M1874" s="163"/>
      <c r="N1874" s="163"/>
      <c r="O1874" s="163"/>
      <c r="P1874" s="163"/>
      <c r="Q1874" s="163"/>
      <c r="R1874" s="166"/>
      <c r="T1874" s="167"/>
      <c r="U1874" s="163"/>
      <c r="V1874" s="163"/>
      <c r="W1874" s="163"/>
      <c r="X1874" s="163"/>
      <c r="Y1874" s="163"/>
      <c r="Z1874" s="163"/>
      <c r="AA1874" s="168"/>
      <c r="AT1874" s="169" t="s">
        <v>2027</v>
      </c>
      <c r="AU1874" s="169" t="s">
        <v>1960</v>
      </c>
      <c r="AV1874" s="10" t="s">
        <v>1960</v>
      </c>
      <c r="AW1874" s="10" t="s">
        <v>2028</v>
      </c>
      <c r="AX1874" s="10" t="s">
        <v>1936</v>
      </c>
      <c r="AY1874" s="169" t="s">
        <v>2019</v>
      </c>
    </row>
    <row r="1875" spans="2:65" s="12" customFormat="1" ht="22.5" customHeight="1">
      <c r="B1875" s="182"/>
      <c r="C1875" s="183"/>
      <c r="D1875" s="183"/>
      <c r="E1875" s="184" t="s">
        <v>1876</v>
      </c>
      <c r="F1875" s="272" t="s">
        <v>506</v>
      </c>
      <c r="G1875" s="273"/>
      <c r="H1875" s="273"/>
      <c r="I1875" s="273"/>
      <c r="J1875" s="183"/>
      <c r="K1875" s="185" t="s">
        <v>1876</v>
      </c>
      <c r="L1875" s="183"/>
      <c r="M1875" s="183"/>
      <c r="N1875" s="183"/>
      <c r="O1875" s="183"/>
      <c r="P1875" s="183"/>
      <c r="Q1875" s="183"/>
      <c r="R1875" s="186"/>
      <c r="T1875" s="187"/>
      <c r="U1875" s="183"/>
      <c r="V1875" s="183"/>
      <c r="W1875" s="183"/>
      <c r="X1875" s="183"/>
      <c r="Y1875" s="183"/>
      <c r="Z1875" s="183"/>
      <c r="AA1875" s="188"/>
      <c r="AT1875" s="189" t="s">
        <v>2027</v>
      </c>
      <c r="AU1875" s="189" t="s">
        <v>1960</v>
      </c>
      <c r="AV1875" s="12" t="s">
        <v>1878</v>
      </c>
      <c r="AW1875" s="12" t="s">
        <v>2028</v>
      </c>
      <c r="AX1875" s="12" t="s">
        <v>1936</v>
      </c>
      <c r="AY1875" s="189" t="s">
        <v>2019</v>
      </c>
    </row>
    <row r="1876" spans="2:65" s="10" customFormat="1" ht="22.5" customHeight="1">
      <c r="B1876" s="162"/>
      <c r="C1876" s="163"/>
      <c r="D1876" s="163"/>
      <c r="E1876" s="164" t="s">
        <v>1876</v>
      </c>
      <c r="F1876" s="266" t="s">
        <v>507</v>
      </c>
      <c r="G1876" s="263"/>
      <c r="H1876" s="263"/>
      <c r="I1876" s="263"/>
      <c r="J1876" s="163"/>
      <c r="K1876" s="165">
        <v>1</v>
      </c>
      <c r="L1876" s="163"/>
      <c r="M1876" s="163"/>
      <c r="N1876" s="163"/>
      <c r="O1876" s="163"/>
      <c r="P1876" s="163"/>
      <c r="Q1876" s="163"/>
      <c r="R1876" s="166"/>
      <c r="T1876" s="167"/>
      <c r="U1876" s="163"/>
      <c r="V1876" s="163"/>
      <c r="W1876" s="163"/>
      <c r="X1876" s="163"/>
      <c r="Y1876" s="163"/>
      <c r="Z1876" s="163"/>
      <c r="AA1876" s="168"/>
      <c r="AT1876" s="169" t="s">
        <v>2027</v>
      </c>
      <c r="AU1876" s="169" t="s">
        <v>1960</v>
      </c>
      <c r="AV1876" s="10" t="s">
        <v>1960</v>
      </c>
      <c r="AW1876" s="10" t="s">
        <v>2028</v>
      </c>
      <c r="AX1876" s="10" t="s">
        <v>1936</v>
      </c>
      <c r="AY1876" s="169" t="s">
        <v>2019</v>
      </c>
    </row>
    <row r="1877" spans="2:65" s="10" customFormat="1" ht="22.5" customHeight="1">
      <c r="B1877" s="162"/>
      <c r="C1877" s="163"/>
      <c r="D1877" s="163"/>
      <c r="E1877" s="164" t="s">
        <v>1876</v>
      </c>
      <c r="F1877" s="266" t="s">
        <v>508</v>
      </c>
      <c r="G1877" s="263"/>
      <c r="H1877" s="263"/>
      <c r="I1877" s="263"/>
      <c r="J1877" s="163"/>
      <c r="K1877" s="165">
        <v>1</v>
      </c>
      <c r="L1877" s="163"/>
      <c r="M1877" s="163"/>
      <c r="N1877" s="163"/>
      <c r="O1877" s="163"/>
      <c r="P1877" s="163"/>
      <c r="Q1877" s="163"/>
      <c r="R1877" s="166"/>
      <c r="T1877" s="167"/>
      <c r="U1877" s="163"/>
      <c r="V1877" s="163"/>
      <c r="W1877" s="163"/>
      <c r="X1877" s="163"/>
      <c r="Y1877" s="163"/>
      <c r="Z1877" s="163"/>
      <c r="AA1877" s="168"/>
      <c r="AT1877" s="169" t="s">
        <v>2027</v>
      </c>
      <c r="AU1877" s="169" t="s">
        <v>1960</v>
      </c>
      <c r="AV1877" s="10" t="s">
        <v>1960</v>
      </c>
      <c r="AW1877" s="10" t="s">
        <v>2028</v>
      </c>
      <c r="AX1877" s="10" t="s">
        <v>1936</v>
      </c>
      <c r="AY1877" s="169" t="s">
        <v>2019</v>
      </c>
    </row>
    <row r="1878" spans="2:65" s="10" customFormat="1" ht="22.5" customHeight="1">
      <c r="B1878" s="162"/>
      <c r="C1878" s="163"/>
      <c r="D1878" s="163"/>
      <c r="E1878" s="164" t="s">
        <v>1876</v>
      </c>
      <c r="F1878" s="266" t="s">
        <v>509</v>
      </c>
      <c r="G1878" s="263"/>
      <c r="H1878" s="263"/>
      <c r="I1878" s="263"/>
      <c r="J1878" s="163"/>
      <c r="K1878" s="165">
        <v>1</v>
      </c>
      <c r="L1878" s="163"/>
      <c r="M1878" s="163"/>
      <c r="N1878" s="163"/>
      <c r="O1878" s="163"/>
      <c r="P1878" s="163"/>
      <c r="Q1878" s="163"/>
      <c r="R1878" s="166"/>
      <c r="T1878" s="167"/>
      <c r="U1878" s="163"/>
      <c r="V1878" s="163"/>
      <c r="W1878" s="163"/>
      <c r="X1878" s="163"/>
      <c r="Y1878" s="163"/>
      <c r="Z1878" s="163"/>
      <c r="AA1878" s="168"/>
      <c r="AT1878" s="169" t="s">
        <v>2027</v>
      </c>
      <c r="AU1878" s="169" t="s">
        <v>1960</v>
      </c>
      <c r="AV1878" s="10" t="s">
        <v>1960</v>
      </c>
      <c r="AW1878" s="10" t="s">
        <v>2028</v>
      </c>
      <c r="AX1878" s="10" t="s">
        <v>1936</v>
      </c>
      <c r="AY1878" s="169" t="s">
        <v>2019</v>
      </c>
    </row>
    <row r="1879" spans="2:65" s="10" customFormat="1" ht="22.5" customHeight="1">
      <c r="B1879" s="162"/>
      <c r="C1879" s="163"/>
      <c r="D1879" s="163"/>
      <c r="E1879" s="164" t="s">
        <v>1876</v>
      </c>
      <c r="F1879" s="266" t="s">
        <v>510</v>
      </c>
      <c r="G1879" s="263"/>
      <c r="H1879" s="263"/>
      <c r="I1879" s="263"/>
      <c r="J1879" s="163"/>
      <c r="K1879" s="165">
        <v>2</v>
      </c>
      <c r="L1879" s="163"/>
      <c r="M1879" s="163"/>
      <c r="N1879" s="163"/>
      <c r="O1879" s="163"/>
      <c r="P1879" s="163"/>
      <c r="Q1879" s="163"/>
      <c r="R1879" s="166"/>
      <c r="T1879" s="167"/>
      <c r="U1879" s="163"/>
      <c r="V1879" s="163"/>
      <c r="W1879" s="163"/>
      <c r="X1879" s="163"/>
      <c r="Y1879" s="163"/>
      <c r="Z1879" s="163"/>
      <c r="AA1879" s="168"/>
      <c r="AT1879" s="169" t="s">
        <v>2027</v>
      </c>
      <c r="AU1879" s="169" t="s">
        <v>1960</v>
      </c>
      <c r="AV1879" s="10" t="s">
        <v>1960</v>
      </c>
      <c r="AW1879" s="10" t="s">
        <v>2028</v>
      </c>
      <c r="AX1879" s="10" t="s">
        <v>1936</v>
      </c>
      <c r="AY1879" s="169" t="s">
        <v>2019</v>
      </c>
    </row>
    <row r="1880" spans="2:65" s="10" customFormat="1" ht="22.5" customHeight="1">
      <c r="B1880" s="162"/>
      <c r="C1880" s="163"/>
      <c r="D1880" s="163"/>
      <c r="E1880" s="164" t="s">
        <v>1876</v>
      </c>
      <c r="F1880" s="266" t="s">
        <v>511</v>
      </c>
      <c r="G1880" s="263"/>
      <c r="H1880" s="263"/>
      <c r="I1880" s="263"/>
      <c r="J1880" s="163"/>
      <c r="K1880" s="165">
        <v>2</v>
      </c>
      <c r="L1880" s="163"/>
      <c r="M1880" s="163"/>
      <c r="N1880" s="163"/>
      <c r="O1880" s="163"/>
      <c r="P1880" s="163"/>
      <c r="Q1880" s="163"/>
      <c r="R1880" s="166"/>
      <c r="T1880" s="167"/>
      <c r="U1880" s="163"/>
      <c r="V1880" s="163"/>
      <c r="W1880" s="163"/>
      <c r="X1880" s="163"/>
      <c r="Y1880" s="163"/>
      <c r="Z1880" s="163"/>
      <c r="AA1880" s="168"/>
      <c r="AT1880" s="169" t="s">
        <v>2027</v>
      </c>
      <c r="AU1880" s="169" t="s">
        <v>1960</v>
      </c>
      <c r="AV1880" s="10" t="s">
        <v>1960</v>
      </c>
      <c r="AW1880" s="10" t="s">
        <v>2028</v>
      </c>
      <c r="AX1880" s="10" t="s">
        <v>1936</v>
      </c>
      <c r="AY1880" s="169" t="s">
        <v>2019</v>
      </c>
    </row>
    <row r="1881" spans="2:65" s="10" customFormat="1" ht="22.5" customHeight="1">
      <c r="B1881" s="162"/>
      <c r="C1881" s="163"/>
      <c r="D1881" s="163"/>
      <c r="E1881" s="164" t="s">
        <v>1876</v>
      </c>
      <c r="F1881" s="266" t="s">
        <v>512</v>
      </c>
      <c r="G1881" s="263"/>
      <c r="H1881" s="263"/>
      <c r="I1881" s="263"/>
      <c r="J1881" s="163"/>
      <c r="K1881" s="165">
        <v>1</v>
      </c>
      <c r="L1881" s="163"/>
      <c r="M1881" s="163"/>
      <c r="N1881" s="163"/>
      <c r="O1881" s="163"/>
      <c r="P1881" s="163"/>
      <c r="Q1881" s="163"/>
      <c r="R1881" s="166"/>
      <c r="T1881" s="167"/>
      <c r="U1881" s="163"/>
      <c r="V1881" s="163"/>
      <c r="W1881" s="163"/>
      <c r="X1881" s="163"/>
      <c r="Y1881" s="163"/>
      <c r="Z1881" s="163"/>
      <c r="AA1881" s="168"/>
      <c r="AT1881" s="169" t="s">
        <v>2027</v>
      </c>
      <c r="AU1881" s="169" t="s">
        <v>1960</v>
      </c>
      <c r="AV1881" s="10" t="s">
        <v>1960</v>
      </c>
      <c r="AW1881" s="10" t="s">
        <v>2028</v>
      </c>
      <c r="AX1881" s="10" t="s">
        <v>1936</v>
      </c>
      <c r="AY1881" s="169" t="s">
        <v>2019</v>
      </c>
    </row>
    <row r="1882" spans="2:65" s="10" customFormat="1" ht="22.5" customHeight="1">
      <c r="B1882" s="162"/>
      <c r="C1882" s="163"/>
      <c r="D1882" s="163"/>
      <c r="E1882" s="164" t="s">
        <v>1876</v>
      </c>
      <c r="F1882" s="266" t="s">
        <v>513</v>
      </c>
      <c r="G1882" s="263"/>
      <c r="H1882" s="263"/>
      <c r="I1882" s="263"/>
      <c r="J1882" s="163"/>
      <c r="K1882" s="165">
        <v>1</v>
      </c>
      <c r="L1882" s="163"/>
      <c r="M1882" s="163"/>
      <c r="N1882" s="163"/>
      <c r="O1882" s="163"/>
      <c r="P1882" s="163"/>
      <c r="Q1882" s="163"/>
      <c r="R1882" s="166"/>
      <c r="T1882" s="167"/>
      <c r="U1882" s="163"/>
      <c r="V1882" s="163"/>
      <c r="W1882" s="163"/>
      <c r="X1882" s="163"/>
      <c r="Y1882" s="163"/>
      <c r="Z1882" s="163"/>
      <c r="AA1882" s="168"/>
      <c r="AT1882" s="169" t="s">
        <v>2027</v>
      </c>
      <c r="AU1882" s="169" t="s">
        <v>1960</v>
      </c>
      <c r="AV1882" s="10" t="s">
        <v>1960</v>
      </c>
      <c r="AW1882" s="10" t="s">
        <v>2028</v>
      </c>
      <c r="AX1882" s="10" t="s">
        <v>1936</v>
      </c>
      <c r="AY1882" s="169" t="s">
        <v>2019</v>
      </c>
    </row>
    <row r="1883" spans="2:65" s="11" customFormat="1" ht="22.5" customHeight="1">
      <c r="B1883" s="170"/>
      <c r="C1883" s="171"/>
      <c r="D1883" s="171"/>
      <c r="E1883" s="172" t="s">
        <v>1876</v>
      </c>
      <c r="F1883" s="264" t="s">
        <v>2029</v>
      </c>
      <c r="G1883" s="265"/>
      <c r="H1883" s="265"/>
      <c r="I1883" s="265"/>
      <c r="J1883" s="171"/>
      <c r="K1883" s="173">
        <v>17</v>
      </c>
      <c r="L1883" s="171"/>
      <c r="M1883" s="171"/>
      <c r="N1883" s="171"/>
      <c r="O1883" s="171"/>
      <c r="P1883" s="171"/>
      <c r="Q1883" s="171"/>
      <c r="R1883" s="174"/>
      <c r="T1883" s="175"/>
      <c r="U1883" s="171"/>
      <c r="V1883" s="171"/>
      <c r="W1883" s="171"/>
      <c r="X1883" s="171"/>
      <c r="Y1883" s="171"/>
      <c r="Z1883" s="171"/>
      <c r="AA1883" s="176"/>
      <c r="AT1883" s="177" t="s">
        <v>2027</v>
      </c>
      <c r="AU1883" s="177" t="s">
        <v>1960</v>
      </c>
      <c r="AV1883" s="11" t="s">
        <v>2024</v>
      </c>
      <c r="AW1883" s="11" t="s">
        <v>2028</v>
      </c>
      <c r="AX1883" s="11" t="s">
        <v>1878</v>
      </c>
      <c r="AY1883" s="177" t="s">
        <v>2019</v>
      </c>
    </row>
    <row r="1884" spans="2:65" s="1" customFormat="1" ht="31.5" customHeight="1">
      <c r="B1884" s="33"/>
      <c r="C1884" s="178" t="s">
        <v>514</v>
      </c>
      <c r="D1884" s="178" t="s">
        <v>2128</v>
      </c>
      <c r="E1884" s="179" t="s">
        <v>515</v>
      </c>
      <c r="F1884" s="267" t="s">
        <v>516</v>
      </c>
      <c r="G1884" s="268"/>
      <c r="H1884" s="268"/>
      <c r="I1884" s="268"/>
      <c r="J1884" s="180" t="s">
        <v>2197</v>
      </c>
      <c r="K1884" s="181">
        <v>17</v>
      </c>
      <c r="L1884" s="269">
        <v>0</v>
      </c>
      <c r="M1884" s="268"/>
      <c r="N1884" s="270">
        <f>ROUND(L1884*K1884,2)</f>
        <v>0</v>
      </c>
      <c r="O1884" s="250"/>
      <c r="P1884" s="250"/>
      <c r="Q1884" s="250"/>
      <c r="R1884" s="35"/>
      <c r="T1884" s="159" t="s">
        <v>1876</v>
      </c>
      <c r="U1884" s="42" t="s">
        <v>1901</v>
      </c>
      <c r="V1884" s="34"/>
      <c r="W1884" s="160">
        <f>V1884*K1884</f>
        <v>0</v>
      </c>
      <c r="X1884" s="160">
        <v>3.8E-3</v>
      </c>
      <c r="Y1884" s="160">
        <f>X1884*K1884</f>
        <v>6.4600000000000005E-2</v>
      </c>
      <c r="Z1884" s="160">
        <v>0</v>
      </c>
      <c r="AA1884" s="161">
        <f>Z1884*K1884</f>
        <v>0</v>
      </c>
      <c r="AR1884" s="16" t="s">
        <v>2184</v>
      </c>
      <c r="AT1884" s="16" t="s">
        <v>2128</v>
      </c>
      <c r="AU1884" s="16" t="s">
        <v>1960</v>
      </c>
      <c r="AY1884" s="16" t="s">
        <v>2019</v>
      </c>
      <c r="BE1884" s="102">
        <f>IF(U1884="základní",N1884,0)</f>
        <v>0</v>
      </c>
      <c r="BF1884" s="102">
        <f>IF(U1884="snížená",N1884,0)</f>
        <v>0</v>
      </c>
      <c r="BG1884" s="102">
        <f>IF(U1884="zákl. přenesená",N1884,0)</f>
        <v>0</v>
      </c>
      <c r="BH1884" s="102">
        <f>IF(U1884="sníž. přenesená",N1884,0)</f>
        <v>0</v>
      </c>
      <c r="BI1884" s="102">
        <f>IF(U1884="nulová",N1884,0)</f>
        <v>0</v>
      </c>
      <c r="BJ1884" s="16" t="s">
        <v>1878</v>
      </c>
      <c r="BK1884" s="102">
        <f>ROUND(L1884*K1884,2)</f>
        <v>0</v>
      </c>
      <c r="BL1884" s="16" t="s">
        <v>2102</v>
      </c>
      <c r="BM1884" s="16" t="s">
        <v>517</v>
      </c>
    </row>
    <row r="1885" spans="2:65" s="12" customFormat="1" ht="22.5" customHeight="1">
      <c r="B1885" s="182"/>
      <c r="C1885" s="183"/>
      <c r="D1885" s="183"/>
      <c r="E1885" s="184" t="s">
        <v>1876</v>
      </c>
      <c r="F1885" s="274" t="s">
        <v>504</v>
      </c>
      <c r="G1885" s="273"/>
      <c r="H1885" s="273"/>
      <c r="I1885" s="273"/>
      <c r="J1885" s="183"/>
      <c r="K1885" s="185" t="s">
        <v>1876</v>
      </c>
      <c r="L1885" s="183"/>
      <c r="M1885" s="183"/>
      <c r="N1885" s="183"/>
      <c r="O1885" s="183"/>
      <c r="P1885" s="183"/>
      <c r="Q1885" s="183"/>
      <c r="R1885" s="186"/>
      <c r="T1885" s="187"/>
      <c r="U1885" s="183"/>
      <c r="V1885" s="183"/>
      <c r="W1885" s="183"/>
      <c r="X1885" s="183"/>
      <c r="Y1885" s="183"/>
      <c r="Z1885" s="183"/>
      <c r="AA1885" s="188"/>
      <c r="AT1885" s="189" t="s">
        <v>2027</v>
      </c>
      <c r="AU1885" s="189" t="s">
        <v>1960</v>
      </c>
      <c r="AV1885" s="12" t="s">
        <v>1878</v>
      </c>
      <c r="AW1885" s="12" t="s">
        <v>2028</v>
      </c>
      <c r="AX1885" s="12" t="s">
        <v>1936</v>
      </c>
      <c r="AY1885" s="189" t="s">
        <v>2019</v>
      </c>
    </row>
    <row r="1886" spans="2:65" s="10" customFormat="1" ht="22.5" customHeight="1">
      <c r="B1886" s="162"/>
      <c r="C1886" s="163"/>
      <c r="D1886" s="163"/>
      <c r="E1886" s="164" t="s">
        <v>1876</v>
      </c>
      <c r="F1886" s="266" t="s">
        <v>505</v>
      </c>
      <c r="G1886" s="263"/>
      <c r="H1886" s="263"/>
      <c r="I1886" s="263"/>
      <c r="J1886" s="163"/>
      <c r="K1886" s="165">
        <v>5</v>
      </c>
      <c r="L1886" s="163"/>
      <c r="M1886" s="163"/>
      <c r="N1886" s="163"/>
      <c r="O1886" s="163"/>
      <c r="P1886" s="163"/>
      <c r="Q1886" s="163"/>
      <c r="R1886" s="166"/>
      <c r="T1886" s="167"/>
      <c r="U1886" s="163"/>
      <c r="V1886" s="163"/>
      <c r="W1886" s="163"/>
      <c r="X1886" s="163"/>
      <c r="Y1886" s="163"/>
      <c r="Z1886" s="163"/>
      <c r="AA1886" s="168"/>
      <c r="AT1886" s="169" t="s">
        <v>2027</v>
      </c>
      <c r="AU1886" s="169" t="s">
        <v>1960</v>
      </c>
      <c r="AV1886" s="10" t="s">
        <v>1960</v>
      </c>
      <c r="AW1886" s="10" t="s">
        <v>2028</v>
      </c>
      <c r="AX1886" s="10" t="s">
        <v>1936</v>
      </c>
      <c r="AY1886" s="169" t="s">
        <v>2019</v>
      </c>
    </row>
    <row r="1887" spans="2:65" s="10" customFormat="1" ht="22.5" customHeight="1">
      <c r="B1887" s="162"/>
      <c r="C1887" s="163"/>
      <c r="D1887" s="163"/>
      <c r="E1887" s="164" t="s">
        <v>1876</v>
      </c>
      <c r="F1887" s="266" t="s">
        <v>377</v>
      </c>
      <c r="G1887" s="263"/>
      <c r="H1887" s="263"/>
      <c r="I1887" s="263"/>
      <c r="J1887" s="163"/>
      <c r="K1887" s="165">
        <v>1</v>
      </c>
      <c r="L1887" s="163"/>
      <c r="M1887" s="163"/>
      <c r="N1887" s="163"/>
      <c r="O1887" s="163"/>
      <c r="P1887" s="163"/>
      <c r="Q1887" s="163"/>
      <c r="R1887" s="166"/>
      <c r="T1887" s="167"/>
      <c r="U1887" s="163"/>
      <c r="V1887" s="163"/>
      <c r="W1887" s="163"/>
      <c r="X1887" s="163"/>
      <c r="Y1887" s="163"/>
      <c r="Z1887" s="163"/>
      <c r="AA1887" s="168"/>
      <c r="AT1887" s="169" t="s">
        <v>2027</v>
      </c>
      <c r="AU1887" s="169" t="s">
        <v>1960</v>
      </c>
      <c r="AV1887" s="10" t="s">
        <v>1960</v>
      </c>
      <c r="AW1887" s="10" t="s">
        <v>2028</v>
      </c>
      <c r="AX1887" s="10" t="s">
        <v>1936</v>
      </c>
      <c r="AY1887" s="169" t="s">
        <v>2019</v>
      </c>
    </row>
    <row r="1888" spans="2:65" s="10" customFormat="1" ht="22.5" customHeight="1">
      <c r="B1888" s="162"/>
      <c r="C1888" s="163"/>
      <c r="D1888" s="163"/>
      <c r="E1888" s="164" t="s">
        <v>1876</v>
      </c>
      <c r="F1888" s="266" t="s">
        <v>378</v>
      </c>
      <c r="G1888" s="263"/>
      <c r="H1888" s="263"/>
      <c r="I1888" s="263"/>
      <c r="J1888" s="163"/>
      <c r="K1888" s="165">
        <v>1</v>
      </c>
      <c r="L1888" s="163"/>
      <c r="M1888" s="163"/>
      <c r="N1888" s="163"/>
      <c r="O1888" s="163"/>
      <c r="P1888" s="163"/>
      <c r="Q1888" s="163"/>
      <c r="R1888" s="166"/>
      <c r="T1888" s="167"/>
      <c r="U1888" s="163"/>
      <c r="V1888" s="163"/>
      <c r="W1888" s="163"/>
      <c r="X1888" s="163"/>
      <c r="Y1888" s="163"/>
      <c r="Z1888" s="163"/>
      <c r="AA1888" s="168"/>
      <c r="AT1888" s="169" t="s">
        <v>2027</v>
      </c>
      <c r="AU1888" s="169" t="s">
        <v>1960</v>
      </c>
      <c r="AV1888" s="10" t="s">
        <v>1960</v>
      </c>
      <c r="AW1888" s="10" t="s">
        <v>2028</v>
      </c>
      <c r="AX1888" s="10" t="s">
        <v>1936</v>
      </c>
      <c r="AY1888" s="169" t="s">
        <v>2019</v>
      </c>
    </row>
    <row r="1889" spans="2:65" s="10" customFormat="1" ht="22.5" customHeight="1">
      <c r="B1889" s="162"/>
      <c r="C1889" s="163"/>
      <c r="D1889" s="163"/>
      <c r="E1889" s="164" t="s">
        <v>1876</v>
      </c>
      <c r="F1889" s="266" t="s">
        <v>379</v>
      </c>
      <c r="G1889" s="263"/>
      <c r="H1889" s="263"/>
      <c r="I1889" s="263"/>
      <c r="J1889" s="163"/>
      <c r="K1889" s="165">
        <v>1</v>
      </c>
      <c r="L1889" s="163"/>
      <c r="M1889" s="163"/>
      <c r="N1889" s="163"/>
      <c r="O1889" s="163"/>
      <c r="P1889" s="163"/>
      <c r="Q1889" s="163"/>
      <c r="R1889" s="166"/>
      <c r="T1889" s="167"/>
      <c r="U1889" s="163"/>
      <c r="V1889" s="163"/>
      <c r="W1889" s="163"/>
      <c r="X1889" s="163"/>
      <c r="Y1889" s="163"/>
      <c r="Z1889" s="163"/>
      <c r="AA1889" s="168"/>
      <c r="AT1889" s="169" t="s">
        <v>2027</v>
      </c>
      <c r="AU1889" s="169" t="s">
        <v>1960</v>
      </c>
      <c r="AV1889" s="10" t="s">
        <v>1960</v>
      </c>
      <c r="AW1889" s="10" t="s">
        <v>2028</v>
      </c>
      <c r="AX1889" s="10" t="s">
        <v>1936</v>
      </c>
      <c r="AY1889" s="169" t="s">
        <v>2019</v>
      </c>
    </row>
    <row r="1890" spans="2:65" s="12" customFormat="1" ht="22.5" customHeight="1">
      <c r="B1890" s="182"/>
      <c r="C1890" s="183"/>
      <c r="D1890" s="183"/>
      <c r="E1890" s="184" t="s">
        <v>1876</v>
      </c>
      <c r="F1890" s="272" t="s">
        <v>506</v>
      </c>
      <c r="G1890" s="273"/>
      <c r="H1890" s="273"/>
      <c r="I1890" s="273"/>
      <c r="J1890" s="183"/>
      <c r="K1890" s="185" t="s">
        <v>1876</v>
      </c>
      <c r="L1890" s="183"/>
      <c r="M1890" s="183"/>
      <c r="N1890" s="183"/>
      <c r="O1890" s="183"/>
      <c r="P1890" s="183"/>
      <c r="Q1890" s="183"/>
      <c r="R1890" s="186"/>
      <c r="T1890" s="187"/>
      <c r="U1890" s="183"/>
      <c r="V1890" s="183"/>
      <c r="W1890" s="183"/>
      <c r="X1890" s="183"/>
      <c r="Y1890" s="183"/>
      <c r="Z1890" s="183"/>
      <c r="AA1890" s="188"/>
      <c r="AT1890" s="189" t="s">
        <v>2027</v>
      </c>
      <c r="AU1890" s="189" t="s">
        <v>1960</v>
      </c>
      <c r="AV1890" s="12" t="s">
        <v>1878</v>
      </c>
      <c r="AW1890" s="12" t="s">
        <v>2028</v>
      </c>
      <c r="AX1890" s="12" t="s">
        <v>1936</v>
      </c>
      <c r="AY1890" s="189" t="s">
        <v>2019</v>
      </c>
    </row>
    <row r="1891" spans="2:65" s="10" customFormat="1" ht="22.5" customHeight="1">
      <c r="B1891" s="162"/>
      <c r="C1891" s="163"/>
      <c r="D1891" s="163"/>
      <c r="E1891" s="164" t="s">
        <v>1876</v>
      </c>
      <c r="F1891" s="266" t="s">
        <v>507</v>
      </c>
      <c r="G1891" s="263"/>
      <c r="H1891" s="263"/>
      <c r="I1891" s="263"/>
      <c r="J1891" s="163"/>
      <c r="K1891" s="165">
        <v>1</v>
      </c>
      <c r="L1891" s="163"/>
      <c r="M1891" s="163"/>
      <c r="N1891" s="163"/>
      <c r="O1891" s="163"/>
      <c r="P1891" s="163"/>
      <c r="Q1891" s="163"/>
      <c r="R1891" s="166"/>
      <c r="T1891" s="167"/>
      <c r="U1891" s="163"/>
      <c r="V1891" s="163"/>
      <c r="W1891" s="163"/>
      <c r="X1891" s="163"/>
      <c r="Y1891" s="163"/>
      <c r="Z1891" s="163"/>
      <c r="AA1891" s="168"/>
      <c r="AT1891" s="169" t="s">
        <v>2027</v>
      </c>
      <c r="AU1891" s="169" t="s">
        <v>1960</v>
      </c>
      <c r="AV1891" s="10" t="s">
        <v>1960</v>
      </c>
      <c r="AW1891" s="10" t="s">
        <v>2028</v>
      </c>
      <c r="AX1891" s="10" t="s">
        <v>1936</v>
      </c>
      <c r="AY1891" s="169" t="s">
        <v>2019</v>
      </c>
    </row>
    <row r="1892" spans="2:65" s="10" customFormat="1" ht="22.5" customHeight="1">
      <c r="B1892" s="162"/>
      <c r="C1892" s="163"/>
      <c r="D1892" s="163"/>
      <c r="E1892" s="164" t="s">
        <v>1876</v>
      </c>
      <c r="F1892" s="266" t="s">
        <v>508</v>
      </c>
      <c r="G1892" s="263"/>
      <c r="H1892" s="263"/>
      <c r="I1892" s="263"/>
      <c r="J1892" s="163"/>
      <c r="K1892" s="165">
        <v>1</v>
      </c>
      <c r="L1892" s="163"/>
      <c r="M1892" s="163"/>
      <c r="N1892" s="163"/>
      <c r="O1892" s="163"/>
      <c r="P1892" s="163"/>
      <c r="Q1892" s="163"/>
      <c r="R1892" s="166"/>
      <c r="T1892" s="167"/>
      <c r="U1892" s="163"/>
      <c r="V1892" s="163"/>
      <c r="W1892" s="163"/>
      <c r="X1892" s="163"/>
      <c r="Y1892" s="163"/>
      <c r="Z1892" s="163"/>
      <c r="AA1892" s="168"/>
      <c r="AT1892" s="169" t="s">
        <v>2027</v>
      </c>
      <c r="AU1892" s="169" t="s">
        <v>1960</v>
      </c>
      <c r="AV1892" s="10" t="s">
        <v>1960</v>
      </c>
      <c r="AW1892" s="10" t="s">
        <v>2028</v>
      </c>
      <c r="AX1892" s="10" t="s">
        <v>1936</v>
      </c>
      <c r="AY1892" s="169" t="s">
        <v>2019</v>
      </c>
    </row>
    <row r="1893" spans="2:65" s="10" customFormat="1" ht="22.5" customHeight="1">
      <c r="B1893" s="162"/>
      <c r="C1893" s="163"/>
      <c r="D1893" s="163"/>
      <c r="E1893" s="164" t="s">
        <v>1876</v>
      </c>
      <c r="F1893" s="266" t="s">
        <v>509</v>
      </c>
      <c r="G1893" s="263"/>
      <c r="H1893" s="263"/>
      <c r="I1893" s="263"/>
      <c r="J1893" s="163"/>
      <c r="K1893" s="165">
        <v>1</v>
      </c>
      <c r="L1893" s="163"/>
      <c r="M1893" s="163"/>
      <c r="N1893" s="163"/>
      <c r="O1893" s="163"/>
      <c r="P1893" s="163"/>
      <c r="Q1893" s="163"/>
      <c r="R1893" s="166"/>
      <c r="T1893" s="167"/>
      <c r="U1893" s="163"/>
      <c r="V1893" s="163"/>
      <c r="W1893" s="163"/>
      <c r="X1893" s="163"/>
      <c r="Y1893" s="163"/>
      <c r="Z1893" s="163"/>
      <c r="AA1893" s="168"/>
      <c r="AT1893" s="169" t="s">
        <v>2027</v>
      </c>
      <c r="AU1893" s="169" t="s">
        <v>1960</v>
      </c>
      <c r="AV1893" s="10" t="s">
        <v>1960</v>
      </c>
      <c r="AW1893" s="10" t="s">
        <v>2028</v>
      </c>
      <c r="AX1893" s="10" t="s">
        <v>1936</v>
      </c>
      <c r="AY1893" s="169" t="s">
        <v>2019</v>
      </c>
    </row>
    <row r="1894" spans="2:65" s="10" customFormat="1" ht="22.5" customHeight="1">
      <c r="B1894" s="162"/>
      <c r="C1894" s="163"/>
      <c r="D1894" s="163"/>
      <c r="E1894" s="164" t="s">
        <v>1876</v>
      </c>
      <c r="F1894" s="266" t="s">
        <v>510</v>
      </c>
      <c r="G1894" s="263"/>
      <c r="H1894" s="263"/>
      <c r="I1894" s="263"/>
      <c r="J1894" s="163"/>
      <c r="K1894" s="165">
        <v>2</v>
      </c>
      <c r="L1894" s="163"/>
      <c r="M1894" s="163"/>
      <c r="N1894" s="163"/>
      <c r="O1894" s="163"/>
      <c r="P1894" s="163"/>
      <c r="Q1894" s="163"/>
      <c r="R1894" s="166"/>
      <c r="T1894" s="167"/>
      <c r="U1894" s="163"/>
      <c r="V1894" s="163"/>
      <c r="W1894" s="163"/>
      <c r="X1894" s="163"/>
      <c r="Y1894" s="163"/>
      <c r="Z1894" s="163"/>
      <c r="AA1894" s="168"/>
      <c r="AT1894" s="169" t="s">
        <v>2027</v>
      </c>
      <c r="AU1894" s="169" t="s">
        <v>1960</v>
      </c>
      <c r="AV1894" s="10" t="s">
        <v>1960</v>
      </c>
      <c r="AW1894" s="10" t="s">
        <v>2028</v>
      </c>
      <c r="AX1894" s="10" t="s">
        <v>1936</v>
      </c>
      <c r="AY1894" s="169" t="s">
        <v>2019</v>
      </c>
    </row>
    <row r="1895" spans="2:65" s="10" customFormat="1" ht="22.5" customHeight="1">
      <c r="B1895" s="162"/>
      <c r="C1895" s="163"/>
      <c r="D1895" s="163"/>
      <c r="E1895" s="164" t="s">
        <v>1876</v>
      </c>
      <c r="F1895" s="266" t="s">
        <v>511</v>
      </c>
      <c r="G1895" s="263"/>
      <c r="H1895" s="263"/>
      <c r="I1895" s="263"/>
      <c r="J1895" s="163"/>
      <c r="K1895" s="165">
        <v>2</v>
      </c>
      <c r="L1895" s="163"/>
      <c r="M1895" s="163"/>
      <c r="N1895" s="163"/>
      <c r="O1895" s="163"/>
      <c r="P1895" s="163"/>
      <c r="Q1895" s="163"/>
      <c r="R1895" s="166"/>
      <c r="T1895" s="167"/>
      <c r="U1895" s="163"/>
      <c r="V1895" s="163"/>
      <c r="W1895" s="163"/>
      <c r="X1895" s="163"/>
      <c r="Y1895" s="163"/>
      <c r="Z1895" s="163"/>
      <c r="AA1895" s="168"/>
      <c r="AT1895" s="169" t="s">
        <v>2027</v>
      </c>
      <c r="AU1895" s="169" t="s">
        <v>1960</v>
      </c>
      <c r="AV1895" s="10" t="s">
        <v>1960</v>
      </c>
      <c r="AW1895" s="10" t="s">
        <v>2028</v>
      </c>
      <c r="AX1895" s="10" t="s">
        <v>1936</v>
      </c>
      <c r="AY1895" s="169" t="s">
        <v>2019</v>
      </c>
    </row>
    <row r="1896" spans="2:65" s="10" customFormat="1" ht="22.5" customHeight="1">
      <c r="B1896" s="162"/>
      <c r="C1896" s="163"/>
      <c r="D1896" s="163"/>
      <c r="E1896" s="164" t="s">
        <v>1876</v>
      </c>
      <c r="F1896" s="266" t="s">
        <v>512</v>
      </c>
      <c r="G1896" s="263"/>
      <c r="H1896" s="263"/>
      <c r="I1896" s="263"/>
      <c r="J1896" s="163"/>
      <c r="K1896" s="165">
        <v>1</v>
      </c>
      <c r="L1896" s="163"/>
      <c r="M1896" s="163"/>
      <c r="N1896" s="163"/>
      <c r="O1896" s="163"/>
      <c r="P1896" s="163"/>
      <c r="Q1896" s="163"/>
      <c r="R1896" s="166"/>
      <c r="T1896" s="167"/>
      <c r="U1896" s="163"/>
      <c r="V1896" s="163"/>
      <c r="W1896" s="163"/>
      <c r="X1896" s="163"/>
      <c r="Y1896" s="163"/>
      <c r="Z1896" s="163"/>
      <c r="AA1896" s="168"/>
      <c r="AT1896" s="169" t="s">
        <v>2027</v>
      </c>
      <c r="AU1896" s="169" t="s">
        <v>1960</v>
      </c>
      <c r="AV1896" s="10" t="s">
        <v>1960</v>
      </c>
      <c r="AW1896" s="10" t="s">
        <v>2028</v>
      </c>
      <c r="AX1896" s="10" t="s">
        <v>1936</v>
      </c>
      <c r="AY1896" s="169" t="s">
        <v>2019</v>
      </c>
    </row>
    <row r="1897" spans="2:65" s="10" customFormat="1" ht="22.5" customHeight="1">
      <c r="B1897" s="162"/>
      <c r="C1897" s="163"/>
      <c r="D1897" s="163"/>
      <c r="E1897" s="164" t="s">
        <v>1876</v>
      </c>
      <c r="F1897" s="266" t="s">
        <v>513</v>
      </c>
      <c r="G1897" s="263"/>
      <c r="H1897" s="263"/>
      <c r="I1897" s="263"/>
      <c r="J1897" s="163"/>
      <c r="K1897" s="165">
        <v>1</v>
      </c>
      <c r="L1897" s="163"/>
      <c r="M1897" s="163"/>
      <c r="N1897" s="163"/>
      <c r="O1897" s="163"/>
      <c r="P1897" s="163"/>
      <c r="Q1897" s="163"/>
      <c r="R1897" s="166"/>
      <c r="T1897" s="167"/>
      <c r="U1897" s="163"/>
      <c r="V1897" s="163"/>
      <c r="W1897" s="163"/>
      <c r="X1897" s="163"/>
      <c r="Y1897" s="163"/>
      <c r="Z1897" s="163"/>
      <c r="AA1897" s="168"/>
      <c r="AT1897" s="169" t="s">
        <v>2027</v>
      </c>
      <c r="AU1897" s="169" t="s">
        <v>1960</v>
      </c>
      <c r="AV1897" s="10" t="s">
        <v>1960</v>
      </c>
      <c r="AW1897" s="10" t="s">
        <v>2028</v>
      </c>
      <c r="AX1897" s="10" t="s">
        <v>1936</v>
      </c>
      <c r="AY1897" s="169" t="s">
        <v>2019</v>
      </c>
    </row>
    <row r="1898" spans="2:65" s="11" customFormat="1" ht="22.5" customHeight="1">
      <c r="B1898" s="170"/>
      <c r="C1898" s="171"/>
      <c r="D1898" s="171"/>
      <c r="E1898" s="172" t="s">
        <v>1876</v>
      </c>
      <c r="F1898" s="264" t="s">
        <v>2029</v>
      </c>
      <c r="G1898" s="265"/>
      <c r="H1898" s="265"/>
      <c r="I1898" s="265"/>
      <c r="J1898" s="171"/>
      <c r="K1898" s="173">
        <v>17</v>
      </c>
      <c r="L1898" s="171"/>
      <c r="M1898" s="171"/>
      <c r="N1898" s="171"/>
      <c r="O1898" s="171"/>
      <c r="P1898" s="171"/>
      <c r="Q1898" s="171"/>
      <c r="R1898" s="174"/>
      <c r="T1898" s="175"/>
      <c r="U1898" s="171"/>
      <c r="V1898" s="171"/>
      <c r="W1898" s="171"/>
      <c r="X1898" s="171"/>
      <c r="Y1898" s="171"/>
      <c r="Z1898" s="171"/>
      <c r="AA1898" s="176"/>
      <c r="AT1898" s="177" t="s">
        <v>2027</v>
      </c>
      <c r="AU1898" s="177" t="s">
        <v>1960</v>
      </c>
      <c r="AV1898" s="11" t="s">
        <v>2024</v>
      </c>
      <c r="AW1898" s="11" t="s">
        <v>2028</v>
      </c>
      <c r="AX1898" s="11" t="s">
        <v>1878</v>
      </c>
      <c r="AY1898" s="177" t="s">
        <v>2019</v>
      </c>
    </row>
    <row r="1899" spans="2:65" s="1" customFormat="1" ht="44.25" customHeight="1">
      <c r="B1899" s="33"/>
      <c r="C1899" s="155" t="s">
        <v>518</v>
      </c>
      <c r="D1899" s="155" t="s">
        <v>2020</v>
      </c>
      <c r="E1899" s="156" t="s">
        <v>519</v>
      </c>
      <c r="F1899" s="249" t="s">
        <v>520</v>
      </c>
      <c r="G1899" s="250"/>
      <c r="H1899" s="250"/>
      <c r="I1899" s="250"/>
      <c r="J1899" s="157" t="s">
        <v>2197</v>
      </c>
      <c r="K1899" s="158">
        <v>1</v>
      </c>
      <c r="L1899" s="251">
        <v>0</v>
      </c>
      <c r="M1899" s="250"/>
      <c r="N1899" s="252">
        <f>ROUND(L1899*K1899,2)</f>
        <v>0</v>
      </c>
      <c r="O1899" s="250"/>
      <c r="P1899" s="250"/>
      <c r="Q1899" s="250"/>
      <c r="R1899" s="35"/>
      <c r="T1899" s="159" t="s">
        <v>1876</v>
      </c>
      <c r="U1899" s="42" t="s">
        <v>1901</v>
      </c>
      <c r="V1899" s="34"/>
      <c r="W1899" s="160">
        <f>V1899*K1899</f>
        <v>0</v>
      </c>
      <c r="X1899" s="160">
        <v>0</v>
      </c>
      <c r="Y1899" s="160">
        <f>X1899*K1899</f>
        <v>0</v>
      </c>
      <c r="Z1899" s="160">
        <v>1E-3</v>
      </c>
      <c r="AA1899" s="161">
        <f>Z1899*K1899</f>
        <v>1E-3</v>
      </c>
      <c r="AR1899" s="16" t="s">
        <v>2102</v>
      </c>
      <c r="AT1899" s="16" t="s">
        <v>2020</v>
      </c>
      <c r="AU1899" s="16" t="s">
        <v>1960</v>
      </c>
      <c r="AY1899" s="16" t="s">
        <v>2019</v>
      </c>
      <c r="BE1899" s="102">
        <f>IF(U1899="základní",N1899,0)</f>
        <v>0</v>
      </c>
      <c r="BF1899" s="102">
        <f>IF(U1899="snížená",N1899,0)</f>
        <v>0</v>
      </c>
      <c r="BG1899" s="102">
        <f>IF(U1899="zákl. přenesená",N1899,0)</f>
        <v>0</v>
      </c>
      <c r="BH1899" s="102">
        <f>IF(U1899="sníž. přenesená",N1899,0)</f>
        <v>0</v>
      </c>
      <c r="BI1899" s="102">
        <f>IF(U1899="nulová",N1899,0)</f>
        <v>0</v>
      </c>
      <c r="BJ1899" s="16" t="s">
        <v>1878</v>
      </c>
      <c r="BK1899" s="102">
        <f>ROUND(L1899*K1899,2)</f>
        <v>0</v>
      </c>
      <c r="BL1899" s="16" t="s">
        <v>2102</v>
      </c>
      <c r="BM1899" s="16" t="s">
        <v>521</v>
      </c>
    </row>
    <row r="1900" spans="2:65" s="10" customFormat="1" ht="31.5" customHeight="1">
      <c r="B1900" s="162"/>
      <c r="C1900" s="163"/>
      <c r="D1900" s="163"/>
      <c r="E1900" s="164" t="s">
        <v>1876</v>
      </c>
      <c r="F1900" s="262" t="s">
        <v>522</v>
      </c>
      <c r="G1900" s="263"/>
      <c r="H1900" s="263"/>
      <c r="I1900" s="263"/>
      <c r="J1900" s="163"/>
      <c r="K1900" s="165">
        <v>1</v>
      </c>
      <c r="L1900" s="163"/>
      <c r="M1900" s="163"/>
      <c r="N1900" s="163"/>
      <c r="O1900" s="163"/>
      <c r="P1900" s="163"/>
      <c r="Q1900" s="163"/>
      <c r="R1900" s="166"/>
      <c r="T1900" s="167"/>
      <c r="U1900" s="163"/>
      <c r="V1900" s="163"/>
      <c r="W1900" s="163"/>
      <c r="X1900" s="163"/>
      <c r="Y1900" s="163"/>
      <c r="Z1900" s="163"/>
      <c r="AA1900" s="168"/>
      <c r="AT1900" s="169" t="s">
        <v>2027</v>
      </c>
      <c r="AU1900" s="169" t="s">
        <v>1960</v>
      </c>
      <c r="AV1900" s="10" t="s">
        <v>1960</v>
      </c>
      <c r="AW1900" s="10" t="s">
        <v>2028</v>
      </c>
      <c r="AX1900" s="10" t="s">
        <v>1936</v>
      </c>
      <c r="AY1900" s="169" t="s">
        <v>2019</v>
      </c>
    </row>
    <row r="1901" spans="2:65" s="11" customFormat="1" ht="22.5" customHeight="1">
      <c r="B1901" s="170"/>
      <c r="C1901" s="171"/>
      <c r="D1901" s="171"/>
      <c r="E1901" s="172" t="s">
        <v>1876</v>
      </c>
      <c r="F1901" s="264" t="s">
        <v>2029</v>
      </c>
      <c r="G1901" s="265"/>
      <c r="H1901" s="265"/>
      <c r="I1901" s="265"/>
      <c r="J1901" s="171"/>
      <c r="K1901" s="173">
        <v>1</v>
      </c>
      <c r="L1901" s="171"/>
      <c r="M1901" s="171"/>
      <c r="N1901" s="171"/>
      <c r="O1901" s="171"/>
      <c r="P1901" s="171"/>
      <c r="Q1901" s="171"/>
      <c r="R1901" s="174"/>
      <c r="T1901" s="175"/>
      <c r="U1901" s="171"/>
      <c r="V1901" s="171"/>
      <c r="W1901" s="171"/>
      <c r="X1901" s="171"/>
      <c r="Y1901" s="171"/>
      <c r="Z1901" s="171"/>
      <c r="AA1901" s="176"/>
      <c r="AT1901" s="177" t="s">
        <v>2027</v>
      </c>
      <c r="AU1901" s="177" t="s">
        <v>1960</v>
      </c>
      <c r="AV1901" s="11" t="s">
        <v>2024</v>
      </c>
      <c r="AW1901" s="11" t="s">
        <v>2028</v>
      </c>
      <c r="AX1901" s="11" t="s">
        <v>1878</v>
      </c>
      <c r="AY1901" s="177" t="s">
        <v>2019</v>
      </c>
    </row>
    <row r="1902" spans="2:65" s="1" customFormat="1" ht="44.25" customHeight="1">
      <c r="B1902" s="33"/>
      <c r="C1902" s="155" t="s">
        <v>523</v>
      </c>
      <c r="D1902" s="155" t="s">
        <v>2020</v>
      </c>
      <c r="E1902" s="156" t="s">
        <v>524</v>
      </c>
      <c r="F1902" s="249" t="s">
        <v>525</v>
      </c>
      <c r="G1902" s="250"/>
      <c r="H1902" s="250"/>
      <c r="I1902" s="250"/>
      <c r="J1902" s="157" t="s">
        <v>2049</v>
      </c>
      <c r="K1902" s="158">
        <v>28.66</v>
      </c>
      <c r="L1902" s="251">
        <v>0</v>
      </c>
      <c r="M1902" s="250"/>
      <c r="N1902" s="252">
        <f>ROUND(L1902*K1902,2)</f>
        <v>0</v>
      </c>
      <c r="O1902" s="250"/>
      <c r="P1902" s="250"/>
      <c r="Q1902" s="250"/>
      <c r="R1902" s="35"/>
      <c r="T1902" s="159" t="s">
        <v>1876</v>
      </c>
      <c r="U1902" s="42" t="s">
        <v>1901</v>
      </c>
      <c r="V1902" s="34"/>
      <c r="W1902" s="160">
        <f>V1902*K1902</f>
        <v>0</v>
      </c>
      <c r="X1902" s="160">
        <v>6.0000000000000002E-5</v>
      </c>
      <c r="Y1902" s="160">
        <f>X1902*K1902</f>
        <v>1.7195999999999999E-3</v>
      </c>
      <c r="Z1902" s="160">
        <v>0</v>
      </c>
      <c r="AA1902" s="161">
        <f>Z1902*K1902</f>
        <v>0</v>
      </c>
      <c r="AR1902" s="16" t="s">
        <v>2102</v>
      </c>
      <c r="AT1902" s="16" t="s">
        <v>2020</v>
      </c>
      <c r="AU1902" s="16" t="s">
        <v>1960</v>
      </c>
      <c r="AY1902" s="16" t="s">
        <v>2019</v>
      </c>
      <c r="BE1902" s="102">
        <f>IF(U1902="základní",N1902,0)</f>
        <v>0</v>
      </c>
      <c r="BF1902" s="102">
        <f>IF(U1902="snížená",N1902,0)</f>
        <v>0</v>
      </c>
      <c r="BG1902" s="102">
        <f>IF(U1902="zákl. přenesená",N1902,0)</f>
        <v>0</v>
      </c>
      <c r="BH1902" s="102">
        <f>IF(U1902="sníž. přenesená",N1902,0)</f>
        <v>0</v>
      </c>
      <c r="BI1902" s="102">
        <f>IF(U1902="nulová",N1902,0)</f>
        <v>0</v>
      </c>
      <c r="BJ1902" s="16" t="s">
        <v>1878</v>
      </c>
      <c r="BK1902" s="102">
        <f>ROUND(L1902*K1902,2)</f>
        <v>0</v>
      </c>
      <c r="BL1902" s="16" t="s">
        <v>2102</v>
      </c>
      <c r="BM1902" s="16" t="s">
        <v>526</v>
      </c>
    </row>
    <row r="1903" spans="2:65" s="10" customFormat="1" ht="22.5" customHeight="1">
      <c r="B1903" s="162"/>
      <c r="C1903" s="163"/>
      <c r="D1903" s="163"/>
      <c r="E1903" s="164" t="s">
        <v>1876</v>
      </c>
      <c r="F1903" s="262" t="s">
        <v>527</v>
      </c>
      <c r="G1903" s="263"/>
      <c r="H1903" s="263"/>
      <c r="I1903" s="263"/>
      <c r="J1903" s="163"/>
      <c r="K1903" s="165">
        <v>4.46</v>
      </c>
      <c r="L1903" s="163"/>
      <c r="M1903" s="163"/>
      <c r="N1903" s="163"/>
      <c r="O1903" s="163"/>
      <c r="P1903" s="163"/>
      <c r="Q1903" s="163"/>
      <c r="R1903" s="166"/>
      <c r="T1903" s="167"/>
      <c r="U1903" s="163"/>
      <c r="V1903" s="163"/>
      <c r="W1903" s="163"/>
      <c r="X1903" s="163"/>
      <c r="Y1903" s="163"/>
      <c r="Z1903" s="163"/>
      <c r="AA1903" s="168"/>
      <c r="AT1903" s="169" t="s">
        <v>2027</v>
      </c>
      <c r="AU1903" s="169" t="s">
        <v>1960</v>
      </c>
      <c r="AV1903" s="10" t="s">
        <v>1960</v>
      </c>
      <c r="AW1903" s="10" t="s">
        <v>2028</v>
      </c>
      <c r="AX1903" s="10" t="s">
        <v>1936</v>
      </c>
      <c r="AY1903" s="169" t="s">
        <v>2019</v>
      </c>
    </row>
    <row r="1904" spans="2:65" s="10" customFormat="1" ht="22.5" customHeight="1">
      <c r="B1904" s="162"/>
      <c r="C1904" s="163"/>
      <c r="D1904" s="163"/>
      <c r="E1904" s="164" t="s">
        <v>1876</v>
      </c>
      <c r="F1904" s="266" t="s">
        <v>528</v>
      </c>
      <c r="G1904" s="263"/>
      <c r="H1904" s="263"/>
      <c r="I1904" s="263"/>
      <c r="J1904" s="163"/>
      <c r="K1904" s="165">
        <v>5.6</v>
      </c>
      <c r="L1904" s="163"/>
      <c r="M1904" s="163"/>
      <c r="N1904" s="163"/>
      <c r="O1904" s="163"/>
      <c r="P1904" s="163"/>
      <c r="Q1904" s="163"/>
      <c r="R1904" s="166"/>
      <c r="T1904" s="167"/>
      <c r="U1904" s="163"/>
      <c r="V1904" s="163"/>
      <c r="W1904" s="163"/>
      <c r="X1904" s="163"/>
      <c r="Y1904" s="163"/>
      <c r="Z1904" s="163"/>
      <c r="AA1904" s="168"/>
      <c r="AT1904" s="169" t="s">
        <v>2027</v>
      </c>
      <c r="AU1904" s="169" t="s">
        <v>1960</v>
      </c>
      <c r="AV1904" s="10" t="s">
        <v>1960</v>
      </c>
      <c r="AW1904" s="10" t="s">
        <v>2028</v>
      </c>
      <c r="AX1904" s="10" t="s">
        <v>1936</v>
      </c>
      <c r="AY1904" s="169" t="s">
        <v>2019</v>
      </c>
    </row>
    <row r="1905" spans="2:65" s="10" customFormat="1" ht="22.5" customHeight="1">
      <c r="B1905" s="162"/>
      <c r="C1905" s="163"/>
      <c r="D1905" s="163"/>
      <c r="E1905" s="164" t="s">
        <v>1876</v>
      </c>
      <c r="F1905" s="266" t="s">
        <v>529</v>
      </c>
      <c r="G1905" s="263"/>
      <c r="H1905" s="263"/>
      <c r="I1905" s="263"/>
      <c r="J1905" s="163"/>
      <c r="K1905" s="165">
        <v>14.5</v>
      </c>
      <c r="L1905" s="163"/>
      <c r="M1905" s="163"/>
      <c r="N1905" s="163"/>
      <c r="O1905" s="163"/>
      <c r="P1905" s="163"/>
      <c r="Q1905" s="163"/>
      <c r="R1905" s="166"/>
      <c r="T1905" s="167"/>
      <c r="U1905" s="163"/>
      <c r="V1905" s="163"/>
      <c r="W1905" s="163"/>
      <c r="X1905" s="163"/>
      <c r="Y1905" s="163"/>
      <c r="Z1905" s="163"/>
      <c r="AA1905" s="168"/>
      <c r="AT1905" s="169" t="s">
        <v>2027</v>
      </c>
      <c r="AU1905" s="169" t="s">
        <v>1960</v>
      </c>
      <c r="AV1905" s="10" t="s">
        <v>1960</v>
      </c>
      <c r="AW1905" s="10" t="s">
        <v>2028</v>
      </c>
      <c r="AX1905" s="10" t="s">
        <v>1936</v>
      </c>
      <c r="AY1905" s="169" t="s">
        <v>2019</v>
      </c>
    </row>
    <row r="1906" spans="2:65" s="10" customFormat="1" ht="22.5" customHeight="1">
      <c r="B1906" s="162"/>
      <c r="C1906" s="163"/>
      <c r="D1906" s="163"/>
      <c r="E1906" s="164" t="s">
        <v>1876</v>
      </c>
      <c r="F1906" s="266" t="s">
        <v>530</v>
      </c>
      <c r="G1906" s="263"/>
      <c r="H1906" s="263"/>
      <c r="I1906" s="263"/>
      <c r="J1906" s="163"/>
      <c r="K1906" s="165">
        <v>4.0999999999999996</v>
      </c>
      <c r="L1906" s="163"/>
      <c r="M1906" s="163"/>
      <c r="N1906" s="163"/>
      <c r="O1906" s="163"/>
      <c r="P1906" s="163"/>
      <c r="Q1906" s="163"/>
      <c r="R1906" s="166"/>
      <c r="T1906" s="167"/>
      <c r="U1906" s="163"/>
      <c r="V1906" s="163"/>
      <c r="W1906" s="163"/>
      <c r="X1906" s="163"/>
      <c r="Y1906" s="163"/>
      <c r="Z1906" s="163"/>
      <c r="AA1906" s="168"/>
      <c r="AT1906" s="169" t="s">
        <v>2027</v>
      </c>
      <c r="AU1906" s="169" t="s">
        <v>1960</v>
      </c>
      <c r="AV1906" s="10" t="s">
        <v>1960</v>
      </c>
      <c r="AW1906" s="10" t="s">
        <v>2028</v>
      </c>
      <c r="AX1906" s="10" t="s">
        <v>1936</v>
      </c>
      <c r="AY1906" s="169" t="s">
        <v>2019</v>
      </c>
    </row>
    <row r="1907" spans="2:65" s="11" customFormat="1" ht="22.5" customHeight="1">
      <c r="B1907" s="170"/>
      <c r="C1907" s="171"/>
      <c r="D1907" s="171"/>
      <c r="E1907" s="172" t="s">
        <v>1876</v>
      </c>
      <c r="F1907" s="264" t="s">
        <v>2029</v>
      </c>
      <c r="G1907" s="265"/>
      <c r="H1907" s="265"/>
      <c r="I1907" s="265"/>
      <c r="J1907" s="171"/>
      <c r="K1907" s="173">
        <v>28.66</v>
      </c>
      <c r="L1907" s="171"/>
      <c r="M1907" s="171"/>
      <c r="N1907" s="171"/>
      <c r="O1907" s="171"/>
      <c r="P1907" s="171"/>
      <c r="Q1907" s="171"/>
      <c r="R1907" s="174"/>
      <c r="T1907" s="175"/>
      <c r="U1907" s="171"/>
      <c r="V1907" s="171"/>
      <c r="W1907" s="171"/>
      <c r="X1907" s="171"/>
      <c r="Y1907" s="171"/>
      <c r="Z1907" s="171"/>
      <c r="AA1907" s="176"/>
      <c r="AT1907" s="177" t="s">
        <v>2027</v>
      </c>
      <c r="AU1907" s="177" t="s">
        <v>1960</v>
      </c>
      <c r="AV1907" s="11" t="s">
        <v>2024</v>
      </c>
      <c r="AW1907" s="11" t="s">
        <v>2028</v>
      </c>
      <c r="AX1907" s="11" t="s">
        <v>1878</v>
      </c>
      <c r="AY1907" s="177" t="s">
        <v>2019</v>
      </c>
    </row>
    <row r="1908" spans="2:65" s="1" customFormat="1" ht="31.5" customHeight="1">
      <c r="B1908" s="33"/>
      <c r="C1908" s="178" t="s">
        <v>531</v>
      </c>
      <c r="D1908" s="178" t="s">
        <v>2128</v>
      </c>
      <c r="E1908" s="179" t="s">
        <v>532</v>
      </c>
      <c r="F1908" s="267" t="s">
        <v>533</v>
      </c>
      <c r="G1908" s="268"/>
      <c r="H1908" s="268"/>
      <c r="I1908" s="268"/>
      <c r="J1908" s="180" t="s">
        <v>2049</v>
      </c>
      <c r="K1908" s="181">
        <v>28.66</v>
      </c>
      <c r="L1908" s="269">
        <v>0</v>
      </c>
      <c r="M1908" s="268"/>
      <c r="N1908" s="270">
        <f>ROUND(L1908*K1908,2)</f>
        <v>0</v>
      </c>
      <c r="O1908" s="250"/>
      <c r="P1908" s="250"/>
      <c r="Q1908" s="250"/>
      <c r="R1908" s="35"/>
      <c r="T1908" s="159" t="s">
        <v>1876</v>
      </c>
      <c r="U1908" s="42" t="s">
        <v>1901</v>
      </c>
      <c r="V1908" s="34"/>
      <c r="W1908" s="160">
        <f>V1908*K1908</f>
        <v>0</v>
      </c>
      <c r="X1908" s="160">
        <v>1.24E-3</v>
      </c>
      <c r="Y1908" s="160">
        <f>X1908*K1908</f>
        <v>3.5538399999999998E-2</v>
      </c>
      <c r="Z1908" s="160">
        <v>0</v>
      </c>
      <c r="AA1908" s="161">
        <f>Z1908*K1908</f>
        <v>0</v>
      </c>
      <c r="AR1908" s="16" t="s">
        <v>2184</v>
      </c>
      <c r="AT1908" s="16" t="s">
        <v>2128</v>
      </c>
      <c r="AU1908" s="16" t="s">
        <v>1960</v>
      </c>
      <c r="AY1908" s="16" t="s">
        <v>2019</v>
      </c>
      <c r="BE1908" s="102">
        <f>IF(U1908="základní",N1908,0)</f>
        <v>0</v>
      </c>
      <c r="BF1908" s="102">
        <f>IF(U1908="snížená",N1908,0)</f>
        <v>0</v>
      </c>
      <c r="BG1908" s="102">
        <f>IF(U1908="zákl. přenesená",N1908,0)</f>
        <v>0</v>
      </c>
      <c r="BH1908" s="102">
        <f>IF(U1908="sníž. přenesená",N1908,0)</f>
        <v>0</v>
      </c>
      <c r="BI1908" s="102">
        <f>IF(U1908="nulová",N1908,0)</f>
        <v>0</v>
      </c>
      <c r="BJ1908" s="16" t="s">
        <v>1878</v>
      </c>
      <c r="BK1908" s="102">
        <f>ROUND(L1908*K1908,2)</f>
        <v>0</v>
      </c>
      <c r="BL1908" s="16" t="s">
        <v>2102</v>
      </c>
      <c r="BM1908" s="16" t="s">
        <v>534</v>
      </c>
    </row>
    <row r="1909" spans="2:65" s="1" customFormat="1" ht="22.5" customHeight="1">
      <c r="B1909" s="33"/>
      <c r="C1909" s="34"/>
      <c r="D1909" s="34"/>
      <c r="E1909" s="34"/>
      <c r="F1909" s="271" t="s">
        <v>535</v>
      </c>
      <c r="G1909" s="218"/>
      <c r="H1909" s="218"/>
      <c r="I1909" s="218"/>
      <c r="J1909" s="34"/>
      <c r="K1909" s="34"/>
      <c r="L1909" s="34"/>
      <c r="M1909" s="34"/>
      <c r="N1909" s="34"/>
      <c r="O1909" s="34"/>
      <c r="P1909" s="34"/>
      <c r="Q1909" s="34"/>
      <c r="R1909" s="35"/>
      <c r="T1909" s="76"/>
      <c r="U1909" s="34"/>
      <c r="V1909" s="34"/>
      <c r="W1909" s="34"/>
      <c r="X1909" s="34"/>
      <c r="Y1909" s="34"/>
      <c r="Z1909" s="34"/>
      <c r="AA1909" s="77"/>
      <c r="AT1909" s="16" t="s">
        <v>2561</v>
      </c>
      <c r="AU1909" s="16" t="s">
        <v>1960</v>
      </c>
    </row>
    <row r="1910" spans="2:65" s="10" customFormat="1" ht="22.5" customHeight="1">
      <c r="B1910" s="162"/>
      <c r="C1910" s="163"/>
      <c r="D1910" s="163"/>
      <c r="E1910" s="164" t="s">
        <v>1876</v>
      </c>
      <c r="F1910" s="266" t="s">
        <v>527</v>
      </c>
      <c r="G1910" s="263"/>
      <c r="H1910" s="263"/>
      <c r="I1910" s="263"/>
      <c r="J1910" s="163"/>
      <c r="K1910" s="165">
        <v>4.46</v>
      </c>
      <c r="L1910" s="163"/>
      <c r="M1910" s="163"/>
      <c r="N1910" s="163"/>
      <c r="O1910" s="163"/>
      <c r="P1910" s="163"/>
      <c r="Q1910" s="163"/>
      <c r="R1910" s="166"/>
      <c r="T1910" s="167"/>
      <c r="U1910" s="163"/>
      <c r="V1910" s="163"/>
      <c r="W1910" s="163"/>
      <c r="X1910" s="163"/>
      <c r="Y1910" s="163"/>
      <c r="Z1910" s="163"/>
      <c r="AA1910" s="168"/>
      <c r="AT1910" s="169" t="s">
        <v>2027</v>
      </c>
      <c r="AU1910" s="169" t="s">
        <v>1960</v>
      </c>
      <c r="AV1910" s="10" t="s">
        <v>1960</v>
      </c>
      <c r="AW1910" s="10" t="s">
        <v>2028</v>
      </c>
      <c r="AX1910" s="10" t="s">
        <v>1936</v>
      </c>
      <c r="AY1910" s="169" t="s">
        <v>2019</v>
      </c>
    </row>
    <row r="1911" spans="2:65" s="10" customFormat="1" ht="22.5" customHeight="1">
      <c r="B1911" s="162"/>
      <c r="C1911" s="163"/>
      <c r="D1911" s="163"/>
      <c r="E1911" s="164" t="s">
        <v>1876</v>
      </c>
      <c r="F1911" s="266" t="s">
        <v>528</v>
      </c>
      <c r="G1911" s="263"/>
      <c r="H1911" s="263"/>
      <c r="I1911" s="263"/>
      <c r="J1911" s="163"/>
      <c r="K1911" s="165">
        <v>5.6</v>
      </c>
      <c r="L1911" s="163"/>
      <c r="M1911" s="163"/>
      <c r="N1911" s="163"/>
      <c r="O1911" s="163"/>
      <c r="P1911" s="163"/>
      <c r="Q1911" s="163"/>
      <c r="R1911" s="166"/>
      <c r="T1911" s="167"/>
      <c r="U1911" s="163"/>
      <c r="V1911" s="163"/>
      <c r="W1911" s="163"/>
      <c r="X1911" s="163"/>
      <c r="Y1911" s="163"/>
      <c r="Z1911" s="163"/>
      <c r="AA1911" s="168"/>
      <c r="AT1911" s="169" t="s">
        <v>2027</v>
      </c>
      <c r="AU1911" s="169" t="s">
        <v>1960</v>
      </c>
      <c r="AV1911" s="10" t="s">
        <v>1960</v>
      </c>
      <c r="AW1911" s="10" t="s">
        <v>2028</v>
      </c>
      <c r="AX1911" s="10" t="s">
        <v>1936</v>
      </c>
      <c r="AY1911" s="169" t="s">
        <v>2019</v>
      </c>
    </row>
    <row r="1912" spans="2:65" s="10" customFormat="1" ht="22.5" customHeight="1">
      <c r="B1912" s="162"/>
      <c r="C1912" s="163"/>
      <c r="D1912" s="163"/>
      <c r="E1912" s="164" t="s">
        <v>1876</v>
      </c>
      <c r="F1912" s="266" t="s">
        <v>529</v>
      </c>
      <c r="G1912" s="263"/>
      <c r="H1912" s="263"/>
      <c r="I1912" s="263"/>
      <c r="J1912" s="163"/>
      <c r="K1912" s="165">
        <v>14.5</v>
      </c>
      <c r="L1912" s="163"/>
      <c r="M1912" s="163"/>
      <c r="N1912" s="163"/>
      <c r="O1912" s="163"/>
      <c r="P1912" s="163"/>
      <c r="Q1912" s="163"/>
      <c r="R1912" s="166"/>
      <c r="T1912" s="167"/>
      <c r="U1912" s="163"/>
      <c r="V1912" s="163"/>
      <c r="W1912" s="163"/>
      <c r="X1912" s="163"/>
      <c r="Y1912" s="163"/>
      <c r="Z1912" s="163"/>
      <c r="AA1912" s="168"/>
      <c r="AT1912" s="169" t="s">
        <v>2027</v>
      </c>
      <c r="AU1912" s="169" t="s">
        <v>1960</v>
      </c>
      <c r="AV1912" s="10" t="s">
        <v>1960</v>
      </c>
      <c r="AW1912" s="10" t="s">
        <v>2028</v>
      </c>
      <c r="AX1912" s="10" t="s">
        <v>1936</v>
      </c>
      <c r="AY1912" s="169" t="s">
        <v>2019</v>
      </c>
    </row>
    <row r="1913" spans="2:65" s="10" customFormat="1" ht="22.5" customHeight="1">
      <c r="B1913" s="162"/>
      <c r="C1913" s="163"/>
      <c r="D1913" s="163"/>
      <c r="E1913" s="164" t="s">
        <v>1876</v>
      </c>
      <c r="F1913" s="266" t="s">
        <v>530</v>
      </c>
      <c r="G1913" s="263"/>
      <c r="H1913" s="263"/>
      <c r="I1913" s="263"/>
      <c r="J1913" s="163"/>
      <c r="K1913" s="165">
        <v>4.0999999999999996</v>
      </c>
      <c r="L1913" s="163"/>
      <c r="M1913" s="163"/>
      <c r="N1913" s="163"/>
      <c r="O1913" s="163"/>
      <c r="P1913" s="163"/>
      <c r="Q1913" s="163"/>
      <c r="R1913" s="166"/>
      <c r="T1913" s="167"/>
      <c r="U1913" s="163"/>
      <c r="V1913" s="163"/>
      <c r="W1913" s="163"/>
      <c r="X1913" s="163"/>
      <c r="Y1913" s="163"/>
      <c r="Z1913" s="163"/>
      <c r="AA1913" s="168"/>
      <c r="AT1913" s="169" t="s">
        <v>2027</v>
      </c>
      <c r="AU1913" s="169" t="s">
        <v>1960</v>
      </c>
      <c r="AV1913" s="10" t="s">
        <v>1960</v>
      </c>
      <c r="AW1913" s="10" t="s">
        <v>2028</v>
      </c>
      <c r="AX1913" s="10" t="s">
        <v>1936</v>
      </c>
      <c r="AY1913" s="169" t="s">
        <v>2019</v>
      </c>
    </row>
    <row r="1914" spans="2:65" s="11" customFormat="1" ht="22.5" customHeight="1">
      <c r="B1914" s="170"/>
      <c r="C1914" s="171"/>
      <c r="D1914" s="171"/>
      <c r="E1914" s="172" t="s">
        <v>1876</v>
      </c>
      <c r="F1914" s="264" t="s">
        <v>2029</v>
      </c>
      <c r="G1914" s="265"/>
      <c r="H1914" s="265"/>
      <c r="I1914" s="265"/>
      <c r="J1914" s="171"/>
      <c r="K1914" s="173">
        <v>28.66</v>
      </c>
      <c r="L1914" s="171"/>
      <c r="M1914" s="171"/>
      <c r="N1914" s="171"/>
      <c r="O1914" s="171"/>
      <c r="P1914" s="171"/>
      <c r="Q1914" s="171"/>
      <c r="R1914" s="174"/>
      <c r="T1914" s="175"/>
      <c r="U1914" s="171"/>
      <c r="V1914" s="171"/>
      <c r="W1914" s="171"/>
      <c r="X1914" s="171"/>
      <c r="Y1914" s="171"/>
      <c r="Z1914" s="171"/>
      <c r="AA1914" s="176"/>
      <c r="AT1914" s="177" t="s">
        <v>2027</v>
      </c>
      <c r="AU1914" s="177" t="s">
        <v>1960</v>
      </c>
      <c r="AV1914" s="11" t="s">
        <v>2024</v>
      </c>
      <c r="AW1914" s="11" t="s">
        <v>2028</v>
      </c>
      <c r="AX1914" s="11" t="s">
        <v>1878</v>
      </c>
      <c r="AY1914" s="177" t="s">
        <v>2019</v>
      </c>
    </row>
    <row r="1915" spans="2:65" s="1" customFormat="1" ht="44.25" customHeight="1">
      <c r="B1915" s="33"/>
      <c r="C1915" s="155" t="s">
        <v>536</v>
      </c>
      <c r="D1915" s="155" t="s">
        <v>2020</v>
      </c>
      <c r="E1915" s="156" t="s">
        <v>537</v>
      </c>
      <c r="F1915" s="249" t="s">
        <v>538</v>
      </c>
      <c r="G1915" s="250"/>
      <c r="H1915" s="250"/>
      <c r="I1915" s="250"/>
      <c r="J1915" s="157" t="s">
        <v>2049</v>
      </c>
      <c r="K1915" s="158">
        <v>23.3</v>
      </c>
      <c r="L1915" s="251">
        <v>0</v>
      </c>
      <c r="M1915" s="250"/>
      <c r="N1915" s="252">
        <f>ROUND(L1915*K1915,2)</f>
        <v>0</v>
      </c>
      <c r="O1915" s="250"/>
      <c r="P1915" s="250"/>
      <c r="Q1915" s="250"/>
      <c r="R1915" s="35"/>
      <c r="T1915" s="159" t="s">
        <v>1876</v>
      </c>
      <c r="U1915" s="42" t="s">
        <v>1901</v>
      </c>
      <c r="V1915" s="34"/>
      <c r="W1915" s="160">
        <f>V1915*K1915</f>
        <v>0</v>
      </c>
      <c r="X1915" s="160">
        <v>0</v>
      </c>
      <c r="Y1915" s="160">
        <f>X1915*K1915</f>
        <v>0</v>
      </c>
      <c r="Z1915" s="160">
        <v>0</v>
      </c>
      <c r="AA1915" s="161">
        <f>Z1915*K1915</f>
        <v>0</v>
      </c>
      <c r="AR1915" s="16" t="s">
        <v>2102</v>
      </c>
      <c r="AT1915" s="16" t="s">
        <v>2020</v>
      </c>
      <c r="AU1915" s="16" t="s">
        <v>1960</v>
      </c>
      <c r="AY1915" s="16" t="s">
        <v>2019</v>
      </c>
      <c r="BE1915" s="102">
        <f>IF(U1915="základní",N1915,0)</f>
        <v>0</v>
      </c>
      <c r="BF1915" s="102">
        <f>IF(U1915="snížená",N1915,0)</f>
        <v>0</v>
      </c>
      <c r="BG1915" s="102">
        <f>IF(U1915="zákl. přenesená",N1915,0)</f>
        <v>0</v>
      </c>
      <c r="BH1915" s="102">
        <f>IF(U1915="sníž. přenesená",N1915,0)</f>
        <v>0</v>
      </c>
      <c r="BI1915" s="102">
        <f>IF(U1915="nulová",N1915,0)</f>
        <v>0</v>
      </c>
      <c r="BJ1915" s="16" t="s">
        <v>1878</v>
      </c>
      <c r="BK1915" s="102">
        <f>ROUND(L1915*K1915,2)</f>
        <v>0</v>
      </c>
      <c r="BL1915" s="16" t="s">
        <v>2102</v>
      </c>
      <c r="BM1915" s="16" t="s">
        <v>539</v>
      </c>
    </row>
    <row r="1916" spans="2:65" s="10" customFormat="1" ht="22.5" customHeight="1">
      <c r="B1916" s="162"/>
      <c r="C1916" s="163"/>
      <c r="D1916" s="163"/>
      <c r="E1916" s="164" t="s">
        <v>1876</v>
      </c>
      <c r="F1916" s="262" t="s">
        <v>540</v>
      </c>
      <c r="G1916" s="263"/>
      <c r="H1916" s="263"/>
      <c r="I1916" s="263"/>
      <c r="J1916" s="163"/>
      <c r="K1916" s="165">
        <v>14.5</v>
      </c>
      <c r="L1916" s="163"/>
      <c r="M1916" s="163"/>
      <c r="N1916" s="163"/>
      <c r="O1916" s="163"/>
      <c r="P1916" s="163"/>
      <c r="Q1916" s="163"/>
      <c r="R1916" s="166"/>
      <c r="T1916" s="167"/>
      <c r="U1916" s="163"/>
      <c r="V1916" s="163"/>
      <c r="W1916" s="163"/>
      <c r="X1916" s="163"/>
      <c r="Y1916" s="163"/>
      <c r="Z1916" s="163"/>
      <c r="AA1916" s="168"/>
      <c r="AT1916" s="169" t="s">
        <v>2027</v>
      </c>
      <c r="AU1916" s="169" t="s">
        <v>1960</v>
      </c>
      <c r="AV1916" s="10" t="s">
        <v>1960</v>
      </c>
      <c r="AW1916" s="10" t="s">
        <v>2028</v>
      </c>
      <c r="AX1916" s="10" t="s">
        <v>1936</v>
      </c>
      <c r="AY1916" s="169" t="s">
        <v>2019</v>
      </c>
    </row>
    <row r="1917" spans="2:65" s="10" customFormat="1" ht="22.5" customHeight="1">
      <c r="B1917" s="162"/>
      <c r="C1917" s="163"/>
      <c r="D1917" s="163"/>
      <c r="E1917" s="164" t="s">
        <v>1876</v>
      </c>
      <c r="F1917" s="266" t="s">
        <v>541</v>
      </c>
      <c r="G1917" s="263"/>
      <c r="H1917" s="263"/>
      <c r="I1917" s="263"/>
      <c r="J1917" s="163"/>
      <c r="K1917" s="165">
        <v>4.4000000000000004</v>
      </c>
      <c r="L1917" s="163"/>
      <c r="M1917" s="163"/>
      <c r="N1917" s="163"/>
      <c r="O1917" s="163"/>
      <c r="P1917" s="163"/>
      <c r="Q1917" s="163"/>
      <c r="R1917" s="166"/>
      <c r="T1917" s="167"/>
      <c r="U1917" s="163"/>
      <c r="V1917" s="163"/>
      <c r="W1917" s="163"/>
      <c r="X1917" s="163"/>
      <c r="Y1917" s="163"/>
      <c r="Z1917" s="163"/>
      <c r="AA1917" s="168"/>
      <c r="AT1917" s="169" t="s">
        <v>2027</v>
      </c>
      <c r="AU1917" s="169" t="s">
        <v>1960</v>
      </c>
      <c r="AV1917" s="10" t="s">
        <v>1960</v>
      </c>
      <c r="AW1917" s="10" t="s">
        <v>2028</v>
      </c>
      <c r="AX1917" s="10" t="s">
        <v>1936</v>
      </c>
      <c r="AY1917" s="169" t="s">
        <v>2019</v>
      </c>
    </row>
    <row r="1918" spans="2:65" s="10" customFormat="1" ht="22.5" customHeight="1">
      <c r="B1918" s="162"/>
      <c r="C1918" s="163"/>
      <c r="D1918" s="163"/>
      <c r="E1918" s="164" t="s">
        <v>1876</v>
      </c>
      <c r="F1918" s="266" t="s">
        <v>542</v>
      </c>
      <c r="G1918" s="263"/>
      <c r="H1918" s="263"/>
      <c r="I1918" s="263"/>
      <c r="J1918" s="163"/>
      <c r="K1918" s="165">
        <v>4.4000000000000004</v>
      </c>
      <c r="L1918" s="163"/>
      <c r="M1918" s="163"/>
      <c r="N1918" s="163"/>
      <c r="O1918" s="163"/>
      <c r="P1918" s="163"/>
      <c r="Q1918" s="163"/>
      <c r="R1918" s="166"/>
      <c r="T1918" s="167"/>
      <c r="U1918" s="163"/>
      <c r="V1918" s="163"/>
      <c r="W1918" s="163"/>
      <c r="X1918" s="163"/>
      <c r="Y1918" s="163"/>
      <c r="Z1918" s="163"/>
      <c r="AA1918" s="168"/>
      <c r="AT1918" s="169" t="s">
        <v>2027</v>
      </c>
      <c r="AU1918" s="169" t="s">
        <v>1960</v>
      </c>
      <c r="AV1918" s="10" t="s">
        <v>1960</v>
      </c>
      <c r="AW1918" s="10" t="s">
        <v>2028</v>
      </c>
      <c r="AX1918" s="10" t="s">
        <v>1936</v>
      </c>
      <c r="AY1918" s="169" t="s">
        <v>2019</v>
      </c>
    </row>
    <row r="1919" spans="2:65" s="11" customFormat="1" ht="22.5" customHeight="1">
      <c r="B1919" s="170"/>
      <c r="C1919" s="171"/>
      <c r="D1919" s="171"/>
      <c r="E1919" s="172" t="s">
        <v>1876</v>
      </c>
      <c r="F1919" s="264" t="s">
        <v>2029</v>
      </c>
      <c r="G1919" s="265"/>
      <c r="H1919" s="265"/>
      <c r="I1919" s="265"/>
      <c r="J1919" s="171"/>
      <c r="K1919" s="173">
        <v>23.3</v>
      </c>
      <c r="L1919" s="171"/>
      <c r="M1919" s="171"/>
      <c r="N1919" s="171"/>
      <c r="O1919" s="171"/>
      <c r="P1919" s="171"/>
      <c r="Q1919" s="171"/>
      <c r="R1919" s="174"/>
      <c r="T1919" s="175"/>
      <c r="U1919" s="171"/>
      <c r="V1919" s="171"/>
      <c r="W1919" s="171"/>
      <c r="X1919" s="171"/>
      <c r="Y1919" s="171"/>
      <c r="Z1919" s="171"/>
      <c r="AA1919" s="176"/>
      <c r="AT1919" s="177" t="s">
        <v>2027</v>
      </c>
      <c r="AU1919" s="177" t="s">
        <v>1960</v>
      </c>
      <c r="AV1919" s="11" t="s">
        <v>2024</v>
      </c>
      <c r="AW1919" s="11" t="s">
        <v>2028</v>
      </c>
      <c r="AX1919" s="11" t="s">
        <v>1878</v>
      </c>
      <c r="AY1919" s="177" t="s">
        <v>2019</v>
      </c>
    </row>
    <row r="1920" spans="2:65" s="1" customFormat="1" ht="44.25" customHeight="1">
      <c r="B1920" s="33"/>
      <c r="C1920" s="178" t="s">
        <v>543</v>
      </c>
      <c r="D1920" s="178" t="s">
        <v>2128</v>
      </c>
      <c r="E1920" s="179" t="s">
        <v>544</v>
      </c>
      <c r="F1920" s="267" t="s">
        <v>545</v>
      </c>
      <c r="G1920" s="268"/>
      <c r="H1920" s="268"/>
      <c r="I1920" s="268"/>
      <c r="J1920" s="180" t="s">
        <v>2049</v>
      </c>
      <c r="K1920" s="181">
        <v>18.899999999999999</v>
      </c>
      <c r="L1920" s="269">
        <v>0</v>
      </c>
      <c r="M1920" s="268"/>
      <c r="N1920" s="270">
        <f>ROUND(L1920*K1920,2)</f>
        <v>0</v>
      </c>
      <c r="O1920" s="250"/>
      <c r="P1920" s="250"/>
      <c r="Q1920" s="250"/>
      <c r="R1920" s="35"/>
      <c r="T1920" s="159" t="s">
        <v>1876</v>
      </c>
      <c r="U1920" s="42" t="s">
        <v>1901</v>
      </c>
      <c r="V1920" s="34"/>
      <c r="W1920" s="160">
        <f>V1920*K1920</f>
        <v>0</v>
      </c>
      <c r="X1920" s="160">
        <v>1</v>
      </c>
      <c r="Y1920" s="160">
        <f>X1920*K1920</f>
        <v>18.899999999999999</v>
      </c>
      <c r="Z1920" s="160">
        <v>0</v>
      </c>
      <c r="AA1920" s="161">
        <f>Z1920*K1920</f>
        <v>0</v>
      </c>
      <c r="AR1920" s="16" t="s">
        <v>2184</v>
      </c>
      <c r="AT1920" s="16" t="s">
        <v>2128</v>
      </c>
      <c r="AU1920" s="16" t="s">
        <v>1960</v>
      </c>
      <c r="AY1920" s="16" t="s">
        <v>2019</v>
      </c>
      <c r="BE1920" s="102">
        <f>IF(U1920="základní",N1920,0)</f>
        <v>0</v>
      </c>
      <c r="BF1920" s="102">
        <f>IF(U1920="snížená",N1920,0)</f>
        <v>0</v>
      </c>
      <c r="BG1920" s="102">
        <f>IF(U1920="zákl. přenesená",N1920,0)</f>
        <v>0</v>
      </c>
      <c r="BH1920" s="102">
        <f>IF(U1920="sníž. přenesená",N1920,0)</f>
        <v>0</v>
      </c>
      <c r="BI1920" s="102">
        <f>IF(U1920="nulová",N1920,0)</f>
        <v>0</v>
      </c>
      <c r="BJ1920" s="16" t="s">
        <v>1878</v>
      </c>
      <c r="BK1920" s="102">
        <f>ROUND(L1920*K1920,2)</f>
        <v>0</v>
      </c>
      <c r="BL1920" s="16" t="s">
        <v>2102</v>
      </c>
      <c r="BM1920" s="16" t="s">
        <v>546</v>
      </c>
    </row>
    <row r="1921" spans="2:65" s="1" customFormat="1" ht="22.5" customHeight="1">
      <c r="B1921" s="33"/>
      <c r="C1921" s="34"/>
      <c r="D1921" s="34"/>
      <c r="E1921" s="34"/>
      <c r="F1921" s="271" t="s">
        <v>547</v>
      </c>
      <c r="G1921" s="218"/>
      <c r="H1921" s="218"/>
      <c r="I1921" s="218"/>
      <c r="J1921" s="34"/>
      <c r="K1921" s="34"/>
      <c r="L1921" s="34"/>
      <c r="M1921" s="34"/>
      <c r="N1921" s="34"/>
      <c r="O1921" s="34"/>
      <c r="P1921" s="34"/>
      <c r="Q1921" s="34"/>
      <c r="R1921" s="35"/>
      <c r="T1921" s="76"/>
      <c r="U1921" s="34"/>
      <c r="V1921" s="34"/>
      <c r="W1921" s="34"/>
      <c r="X1921" s="34"/>
      <c r="Y1921" s="34"/>
      <c r="Z1921" s="34"/>
      <c r="AA1921" s="77"/>
      <c r="AT1921" s="16" t="s">
        <v>2561</v>
      </c>
      <c r="AU1921" s="16" t="s">
        <v>1960</v>
      </c>
    </row>
    <row r="1922" spans="2:65" s="10" customFormat="1" ht="22.5" customHeight="1">
      <c r="B1922" s="162"/>
      <c r="C1922" s="163"/>
      <c r="D1922" s="163"/>
      <c r="E1922" s="164" t="s">
        <v>1876</v>
      </c>
      <c r="F1922" s="266" t="s">
        <v>540</v>
      </c>
      <c r="G1922" s="263"/>
      <c r="H1922" s="263"/>
      <c r="I1922" s="263"/>
      <c r="J1922" s="163"/>
      <c r="K1922" s="165">
        <v>14.5</v>
      </c>
      <c r="L1922" s="163"/>
      <c r="M1922" s="163"/>
      <c r="N1922" s="163"/>
      <c r="O1922" s="163"/>
      <c r="P1922" s="163"/>
      <c r="Q1922" s="163"/>
      <c r="R1922" s="166"/>
      <c r="T1922" s="167"/>
      <c r="U1922" s="163"/>
      <c r="V1922" s="163"/>
      <c r="W1922" s="163"/>
      <c r="X1922" s="163"/>
      <c r="Y1922" s="163"/>
      <c r="Z1922" s="163"/>
      <c r="AA1922" s="168"/>
      <c r="AT1922" s="169" t="s">
        <v>2027</v>
      </c>
      <c r="AU1922" s="169" t="s">
        <v>1960</v>
      </c>
      <c r="AV1922" s="10" t="s">
        <v>1960</v>
      </c>
      <c r="AW1922" s="10" t="s">
        <v>2028</v>
      </c>
      <c r="AX1922" s="10" t="s">
        <v>1936</v>
      </c>
      <c r="AY1922" s="169" t="s">
        <v>2019</v>
      </c>
    </row>
    <row r="1923" spans="2:65" s="10" customFormat="1" ht="22.5" customHeight="1">
      <c r="B1923" s="162"/>
      <c r="C1923" s="163"/>
      <c r="D1923" s="163"/>
      <c r="E1923" s="164" t="s">
        <v>1876</v>
      </c>
      <c r="F1923" s="266" t="s">
        <v>541</v>
      </c>
      <c r="G1923" s="263"/>
      <c r="H1923" s="263"/>
      <c r="I1923" s="263"/>
      <c r="J1923" s="163"/>
      <c r="K1923" s="165">
        <v>4.4000000000000004</v>
      </c>
      <c r="L1923" s="163"/>
      <c r="M1923" s="163"/>
      <c r="N1923" s="163"/>
      <c r="O1923" s="163"/>
      <c r="P1923" s="163"/>
      <c r="Q1923" s="163"/>
      <c r="R1923" s="166"/>
      <c r="T1923" s="167"/>
      <c r="U1923" s="163"/>
      <c r="V1923" s="163"/>
      <c r="W1923" s="163"/>
      <c r="X1923" s="163"/>
      <c r="Y1923" s="163"/>
      <c r="Z1923" s="163"/>
      <c r="AA1923" s="168"/>
      <c r="AT1923" s="169" t="s">
        <v>2027</v>
      </c>
      <c r="AU1923" s="169" t="s">
        <v>1960</v>
      </c>
      <c r="AV1923" s="10" t="s">
        <v>1960</v>
      </c>
      <c r="AW1923" s="10" t="s">
        <v>2028</v>
      </c>
      <c r="AX1923" s="10" t="s">
        <v>1936</v>
      </c>
      <c r="AY1923" s="169" t="s">
        <v>2019</v>
      </c>
    </row>
    <row r="1924" spans="2:65" s="11" customFormat="1" ht="22.5" customHeight="1">
      <c r="B1924" s="170"/>
      <c r="C1924" s="171"/>
      <c r="D1924" s="171"/>
      <c r="E1924" s="172" t="s">
        <v>1876</v>
      </c>
      <c r="F1924" s="264" t="s">
        <v>2029</v>
      </c>
      <c r="G1924" s="265"/>
      <c r="H1924" s="265"/>
      <c r="I1924" s="265"/>
      <c r="J1924" s="171"/>
      <c r="K1924" s="173">
        <v>18.899999999999999</v>
      </c>
      <c r="L1924" s="171"/>
      <c r="M1924" s="171"/>
      <c r="N1924" s="171"/>
      <c r="O1924" s="171"/>
      <c r="P1924" s="171"/>
      <c r="Q1924" s="171"/>
      <c r="R1924" s="174"/>
      <c r="T1924" s="175"/>
      <c r="U1924" s="171"/>
      <c r="V1924" s="171"/>
      <c r="W1924" s="171"/>
      <c r="X1924" s="171"/>
      <c r="Y1924" s="171"/>
      <c r="Z1924" s="171"/>
      <c r="AA1924" s="176"/>
      <c r="AT1924" s="177" t="s">
        <v>2027</v>
      </c>
      <c r="AU1924" s="177" t="s">
        <v>1960</v>
      </c>
      <c r="AV1924" s="11" t="s">
        <v>2024</v>
      </c>
      <c r="AW1924" s="11" t="s">
        <v>2028</v>
      </c>
      <c r="AX1924" s="11" t="s">
        <v>1878</v>
      </c>
      <c r="AY1924" s="177" t="s">
        <v>2019</v>
      </c>
    </row>
    <row r="1925" spans="2:65" s="1" customFormat="1" ht="44.25" customHeight="1">
      <c r="B1925" s="33"/>
      <c r="C1925" s="178" t="s">
        <v>548</v>
      </c>
      <c r="D1925" s="178" t="s">
        <v>2128</v>
      </c>
      <c r="E1925" s="179" t="s">
        <v>549</v>
      </c>
      <c r="F1925" s="267" t="s">
        <v>550</v>
      </c>
      <c r="G1925" s="268"/>
      <c r="H1925" s="268"/>
      <c r="I1925" s="268"/>
      <c r="J1925" s="180" t="s">
        <v>2049</v>
      </c>
      <c r="K1925" s="181">
        <v>4.4000000000000004</v>
      </c>
      <c r="L1925" s="269">
        <v>0</v>
      </c>
      <c r="M1925" s="268"/>
      <c r="N1925" s="270">
        <f>ROUND(L1925*K1925,2)</f>
        <v>0</v>
      </c>
      <c r="O1925" s="250"/>
      <c r="P1925" s="250"/>
      <c r="Q1925" s="250"/>
      <c r="R1925" s="35"/>
      <c r="T1925" s="159" t="s">
        <v>1876</v>
      </c>
      <c r="U1925" s="42" t="s">
        <v>1901</v>
      </c>
      <c r="V1925" s="34"/>
      <c r="W1925" s="160">
        <f>V1925*K1925</f>
        <v>0</v>
      </c>
      <c r="X1925" s="160">
        <v>1</v>
      </c>
      <c r="Y1925" s="160">
        <f>X1925*K1925</f>
        <v>4.4000000000000004</v>
      </c>
      <c r="Z1925" s="160">
        <v>0</v>
      </c>
      <c r="AA1925" s="161">
        <f>Z1925*K1925</f>
        <v>0</v>
      </c>
      <c r="AR1925" s="16" t="s">
        <v>2184</v>
      </c>
      <c r="AT1925" s="16" t="s">
        <v>2128</v>
      </c>
      <c r="AU1925" s="16" t="s">
        <v>1960</v>
      </c>
      <c r="AY1925" s="16" t="s">
        <v>2019</v>
      </c>
      <c r="BE1925" s="102">
        <f>IF(U1925="základní",N1925,0)</f>
        <v>0</v>
      </c>
      <c r="BF1925" s="102">
        <f>IF(U1925="snížená",N1925,0)</f>
        <v>0</v>
      </c>
      <c r="BG1925" s="102">
        <f>IF(U1925="zákl. přenesená",N1925,0)</f>
        <v>0</v>
      </c>
      <c r="BH1925" s="102">
        <f>IF(U1925="sníž. přenesená",N1925,0)</f>
        <v>0</v>
      </c>
      <c r="BI1925" s="102">
        <f>IF(U1925="nulová",N1925,0)</f>
        <v>0</v>
      </c>
      <c r="BJ1925" s="16" t="s">
        <v>1878</v>
      </c>
      <c r="BK1925" s="102">
        <f>ROUND(L1925*K1925,2)</f>
        <v>0</v>
      </c>
      <c r="BL1925" s="16" t="s">
        <v>2102</v>
      </c>
      <c r="BM1925" s="16" t="s">
        <v>551</v>
      </c>
    </row>
    <row r="1926" spans="2:65" s="1" customFormat="1" ht="22.5" customHeight="1">
      <c r="B1926" s="33"/>
      <c r="C1926" s="34"/>
      <c r="D1926" s="34"/>
      <c r="E1926" s="34"/>
      <c r="F1926" s="271" t="s">
        <v>547</v>
      </c>
      <c r="G1926" s="218"/>
      <c r="H1926" s="218"/>
      <c r="I1926" s="218"/>
      <c r="J1926" s="34"/>
      <c r="K1926" s="34"/>
      <c r="L1926" s="34"/>
      <c r="M1926" s="34"/>
      <c r="N1926" s="34"/>
      <c r="O1926" s="34"/>
      <c r="P1926" s="34"/>
      <c r="Q1926" s="34"/>
      <c r="R1926" s="35"/>
      <c r="T1926" s="76"/>
      <c r="U1926" s="34"/>
      <c r="V1926" s="34"/>
      <c r="W1926" s="34"/>
      <c r="X1926" s="34"/>
      <c r="Y1926" s="34"/>
      <c r="Z1926" s="34"/>
      <c r="AA1926" s="77"/>
      <c r="AT1926" s="16" t="s">
        <v>2561</v>
      </c>
      <c r="AU1926" s="16" t="s">
        <v>1960</v>
      </c>
    </row>
    <row r="1927" spans="2:65" s="10" customFormat="1" ht="22.5" customHeight="1">
      <c r="B1927" s="162"/>
      <c r="C1927" s="163"/>
      <c r="D1927" s="163"/>
      <c r="E1927" s="164" t="s">
        <v>1876</v>
      </c>
      <c r="F1927" s="266" t="s">
        <v>542</v>
      </c>
      <c r="G1927" s="263"/>
      <c r="H1927" s="263"/>
      <c r="I1927" s="263"/>
      <c r="J1927" s="163"/>
      <c r="K1927" s="165">
        <v>4.4000000000000004</v>
      </c>
      <c r="L1927" s="163"/>
      <c r="M1927" s="163"/>
      <c r="N1927" s="163"/>
      <c r="O1927" s="163"/>
      <c r="P1927" s="163"/>
      <c r="Q1927" s="163"/>
      <c r="R1927" s="166"/>
      <c r="T1927" s="167"/>
      <c r="U1927" s="163"/>
      <c r="V1927" s="163"/>
      <c r="W1927" s="163"/>
      <c r="X1927" s="163"/>
      <c r="Y1927" s="163"/>
      <c r="Z1927" s="163"/>
      <c r="AA1927" s="168"/>
      <c r="AT1927" s="169" t="s">
        <v>2027</v>
      </c>
      <c r="AU1927" s="169" t="s">
        <v>1960</v>
      </c>
      <c r="AV1927" s="10" t="s">
        <v>1960</v>
      </c>
      <c r="AW1927" s="10" t="s">
        <v>2028</v>
      </c>
      <c r="AX1927" s="10" t="s">
        <v>1936</v>
      </c>
      <c r="AY1927" s="169" t="s">
        <v>2019</v>
      </c>
    </row>
    <row r="1928" spans="2:65" s="11" customFormat="1" ht="22.5" customHeight="1">
      <c r="B1928" s="170"/>
      <c r="C1928" s="171"/>
      <c r="D1928" s="171"/>
      <c r="E1928" s="172" t="s">
        <v>1876</v>
      </c>
      <c r="F1928" s="264" t="s">
        <v>2029</v>
      </c>
      <c r="G1928" s="265"/>
      <c r="H1928" s="265"/>
      <c r="I1928" s="265"/>
      <c r="J1928" s="171"/>
      <c r="K1928" s="173">
        <v>4.4000000000000004</v>
      </c>
      <c r="L1928" s="171"/>
      <c r="M1928" s="171"/>
      <c r="N1928" s="171"/>
      <c r="O1928" s="171"/>
      <c r="P1928" s="171"/>
      <c r="Q1928" s="171"/>
      <c r="R1928" s="174"/>
      <c r="T1928" s="175"/>
      <c r="U1928" s="171"/>
      <c r="V1928" s="171"/>
      <c r="W1928" s="171"/>
      <c r="X1928" s="171"/>
      <c r="Y1928" s="171"/>
      <c r="Z1928" s="171"/>
      <c r="AA1928" s="176"/>
      <c r="AT1928" s="177" t="s">
        <v>2027</v>
      </c>
      <c r="AU1928" s="177" t="s">
        <v>1960</v>
      </c>
      <c r="AV1928" s="11" t="s">
        <v>2024</v>
      </c>
      <c r="AW1928" s="11" t="s">
        <v>2028</v>
      </c>
      <c r="AX1928" s="11" t="s">
        <v>1878</v>
      </c>
      <c r="AY1928" s="177" t="s">
        <v>2019</v>
      </c>
    </row>
    <row r="1929" spans="2:65" s="1" customFormat="1" ht="31.5" customHeight="1">
      <c r="B1929" s="33"/>
      <c r="C1929" s="155" t="s">
        <v>552</v>
      </c>
      <c r="D1929" s="155" t="s">
        <v>2020</v>
      </c>
      <c r="E1929" s="156" t="s">
        <v>553</v>
      </c>
      <c r="F1929" s="249" t="s">
        <v>554</v>
      </c>
      <c r="G1929" s="250"/>
      <c r="H1929" s="250"/>
      <c r="I1929" s="250"/>
      <c r="J1929" s="157" t="s">
        <v>2131</v>
      </c>
      <c r="K1929" s="158">
        <v>23.478000000000002</v>
      </c>
      <c r="L1929" s="251">
        <v>0</v>
      </c>
      <c r="M1929" s="250"/>
      <c r="N1929" s="252">
        <f>ROUND(L1929*K1929,2)</f>
        <v>0</v>
      </c>
      <c r="O1929" s="250"/>
      <c r="P1929" s="250"/>
      <c r="Q1929" s="250"/>
      <c r="R1929" s="35"/>
      <c r="T1929" s="159" t="s">
        <v>1876</v>
      </c>
      <c r="U1929" s="42" t="s">
        <v>1901</v>
      </c>
      <c r="V1929" s="34"/>
      <c r="W1929" s="160">
        <f>V1929*K1929</f>
        <v>0</v>
      </c>
      <c r="X1929" s="160">
        <v>0</v>
      </c>
      <c r="Y1929" s="160">
        <f>X1929*K1929</f>
        <v>0</v>
      </c>
      <c r="Z1929" s="160">
        <v>0</v>
      </c>
      <c r="AA1929" s="161">
        <f>Z1929*K1929</f>
        <v>0</v>
      </c>
      <c r="AR1929" s="16" t="s">
        <v>2102</v>
      </c>
      <c r="AT1929" s="16" t="s">
        <v>2020</v>
      </c>
      <c r="AU1929" s="16" t="s">
        <v>1960</v>
      </c>
      <c r="AY1929" s="16" t="s">
        <v>2019</v>
      </c>
      <c r="BE1929" s="102">
        <f>IF(U1929="základní",N1929,0)</f>
        <v>0</v>
      </c>
      <c r="BF1929" s="102">
        <f>IF(U1929="snížená",N1929,0)</f>
        <v>0</v>
      </c>
      <c r="BG1929" s="102">
        <f>IF(U1929="zákl. přenesená",N1929,0)</f>
        <v>0</v>
      </c>
      <c r="BH1929" s="102">
        <f>IF(U1929="sníž. přenesená",N1929,0)</f>
        <v>0</v>
      </c>
      <c r="BI1929" s="102">
        <f>IF(U1929="nulová",N1929,0)</f>
        <v>0</v>
      </c>
      <c r="BJ1929" s="16" t="s">
        <v>1878</v>
      </c>
      <c r="BK1929" s="102">
        <f>ROUND(L1929*K1929,2)</f>
        <v>0</v>
      </c>
      <c r="BL1929" s="16" t="s">
        <v>2102</v>
      </c>
      <c r="BM1929" s="16" t="s">
        <v>555</v>
      </c>
    </row>
    <row r="1930" spans="2:65" s="9" customFormat="1" ht="29.85" customHeight="1">
      <c r="B1930" s="144"/>
      <c r="C1930" s="145"/>
      <c r="D1930" s="154" t="s">
        <v>1990</v>
      </c>
      <c r="E1930" s="154"/>
      <c r="F1930" s="154"/>
      <c r="G1930" s="154"/>
      <c r="H1930" s="154"/>
      <c r="I1930" s="154"/>
      <c r="J1930" s="154"/>
      <c r="K1930" s="154"/>
      <c r="L1930" s="154"/>
      <c r="M1930" s="154"/>
      <c r="N1930" s="275">
        <f>BK1930</f>
        <v>0</v>
      </c>
      <c r="O1930" s="276"/>
      <c r="P1930" s="276"/>
      <c r="Q1930" s="276"/>
      <c r="R1930" s="147"/>
      <c r="T1930" s="148"/>
      <c r="U1930" s="145"/>
      <c r="V1930" s="145"/>
      <c r="W1930" s="149">
        <f>SUM(W1931:W2032)</f>
        <v>0</v>
      </c>
      <c r="X1930" s="145"/>
      <c r="Y1930" s="149">
        <f>SUM(Y1931:Y2032)</f>
        <v>9.1114521899999978</v>
      </c>
      <c r="Z1930" s="145"/>
      <c r="AA1930" s="150">
        <f>SUM(AA1931:AA2032)</f>
        <v>0.81428600000000007</v>
      </c>
      <c r="AR1930" s="151" t="s">
        <v>1960</v>
      </c>
      <c r="AT1930" s="152" t="s">
        <v>1935</v>
      </c>
      <c r="AU1930" s="152" t="s">
        <v>1878</v>
      </c>
      <c r="AY1930" s="151" t="s">
        <v>2019</v>
      </c>
      <c r="BK1930" s="153">
        <f>SUM(BK1931:BK2032)</f>
        <v>0</v>
      </c>
    </row>
    <row r="1931" spans="2:65" s="1" customFormat="1" ht="22.5" customHeight="1">
      <c r="B1931" s="33"/>
      <c r="C1931" s="155" t="s">
        <v>556</v>
      </c>
      <c r="D1931" s="155" t="s">
        <v>2020</v>
      </c>
      <c r="E1931" s="156" t="s">
        <v>557</v>
      </c>
      <c r="F1931" s="249" t="s">
        <v>558</v>
      </c>
      <c r="G1931" s="250"/>
      <c r="H1931" s="250"/>
      <c r="I1931" s="250"/>
      <c r="J1931" s="157" t="s">
        <v>2049</v>
      </c>
      <c r="K1931" s="158">
        <v>31.06</v>
      </c>
      <c r="L1931" s="251">
        <v>0</v>
      </c>
      <c r="M1931" s="250"/>
      <c r="N1931" s="252">
        <f>ROUND(L1931*K1931,2)</f>
        <v>0</v>
      </c>
      <c r="O1931" s="250"/>
      <c r="P1931" s="250"/>
      <c r="Q1931" s="250"/>
      <c r="R1931" s="35"/>
      <c r="T1931" s="159" t="s">
        <v>1876</v>
      </c>
      <c r="U1931" s="42" t="s">
        <v>1901</v>
      </c>
      <c r="V1931" s="34"/>
      <c r="W1931" s="160">
        <f>V1931*K1931</f>
        <v>0</v>
      </c>
      <c r="X1931" s="160">
        <v>0</v>
      </c>
      <c r="Y1931" s="160">
        <f>X1931*K1931</f>
        <v>0</v>
      </c>
      <c r="Z1931" s="160">
        <v>0</v>
      </c>
      <c r="AA1931" s="161">
        <f>Z1931*K1931</f>
        <v>0</v>
      </c>
      <c r="AR1931" s="16" t="s">
        <v>2102</v>
      </c>
      <c r="AT1931" s="16" t="s">
        <v>2020</v>
      </c>
      <c r="AU1931" s="16" t="s">
        <v>1960</v>
      </c>
      <c r="AY1931" s="16" t="s">
        <v>2019</v>
      </c>
      <c r="BE1931" s="102">
        <f>IF(U1931="základní",N1931,0)</f>
        <v>0</v>
      </c>
      <c r="BF1931" s="102">
        <f>IF(U1931="snížená",N1931,0)</f>
        <v>0</v>
      </c>
      <c r="BG1931" s="102">
        <f>IF(U1931="zákl. přenesená",N1931,0)</f>
        <v>0</v>
      </c>
      <c r="BH1931" s="102">
        <f>IF(U1931="sníž. přenesená",N1931,0)</f>
        <v>0</v>
      </c>
      <c r="BI1931" s="102">
        <f>IF(U1931="nulová",N1931,0)</f>
        <v>0</v>
      </c>
      <c r="BJ1931" s="16" t="s">
        <v>1878</v>
      </c>
      <c r="BK1931" s="102">
        <f>ROUND(L1931*K1931,2)</f>
        <v>0</v>
      </c>
      <c r="BL1931" s="16" t="s">
        <v>2102</v>
      </c>
      <c r="BM1931" s="16" t="s">
        <v>559</v>
      </c>
    </row>
    <row r="1932" spans="2:65" s="10" customFormat="1" ht="22.5" customHeight="1">
      <c r="B1932" s="162"/>
      <c r="C1932" s="163"/>
      <c r="D1932" s="163"/>
      <c r="E1932" s="164" t="s">
        <v>1876</v>
      </c>
      <c r="F1932" s="262" t="s">
        <v>560</v>
      </c>
      <c r="G1932" s="263"/>
      <c r="H1932" s="263"/>
      <c r="I1932" s="263"/>
      <c r="J1932" s="163"/>
      <c r="K1932" s="165">
        <v>4.46</v>
      </c>
      <c r="L1932" s="163"/>
      <c r="M1932" s="163"/>
      <c r="N1932" s="163"/>
      <c r="O1932" s="163"/>
      <c r="P1932" s="163"/>
      <c r="Q1932" s="163"/>
      <c r="R1932" s="166"/>
      <c r="T1932" s="167"/>
      <c r="U1932" s="163"/>
      <c r="V1932" s="163"/>
      <c r="W1932" s="163"/>
      <c r="X1932" s="163"/>
      <c r="Y1932" s="163"/>
      <c r="Z1932" s="163"/>
      <c r="AA1932" s="168"/>
      <c r="AT1932" s="169" t="s">
        <v>2027</v>
      </c>
      <c r="AU1932" s="169" t="s">
        <v>1960</v>
      </c>
      <c r="AV1932" s="10" t="s">
        <v>1960</v>
      </c>
      <c r="AW1932" s="10" t="s">
        <v>2028</v>
      </c>
      <c r="AX1932" s="10" t="s">
        <v>1936</v>
      </c>
      <c r="AY1932" s="169" t="s">
        <v>2019</v>
      </c>
    </row>
    <row r="1933" spans="2:65" s="10" customFormat="1" ht="22.5" customHeight="1">
      <c r="B1933" s="162"/>
      <c r="C1933" s="163"/>
      <c r="D1933" s="163"/>
      <c r="E1933" s="164" t="s">
        <v>1876</v>
      </c>
      <c r="F1933" s="266" t="s">
        <v>561</v>
      </c>
      <c r="G1933" s="263"/>
      <c r="H1933" s="263"/>
      <c r="I1933" s="263"/>
      <c r="J1933" s="163"/>
      <c r="K1933" s="165">
        <v>12.1</v>
      </c>
      <c r="L1933" s="163"/>
      <c r="M1933" s="163"/>
      <c r="N1933" s="163"/>
      <c r="O1933" s="163"/>
      <c r="P1933" s="163"/>
      <c r="Q1933" s="163"/>
      <c r="R1933" s="166"/>
      <c r="T1933" s="167"/>
      <c r="U1933" s="163"/>
      <c r="V1933" s="163"/>
      <c r="W1933" s="163"/>
      <c r="X1933" s="163"/>
      <c r="Y1933" s="163"/>
      <c r="Z1933" s="163"/>
      <c r="AA1933" s="168"/>
      <c r="AT1933" s="169" t="s">
        <v>2027</v>
      </c>
      <c r="AU1933" s="169" t="s">
        <v>1960</v>
      </c>
      <c r="AV1933" s="10" t="s">
        <v>1960</v>
      </c>
      <c r="AW1933" s="10" t="s">
        <v>2028</v>
      </c>
      <c r="AX1933" s="10" t="s">
        <v>1936</v>
      </c>
      <c r="AY1933" s="169" t="s">
        <v>2019</v>
      </c>
    </row>
    <row r="1934" spans="2:65" s="10" customFormat="1" ht="22.5" customHeight="1">
      <c r="B1934" s="162"/>
      <c r="C1934" s="163"/>
      <c r="D1934" s="163"/>
      <c r="E1934" s="164" t="s">
        <v>1876</v>
      </c>
      <c r="F1934" s="266" t="s">
        <v>1220</v>
      </c>
      <c r="G1934" s="263"/>
      <c r="H1934" s="263"/>
      <c r="I1934" s="263"/>
      <c r="J1934" s="163"/>
      <c r="K1934" s="165">
        <v>14.5</v>
      </c>
      <c r="L1934" s="163"/>
      <c r="M1934" s="163"/>
      <c r="N1934" s="163"/>
      <c r="O1934" s="163"/>
      <c r="P1934" s="163"/>
      <c r="Q1934" s="163"/>
      <c r="R1934" s="166"/>
      <c r="T1934" s="167"/>
      <c r="U1934" s="163"/>
      <c r="V1934" s="163"/>
      <c r="W1934" s="163"/>
      <c r="X1934" s="163"/>
      <c r="Y1934" s="163"/>
      <c r="Z1934" s="163"/>
      <c r="AA1934" s="168"/>
      <c r="AT1934" s="169" t="s">
        <v>2027</v>
      </c>
      <c r="AU1934" s="169" t="s">
        <v>1960</v>
      </c>
      <c r="AV1934" s="10" t="s">
        <v>1960</v>
      </c>
      <c r="AW1934" s="10" t="s">
        <v>2028</v>
      </c>
      <c r="AX1934" s="10" t="s">
        <v>1936</v>
      </c>
      <c r="AY1934" s="169" t="s">
        <v>2019</v>
      </c>
    </row>
    <row r="1935" spans="2:65" s="11" customFormat="1" ht="22.5" customHeight="1">
      <c r="B1935" s="170"/>
      <c r="C1935" s="171"/>
      <c r="D1935" s="171"/>
      <c r="E1935" s="172" t="s">
        <v>1876</v>
      </c>
      <c r="F1935" s="264" t="s">
        <v>2029</v>
      </c>
      <c r="G1935" s="265"/>
      <c r="H1935" s="265"/>
      <c r="I1935" s="265"/>
      <c r="J1935" s="171"/>
      <c r="K1935" s="173">
        <v>31.06</v>
      </c>
      <c r="L1935" s="171"/>
      <c r="M1935" s="171"/>
      <c r="N1935" s="171"/>
      <c r="O1935" s="171"/>
      <c r="P1935" s="171"/>
      <c r="Q1935" s="171"/>
      <c r="R1935" s="174"/>
      <c r="T1935" s="175"/>
      <c r="U1935" s="171"/>
      <c r="V1935" s="171"/>
      <c r="W1935" s="171"/>
      <c r="X1935" s="171"/>
      <c r="Y1935" s="171"/>
      <c r="Z1935" s="171"/>
      <c r="AA1935" s="176"/>
      <c r="AT1935" s="177" t="s">
        <v>2027</v>
      </c>
      <c r="AU1935" s="177" t="s">
        <v>1960</v>
      </c>
      <c r="AV1935" s="11" t="s">
        <v>2024</v>
      </c>
      <c r="AW1935" s="11" t="s">
        <v>2028</v>
      </c>
      <c r="AX1935" s="11" t="s">
        <v>1878</v>
      </c>
      <c r="AY1935" s="177" t="s">
        <v>2019</v>
      </c>
    </row>
    <row r="1936" spans="2:65" s="1" customFormat="1" ht="31.5" customHeight="1">
      <c r="B1936" s="33"/>
      <c r="C1936" s="155" t="s">
        <v>562</v>
      </c>
      <c r="D1936" s="155" t="s">
        <v>2020</v>
      </c>
      <c r="E1936" s="156" t="s">
        <v>563</v>
      </c>
      <c r="F1936" s="249" t="s">
        <v>564</v>
      </c>
      <c r="G1936" s="250"/>
      <c r="H1936" s="250"/>
      <c r="I1936" s="250"/>
      <c r="J1936" s="157" t="s">
        <v>2049</v>
      </c>
      <c r="K1936" s="158">
        <v>68.900000000000006</v>
      </c>
      <c r="L1936" s="251">
        <v>0</v>
      </c>
      <c r="M1936" s="250"/>
      <c r="N1936" s="252">
        <f>ROUND(L1936*K1936,2)</f>
        <v>0</v>
      </c>
      <c r="O1936" s="250"/>
      <c r="P1936" s="250"/>
      <c r="Q1936" s="250"/>
      <c r="R1936" s="35"/>
      <c r="T1936" s="159" t="s">
        <v>1876</v>
      </c>
      <c r="U1936" s="42" t="s">
        <v>1901</v>
      </c>
      <c r="V1936" s="34"/>
      <c r="W1936" s="160">
        <f>V1936*K1936</f>
        <v>0</v>
      </c>
      <c r="X1936" s="160">
        <v>0</v>
      </c>
      <c r="Y1936" s="160">
        <f>X1936*K1936</f>
        <v>0</v>
      </c>
      <c r="Z1936" s="160">
        <v>1.174E-2</v>
      </c>
      <c r="AA1936" s="161">
        <f>Z1936*K1936</f>
        <v>0.8088860000000001</v>
      </c>
      <c r="AR1936" s="16" t="s">
        <v>2102</v>
      </c>
      <c r="AT1936" s="16" t="s">
        <v>2020</v>
      </c>
      <c r="AU1936" s="16" t="s">
        <v>1960</v>
      </c>
      <c r="AY1936" s="16" t="s">
        <v>2019</v>
      </c>
      <c r="BE1936" s="102">
        <f>IF(U1936="základní",N1936,0)</f>
        <v>0</v>
      </c>
      <c r="BF1936" s="102">
        <f>IF(U1936="snížená",N1936,0)</f>
        <v>0</v>
      </c>
      <c r="BG1936" s="102">
        <f>IF(U1936="zákl. přenesená",N1936,0)</f>
        <v>0</v>
      </c>
      <c r="BH1936" s="102">
        <f>IF(U1936="sníž. přenesená",N1936,0)</f>
        <v>0</v>
      </c>
      <c r="BI1936" s="102">
        <f>IF(U1936="nulová",N1936,0)</f>
        <v>0</v>
      </c>
      <c r="BJ1936" s="16" t="s">
        <v>1878</v>
      </c>
      <c r="BK1936" s="102">
        <f>ROUND(L1936*K1936,2)</f>
        <v>0</v>
      </c>
      <c r="BL1936" s="16" t="s">
        <v>2102</v>
      </c>
      <c r="BM1936" s="16" t="s">
        <v>565</v>
      </c>
    </row>
    <row r="1937" spans="2:65" s="10" customFormat="1" ht="57" customHeight="1">
      <c r="B1937" s="162"/>
      <c r="C1937" s="163"/>
      <c r="D1937" s="163"/>
      <c r="E1937" s="164" t="s">
        <v>1876</v>
      </c>
      <c r="F1937" s="262" t="s">
        <v>566</v>
      </c>
      <c r="G1937" s="263"/>
      <c r="H1937" s="263"/>
      <c r="I1937" s="263"/>
      <c r="J1937" s="163"/>
      <c r="K1937" s="165">
        <v>68.900000000000006</v>
      </c>
      <c r="L1937" s="163"/>
      <c r="M1937" s="163"/>
      <c r="N1937" s="163"/>
      <c r="O1937" s="163"/>
      <c r="P1937" s="163"/>
      <c r="Q1937" s="163"/>
      <c r="R1937" s="166"/>
      <c r="T1937" s="167"/>
      <c r="U1937" s="163"/>
      <c r="V1937" s="163"/>
      <c r="W1937" s="163"/>
      <c r="X1937" s="163"/>
      <c r="Y1937" s="163"/>
      <c r="Z1937" s="163"/>
      <c r="AA1937" s="168"/>
      <c r="AT1937" s="169" t="s">
        <v>2027</v>
      </c>
      <c r="AU1937" s="169" t="s">
        <v>1960</v>
      </c>
      <c r="AV1937" s="10" t="s">
        <v>1960</v>
      </c>
      <c r="AW1937" s="10" t="s">
        <v>2028</v>
      </c>
      <c r="AX1937" s="10" t="s">
        <v>1936</v>
      </c>
      <c r="AY1937" s="169" t="s">
        <v>2019</v>
      </c>
    </row>
    <row r="1938" spans="2:65" s="11" customFormat="1" ht="22.5" customHeight="1">
      <c r="B1938" s="170"/>
      <c r="C1938" s="171"/>
      <c r="D1938" s="171"/>
      <c r="E1938" s="172" t="s">
        <v>1876</v>
      </c>
      <c r="F1938" s="264" t="s">
        <v>2029</v>
      </c>
      <c r="G1938" s="265"/>
      <c r="H1938" s="265"/>
      <c r="I1938" s="265"/>
      <c r="J1938" s="171"/>
      <c r="K1938" s="173">
        <v>68.900000000000006</v>
      </c>
      <c r="L1938" s="171"/>
      <c r="M1938" s="171"/>
      <c r="N1938" s="171"/>
      <c r="O1938" s="171"/>
      <c r="P1938" s="171"/>
      <c r="Q1938" s="171"/>
      <c r="R1938" s="174"/>
      <c r="T1938" s="175"/>
      <c r="U1938" s="171"/>
      <c r="V1938" s="171"/>
      <c r="W1938" s="171"/>
      <c r="X1938" s="171"/>
      <c r="Y1938" s="171"/>
      <c r="Z1938" s="171"/>
      <c r="AA1938" s="176"/>
      <c r="AT1938" s="177" t="s">
        <v>2027</v>
      </c>
      <c r="AU1938" s="177" t="s">
        <v>1960</v>
      </c>
      <c r="AV1938" s="11" t="s">
        <v>2024</v>
      </c>
      <c r="AW1938" s="11" t="s">
        <v>2028</v>
      </c>
      <c r="AX1938" s="11" t="s">
        <v>1878</v>
      </c>
      <c r="AY1938" s="177" t="s">
        <v>2019</v>
      </c>
    </row>
    <row r="1939" spans="2:65" s="1" customFormat="1" ht="31.5" customHeight="1">
      <c r="B1939" s="33"/>
      <c r="C1939" s="155" t="s">
        <v>567</v>
      </c>
      <c r="D1939" s="155" t="s">
        <v>2020</v>
      </c>
      <c r="E1939" s="156" t="s">
        <v>568</v>
      </c>
      <c r="F1939" s="249" t="s">
        <v>569</v>
      </c>
      <c r="G1939" s="250"/>
      <c r="H1939" s="250"/>
      <c r="I1939" s="250"/>
      <c r="J1939" s="157" t="s">
        <v>2049</v>
      </c>
      <c r="K1939" s="158">
        <v>179.785</v>
      </c>
      <c r="L1939" s="251">
        <v>0</v>
      </c>
      <c r="M1939" s="250"/>
      <c r="N1939" s="252">
        <f>ROUND(L1939*K1939,2)</f>
        <v>0</v>
      </c>
      <c r="O1939" s="250"/>
      <c r="P1939" s="250"/>
      <c r="Q1939" s="250"/>
      <c r="R1939" s="35"/>
      <c r="T1939" s="159" t="s">
        <v>1876</v>
      </c>
      <c r="U1939" s="42" t="s">
        <v>1901</v>
      </c>
      <c r="V1939" s="34"/>
      <c r="W1939" s="160">
        <f>V1939*K1939</f>
        <v>0</v>
      </c>
      <c r="X1939" s="160">
        <v>4.6000000000000001E-4</v>
      </c>
      <c r="Y1939" s="160">
        <f>X1939*K1939</f>
        <v>8.27011E-2</v>
      </c>
      <c r="Z1939" s="160">
        <v>0</v>
      </c>
      <c r="AA1939" s="161">
        <f>Z1939*K1939</f>
        <v>0</v>
      </c>
      <c r="AR1939" s="16" t="s">
        <v>2102</v>
      </c>
      <c r="AT1939" s="16" t="s">
        <v>2020</v>
      </c>
      <c r="AU1939" s="16" t="s">
        <v>1960</v>
      </c>
      <c r="AY1939" s="16" t="s">
        <v>2019</v>
      </c>
      <c r="BE1939" s="102">
        <f>IF(U1939="základní",N1939,0)</f>
        <v>0</v>
      </c>
      <c r="BF1939" s="102">
        <f>IF(U1939="snížená",N1939,0)</f>
        <v>0</v>
      </c>
      <c r="BG1939" s="102">
        <f>IF(U1939="zákl. přenesená",N1939,0)</f>
        <v>0</v>
      </c>
      <c r="BH1939" s="102">
        <f>IF(U1939="sníž. přenesená",N1939,0)</f>
        <v>0</v>
      </c>
      <c r="BI1939" s="102">
        <f>IF(U1939="nulová",N1939,0)</f>
        <v>0</v>
      </c>
      <c r="BJ1939" s="16" t="s">
        <v>1878</v>
      </c>
      <c r="BK1939" s="102">
        <f>ROUND(L1939*K1939,2)</f>
        <v>0</v>
      </c>
      <c r="BL1939" s="16" t="s">
        <v>2102</v>
      </c>
      <c r="BM1939" s="16" t="s">
        <v>570</v>
      </c>
    </row>
    <row r="1940" spans="2:65" s="10" customFormat="1" ht="57" customHeight="1">
      <c r="B1940" s="162"/>
      <c r="C1940" s="163"/>
      <c r="D1940" s="163"/>
      <c r="E1940" s="164" t="s">
        <v>1876</v>
      </c>
      <c r="F1940" s="262" t="s">
        <v>1085</v>
      </c>
      <c r="G1940" s="263"/>
      <c r="H1940" s="263"/>
      <c r="I1940" s="263"/>
      <c r="J1940" s="163"/>
      <c r="K1940" s="165">
        <v>37.770000000000003</v>
      </c>
      <c r="L1940" s="163"/>
      <c r="M1940" s="163"/>
      <c r="N1940" s="163"/>
      <c r="O1940" s="163"/>
      <c r="P1940" s="163"/>
      <c r="Q1940" s="163"/>
      <c r="R1940" s="166"/>
      <c r="T1940" s="167"/>
      <c r="U1940" s="163"/>
      <c r="V1940" s="163"/>
      <c r="W1940" s="163"/>
      <c r="X1940" s="163"/>
      <c r="Y1940" s="163"/>
      <c r="Z1940" s="163"/>
      <c r="AA1940" s="168"/>
      <c r="AT1940" s="169" t="s">
        <v>2027</v>
      </c>
      <c r="AU1940" s="169" t="s">
        <v>1960</v>
      </c>
      <c r="AV1940" s="10" t="s">
        <v>1960</v>
      </c>
      <c r="AW1940" s="10" t="s">
        <v>2028</v>
      </c>
      <c r="AX1940" s="10" t="s">
        <v>1936</v>
      </c>
      <c r="AY1940" s="169" t="s">
        <v>2019</v>
      </c>
    </row>
    <row r="1941" spans="2:65" s="10" customFormat="1" ht="44.25" customHeight="1">
      <c r="B1941" s="162"/>
      <c r="C1941" s="163"/>
      <c r="D1941" s="163"/>
      <c r="E1941" s="164" t="s">
        <v>1876</v>
      </c>
      <c r="F1941" s="266" t="s">
        <v>1086</v>
      </c>
      <c r="G1941" s="263"/>
      <c r="H1941" s="263"/>
      <c r="I1941" s="263"/>
      <c r="J1941" s="163"/>
      <c r="K1941" s="165">
        <v>70.02</v>
      </c>
      <c r="L1941" s="163"/>
      <c r="M1941" s="163"/>
      <c r="N1941" s="163"/>
      <c r="O1941" s="163"/>
      <c r="P1941" s="163"/>
      <c r="Q1941" s="163"/>
      <c r="R1941" s="166"/>
      <c r="T1941" s="167"/>
      <c r="U1941" s="163"/>
      <c r="V1941" s="163"/>
      <c r="W1941" s="163"/>
      <c r="X1941" s="163"/>
      <c r="Y1941" s="163"/>
      <c r="Z1941" s="163"/>
      <c r="AA1941" s="168"/>
      <c r="AT1941" s="169" t="s">
        <v>2027</v>
      </c>
      <c r="AU1941" s="169" t="s">
        <v>1960</v>
      </c>
      <c r="AV1941" s="10" t="s">
        <v>1960</v>
      </c>
      <c r="AW1941" s="10" t="s">
        <v>2028</v>
      </c>
      <c r="AX1941" s="10" t="s">
        <v>1936</v>
      </c>
      <c r="AY1941" s="169" t="s">
        <v>2019</v>
      </c>
    </row>
    <row r="1942" spans="2:65" s="10" customFormat="1" ht="44.25" customHeight="1">
      <c r="B1942" s="162"/>
      <c r="C1942" s="163"/>
      <c r="D1942" s="163"/>
      <c r="E1942" s="164" t="s">
        <v>1876</v>
      </c>
      <c r="F1942" s="266" t="s">
        <v>1087</v>
      </c>
      <c r="G1942" s="263"/>
      <c r="H1942" s="263"/>
      <c r="I1942" s="263"/>
      <c r="J1942" s="163"/>
      <c r="K1942" s="165">
        <v>39.185000000000002</v>
      </c>
      <c r="L1942" s="163"/>
      <c r="M1942" s="163"/>
      <c r="N1942" s="163"/>
      <c r="O1942" s="163"/>
      <c r="P1942" s="163"/>
      <c r="Q1942" s="163"/>
      <c r="R1942" s="166"/>
      <c r="T1942" s="167"/>
      <c r="U1942" s="163"/>
      <c r="V1942" s="163"/>
      <c r="W1942" s="163"/>
      <c r="X1942" s="163"/>
      <c r="Y1942" s="163"/>
      <c r="Z1942" s="163"/>
      <c r="AA1942" s="168"/>
      <c r="AT1942" s="169" t="s">
        <v>2027</v>
      </c>
      <c r="AU1942" s="169" t="s">
        <v>1960</v>
      </c>
      <c r="AV1942" s="10" t="s">
        <v>1960</v>
      </c>
      <c r="AW1942" s="10" t="s">
        <v>2028</v>
      </c>
      <c r="AX1942" s="10" t="s">
        <v>1936</v>
      </c>
      <c r="AY1942" s="169" t="s">
        <v>2019</v>
      </c>
    </row>
    <row r="1943" spans="2:65" s="10" customFormat="1" ht="22.5" customHeight="1">
      <c r="B1943" s="162"/>
      <c r="C1943" s="163"/>
      <c r="D1943" s="163"/>
      <c r="E1943" s="164" t="s">
        <v>1876</v>
      </c>
      <c r="F1943" s="266" t="s">
        <v>571</v>
      </c>
      <c r="G1943" s="263"/>
      <c r="H1943" s="263"/>
      <c r="I1943" s="263"/>
      <c r="J1943" s="163"/>
      <c r="K1943" s="165">
        <v>18.309999999999999</v>
      </c>
      <c r="L1943" s="163"/>
      <c r="M1943" s="163"/>
      <c r="N1943" s="163"/>
      <c r="O1943" s="163"/>
      <c r="P1943" s="163"/>
      <c r="Q1943" s="163"/>
      <c r="R1943" s="166"/>
      <c r="T1943" s="167"/>
      <c r="U1943" s="163"/>
      <c r="V1943" s="163"/>
      <c r="W1943" s="163"/>
      <c r="X1943" s="163"/>
      <c r="Y1943" s="163"/>
      <c r="Z1943" s="163"/>
      <c r="AA1943" s="168"/>
      <c r="AT1943" s="169" t="s">
        <v>2027</v>
      </c>
      <c r="AU1943" s="169" t="s">
        <v>1960</v>
      </c>
      <c r="AV1943" s="10" t="s">
        <v>1960</v>
      </c>
      <c r="AW1943" s="10" t="s">
        <v>2028</v>
      </c>
      <c r="AX1943" s="10" t="s">
        <v>1936</v>
      </c>
      <c r="AY1943" s="169" t="s">
        <v>2019</v>
      </c>
    </row>
    <row r="1944" spans="2:65" s="10" customFormat="1" ht="22.5" customHeight="1">
      <c r="B1944" s="162"/>
      <c r="C1944" s="163"/>
      <c r="D1944" s="163"/>
      <c r="E1944" s="164" t="s">
        <v>1876</v>
      </c>
      <c r="F1944" s="266" t="s">
        <v>572</v>
      </c>
      <c r="G1944" s="263"/>
      <c r="H1944" s="263"/>
      <c r="I1944" s="263"/>
      <c r="J1944" s="163"/>
      <c r="K1944" s="165">
        <v>14.5</v>
      </c>
      <c r="L1944" s="163"/>
      <c r="M1944" s="163"/>
      <c r="N1944" s="163"/>
      <c r="O1944" s="163"/>
      <c r="P1944" s="163"/>
      <c r="Q1944" s="163"/>
      <c r="R1944" s="166"/>
      <c r="T1944" s="167"/>
      <c r="U1944" s="163"/>
      <c r="V1944" s="163"/>
      <c r="W1944" s="163"/>
      <c r="X1944" s="163"/>
      <c r="Y1944" s="163"/>
      <c r="Z1944" s="163"/>
      <c r="AA1944" s="168"/>
      <c r="AT1944" s="169" t="s">
        <v>2027</v>
      </c>
      <c r="AU1944" s="169" t="s">
        <v>1960</v>
      </c>
      <c r="AV1944" s="10" t="s">
        <v>1960</v>
      </c>
      <c r="AW1944" s="10" t="s">
        <v>2028</v>
      </c>
      <c r="AX1944" s="10" t="s">
        <v>1936</v>
      </c>
      <c r="AY1944" s="169" t="s">
        <v>2019</v>
      </c>
    </row>
    <row r="1945" spans="2:65" s="11" customFormat="1" ht="22.5" customHeight="1">
      <c r="B1945" s="170"/>
      <c r="C1945" s="171"/>
      <c r="D1945" s="171"/>
      <c r="E1945" s="172" t="s">
        <v>1876</v>
      </c>
      <c r="F1945" s="264" t="s">
        <v>2029</v>
      </c>
      <c r="G1945" s="265"/>
      <c r="H1945" s="265"/>
      <c r="I1945" s="265"/>
      <c r="J1945" s="171"/>
      <c r="K1945" s="173">
        <v>179.785</v>
      </c>
      <c r="L1945" s="171"/>
      <c r="M1945" s="171"/>
      <c r="N1945" s="171"/>
      <c r="O1945" s="171"/>
      <c r="P1945" s="171"/>
      <c r="Q1945" s="171"/>
      <c r="R1945" s="174"/>
      <c r="T1945" s="175"/>
      <c r="U1945" s="171"/>
      <c r="V1945" s="171"/>
      <c r="W1945" s="171"/>
      <c r="X1945" s="171"/>
      <c r="Y1945" s="171"/>
      <c r="Z1945" s="171"/>
      <c r="AA1945" s="176"/>
      <c r="AT1945" s="177" t="s">
        <v>2027</v>
      </c>
      <c r="AU1945" s="177" t="s">
        <v>1960</v>
      </c>
      <c r="AV1945" s="11" t="s">
        <v>2024</v>
      </c>
      <c r="AW1945" s="11" t="s">
        <v>2028</v>
      </c>
      <c r="AX1945" s="11" t="s">
        <v>1878</v>
      </c>
      <c r="AY1945" s="177" t="s">
        <v>2019</v>
      </c>
    </row>
    <row r="1946" spans="2:65" s="1" customFormat="1" ht="31.5" customHeight="1">
      <c r="B1946" s="33"/>
      <c r="C1946" s="178" t="s">
        <v>573</v>
      </c>
      <c r="D1946" s="178" t="s">
        <v>2128</v>
      </c>
      <c r="E1946" s="179" t="s">
        <v>574</v>
      </c>
      <c r="F1946" s="267" t="s">
        <v>575</v>
      </c>
      <c r="G1946" s="268"/>
      <c r="H1946" s="268"/>
      <c r="I1946" s="268"/>
      <c r="J1946" s="180" t="s">
        <v>2197</v>
      </c>
      <c r="K1946" s="181">
        <v>593.29100000000005</v>
      </c>
      <c r="L1946" s="269">
        <v>0</v>
      </c>
      <c r="M1946" s="268"/>
      <c r="N1946" s="270">
        <f>ROUND(L1946*K1946,2)</f>
        <v>0</v>
      </c>
      <c r="O1946" s="250"/>
      <c r="P1946" s="250"/>
      <c r="Q1946" s="250"/>
      <c r="R1946" s="35"/>
      <c r="T1946" s="159" t="s">
        <v>1876</v>
      </c>
      <c r="U1946" s="42" t="s">
        <v>1901</v>
      </c>
      <c r="V1946" s="34"/>
      <c r="W1946" s="160">
        <f>V1946*K1946</f>
        <v>0</v>
      </c>
      <c r="X1946" s="160">
        <v>3.6000000000000002E-4</v>
      </c>
      <c r="Y1946" s="160">
        <f>X1946*K1946</f>
        <v>0.21358476000000004</v>
      </c>
      <c r="Z1946" s="160">
        <v>0</v>
      </c>
      <c r="AA1946" s="161">
        <f>Z1946*K1946</f>
        <v>0</v>
      </c>
      <c r="AR1946" s="16" t="s">
        <v>2184</v>
      </c>
      <c r="AT1946" s="16" t="s">
        <v>2128</v>
      </c>
      <c r="AU1946" s="16" t="s">
        <v>1960</v>
      </c>
      <c r="AY1946" s="16" t="s">
        <v>2019</v>
      </c>
      <c r="BE1946" s="102">
        <f>IF(U1946="základní",N1946,0)</f>
        <v>0</v>
      </c>
      <c r="BF1946" s="102">
        <f>IF(U1946="snížená",N1946,0)</f>
        <v>0</v>
      </c>
      <c r="BG1946" s="102">
        <f>IF(U1946="zákl. přenesená",N1946,0)</f>
        <v>0</v>
      </c>
      <c r="BH1946" s="102">
        <f>IF(U1946="sníž. přenesená",N1946,0)</f>
        <v>0</v>
      </c>
      <c r="BI1946" s="102">
        <f>IF(U1946="nulová",N1946,0)</f>
        <v>0</v>
      </c>
      <c r="BJ1946" s="16" t="s">
        <v>1878</v>
      </c>
      <c r="BK1946" s="102">
        <f>ROUND(L1946*K1946,2)</f>
        <v>0</v>
      </c>
      <c r="BL1946" s="16" t="s">
        <v>2102</v>
      </c>
      <c r="BM1946" s="16" t="s">
        <v>576</v>
      </c>
    </row>
    <row r="1947" spans="2:65" s="10" customFormat="1" ht="57" customHeight="1">
      <c r="B1947" s="162"/>
      <c r="C1947" s="163"/>
      <c r="D1947" s="163"/>
      <c r="E1947" s="164" t="s">
        <v>1876</v>
      </c>
      <c r="F1947" s="262" t="s">
        <v>1085</v>
      </c>
      <c r="G1947" s="263"/>
      <c r="H1947" s="263"/>
      <c r="I1947" s="263"/>
      <c r="J1947" s="163"/>
      <c r="K1947" s="165">
        <v>37.770000000000003</v>
      </c>
      <c r="L1947" s="163"/>
      <c r="M1947" s="163"/>
      <c r="N1947" s="163"/>
      <c r="O1947" s="163"/>
      <c r="P1947" s="163"/>
      <c r="Q1947" s="163"/>
      <c r="R1947" s="166"/>
      <c r="T1947" s="167"/>
      <c r="U1947" s="163"/>
      <c r="V1947" s="163"/>
      <c r="W1947" s="163"/>
      <c r="X1947" s="163"/>
      <c r="Y1947" s="163"/>
      <c r="Z1947" s="163"/>
      <c r="AA1947" s="168"/>
      <c r="AT1947" s="169" t="s">
        <v>2027</v>
      </c>
      <c r="AU1947" s="169" t="s">
        <v>1960</v>
      </c>
      <c r="AV1947" s="10" t="s">
        <v>1960</v>
      </c>
      <c r="AW1947" s="10" t="s">
        <v>2028</v>
      </c>
      <c r="AX1947" s="10" t="s">
        <v>1936</v>
      </c>
      <c r="AY1947" s="169" t="s">
        <v>2019</v>
      </c>
    </row>
    <row r="1948" spans="2:65" s="10" customFormat="1" ht="44.25" customHeight="1">
      <c r="B1948" s="162"/>
      <c r="C1948" s="163"/>
      <c r="D1948" s="163"/>
      <c r="E1948" s="164" t="s">
        <v>1876</v>
      </c>
      <c r="F1948" s="266" t="s">
        <v>1086</v>
      </c>
      <c r="G1948" s="263"/>
      <c r="H1948" s="263"/>
      <c r="I1948" s="263"/>
      <c r="J1948" s="163"/>
      <c r="K1948" s="165">
        <v>70.02</v>
      </c>
      <c r="L1948" s="163"/>
      <c r="M1948" s="163"/>
      <c r="N1948" s="163"/>
      <c r="O1948" s="163"/>
      <c r="P1948" s="163"/>
      <c r="Q1948" s="163"/>
      <c r="R1948" s="166"/>
      <c r="T1948" s="167"/>
      <c r="U1948" s="163"/>
      <c r="V1948" s="163"/>
      <c r="W1948" s="163"/>
      <c r="X1948" s="163"/>
      <c r="Y1948" s="163"/>
      <c r="Z1948" s="163"/>
      <c r="AA1948" s="168"/>
      <c r="AT1948" s="169" t="s">
        <v>2027</v>
      </c>
      <c r="AU1948" s="169" t="s">
        <v>1960</v>
      </c>
      <c r="AV1948" s="10" t="s">
        <v>1960</v>
      </c>
      <c r="AW1948" s="10" t="s">
        <v>2028</v>
      </c>
      <c r="AX1948" s="10" t="s">
        <v>1936</v>
      </c>
      <c r="AY1948" s="169" t="s">
        <v>2019</v>
      </c>
    </row>
    <row r="1949" spans="2:65" s="10" customFormat="1" ht="44.25" customHeight="1">
      <c r="B1949" s="162"/>
      <c r="C1949" s="163"/>
      <c r="D1949" s="163"/>
      <c r="E1949" s="164" t="s">
        <v>1876</v>
      </c>
      <c r="F1949" s="266" t="s">
        <v>1087</v>
      </c>
      <c r="G1949" s="263"/>
      <c r="H1949" s="263"/>
      <c r="I1949" s="263"/>
      <c r="J1949" s="163"/>
      <c r="K1949" s="165">
        <v>39.185000000000002</v>
      </c>
      <c r="L1949" s="163"/>
      <c r="M1949" s="163"/>
      <c r="N1949" s="163"/>
      <c r="O1949" s="163"/>
      <c r="P1949" s="163"/>
      <c r="Q1949" s="163"/>
      <c r="R1949" s="166"/>
      <c r="T1949" s="167"/>
      <c r="U1949" s="163"/>
      <c r="V1949" s="163"/>
      <c r="W1949" s="163"/>
      <c r="X1949" s="163"/>
      <c r="Y1949" s="163"/>
      <c r="Z1949" s="163"/>
      <c r="AA1949" s="168"/>
      <c r="AT1949" s="169" t="s">
        <v>2027</v>
      </c>
      <c r="AU1949" s="169" t="s">
        <v>1960</v>
      </c>
      <c r="AV1949" s="10" t="s">
        <v>1960</v>
      </c>
      <c r="AW1949" s="10" t="s">
        <v>2028</v>
      </c>
      <c r="AX1949" s="10" t="s">
        <v>1936</v>
      </c>
      <c r="AY1949" s="169" t="s">
        <v>2019</v>
      </c>
    </row>
    <row r="1950" spans="2:65" s="10" customFormat="1" ht="22.5" customHeight="1">
      <c r="B1950" s="162"/>
      <c r="C1950" s="163"/>
      <c r="D1950" s="163"/>
      <c r="E1950" s="164" t="s">
        <v>1876</v>
      </c>
      <c r="F1950" s="266" t="s">
        <v>571</v>
      </c>
      <c r="G1950" s="263"/>
      <c r="H1950" s="263"/>
      <c r="I1950" s="263"/>
      <c r="J1950" s="163"/>
      <c r="K1950" s="165">
        <v>18.309999999999999</v>
      </c>
      <c r="L1950" s="163"/>
      <c r="M1950" s="163"/>
      <c r="N1950" s="163"/>
      <c r="O1950" s="163"/>
      <c r="P1950" s="163"/>
      <c r="Q1950" s="163"/>
      <c r="R1950" s="166"/>
      <c r="T1950" s="167"/>
      <c r="U1950" s="163"/>
      <c r="V1950" s="163"/>
      <c r="W1950" s="163"/>
      <c r="X1950" s="163"/>
      <c r="Y1950" s="163"/>
      <c r="Z1950" s="163"/>
      <c r="AA1950" s="168"/>
      <c r="AT1950" s="169" t="s">
        <v>2027</v>
      </c>
      <c r="AU1950" s="169" t="s">
        <v>1960</v>
      </c>
      <c r="AV1950" s="10" t="s">
        <v>1960</v>
      </c>
      <c r="AW1950" s="10" t="s">
        <v>2028</v>
      </c>
      <c r="AX1950" s="10" t="s">
        <v>1936</v>
      </c>
      <c r="AY1950" s="169" t="s">
        <v>2019</v>
      </c>
    </row>
    <row r="1951" spans="2:65" s="10" customFormat="1" ht="22.5" customHeight="1">
      <c r="B1951" s="162"/>
      <c r="C1951" s="163"/>
      <c r="D1951" s="163"/>
      <c r="E1951" s="164" t="s">
        <v>1876</v>
      </c>
      <c r="F1951" s="266" t="s">
        <v>572</v>
      </c>
      <c r="G1951" s="263"/>
      <c r="H1951" s="263"/>
      <c r="I1951" s="263"/>
      <c r="J1951" s="163"/>
      <c r="K1951" s="165">
        <v>14.5</v>
      </c>
      <c r="L1951" s="163"/>
      <c r="M1951" s="163"/>
      <c r="N1951" s="163"/>
      <c r="O1951" s="163"/>
      <c r="P1951" s="163"/>
      <c r="Q1951" s="163"/>
      <c r="R1951" s="166"/>
      <c r="T1951" s="167"/>
      <c r="U1951" s="163"/>
      <c r="V1951" s="163"/>
      <c r="W1951" s="163"/>
      <c r="X1951" s="163"/>
      <c r="Y1951" s="163"/>
      <c r="Z1951" s="163"/>
      <c r="AA1951" s="168"/>
      <c r="AT1951" s="169" t="s">
        <v>2027</v>
      </c>
      <c r="AU1951" s="169" t="s">
        <v>1960</v>
      </c>
      <c r="AV1951" s="10" t="s">
        <v>1960</v>
      </c>
      <c r="AW1951" s="10" t="s">
        <v>2028</v>
      </c>
      <c r="AX1951" s="10" t="s">
        <v>1936</v>
      </c>
      <c r="AY1951" s="169" t="s">
        <v>2019</v>
      </c>
    </row>
    <row r="1952" spans="2:65" s="11" customFormat="1" ht="22.5" customHeight="1">
      <c r="B1952" s="170"/>
      <c r="C1952" s="171"/>
      <c r="D1952" s="171"/>
      <c r="E1952" s="172" t="s">
        <v>1876</v>
      </c>
      <c r="F1952" s="264" t="s">
        <v>2029</v>
      </c>
      <c r="G1952" s="265"/>
      <c r="H1952" s="265"/>
      <c r="I1952" s="265"/>
      <c r="J1952" s="171"/>
      <c r="K1952" s="173">
        <v>179.785</v>
      </c>
      <c r="L1952" s="171"/>
      <c r="M1952" s="171"/>
      <c r="N1952" s="171"/>
      <c r="O1952" s="171"/>
      <c r="P1952" s="171"/>
      <c r="Q1952" s="171"/>
      <c r="R1952" s="174"/>
      <c r="T1952" s="175"/>
      <c r="U1952" s="171"/>
      <c r="V1952" s="171"/>
      <c r="W1952" s="171"/>
      <c r="X1952" s="171"/>
      <c r="Y1952" s="171"/>
      <c r="Z1952" s="171"/>
      <c r="AA1952" s="176"/>
      <c r="AT1952" s="177" t="s">
        <v>2027</v>
      </c>
      <c r="AU1952" s="177" t="s">
        <v>1960</v>
      </c>
      <c r="AV1952" s="11" t="s">
        <v>2024</v>
      </c>
      <c r="AW1952" s="11" t="s">
        <v>2028</v>
      </c>
      <c r="AX1952" s="11" t="s">
        <v>1878</v>
      </c>
      <c r="AY1952" s="177" t="s">
        <v>2019</v>
      </c>
    </row>
    <row r="1953" spans="2:65" s="1" customFormat="1" ht="44.25" customHeight="1">
      <c r="B1953" s="33"/>
      <c r="C1953" s="155" t="s">
        <v>577</v>
      </c>
      <c r="D1953" s="155" t="s">
        <v>2020</v>
      </c>
      <c r="E1953" s="156" t="s">
        <v>578</v>
      </c>
      <c r="F1953" s="249" t="s">
        <v>579</v>
      </c>
      <c r="G1953" s="250"/>
      <c r="H1953" s="250"/>
      <c r="I1953" s="250"/>
      <c r="J1953" s="157" t="s">
        <v>2049</v>
      </c>
      <c r="K1953" s="158">
        <v>6.44</v>
      </c>
      <c r="L1953" s="251">
        <v>0</v>
      </c>
      <c r="M1953" s="250"/>
      <c r="N1953" s="252">
        <f>ROUND(L1953*K1953,2)</f>
        <v>0</v>
      </c>
      <c r="O1953" s="250"/>
      <c r="P1953" s="250"/>
      <c r="Q1953" s="250"/>
      <c r="R1953" s="35"/>
      <c r="T1953" s="159" t="s">
        <v>1876</v>
      </c>
      <c r="U1953" s="42" t="s">
        <v>1901</v>
      </c>
      <c r="V1953" s="34"/>
      <c r="W1953" s="160">
        <f>V1953*K1953</f>
        <v>0</v>
      </c>
      <c r="X1953" s="160">
        <v>4.6000000000000001E-4</v>
      </c>
      <c r="Y1953" s="160">
        <f>X1953*K1953</f>
        <v>2.9624000000000004E-3</v>
      </c>
      <c r="Z1953" s="160">
        <v>0</v>
      </c>
      <c r="AA1953" s="161">
        <f>Z1953*K1953</f>
        <v>0</v>
      </c>
      <c r="AR1953" s="16" t="s">
        <v>2102</v>
      </c>
      <c r="AT1953" s="16" t="s">
        <v>2020</v>
      </c>
      <c r="AU1953" s="16" t="s">
        <v>1960</v>
      </c>
      <c r="AY1953" s="16" t="s">
        <v>2019</v>
      </c>
      <c r="BE1953" s="102">
        <f>IF(U1953="základní",N1953,0)</f>
        <v>0</v>
      </c>
      <c r="BF1953" s="102">
        <f>IF(U1953="snížená",N1953,0)</f>
        <v>0</v>
      </c>
      <c r="BG1953" s="102">
        <f>IF(U1953="zákl. přenesená",N1953,0)</f>
        <v>0</v>
      </c>
      <c r="BH1953" s="102">
        <f>IF(U1953="sníž. přenesená",N1953,0)</f>
        <v>0</v>
      </c>
      <c r="BI1953" s="102">
        <f>IF(U1953="nulová",N1953,0)</f>
        <v>0</v>
      </c>
      <c r="BJ1953" s="16" t="s">
        <v>1878</v>
      </c>
      <c r="BK1953" s="102">
        <f>ROUND(L1953*K1953,2)</f>
        <v>0</v>
      </c>
      <c r="BL1953" s="16" t="s">
        <v>2102</v>
      </c>
      <c r="BM1953" s="16" t="s">
        <v>580</v>
      </c>
    </row>
    <row r="1954" spans="2:65" s="10" customFormat="1" ht="22.5" customHeight="1">
      <c r="B1954" s="162"/>
      <c r="C1954" s="163"/>
      <c r="D1954" s="163"/>
      <c r="E1954" s="164" t="s">
        <v>1876</v>
      </c>
      <c r="F1954" s="262" t="s">
        <v>581</v>
      </c>
      <c r="G1954" s="263"/>
      <c r="H1954" s="263"/>
      <c r="I1954" s="263"/>
      <c r="J1954" s="163"/>
      <c r="K1954" s="165">
        <v>6.44</v>
      </c>
      <c r="L1954" s="163"/>
      <c r="M1954" s="163"/>
      <c r="N1954" s="163"/>
      <c r="O1954" s="163"/>
      <c r="P1954" s="163"/>
      <c r="Q1954" s="163"/>
      <c r="R1954" s="166"/>
      <c r="T1954" s="167"/>
      <c r="U1954" s="163"/>
      <c r="V1954" s="163"/>
      <c r="W1954" s="163"/>
      <c r="X1954" s="163"/>
      <c r="Y1954" s="163"/>
      <c r="Z1954" s="163"/>
      <c r="AA1954" s="168"/>
      <c r="AT1954" s="169" t="s">
        <v>2027</v>
      </c>
      <c r="AU1954" s="169" t="s">
        <v>1960</v>
      </c>
      <c r="AV1954" s="10" t="s">
        <v>1960</v>
      </c>
      <c r="AW1954" s="10" t="s">
        <v>2028</v>
      </c>
      <c r="AX1954" s="10" t="s">
        <v>1936</v>
      </c>
      <c r="AY1954" s="169" t="s">
        <v>2019</v>
      </c>
    </row>
    <row r="1955" spans="2:65" s="11" customFormat="1" ht="22.5" customHeight="1">
      <c r="B1955" s="170"/>
      <c r="C1955" s="171"/>
      <c r="D1955" s="171"/>
      <c r="E1955" s="172" t="s">
        <v>1876</v>
      </c>
      <c r="F1955" s="264" t="s">
        <v>2029</v>
      </c>
      <c r="G1955" s="265"/>
      <c r="H1955" s="265"/>
      <c r="I1955" s="265"/>
      <c r="J1955" s="171"/>
      <c r="K1955" s="173">
        <v>6.44</v>
      </c>
      <c r="L1955" s="171"/>
      <c r="M1955" s="171"/>
      <c r="N1955" s="171"/>
      <c r="O1955" s="171"/>
      <c r="P1955" s="171"/>
      <c r="Q1955" s="171"/>
      <c r="R1955" s="174"/>
      <c r="T1955" s="175"/>
      <c r="U1955" s="171"/>
      <c r="V1955" s="171"/>
      <c r="W1955" s="171"/>
      <c r="X1955" s="171"/>
      <c r="Y1955" s="171"/>
      <c r="Z1955" s="171"/>
      <c r="AA1955" s="176"/>
      <c r="AT1955" s="177" t="s">
        <v>2027</v>
      </c>
      <c r="AU1955" s="177" t="s">
        <v>1960</v>
      </c>
      <c r="AV1955" s="11" t="s">
        <v>2024</v>
      </c>
      <c r="AW1955" s="11" t="s">
        <v>2028</v>
      </c>
      <c r="AX1955" s="11" t="s">
        <v>1878</v>
      </c>
      <c r="AY1955" s="177" t="s">
        <v>2019</v>
      </c>
    </row>
    <row r="1956" spans="2:65" s="1" customFormat="1" ht="31.5" customHeight="1">
      <c r="B1956" s="33"/>
      <c r="C1956" s="178" t="s">
        <v>582</v>
      </c>
      <c r="D1956" s="178" t="s">
        <v>2128</v>
      </c>
      <c r="E1956" s="179" t="s">
        <v>574</v>
      </c>
      <c r="F1956" s="267" t="s">
        <v>575</v>
      </c>
      <c r="G1956" s="268"/>
      <c r="H1956" s="268"/>
      <c r="I1956" s="268"/>
      <c r="J1956" s="180" t="s">
        <v>2197</v>
      </c>
      <c r="K1956" s="181">
        <v>21.251999999999999</v>
      </c>
      <c r="L1956" s="269">
        <v>0</v>
      </c>
      <c r="M1956" s="268"/>
      <c r="N1956" s="270">
        <f>ROUND(L1956*K1956,2)</f>
        <v>0</v>
      </c>
      <c r="O1956" s="250"/>
      <c r="P1956" s="250"/>
      <c r="Q1956" s="250"/>
      <c r="R1956" s="35"/>
      <c r="T1956" s="159" t="s">
        <v>1876</v>
      </c>
      <c r="U1956" s="42" t="s">
        <v>1901</v>
      </c>
      <c r="V1956" s="34"/>
      <c r="W1956" s="160">
        <f>V1956*K1956</f>
        <v>0</v>
      </c>
      <c r="X1956" s="160">
        <v>3.6000000000000002E-4</v>
      </c>
      <c r="Y1956" s="160">
        <f>X1956*K1956</f>
        <v>7.6507199999999997E-3</v>
      </c>
      <c r="Z1956" s="160">
        <v>0</v>
      </c>
      <c r="AA1956" s="161">
        <f>Z1956*K1956</f>
        <v>0</v>
      </c>
      <c r="AR1956" s="16" t="s">
        <v>2184</v>
      </c>
      <c r="AT1956" s="16" t="s">
        <v>2128</v>
      </c>
      <c r="AU1956" s="16" t="s">
        <v>1960</v>
      </c>
      <c r="AY1956" s="16" t="s">
        <v>2019</v>
      </c>
      <c r="BE1956" s="102">
        <f>IF(U1956="základní",N1956,0)</f>
        <v>0</v>
      </c>
      <c r="BF1956" s="102">
        <f>IF(U1956="snížená",N1956,0)</f>
        <v>0</v>
      </c>
      <c r="BG1956" s="102">
        <f>IF(U1956="zákl. přenesená",N1956,0)</f>
        <v>0</v>
      </c>
      <c r="BH1956" s="102">
        <f>IF(U1956="sníž. přenesená",N1956,0)</f>
        <v>0</v>
      </c>
      <c r="BI1956" s="102">
        <f>IF(U1956="nulová",N1956,0)</f>
        <v>0</v>
      </c>
      <c r="BJ1956" s="16" t="s">
        <v>1878</v>
      </c>
      <c r="BK1956" s="102">
        <f>ROUND(L1956*K1956,2)</f>
        <v>0</v>
      </c>
      <c r="BL1956" s="16" t="s">
        <v>2102</v>
      </c>
      <c r="BM1956" s="16" t="s">
        <v>583</v>
      </c>
    </row>
    <row r="1957" spans="2:65" s="1" customFormat="1" ht="44.25" customHeight="1">
      <c r="B1957" s="33"/>
      <c r="C1957" s="155" t="s">
        <v>584</v>
      </c>
      <c r="D1957" s="155" t="s">
        <v>2020</v>
      </c>
      <c r="E1957" s="156" t="s">
        <v>585</v>
      </c>
      <c r="F1957" s="249" t="s">
        <v>586</v>
      </c>
      <c r="G1957" s="250"/>
      <c r="H1957" s="250"/>
      <c r="I1957" s="250"/>
      <c r="J1957" s="157" t="s">
        <v>2023</v>
      </c>
      <c r="K1957" s="158">
        <v>54.354999999999997</v>
      </c>
      <c r="L1957" s="251">
        <v>0</v>
      </c>
      <c r="M1957" s="250"/>
      <c r="N1957" s="252">
        <f>ROUND(L1957*K1957,2)</f>
        <v>0</v>
      </c>
      <c r="O1957" s="250"/>
      <c r="P1957" s="250"/>
      <c r="Q1957" s="250"/>
      <c r="R1957" s="35"/>
      <c r="T1957" s="159" t="s">
        <v>1876</v>
      </c>
      <c r="U1957" s="42" t="s">
        <v>1901</v>
      </c>
      <c r="V1957" s="34"/>
      <c r="W1957" s="160">
        <f>V1957*K1957</f>
        <v>0</v>
      </c>
      <c r="X1957" s="160">
        <v>4.0000000000000001E-3</v>
      </c>
      <c r="Y1957" s="160">
        <f>X1957*K1957</f>
        <v>0.21742</v>
      </c>
      <c r="Z1957" s="160">
        <v>0</v>
      </c>
      <c r="AA1957" s="161">
        <f>Z1957*K1957</f>
        <v>0</v>
      </c>
      <c r="AR1957" s="16" t="s">
        <v>2102</v>
      </c>
      <c r="AT1957" s="16" t="s">
        <v>2020</v>
      </c>
      <c r="AU1957" s="16" t="s">
        <v>1960</v>
      </c>
      <c r="AY1957" s="16" t="s">
        <v>2019</v>
      </c>
      <c r="BE1957" s="102">
        <f>IF(U1957="základní",N1957,0)</f>
        <v>0</v>
      </c>
      <c r="BF1957" s="102">
        <f>IF(U1957="snížená",N1957,0)</f>
        <v>0</v>
      </c>
      <c r="BG1957" s="102">
        <f>IF(U1957="zákl. přenesená",N1957,0)</f>
        <v>0</v>
      </c>
      <c r="BH1957" s="102">
        <f>IF(U1957="sníž. přenesená",N1957,0)</f>
        <v>0</v>
      </c>
      <c r="BI1957" s="102">
        <f>IF(U1957="nulová",N1957,0)</f>
        <v>0</v>
      </c>
      <c r="BJ1957" s="16" t="s">
        <v>1878</v>
      </c>
      <c r="BK1957" s="102">
        <f>ROUND(L1957*K1957,2)</f>
        <v>0</v>
      </c>
      <c r="BL1957" s="16" t="s">
        <v>2102</v>
      </c>
      <c r="BM1957" s="16" t="s">
        <v>587</v>
      </c>
    </row>
    <row r="1958" spans="2:65" s="10" customFormat="1" ht="22.5" customHeight="1">
      <c r="B1958" s="162"/>
      <c r="C1958" s="163"/>
      <c r="D1958" s="163"/>
      <c r="E1958" s="164" t="s">
        <v>1876</v>
      </c>
      <c r="F1958" s="262" t="s">
        <v>588</v>
      </c>
      <c r="G1958" s="263"/>
      <c r="H1958" s="263"/>
      <c r="I1958" s="263"/>
      <c r="J1958" s="163"/>
      <c r="K1958" s="165">
        <v>7.8049999999999997</v>
      </c>
      <c r="L1958" s="163"/>
      <c r="M1958" s="163"/>
      <c r="N1958" s="163"/>
      <c r="O1958" s="163"/>
      <c r="P1958" s="163"/>
      <c r="Q1958" s="163"/>
      <c r="R1958" s="166"/>
      <c r="T1958" s="167"/>
      <c r="U1958" s="163"/>
      <c r="V1958" s="163"/>
      <c r="W1958" s="163"/>
      <c r="X1958" s="163"/>
      <c r="Y1958" s="163"/>
      <c r="Z1958" s="163"/>
      <c r="AA1958" s="168"/>
      <c r="AT1958" s="169" t="s">
        <v>2027</v>
      </c>
      <c r="AU1958" s="169" t="s">
        <v>1960</v>
      </c>
      <c r="AV1958" s="10" t="s">
        <v>1960</v>
      </c>
      <c r="AW1958" s="10" t="s">
        <v>2028</v>
      </c>
      <c r="AX1958" s="10" t="s">
        <v>1936</v>
      </c>
      <c r="AY1958" s="169" t="s">
        <v>2019</v>
      </c>
    </row>
    <row r="1959" spans="2:65" s="10" customFormat="1" ht="31.5" customHeight="1">
      <c r="B1959" s="162"/>
      <c r="C1959" s="163"/>
      <c r="D1959" s="163"/>
      <c r="E1959" s="164" t="s">
        <v>1876</v>
      </c>
      <c r="F1959" s="266" t="s">
        <v>589</v>
      </c>
      <c r="G1959" s="263"/>
      <c r="H1959" s="263"/>
      <c r="I1959" s="263"/>
      <c r="J1959" s="163"/>
      <c r="K1959" s="165">
        <v>21.175000000000001</v>
      </c>
      <c r="L1959" s="163"/>
      <c r="M1959" s="163"/>
      <c r="N1959" s="163"/>
      <c r="O1959" s="163"/>
      <c r="P1959" s="163"/>
      <c r="Q1959" s="163"/>
      <c r="R1959" s="166"/>
      <c r="T1959" s="167"/>
      <c r="U1959" s="163"/>
      <c r="V1959" s="163"/>
      <c r="W1959" s="163"/>
      <c r="X1959" s="163"/>
      <c r="Y1959" s="163"/>
      <c r="Z1959" s="163"/>
      <c r="AA1959" s="168"/>
      <c r="AT1959" s="169" t="s">
        <v>2027</v>
      </c>
      <c r="AU1959" s="169" t="s">
        <v>1960</v>
      </c>
      <c r="AV1959" s="10" t="s">
        <v>1960</v>
      </c>
      <c r="AW1959" s="10" t="s">
        <v>2028</v>
      </c>
      <c r="AX1959" s="10" t="s">
        <v>1936</v>
      </c>
      <c r="AY1959" s="169" t="s">
        <v>2019</v>
      </c>
    </row>
    <row r="1960" spans="2:65" s="10" customFormat="1" ht="22.5" customHeight="1">
      <c r="B1960" s="162"/>
      <c r="C1960" s="163"/>
      <c r="D1960" s="163"/>
      <c r="E1960" s="164" t="s">
        <v>1876</v>
      </c>
      <c r="F1960" s="266" t="s">
        <v>590</v>
      </c>
      <c r="G1960" s="263"/>
      <c r="H1960" s="263"/>
      <c r="I1960" s="263"/>
      <c r="J1960" s="163"/>
      <c r="K1960" s="165">
        <v>25.375</v>
      </c>
      <c r="L1960" s="163"/>
      <c r="M1960" s="163"/>
      <c r="N1960" s="163"/>
      <c r="O1960" s="163"/>
      <c r="P1960" s="163"/>
      <c r="Q1960" s="163"/>
      <c r="R1960" s="166"/>
      <c r="T1960" s="167"/>
      <c r="U1960" s="163"/>
      <c r="V1960" s="163"/>
      <c r="W1960" s="163"/>
      <c r="X1960" s="163"/>
      <c r="Y1960" s="163"/>
      <c r="Z1960" s="163"/>
      <c r="AA1960" s="168"/>
      <c r="AT1960" s="169" t="s">
        <v>2027</v>
      </c>
      <c r="AU1960" s="169" t="s">
        <v>1960</v>
      </c>
      <c r="AV1960" s="10" t="s">
        <v>1960</v>
      </c>
      <c r="AW1960" s="10" t="s">
        <v>2028</v>
      </c>
      <c r="AX1960" s="10" t="s">
        <v>1936</v>
      </c>
      <c r="AY1960" s="169" t="s">
        <v>2019</v>
      </c>
    </row>
    <row r="1961" spans="2:65" s="11" customFormat="1" ht="22.5" customHeight="1">
      <c r="B1961" s="170"/>
      <c r="C1961" s="171"/>
      <c r="D1961" s="171"/>
      <c r="E1961" s="172" t="s">
        <v>1876</v>
      </c>
      <c r="F1961" s="264" t="s">
        <v>2029</v>
      </c>
      <c r="G1961" s="265"/>
      <c r="H1961" s="265"/>
      <c r="I1961" s="265"/>
      <c r="J1961" s="171"/>
      <c r="K1961" s="173">
        <v>54.354999999999997</v>
      </c>
      <c r="L1961" s="171"/>
      <c r="M1961" s="171"/>
      <c r="N1961" s="171"/>
      <c r="O1961" s="171"/>
      <c r="P1961" s="171"/>
      <c r="Q1961" s="171"/>
      <c r="R1961" s="174"/>
      <c r="T1961" s="175"/>
      <c r="U1961" s="171"/>
      <c r="V1961" s="171"/>
      <c r="W1961" s="171"/>
      <c r="X1961" s="171"/>
      <c r="Y1961" s="171"/>
      <c r="Z1961" s="171"/>
      <c r="AA1961" s="176"/>
      <c r="AT1961" s="177" t="s">
        <v>2027</v>
      </c>
      <c r="AU1961" s="177" t="s">
        <v>1960</v>
      </c>
      <c r="AV1961" s="11" t="s">
        <v>2024</v>
      </c>
      <c r="AW1961" s="11" t="s">
        <v>2028</v>
      </c>
      <c r="AX1961" s="11" t="s">
        <v>1878</v>
      </c>
      <c r="AY1961" s="177" t="s">
        <v>2019</v>
      </c>
    </row>
    <row r="1962" spans="2:65" s="1" customFormat="1" ht="44.25" customHeight="1">
      <c r="B1962" s="33"/>
      <c r="C1962" s="155" t="s">
        <v>591</v>
      </c>
      <c r="D1962" s="155" t="s">
        <v>2020</v>
      </c>
      <c r="E1962" s="156" t="s">
        <v>592</v>
      </c>
      <c r="F1962" s="249" t="s">
        <v>593</v>
      </c>
      <c r="G1962" s="250"/>
      <c r="H1962" s="250"/>
      <c r="I1962" s="250"/>
      <c r="J1962" s="157" t="s">
        <v>2023</v>
      </c>
      <c r="K1962" s="158">
        <v>54.354999999999997</v>
      </c>
      <c r="L1962" s="251">
        <v>0</v>
      </c>
      <c r="M1962" s="250"/>
      <c r="N1962" s="252">
        <f>ROUND(L1962*K1962,2)</f>
        <v>0</v>
      </c>
      <c r="O1962" s="250"/>
      <c r="P1962" s="250"/>
      <c r="Q1962" s="250"/>
      <c r="R1962" s="35"/>
      <c r="T1962" s="159" t="s">
        <v>1876</v>
      </c>
      <c r="U1962" s="42" t="s">
        <v>1901</v>
      </c>
      <c r="V1962" s="34"/>
      <c r="W1962" s="160">
        <f>V1962*K1962</f>
        <v>0</v>
      </c>
      <c r="X1962" s="160">
        <v>4.0000000000000001E-3</v>
      </c>
      <c r="Y1962" s="160">
        <f>X1962*K1962</f>
        <v>0.21742</v>
      </c>
      <c r="Z1962" s="160">
        <v>0</v>
      </c>
      <c r="AA1962" s="161">
        <f>Z1962*K1962</f>
        <v>0</v>
      </c>
      <c r="AR1962" s="16" t="s">
        <v>2102</v>
      </c>
      <c r="AT1962" s="16" t="s">
        <v>2020</v>
      </c>
      <c r="AU1962" s="16" t="s">
        <v>1960</v>
      </c>
      <c r="AY1962" s="16" t="s">
        <v>2019</v>
      </c>
      <c r="BE1962" s="102">
        <f>IF(U1962="základní",N1962,0)</f>
        <v>0</v>
      </c>
      <c r="BF1962" s="102">
        <f>IF(U1962="snížená",N1962,0)</f>
        <v>0</v>
      </c>
      <c r="BG1962" s="102">
        <f>IF(U1962="zákl. přenesená",N1962,0)</f>
        <v>0</v>
      </c>
      <c r="BH1962" s="102">
        <f>IF(U1962="sníž. přenesená",N1962,0)</f>
        <v>0</v>
      </c>
      <c r="BI1962" s="102">
        <f>IF(U1962="nulová",N1962,0)</f>
        <v>0</v>
      </c>
      <c r="BJ1962" s="16" t="s">
        <v>1878</v>
      </c>
      <c r="BK1962" s="102">
        <f>ROUND(L1962*K1962,2)</f>
        <v>0</v>
      </c>
      <c r="BL1962" s="16" t="s">
        <v>2102</v>
      </c>
      <c r="BM1962" s="16" t="s">
        <v>594</v>
      </c>
    </row>
    <row r="1963" spans="2:65" s="10" customFormat="1" ht="22.5" customHeight="1">
      <c r="B1963" s="162"/>
      <c r="C1963" s="163"/>
      <c r="D1963" s="163"/>
      <c r="E1963" s="164" t="s">
        <v>1876</v>
      </c>
      <c r="F1963" s="262" t="s">
        <v>588</v>
      </c>
      <c r="G1963" s="263"/>
      <c r="H1963" s="263"/>
      <c r="I1963" s="263"/>
      <c r="J1963" s="163"/>
      <c r="K1963" s="165">
        <v>7.8049999999999997</v>
      </c>
      <c r="L1963" s="163"/>
      <c r="M1963" s="163"/>
      <c r="N1963" s="163"/>
      <c r="O1963" s="163"/>
      <c r="P1963" s="163"/>
      <c r="Q1963" s="163"/>
      <c r="R1963" s="166"/>
      <c r="T1963" s="167"/>
      <c r="U1963" s="163"/>
      <c r="V1963" s="163"/>
      <c r="W1963" s="163"/>
      <c r="X1963" s="163"/>
      <c r="Y1963" s="163"/>
      <c r="Z1963" s="163"/>
      <c r="AA1963" s="168"/>
      <c r="AT1963" s="169" t="s">
        <v>2027</v>
      </c>
      <c r="AU1963" s="169" t="s">
        <v>1960</v>
      </c>
      <c r="AV1963" s="10" t="s">
        <v>1960</v>
      </c>
      <c r="AW1963" s="10" t="s">
        <v>2028</v>
      </c>
      <c r="AX1963" s="10" t="s">
        <v>1936</v>
      </c>
      <c r="AY1963" s="169" t="s">
        <v>2019</v>
      </c>
    </row>
    <row r="1964" spans="2:65" s="10" customFormat="1" ht="31.5" customHeight="1">
      <c r="B1964" s="162"/>
      <c r="C1964" s="163"/>
      <c r="D1964" s="163"/>
      <c r="E1964" s="164" t="s">
        <v>1876</v>
      </c>
      <c r="F1964" s="266" t="s">
        <v>589</v>
      </c>
      <c r="G1964" s="263"/>
      <c r="H1964" s="263"/>
      <c r="I1964" s="263"/>
      <c r="J1964" s="163"/>
      <c r="K1964" s="165">
        <v>21.175000000000001</v>
      </c>
      <c r="L1964" s="163"/>
      <c r="M1964" s="163"/>
      <c r="N1964" s="163"/>
      <c r="O1964" s="163"/>
      <c r="P1964" s="163"/>
      <c r="Q1964" s="163"/>
      <c r="R1964" s="166"/>
      <c r="T1964" s="167"/>
      <c r="U1964" s="163"/>
      <c r="V1964" s="163"/>
      <c r="W1964" s="163"/>
      <c r="X1964" s="163"/>
      <c r="Y1964" s="163"/>
      <c r="Z1964" s="163"/>
      <c r="AA1964" s="168"/>
      <c r="AT1964" s="169" t="s">
        <v>2027</v>
      </c>
      <c r="AU1964" s="169" t="s">
        <v>1960</v>
      </c>
      <c r="AV1964" s="10" t="s">
        <v>1960</v>
      </c>
      <c r="AW1964" s="10" t="s">
        <v>2028</v>
      </c>
      <c r="AX1964" s="10" t="s">
        <v>1936</v>
      </c>
      <c r="AY1964" s="169" t="s">
        <v>2019</v>
      </c>
    </row>
    <row r="1965" spans="2:65" s="10" customFormat="1" ht="22.5" customHeight="1">
      <c r="B1965" s="162"/>
      <c r="C1965" s="163"/>
      <c r="D1965" s="163"/>
      <c r="E1965" s="164" t="s">
        <v>1876</v>
      </c>
      <c r="F1965" s="266" t="s">
        <v>590</v>
      </c>
      <c r="G1965" s="263"/>
      <c r="H1965" s="263"/>
      <c r="I1965" s="263"/>
      <c r="J1965" s="163"/>
      <c r="K1965" s="165">
        <v>25.375</v>
      </c>
      <c r="L1965" s="163"/>
      <c r="M1965" s="163"/>
      <c r="N1965" s="163"/>
      <c r="O1965" s="163"/>
      <c r="P1965" s="163"/>
      <c r="Q1965" s="163"/>
      <c r="R1965" s="166"/>
      <c r="T1965" s="167"/>
      <c r="U1965" s="163"/>
      <c r="V1965" s="163"/>
      <c r="W1965" s="163"/>
      <c r="X1965" s="163"/>
      <c r="Y1965" s="163"/>
      <c r="Z1965" s="163"/>
      <c r="AA1965" s="168"/>
      <c r="AT1965" s="169" t="s">
        <v>2027</v>
      </c>
      <c r="AU1965" s="169" t="s">
        <v>1960</v>
      </c>
      <c r="AV1965" s="10" t="s">
        <v>1960</v>
      </c>
      <c r="AW1965" s="10" t="s">
        <v>2028</v>
      </c>
      <c r="AX1965" s="10" t="s">
        <v>1936</v>
      </c>
      <c r="AY1965" s="169" t="s">
        <v>2019</v>
      </c>
    </row>
    <row r="1966" spans="2:65" s="11" customFormat="1" ht="22.5" customHeight="1">
      <c r="B1966" s="170"/>
      <c r="C1966" s="171"/>
      <c r="D1966" s="171"/>
      <c r="E1966" s="172" t="s">
        <v>1876</v>
      </c>
      <c r="F1966" s="264" t="s">
        <v>2029</v>
      </c>
      <c r="G1966" s="265"/>
      <c r="H1966" s="265"/>
      <c r="I1966" s="265"/>
      <c r="J1966" s="171"/>
      <c r="K1966" s="173">
        <v>54.354999999999997</v>
      </c>
      <c r="L1966" s="171"/>
      <c r="M1966" s="171"/>
      <c r="N1966" s="171"/>
      <c r="O1966" s="171"/>
      <c r="P1966" s="171"/>
      <c r="Q1966" s="171"/>
      <c r="R1966" s="174"/>
      <c r="T1966" s="175"/>
      <c r="U1966" s="171"/>
      <c r="V1966" s="171"/>
      <c r="W1966" s="171"/>
      <c r="X1966" s="171"/>
      <c r="Y1966" s="171"/>
      <c r="Z1966" s="171"/>
      <c r="AA1966" s="176"/>
      <c r="AT1966" s="177" t="s">
        <v>2027</v>
      </c>
      <c r="AU1966" s="177" t="s">
        <v>1960</v>
      </c>
      <c r="AV1966" s="11" t="s">
        <v>2024</v>
      </c>
      <c r="AW1966" s="11" t="s">
        <v>2028</v>
      </c>
      <c r="AX1966" s="11" t="s">
        <v>1878</v>
      </c>
      <c r="AY1966" s="177" t="s">
        <v>2019</v>
      </c>
    </row>
    <row r="1967" spans="2:65" s="1" customFormat="1" ht="31.5" customHeight="1">
      <c r="B1967" s="33"/>
      <c r="C1967" s="178" t="s">
        <v>595</v>
      </c>
      <c r="D1967" s="178" t="s">
        <v>2128</v>
      </c>
      <c r="E1967" s="179" t="s">
        <v>596</v>
      </c>
      <c r="F1967" s="267" t="s">
        <v>597</v>
      </c>
      <c r="G1967" s="268"/>
      <c r="H1967" s="268"/>
      <c r="I1967" s="268"/>
      <c r="J1967" s="180" t="s">
        <v>2023</v>
      </c>
      <c r="K1967" s="181">
        <v>59.790999999999997</v>
      </c>
      <c r="L1967" s="269">
        <v>0</v>
      </c>
      <c r="M1967" s="268"/>
      <c r="N1967" s="270">
        <f>ROUND(L1967*K1967,2)</f>
        <v>0</v>
      </c>
      <c r="O1967" s="250"/>
      <c r="P1967" s="250"/>
      <c r="Q1967" s="250"/>
      <c r="R1967" s="35"/>
      <c r="T1967" s="159" t="s">
        <v>1876</v>
      </c>
      <c r="U1967" s="42" t="s">
        <v>1901</v>
      </c>
      <c r="V1967" s="34"/>
      <c r="W1967" s="160">
        <f>V1967*K1967</f>
        <v>0</v>
      </c>
      <c r="X1967" s="160">
        <v>7.0000000000000007E-2</v>
      </c>
      <c r="Y1967" s="160">
        <f>X1967*K1967</f>
        <v>4.1853699999999998</v>
      </c>
      <c r="Z1967" s="160">
        <v>0</v>
      </c>
      <c r="AA1967" s="161">
        <f>Z1967*K1967</f>
        <v>0</v>
      </c>
      <c r="AR1967" s="16" t="s">
        <v>2184</v>
      </c>
      <c r="AT1967" s="16" t="s">
        <v>2128</v>
      </c>
      <c r="AU1967" s="16" t="s">
        <v>1960</v>
      </c>
      <c r="AY1967" s="16" t="s">
        <v>2019</v>
      </c>
      <c r="BE1967" s="102">
        <f>IF(U1967="základní",N1967,0)</f>
        <v>0</v>
      </c>
      <c r="BF1967" s="102">
        <f>IF(U1967="snížená",N1967,0)</f>
        <v>0</v>
      </c>
      <c r="BG1967" s="102">
        <f>IF(U1967="zákl. přenesená",N1967,0)</f>
        <v>0</v>
      </c>
      <c r="BH1967" s="102">
        <f>IF(U1967="sníž. přenesená",N1967,0)</f>
        <v>0</v>
      </c>
      <c r="BI1967" s="102">
        <f>IF(U1967="nulová",N1967,0)</f>
        <v>0</v>
      </c>
      <c r="BJ1967" s="16" t="s">
        <v>1878</v>
      </c>
      <c r="BK1967" s="102">
        <f>ROUND(L1967*K1967,2)</f>
        <v>0</v>
      </c>
      <c r="BL1967" s="16" t="s">
        <v>2102</v>
      </c>
      <c r="BM1967" s="16" t="s">
        <v>598</v>
      </c>
    </row>
    <row r="1968" spans="2:65" s="10" customFormat="1" ht="22.5" customHeight="1">
      <c r="B1968" s="162"/>
      <c r="C1968" s="163"/>
      <c r="D1968" s="163"/>
      <c r="E1968" s="164" t="s">
        <v>1876</v>
      </c>
      <c r="F1968" s="262" t="s">
        <v>588</v>
      </c>
      <c r="G1968" s="263"/>
      <c r="H1968" s="263"/>
      <c r="I1968" s="263"/>
      <c r="J1968" s="163"/>
      <c r="K1968" s="165">
        <v>7.8049999999999997</v>
      </c>
      <c r="L1968" s="163"/>
      <c r="M1968" s="163"/>
      <c r="N1968" s="163"/>
      <c r="O1968" s="163"/>
      <c r="P1968" s="163"/>
      <c r="Q1968" s="163"/>
      <c r="R1968" s="166"/>
      <c r="T1968" s="167"/>
      <c r="U1968" s="163"/>
      <c r="V1968" s="163"/>
      <c r="W1968" s="163"/>
      <c r="X1968" s="163"/>
      <c r="Y1968" s="163"/>
      <c r="Z1968" s="163"/>
      <c r="AA1968" s="168"/>
      <c r="AT1968" s="169" t="s">
        <v>2027</v>
      </c>
      <c r="AU1968" s="169" t="s">
        <v>1960</v>
      </c>
      <c r="AV1968" s="10" t="s">
        <v>1960</v>
      </c>
      <c r="AW1968" s="10" t="s">
        <v>2028</v>
      </c>
      <c r="AX1968" s="10" t="s">
        <v>1936</v>
      </c>
      <c r="AY1968" s="169" t="s">
        <v>2019</v>
      </c>
    </row>
    <row r="1969" spans="2:65" s="10" customFormat="1" ht="31.5" customHeight="1">
      <c r="B1969" s="162"/>
      <c r="C1969" s="163"/>
      <c r="D1969" s="163"/>
      <c r="E1969" s="164" t="s">
        <v>1876</v>
      </c>
      <c r="F1969" s="266" t="s">
        <v>589</v>
      </c>
      <c r="G1969" s="263"/>
      <c r="H1969" s="263"/>
      <c r="I1969" s="263"/>
      <c r="J1969" s="163"/>
      <c r="K1969" s="165">
        <v>21.175000000000001</v>
      </c>
      <c r="L1969" s="163"/>
      <c r="M1969" s="163"/>
      <c r="N1969" s="163"/>
      <c r="O1969" s="163"/>
      <c r="P1969" s="163"/>
      <c r="Q1969" s="163"/>
      <c r="R1969" s="166"/>
      <c r="T1969" s="167"/>
      <c r="U1969" s="163"/>
      <c r="V1969" s="163"/>
      <c r="W1969" s="163"/>
      <c r="X1969" s="163"/>
      <c r="Y1969" s="163"/>
      <c r="Z1969" s="163"/>
      <c r="AA1969" s="168"/>
      <c r="AT1969" s="169" t="s">
        <v>2027</v>
      </c>
      <c r="AU1969" s="169" t="s">
        <v>1960</v>
      </c>
      <c r="AV1969" s="10" t="s">
        <v>1960</v>
      </c>
      <c r="AW1969" s="10" t="s">
        <v>2028</v>
      </c>
      <c r="AX1969" s="10" t="s">
        <v>1936</v>
      </c>
      <c r="AY1969" s="169" t="s">
        <v>2019</v>
      </c>
    </row>
    <row r="1970" spans="2:65" s="10" customFormat="1" ht="22.5" customHeight="1">
      <c r="B1970" s="162"/>
      <c r="C1970" s="163"/>
      <c r="D1970" s="163"/>
      <c r="E1970" s="164" t="s">
        <v>1876</v>
      </c>
      <c r="F1970" s="266" t="s">
        <v>590</v>
      </c>
      <c r="G1970" s="263"/>
      <c r="H1970" s="263"/>
      <c r="I1970" s="263"/>
      <c r="J1970" s="163"/>
      <c r="K1970" s="165">
        <v>25.375</v>
      </c>
      <c r="L1970" s="163"/>
      <c r="M1970" s="163"/>
      <c r="N1970" s="163"/>
      <c r="O1970" s="163"/>
      <c r="P1970" s="163"/>
      <c r="Q1970" s="163"/>
      <c r="R1970" s="166"/>
      <c r="T1970" s="167"/>
      <c r="U1970" s="163"/>
      <c r="V1970" s="163"/>
      <c r="W1970" s="163"/>
      <c r="X1970" s="163"/>
      <c r="Y1970" s="163"/>
      <c r="Z1970" s="163"/>
      <c r="AA1970" s="168"/>
      <c r="AT1970" s="169" t="s">
        <v>2027</v>
      </c>
      <c r="AU1970" s="169" t="s">
        <v>1960</v>
      </c>
      <c r="AV1970" s="10" t="s">
        <v>1960</v>
      </c>
      <c r="AW1970" s="10" t="s">
        <v>2028</v>
      </c>
      <c r="AX1970" s="10" t="s">
        <v>1936</v>
      </c>
      <c r="AY1970" s="169" t="s">
        <v>2019</v>
      </c>
    </row>
    <row r="1971" spans="2:65" s="11" customFormat="1" ht="22.5" customHeight="1">
      <c r="B1971" s="170"/>
      <c r="C1971" s="171"/>
      <c r="D1971" s="171"/>
      <c r="E1971" s="172" t="s">
        <v>1876</v>
      </c>
      <c r="F1971" s="264" t="s">
        <v>2029</v>
      </c>
      <c r="G1971" s="265"/>
      <c r="H1971" s="265"/>
      <c r="I1971" s="265"/>
      <c r="J1971" s="171"/>
      <c r="K1971" s="173">
        <v>54.354999999999997</v>
      </c>
      <c r="L1971" s="171"/>
      <c r="M1971" s="171"/>
      <c r="N1971" s="171"/>
      <c r="O1971" s="171"/>
      <c r="P1971" s="171"/>
      <c r="Q1971" s="171"/>
      <c r="R1971" s="174"/>
      <c r="T1971" s="175"/>
      <c r="U1971" s="171"/>
      <c r="V1971" s="171"/>
      <c r="W1971" s="171"/>
      <c r="X1971" s="171"/>
      <c r="Y1971" s="171"/>
      <c r="Z1971" s="171"/>
      <c r="AA1971" s="176"/>
      <c r="AT1971" s="177" t="s">
        <v>2027</v>
      </c>
      <c r="AU1971" s="177" t="s">
        <v>1960</v>
      </c>
      <c r="AV1971" s="11" t="s">
        <v>2024</v>
      </c>
      <c r="AW1971" s="11" t="s">
        <v>2028</v>
      </c>
      <c r="AX1971" s="11" t="s">
        <v>1878</v>
      </c>
      <c r="AY1971" s="177" t="s">
        <v>2019</v>
      </c>
    </row>
    <row r="1972" spans="2:65" s="1" customFormat="1" ht="44.25" customHeight="1">
      <c r="B1972" s="33"/>
      <c r="C1972" s="155" t="s">
        <v>599</v>
      </c>
      <c r="D1972" s="155" t="s">
        <v>2020</v>
      </c>
      <c r="E1972" s="156" t="s">
        <v>600</v>
      </c>
      <c r="F1972" s="249" t="s">
        <v>601</v>
      </c>
      <c r="G1972" s="250"/>
      <c r="H1972" s="250"/>
      <c r="I1972" s="250"/>
      <c r="J1972" s="157" t="s">
        <v>2197</v>
      </c>
      <c r="K1972" s="158">
        <v>20</v>
      </c>
      <c r="L1972" s="251">
        <v>0</v>
      </c>
      <c r="M1972" s="250"/>
      <c r="N1972" s="252">
        <f>ROUND(L1972*K1972,2)</f>
        <v>0</v>
      </c>
      <c r="O1972" s="250"/>
      <c r="P1972" s="250"/>
      <c r="Q1972" s="250"/>
      <c r="R1972" s="35"/>
      <c r="T1972" s="159" t="s">
        <v>1876</v>
      </c>
      <c r="U1972" s="42" t="s">
        <v>1901</v>
      </c>
      <c r="V1972" s="34"/>
      <c r="W1972" s="160">
        <f>V1972*K1972</f>
        <v>0</v>
      </c>
      <c r="X1972" s="160">
        <v>6.9999999999999994E-5</v>
      </c>
      <c r="Y1972" s="160">
        <f>X1972*K1972</f>
        <v>1.3999999999999998E-3</v>
      </c>
      <c r="Z1972" s="160">
        <v>2.7E-4</v>
      </c>
      <c r="AA1972" s="161">
        <f>Z1972*K1972</f>
        <v>5.4000000000000003E-3</v>
      </c>
      <c r="AR1972" s="16" t="s">
        <v>2102</v>
      </c>
      <c r="AT1972" s="16" t="s">
        <v>2020</v>
      </c>
      <c r="AU1972" s="16" t="s">
        <v>1960</v>
      </c>
      <c r="AY1972" s="16" t="s">
        <v>2019</v>
      </c>
      <c r="BE1972" s="102">
        <f>IF(U1972="základní",N1972,0)</f>
        <v>0</v>
      </c>
      <c r="BF1972" s="102">
        <f>IF(U1972="snížená",N1972,0)</f>
        <v>0</v>
      </c>
      <c r="BG1972" s="102">
        <f>IF(U1972="zákl. přenesená",N1972,0)</f>
        <v>0</v>
      </c>
      <c r="BH1972" s="102">
        <f>IF(U1972="sníž. přenesená",N1972,0)</f>
        <v>0</v>
      </c>
      <c r="BI1972" s="102">
        <f>IF(U1972="nulová",N1972,0)</f>
        <v>0</v>
      </c>
      <c r="BJ1972" s="16" t="s">
        <v>1878</v>
      </c>
      <c r="BK1972" s="102">
        <f>ROUND(L1972*K1972,2)</f>
        <v>0</v>
      </c>
      <c r="BL1972" s="16" t="s">
        <v>2102</v>
      </c>
      <c r="BM1972" s="16" t="s">
        <v>602</v>
      </c>
    </row>
    <row r="1973" spans="2:65" s="10" customFormat="1" ht="22.5" customHeight="1">
      <c r="B1973" s="162"/>
      <c r="C1973" s="163"/>
      <c r="D1973" s="163"/>
      <c r="E1973" s="164" t="s">
        <v>1876</v>
      </c>
      <c r="F1973" s="262" t="s">
        <v>603</v>
      </c>
      <c r="G1973" s="263"/>
      <c r="H1973" s="263"/>
      <c r="I1973" s="263"/>
      <c r="J1973" s="163"/>
      <c r="K1973" s="165">
        <v>20</v>
      </c>
      <c r="L1973" s="163"/>
      <c r="M1973" s="163"/>
      <c r="N1973" s="163"/>
      <c r="O1973" s="163"/>
      <c r="P1973" s="163"/>
      <c r="Q1973" s="163"/>
      <c r="R1973" s="166"/>
      <c r="T1973" s="167"/>
      <c r="U1973" s="163"/>
      <c r="V1973" s="163"/>
      <c r="W1973" s="163"/>
      <c r="X1973" s="163"/>
      <c r="Y1973" s="163"/>
      <c r="Z1973" s="163"/>
      <c r="AA1973" s="168"/>
      <c r="AT1973" s="169" t="s">
        <v>2027</v>
      </c>
      <c r="AU1973" s="169" t="s">
        <v>1960</v>
      </c>
      <c r="AV1973" s="10" t="s">
        <v>1960</v>
      </c>
      <c r="AW1973" s="10" t="s">
        <v>2028</v>
      </c>
      <c r="AX1973" s="10" t="s">
        <v>1936</v>
      </c>
      <c r="AY1973" s="169" t="s">
        <v>2019</v>
      </c>
    </row>
    <row r="1974" spans="2:65" s="11" customFormat="1" ht="22.5" customHeight="1">
      <c r="B1974" s="170"/>
      <c r="C1974" s="171"/>
      <c r="D1974" s="171"/>
      <c r="E1974" s="172" t="s">
        <v>1876</v>
      </c>
      <c r="F1974" s="264" t="s">
        <v>2029</v>
      </c>
      <c r="G1974" s="265"/>
      <c r="H1974" s="265"/>
      <c r="I1974" s="265"/>
      <c r="J1974" s="171"/>
      <c r="K1974" s="173">
        <v>20</v>
      </c>
      <c r="L1974" s="171"/>
      <c r="M1974" s="171"/>
      <c r="N1974" s="171"/>
      <c r="O1974" s="171"/>
      <c r="P1974" s="171"/>
      <c r="Q1974" s="171"/>
      <c r="R1974" s="174"/>
      <c r="T1974" s="175"/>
      <c r="U1974" s="171"/>
      <c r="V1974" s="171"/>
      <c r="W1974" s="171"/>
      <c r="X1974" s="171"/>
      <c r="Y1974" s="171"/>
      <c r="Z1974" s="171"/>
      <c r="AA1974" s="176"/>
      <c r="AT1974" s="177" t="s">
        <v>2027</v>
      </c>
      <c r="AU1974" s="177" t="s">
        <v>1960</v>
      </c>
      <c r="AV1974" s="11" t="s">
        <v>2024</v>
      </c>
      <c r="AW1974" s="11" t="s">
        <v>2028</v>
      </c>
      <c r="AX1974" s="11" t="s">
        <v>1878</v>
      </c>
      <c r="AY1974" s="177" t="s">
        <v>2019</v>
      </c>
    </row>
    <row r="1975" spans="2:65" s="1" customFormat="1" ht="22.5" customHeight="1">
      <c r="B1975" s="33"/>
      <c r="C1975" s="178" t="s">
        <v>604</v>
      </c>
      <c r="D1975" s="178" t="s">
        <v>2128</v>
      </c>
      <c r="E1975" s="179" t="s">
        <v>605</v>
      </c>
      <c r="F1975" s="267" t="s">
        <v>606</v>
      </c>
      <c r="G1975" s="268"/>
      <c r="H1975" s="268"/>
      <c r="I1975" s="268"/>
      <c r="J1975" s="180" t="s">
        <v>2023</v>
      </c>
      <c r="K1975" s="181">
        <v>2.1379999999999999</v>
      </c>
      <c r="L1975" s="269">
        <v>0</v>
      </c>
      <c r="M1975" s="268"/>
      <c r="N1975" s="270">
        <f>ROUND(L1975*K1975,2)</f>
        <v>0</v>
      </c>
      <c r="O1975" s="250"/>
      <c r="P1975" s="250"/>
      <c r="Q1975" s="250"/>
      <c r="R1975" s="35"/>
      <c r="T1975" s="159" t="s">
        <v>1876</v>
      </c>
      <c r="U1975" s="42" t="s">
        <v>1901</v>
      </c>
      <c r="V1975" s="34"/>
      <c r="W1975" s="160">
        <f>V1975*K1975</f>
        <v>0</v>
      </c>
      <c r="X1975" s="160">
        <v>1.8200000000000001E-2</v>
      </c>
      <c r="Y1975" s="160">
        <f>X1975*K1975</f>
        <v>3.8911599999999998E-2</v>
      </c>
      <c r="Z1975" s="160">
        <v>0</v>
      </c>
      <c r="AA1975" s="161">
        <f>Z1975*K1975</f>
        <v>0</v>
      </c>
      <c r="AR1975" s="16" t="s">
        <v>2184</v>
      </c>
      <c r="AT1975" s="16" t="s">
        <v>2128</v>
      </c>
      <c r="AU1975" s="16" t="s">
        <v>1960</v>
      </c>
      <c r="AY1975" s="16" t="s">
        <v>2019</v>
      </c>
      <c r="BE1975" s="102">
        <f>IF(U1975="základní",N1975,0)</f>
        <v>0</v>
      </c>
      <c r="BF1975" s="102">
        <f>IF(U1975="snížená",N1975,0)</f>
        <v>0</v>
      </c>
      <c r="BG1975" s="102">
        <f>IF(U1975="zákl. přenesená",N1975,0)</f>
        <v>0</v>
      </c>
      <c r="BH1975" s="102">
        <f>IF(U1975="sníž. přenesená",N1975,0)</f>
        <v>0</v>
      </c>
      <c r="BI1975" s="102">
        <f>IF(U1975="nulová",N1975,0)</f>
        <v>0</v>
      </c>
      <c r="BJ1975" s="16" t="s">
        <v>1878</v>
      </c>
      <c r="BK1975" s="102">
        <f>ROUND(L1975*K1975,2)</f>
        <v>0</v>
      </c>
      <c r="BL1975" s="16" t="s">
        <v>2102</v>
      </c>
      <c r="BM1975" s="16" t="s">
        <v>607</v>
      </c>
    </row>
    <row r="1976" spans="2:65" s="10" customFormat="1" ht="22.5" customHeight="1">
      <c r="B1976" s="162"/>
      <c r="C1976" s="163"/>
      <c r="D1976" s="163"/>
      <c r="E1976" s="164" t="s">
        <v>1876</v>
      </c>
      <c r="F1976" s="262" t="s">
        <v>608</v>
      </c>
      <c r="G1976" s="263"/>
      <c r="H1976" s="263"/>
      <c r="I1976" s="263"/>
      <c r="J1976" s="163"/>
      <c r="K1976" s="165">
        <v>1.944</v>
      </c>
      <c r="L1976" s="163"/>
      <c r="M1976" s="163"/>
      <c r="N1976" s="163"/>
      <c r="O1976" s="163"/>
      <c r="P1976" s="163"/>
      <c r="Q1976" s="163"/>
      <c r="R1976" s="166"/>
      <c r="T1976" s="167"/>
      <c r="U1976" s="163"/>
      <c r="V1976" s="163"/>
      <c r="W1976" s="163"/>
      <c r="X1976" s="163"/>
      <c r="Y1976" s="163"/>
      <c r="Z1976" s="163"/>
      <c r="AA1976" s="168"/>
      <c r="AT1976" s="169" t="s">
        <v>2027</v>
      </c>
      <c r="AU1976" s="169" t="s">
        <v>1960</v>
      </c>
      <c r="AV1976" s="10" t="s">
        <v>1960</v>
      </c>
      <c r="AW1976" s="10" t="s">
        <v>2028</v>
      </c>
      <c r="AX1976" s="10" t="s">
        <v>1936</v>
      </c>
      <c r="AY1976" s="169" t="s">
        <v>2019</v>
      </c>
    </row>
    <row r="1977" spans="2:65" s="11" customFormat="1" ht="22.5" customHeight="1">
      <c r="B1977" s="170"/>
      <c r="C1977" s="171"/>
      <c r="D1977" s="171"/>
      <c r="E1977" s="172" t="s">
        <v>1876</v>
      </c>
      <c r="F1977" s="264" t="s">
        <v>2029</v>
      </c>
      <c r="G1977" s="265"/>
      <c r="H1977" s="265"/>
      <c r="I1977" s="265"/>
      <c r="J1977" s="171"/>
      <c r="K1977" s="173">
        <v>1.944</v>
      </c>
      <c r="L1977" s="171"/>
      <c r="M1977" s="171"/>
      <c r="N1977" s="171"/>
      <c r="O1977" s="171"/>
      <c r="P1977" s="171"/>
      <c r="Q1977" s="171"/>
      <c r="R1977" s="174"/>
      <c r="T1977" s="175"/>
      <c r="U1977" s="171"/>
      <c r="V1977" s="171"/>
      <c r="W1977" s="171"/>
      <c r="X1977" s="171"/>
      <c r="Y1977" s="171"/>
      <c r="Z1977" s="171"/>
      <c r="AA1977" s="176"/>
      <c r="AT1977" s="177" t="s">
        <v>2027</v>
      </c>
      <c r="AU1977" s="177" t="s">
        <v>1960</v>
      </c>
      <c r="AV1977" s="11" t="s">
        <v>2024</v>
      </c>
      <c r="AW1977" s="11" t="s">
        <v>2028</v>
      </c>
      <c r="AX1977" s="11" t="s">
        <v>1878</v>
      </c>
      <c r="AY1977" s="177" t="s">
        <v>2019</v>
      </c>
    </row>
    <row r="1978" spans="2:65" s="1" customFormat="1" ht="31.5" customHeight="1">
      <c r="B1978" s="33"/>
      <c r="C1978" s="155" t="s">
        <v>609</v>
      </c>
      <c r="D1978" s="155" t="s">
        <v>2020</v>
      </c>
      <c r="E1978" s="156" t="s">
        <v>610</v>
      </c>
      <c r="F1978" s="249" t="s">
        <v>611</v>
      </c>
      <c r="G1978" s="250"/>
      <c r="H1978" s="250"/>
      <c r="I1978" s="250"/>
      <c r="J1978" s="157" t="s">
        <v>2023</v>
      </c>
      <c r="K1978" s="158">
        <v>124.92400000000001</v>
      </c>
      <c r="L1978" s="251">
        <v>0</v>
      </c>
      <c r="M1978" s="250"/>
      <c r="N1978" s="252">
        <f>ROUND(L1978*K1978,2)</f>
        <v>0</v>
      </c>
      <c r="O1978" s="250"/>
      <c r="P1978" s="250"/>
      <c r="Q1978" s="250"/>
      <c r="R1978" s="35"/>
      <c r="T1978" s="159" t="s">
        <v>1876</v>
      </c>
      <c r="U1978" s="42" t="s">
        <v>1901</v>
      </c>
      <c r="V1978" s="34"/>
      <c r="W1978" s="160">
        <f>V1978*K1978</f>
        <v>0</v>
      </c>
      <c r="X1978" s="160">
        <v>6.0000000000000001E-3</v>
      </c>
      <c r="Y1978" s="160">
        <f>X1978*K1978</f>
        <v>0.7495440000000001</v>
      </c>
      <c r="Z1978" s="160">
        <v>0</v>
      </c>
      <c r="AA1978" s="161">
        <f>Z1978*K1978</f>
        <v>0</v>
      </c>
      <c r="AR1978" s="16" t="s">
        <v>2102</v>
      </c>
      <c r="AT1978" s="16" t="s">
        <v>2020</v>
      </c>
      <c r="AU1978" s="16" t="s">
        <v>1960</v>
      </c>
      <c r="AY1978" s="16" t="s">
        <v>2019</v>
      </c>
      <c r="BE1978" s="102">
        <f>IF(U1978="základní",N1978,0)</f>
        <v>0</v>
      </c>
      <c r="BF1978" s="102">
        <f>IF(U1978="snížená",N1978,0)</f>
        <v>0</v>
      </c>
      <c r="BG1978" s="102">
        <f>IF(U1978="zákl. přenesená",N1978,0)</f>
        <v>0</v>
      </c>
      <c r="BH1978" s="102">
        <f>IF(U1978="sníž. přenesená",N1978,0)</f>
        <v>0</v>
      </c>
      <c r="BI1978" s="102">
        <f>IF(U1978="nulová",N1978,0)</f>
        <v>0</v>
      </c>
      <c r="BJ1978" s="16" t="s">
        <v>1878</v>
      </c>
      <c r="BK1978" s="102">
        <f>ROUND(L1978*K1978,2)</f>
        <v>0</v>
      </c>
      <c r="BL1978" s="16" t="s">
        <v>2102</v>
      </c>
      <c r="BM1978" s="16" t="s">
        <v>612</v>
      </c>
    </row>
    <row r="1979" spans="2:65" s="10" customFormat="1" ht="31.5" customHeight="1">
      <c r="B1979" s="162"/>
      <c r="C1979" s="163"/>
      <c r="D1979" s="163"/>
      <c r="E1979" s="164" t="s">
        <v>1876</v>
      </c>
      <c r="F1979" s="262" t="s">
        <v>613</v>
      </c>
      <c r="G1979" s="263"/>
      <c r="H1979" s="263"/>
      <c r="I1979" s="263"/>
      <c r="J1979" s="163"/>
      <c r="K1979" s="165">
        <v>16.461400000000001</v>
      </c>
      <c r="L1979" s="163"/>
      <c r="M1979" s="163"/>
      <c r="N1979" s="163"/>
      <c r="O1979" s="163"/>
      <c r="P1979" s="163"/>
      <c r="Q1979" s="163"/>
      <c r="R1979" s="166"/>
      <c r="T1979" s="167"/>
      <c r="U1979" s="163"/>
      <c r="V1979" s="163"/>
      <c r="W1979" s="163"/>
      <c r="X1979" s="163"/>
      <c r="Y1979" s="163"/>
      <c r="Z1979" s="163"/>
      <c r="AA1979" s="168"/>
      <c r="AT1979" s="169" t="s">
        <v>2027</v>
      </c>
      <c r="AU1979" s="169" t="s">
        <v>1960</v>
      </c>
      <c r="AV1979" s="10" t="s">
        <v>1960</v>
      </c>
      <c r="AW1979" s="10" t="s">
        <v>2028</v>
      </c>
      <c r="AX1979" s="10" t="s">
        <v>1936</v>
      </c>
      <c r="AY1979" s="169" t="s">
        <v>2019</v>
      </c>
    </row>
    <row r="1980" spans="2:65" s="10" customFormat="1" ht="22.5" customHeight="1">
      <c r="B1980" s="162"/>
      <c r="C1980" s="163"/>
      <c r="D1980" s="163"/>
      <c r="E1980" s="164" t="s">
        <v>1876</v>
      </c>
      <c r="F1980" s="266" t="s">
        <v>1063</v>
      </c>
      <c r="G1980" s="263"/>
      <c r="H1980" s="263"/>
      <c r="I1980" s="263"/>
      <c r="J1980" s="163"/>
      <c r="K1980" s="165">
        <v>6.3</v>
      </c>
      <c r="L1980" s="163"/>
      <c r="M1980" s="163"/>
      <c r="N1980" s="163"/>
      <c r="O1980" s="163"/>
      <c r="P1980" s="163"/>
      <c r="Q1980" s="163"/>
      <c r="R1980" s="166"/>
      <c r="T1980" s="167"/>
      <c r="U1980" s="163"/>
      <c r="V1980" s="163"/>
      <c r="W1980" s="163"/>
      <c r="X1980" s="163"/>
      <c r="Y1980" s="163"/>
      <c r="Z1980" s="163"/>
      <c r="AA1980" s="168"/>
      <c r="AT1980" s="169" t="s">
        <v>2027</v>
      </c>
      <c r="AU1980" s="169" t="s">
        <v>1960</v>
      </c>
      <c r="AV1980" s="10" t="s">
        <v>1960</v>
      </c>
      <c r="AW1980" s="10" t="s">
        <v>2028</v>
      </c>
      <c r="AX1980" s="10" t="s">
        <v>1936</v>
      </c>
      <c r="AY1980" s="169" t="s">
        <v>2019</v>
      </c>
    </row>
    <row r="1981" spans="2:65" s="10" customFormat="1" ht="31.5" customHeight="1">
      <c r="B1981" s="162"/>
      <c r="C1981" s="163"/>
      <c r="D1981" s="163"/>
      <c r="E1981" s="164" t="s">
        <v>1876</v>
      </c>
      <c r="F1981" s="266" t="s">
        <v>614</v>
      </c>
      <c r="G1981" s="263"/>
      <c r="H1981" s="263"/>
      <c r="I1981" s="263"/>
      <c r="J1981" s="163"/>
      <c r="K1981" s="165">
        <v>7.6816000000000004</v>
      </c>
      <c r="L1981" s="163"/>
      <c r="M1981" s="163"/>
      <c r="N1981" s="163"/>
      <c r="O1981" s="163"/>
      <c r="P1981" s="163"/>
      <c r="Q1981" s="163"/>
      <c r="R1981" s="166"/>
      <c r="T1981" s="167"/>
      <c r="U1981" s="163"/>
      <c r="V1981" s="163"/>
      <c r="W1981" s="163"/>
      <c r="X1981" s="163"/>
      <c r="Y1981" s="163"/>
      <c r="Z1981" s="163"/>
      <c r="AA1981" s="168"/>
      <c r="AT1981" s="169" t="s">
        <v>2027</v>
      </c>
      <c r="AU1981" s="169" t="s">
        <v>1960</v>
      </c>
      <c r="AV1981" s="10" t="s">
        <v>1960</v>
      </c>
      <c r="AW1981" s="10" t="s">
        <v>2028</v>
      </c>
      <c r="AX1981" s="10" t="s">
        <v>1936</v>
      </c>
      <c r="AY1981" s="169" t="s">
        <v>2019</v>
      </c>
    </row>
    <row r="1982" spans="2:65" s="10" customFormat="1" ht="22.5" customHeight="1">
      <c r="B1982" s="162"/>
      <c r="C1982" s="163"/>
      <c r="D1982" s="163"/>
      <c r="E1982" s="164" t="s">
        <v>1876</v>
      </c>
      <c r="F1982" s="266" t="s">
        <v>1065</v>
      </c>
      <c r="G1982" s="263"/>
      <c r="H1982" s="263"/>
      <c r="I1982" s="263"/>
      <c r="J1982" s="163"/>
      <c r="K1982" s="165">
        <v>5.0759999999999996</v>
      </c>
      <c r="L1982" s="163"/>
      <c r="M1982" s="163"/>
      <c r="N1982" s="163"/>
      <c r="O1982" s="163"/>
      <c r="P1982" s="163"/>
      <c r="Q1982" s="163"/>
      <c r="R1982" s="166"/>
      <c r="T1982" s="167"/>
      <c r="U1982" s="163"/>
      <c r="V1982" s="163"/>
      <c r="W1982" s="163"/>
      <c r="X1982" s="163"/>
      <c r="Y1982" s="163"/>
      <c r="Z1982" s="163"/>
      <c r="AA1982" s="168"/>
      <c r="AT1982" s="169" t="s">
        <v>2027</v>
      </c>
      <c r="AU1982" s="169" t="s">
        <v>1960</v>
      </c>
      <c r="AV1982" s="10" t="s">
        <v>1960</v>
      </c>
      <c r="AW1982" s="10" t="s">
        <v>2028</v>
      </c>
      <c r="AX1982" s="10" t="s">
        <v>1936</v>
      </c>
      <c r="AY1982" s="169" t="s">
        <v>2019</v>
      </c>
    </row>
    <row r="1983" spans="2:65" s="10" customFormat="1" ht="22.5" customHeight="1">
      <c r="B1983" s="162"/>
      <c r="C1983" s="163"/>
      <c r="D1983" s="163"/>
      <c r="E1983" s="164" t="s">
        <v>1876</v>
      </c>
      <c r="F1983" s="266" t="s">
        <v>1066</v>
      </c>
      <c r="G1983" s="263"/>
      <c r="H1983" s="263"/>
      <c r="I1983" s="263"/>
      <c r="J1983" s="163"/>
      <c r="K1983" s="165">
        <v>1.4688000000000001</v>
      </c>
      <c r="L1983" s="163"/>
      <c r="M1983" s="163"/>
      <c r="N1983" s="163"/>
      <c r="O1983" s="163"/>
      <c r="P1983" s="163"/>
      <c r="Q1983" s="163"/>
      <c r="R1983" s="166"/>
      <c r="T1983" s="167"/>
      <c r="U1983" s="163"/>
      <c r="V1983" s="163"/>
      <c r="W1983" s="163"/>
      <c r="X1983" s="163"/>
      <c r="Y1983" s="163"/>
      <c r="Z1983" s="163"/>
      <c r="AA1983" s="168"/>
      <c r="AT1983" s="169" t="s">
        <v>2027</v>
      </c>
      <c r="AU1983" s="169" t="s">
        <v>1960</v>
      </c>
      <c r="AV1983" s="10" t="s">
        <v>1960</v>
      </c>
      <c r="AW1983" s="10" t="s">
        <v>2028</v>
      </c>
      <c r="AX1983" s="10" t="s">
        <v>1936</v>
      </c>
      <c r="AY1983" s="169" t="s">
        <v>2019</v>
      </c>
    </row>
    <row r="1984" spans="2:65" s="10" customFormat="1" ht="31.5" customHeight="1">
      <c r="B1984" s="162"/>
      <c r="C1984" s="163"/>
      <c r="D1984" s="163"/>
      <c r="E1984" s="164" t="s">
        <v>1876</v>
      </c>
      <c r="F1984" s="266" t="s">
        <v>615</v>
      </c>
      <c r="G1984" s="263"/>
      <c r="H1984" s="263"/>
      <c r="I1984" s="263"/>
      <c r="J1984" s="163"/>
      <c r="K1984" s="165">
        <v>3.3820000000000001</v>
      </c>
      <c r="L1984" s="163"/>
      <c r="M1984" s="163"/>
      <c r="N1984" s="163"/>
      <c r="O1984" s="163"/>
      <c r="P1984" s="163"/>
      <c r="Q1984" s="163"/>
      <c r="R1984" s="166"/>
      <c r="T1984" s="167"/>
      <c r="U1984" s="163"/>
      <c r="V1984" s="163"/>
      <c r="W1984" s="163"/>
      <c r="X1984" s="163"/>
      <c r="Y1984" s="163"/>
      <c r="Z1984" s="163"/>
      <c r="AA1984" s="168"/>
      <c r="AT1984" s="169" t="s">
        <v>2027</v>
      </c>
      <c r="AU1984" s="169" t="s">
        <v>1960</v>
      </c>
      <c r="AV1984" s="10" t="s">
        <v>1960</v>
      </c>
      <c r="AW1984" s="10" t="s">
        <v>2028</v>
      </c>
      <c r="AX1984" s="10" t="s">
        <v>1936</v>
      </c>
      <c r="AY1984" s="169" t="s">
        <v>2019</v>
      </c>
    </row>
    <row r="1985" spans="2:65" s="10" customFormat="1" ht="22.5" customHeight="1">
      <c r="B1985" s="162"/>
      <c r="C1985" s="163"/>
      <c r="D1985" s="163"/>
      <c r="E1985" s="164" t="s">
        <v>1876</v>
      </c>
      <c r="F1985" s="266" t="s">
        <v>1068</v>
      </c>
      <c r="G1985" s="263"/>
      <c r="H1985" s="263"/>
      <c r="I1985" s="263"/>
      <c r="J1985" s="163"/>
      <c r="K1985" s="165">
        <v>1.86</v>
      </c>
      <c r="L1985" s="163"/>
      <c r="M1985" s="163"/>
      <c r="N1985" s="163"/>
      <c r="O1985" s="163"/>
      <c r="P1985" s="163"/>
      <c r="Q1985" s="163"/>
      <c r="R1985" s="166"/>
      <c r="T1985" s="167"/>
      <c r="U1985" s="163"/>
      <c r="V1985" s="163"/>
      <c r="W1985" s="163"/>
      <c r="X1985" s="163"/>
      <c r="Y1985" s="163"/>
      <c r="Z1985" s="163"/>
      <c r="AA1985" s="168"/>
      <c r="AT1985" s="169" t="s">
        <v>2027</v>
      </c>
      <c r="AU1985" s="169" t="s">
        <v>1960</v>
      </c>
      <c r="AV1985" s="10" t="s">
        <v>1960</v>
      </c>
      <c r="AW1985" s="10" t="s">
        <v>2028</v>
      </c>
      <c r="AX1985" s="10" t="s">
        <v>1936</v>
      </c>
      <c r="AY1985" s="169" t="s">
        <v>2019</v>
      </c>
    </row>
    <row r="1986" spans="2:65" s="10" customFormat="1" ht="31.5" customHeight="1">
      <c r="B1986" s="162"/>
      <c r="C1986" s="163"/>
      <c r="D1986" s="163"/>
      <c r="E1986" s="164" t="s">
        <v>1876</v>
      </c>
      <c r="F1986" s="266" t="s">
        <v>616</v>
      </c>
      <c r="G1986" s="263"/>
      <c r="H1986" s="263"/>
      <c r="I1986" s="263"/>
      <c r="J1986" s="163"/>
      <c r="K1986" s="165">
        <v>6.7050000000000001</v>
      </c>
      <c r="L1986" s="163"/>
      <c r="M1986" s="163"/>
      <c r="N1986" s="163"/>
      <c r="O1986" s="163"/>
      <c r="P1986" s="163"/>
      <c r="Q1986" s="163"/>
      <c r="R1986" s="166"/>
      <c r="T1986" s="167"/>
      <c r="U1986" s="163"/>
      <c r="V1986" s="163"/>
      <c r="W1986" s="163"/>
      <c r="X1986" s="163"/>
      <c r="Y1986" s="163"/>
      <c r="Z1986" s="163"/>
      <c r="AA1986" s="168"/>
      <c r="AT1986" s="169" t="s">
        <v>2027</v>
      </c>
      <c r="AU1986" s="169" t="s">
        <v>1960</v>
      </c>
      <c r="AV1986" s="10" t="s">
        <v>1960</v>
      </c>
      <c r="AW1986" s="10" t="s">
        <v>2028</v>
      </c>
      <c r="AX1986" s="10" t="s">
        <v>1936</v>
      </c>
      <c r="AY1986" s="169" t="s">
        <v>2019</v>
      </c>
    </row>
    <row r="1987" spans="2:65" s="10" customFormat="1" ht="22.5" customHeight="1">
      <c r="B1987" s="162"/>
      <c r="C1987" s="163"/>
      <c r="D1987" s="163"/>
      <c r="E1987" s="164" t="s">
        <v>1876</v>
      </c>
      <c r="F1987" s="266" t="s">
        <v>1070</v>
      </c>
      <c r="G1987" s="263"/>
      <c r="H1987" s="263"/>
      <c r="I1987" s="263"/>
      <c r="J1987" s="163"/>
      <c r="K1987" s="165">
        <v>1.74</v>
      </c>
      <c r="L1987" s="163"/>
      <c r="M1987" s="163"/>
      <c r="N1987" s="163"/>
      <c r="O1987" s="163"/>
      <c r="P1987" s="163"/>
      <c r="Q1987" s="163"/>
      <c r="R1987" s="166"/>
      <c r="T1987" s="167"/>
      <c r="U1987" s="163"/>
      <c r="V1987" s="163"/>
      <c r="W1987" s="163"/>
      <c r="X1987" s="163"/>
      <c r="Y1987" s="163"/>
      <c r="Z1987" s="163"/>
      <c r="AA1987" s="168"/>
      <c r="AT1987" s="169" t="s">
        <v>2027</v>
      </c>
      <c r="AU1987" s="169" t="s">
        <v>1960</v>
      </c>
      <c r="AV1987" s="10" t="s">
        <v>1960</v>
      </c>
      <c r="AW1987" s="10" t="s">
        <v>2028</v>
      </c>
      <c r="AX1987" s="10" t="s">
        <v>1936</v>
      </c>
      <c r="AY1987" s="169" t="s">
        <v>2019</v>
      </c>
    </row>
    <row r="1988" spans="2:65" s="10" customFormat="1" ht="22.5" customHeight="1">
      <c r="B1988" s="162"/>
      <c r="C1988" s="163"/>
      <c r="D1988" s="163"/>
      <c r="E1988" s="164" t="s">
        <v>1876</v>
      </c>
      <c r="F1988" s="266" t="s">
        <v>1071</v>
      </c>
      <c r="G1988" s="263"/>
      <c r="H1988" s="263"/>
      <c r="I1988" s="263"/>
      <c r="J1988" s="163"/>
      <c r="K1988" s="165">
        <v>2.2494749999999999</v>
      </c>
      <c r="L1988" s="163"/>
      <c r="M1988" s="163"/>
      <c r="N1988" s="163"/>
      <c r="O1988" s="163"/>
      <c r="P1988" s="163"/>
      <c r="Q1988" s="163"/>
      <c r="R1988" s="166"/>
      <c r="T1988" s="167"/>
      <c r="U1988" s="163"/>
      <c r="V1988" s="163"/>
      <c r="W1988" s="163"/>
      <c r="X1988" s="163"/>
      <c r="Y1988" s="163"/>
      <c r="Z1988" s="163"/>
      <c r="AA1988" s="168"/>
      <c r="AT1988" s="169" t="s">
        <v>2027</v>
      </c>
      <c r="AU1988" s="169" t="s">
        <v>1960</v>
      </c>
      <c r="AV1988" s="10" t="s">
        <v>1960</v>
      </c>
      <c r="AW1988" s="10" t="s">
        <v>2028</v>
      </c>
      <c r="AX1988" s="10" t="s">
        <v>1936</v>
      </c>
      <c r="AY1988" s="169" t="s">
        <v>2019</v>
      </c>
    </row>
    <row r="1989" spans="2:65" s="10" customFormat="1" ht="44.25" customHeight="1">
      <c r="B1989" s="162"/>
      <c r="C1989" s="163"/>
      <c r="D1989" s="163"/>
      <c r="E1989" s="164" t="s">
        <v>1876</v>
      </c>
      <c r="F1989" s="266" t="s">
        <v>617</v>
      </c>
      <c r="G1989" s="263"/>
      <c r="H1989" s="263"/>
      <c r="I1989" s="263"/>
      <c r="J1989" s="163"/>
      <c r="K1989" s="165">
        <v>29.825600000000001</v>
      </c>
      <c r="L1989" s="163"/>
      <c r="M1989" s="163"/>
      <c r="N1989" s="163"/>
      <c r="O1989" s="163"/>
      <c r="P1989" s="163"/>
      <c r="Q1989" s="163"/>
      <c r="R1989" s="166"/>
      <c r="T1989" s="167"/>
      <c r="U1989" s="163"/>
      <c r="V1989" s="163"/>
      <c r="W1989" s="163"/>
      <c r="X1989" s="163"/>
      <c r="Y1989" s="163"/>
      <c r="Z1989" s="163"/>
      <c r="AA1989" s="168"/>
      <c r="AT1989" s="169" t="s">
        <v>2027</v>
      </c>
      <c r="AU1989" s="169" t="s">
        <v>1960</v>
      </c>
      <c r="AV1989" s="10" t="s">
        <v>1960</v>
      </c>
      <c r="AW1989" s="10" t="s">
        <v>2028</v>
      </c>
      <c r="AX1989" s="10" t="s">
        <v>1936</v>
      </c>
      <c r="AY1989" s="169" t="s">
        <v>2019</v>
      </c>
    </row>
    <row r="1990" spans="2:65" s="10" customFormat="1" ht="31.5" customHeight="1">
      <c r="B1990" s="162"/>
      <c r="C1990" s="163"/>
      <c r="D1990" s="163"/>
      <c r="E1990" s="164" t="s">
        <v>1876</v>
      </c>
      <c r="F1990" s="266" t="s">
        <v>618</v>
      </c>
      <c r="G1990" s="263"/>
      <c r="H1990" s="263"/>
      <c r="I1990" s="263"/>
      <c r="J1990" s="163"/>
      <c r="K1990" s="165">
        <v>14.388</v>
      </c>
      <c r="L1990" s="163"/>
      <c r="M1990" s="163"/>
      <c r="N1990" s="163"/>
      <c r="O1990" s="163"/>
      <c r="P1990" s="163"/>
      <c r="Q1990" s="163"/>
      <c r="R1990" s="166"/>
      <c r="T1990" s="167"/>
      <c r="U1990" s="163"/>
      <c r="V1990" s="163"/>
      <c r="W1990" s="163"/>
      <c r="X1990" s="163"/>
      <c r="Y1990" s="163"/>
      <c r="Z1990" s="163"/>
      <c r="AA1990" s="168"/>
      <c r="AT1990" s="169" t="s">
        <v>2027</v>
      </c>
      <c r="AU1990" s="169" t="s">
        <v>1960</v>
      </c>
      <c r="AV1990" s="10" t="s">
        <v>1960</v>
      </c>
      <c r="AW1990" s="10" t="s">
        <v>2028</v>
      </c>
      <c r="AX1990" s="10" t="s">
        <v>1936</v>
      </c>
      <c r="AY1990" s="169" t="s">
        <v>2019</v>
      </c>
    </row>
    <row r="1991" spans="2:65" s="10" customFormat="1" ht="31.5" customHeight="1">
      <c r="B1991" s="162"/>
      <c r="C1991" s="163"/>
      <c r="D1991" s="163"/>
      <c r="E1991" s="164" t="s">
        <v>1876</v>
      </c>
      <c r="F1991" s="266" t="s">
        <v>619</v>
      </c>
      <c r="G1991" s="263"/>
      <c r="H1991" s="263"/>
      <c r="I1991" s="263"/>
      <c r="J1991" s="163"/>
      <c r="K1991" s="165">
        <v>14.388</v>
      </c>
      <c r="L1991" s="163"/>
      <c r="M1991" s="163"/>
      <c r="N1991" s="163"/>
      <c r="O1991" s="163"/>
      <c r="P1991" s="163"/>
      <c r="Q1991" s="163"/>
      <c r="R1991" s="166"/>
      <c r="T1991" s="167"/>
      <c r="U1991" s="163"/>
      <c r="V1991" s="163"/>
      <c r="W1991" s="163"/>
      <c r="X1991" s="163"/>
      <c r="Y1991" s="163"/>
      <c r="Z1991" s="163"/>
      <c r="AA1991" s="168"/>
      <c r="AT1991" s="169" t="s">
        <v>2027</v>
      </c>
      <c r="AU1991" s="169" t="s">
        <v>1960</v>
      </c>
      <c r="AV1991" s="10" t="s">
        <v>1960</v>
      </c>
      <c r="AW1991" s="10" t="s">
        <v>2028</v>
      </c>
      <c r="AX1991" s="10" t="s">
        <v>1936</v>
      </c>
      <c r="AY1991" s="169" t="s">
        <v>2019</v>
      </c>
    </row>
    <row r="1992" spans="2:65" s="10" customFormat="1" ht="31.5" customHeight="1">
      <c r="B1992" s="162"/>
      <c r="C1992" s="163"/>
      <c r="D1992" s="163"/>
      <c r="E1992" s="164" t="s">
        <v>1876</v>
      </c>
      <c r="F1992" s="266" t="s">
        <v>620</v>
      </c>
      <c r="G1992" s="263"/>
      <c r="H1992" s="263"/>
      <c r="I1992" s="263"/>
      <c r="J1992" s="163"/>
      <c r="K1992" s="165">
        <v>13.398</v>
      </c>
      <c r="L1992" s="163"/>
      <c r="M1992" s="163"/>
      <c r="N1992" s="163"/>
      <c r="O1992" s="163"/>
      <c r="P1992" s="163"/>
      <c r="Q1992" s="163"/>
      <c r="R1992" s="166"/>
      <c r="T1992" s="167"/>
      <c r="U1992" s="163"/>
      <c r="V1992" s="163"/>
      <c r="W1992" s="163"/>
      <c r="X1992" s="163"/>
      <c r="Y1992" s="163"/>
      <c r="Z1992" s="163"/>
      <c r="AA1992" s="168"/>
      <c r="AT1992" s="169" t="s">
        <v>2027</v>
      </c>
      <c r="AU1992" s="169" t="s">
        <v>1960</v>
      </c>
      <c r="AV1992" s="10" t="s">
        <v>1960</v>
      </c>
      <c r="AW1992" s="10" t="s">
        <v>2028</v>
      </c>
      <c r="AX1992" s="10" t="s">
        <v>1936</v>
      </c>
      <c r="AY1992" s="169" t="s">
        <v>2019</v>
      </c>
    </row>
    <row r="1993" spans="2:65" s="11" customFormat="1" ht="22.5" customHeight="1">
      <c r="B1993" s="170"/>
      <c r="C1993" s="171"/>
      <c r="D1993" s="171"/>
      <c r="E1993" s="172" t="s">
        <v>1876</v>
      </c>
      <c r="F1993" s="264" t="s">
        <v>2029</v>
      </c>
      <c r="G1993" s="265"/>
      <c r="H1993" s="265"/>
      <c r="I1993" s="265"/>
      <c r="J1993" s="171"/>
      <c r="K1993" s="173">
        <v>124.923875</v>
      </c>
      <c r="L1993" s="171"/>
      <c r="M1993" s="171"/>
      <c r="N1993" s="171"/>
      <c r="O1993" s="171"/>
      <c r="P1993" s="171"/>
      <c r="Q1993" s="171"/>
      <c r="R1993" s="174"/>
      <c r="T1993" s="175"/>
      <c r="U1993" s="171"/>
      <c r="V1993" s="171"/>
      <c r="W1993" s="171"/>
      <c r="X1993" s="171"/>
      <c r="Y1993" s="171"/>
      <c r="Z1993" s="171"/>
      <c r="AA1993" s="176"/>
      <c r="AT1993" s="177" t="s">
        <v>2027</v>
      </c>
      <c r="AU1993" s="177" t="s">
        <v>1960</v>
      </c>
      <c r="AV1993" s="11" t="s">
        <v>2024</v>
      </c>
      <c r="AW1993" s="11" t="s">
        <v>2028</v>
      </c>
      <c r="AX1993" s="11" t="s">
        <v>1878</v>
      </c>
      <c r="AY1993" s="177" t="s">
        <v>2019</v>
      </c>
    </row>
    <row r="1994" spans="2:65" s="1" customFormat="1" ht="22.5" customHeight="1">
      <c r="B1994" s="33"/>
      <c r="C1994" s="178" t="s">
        <v>621</v>
      </c>
      <c r="D1994" s="178" t="s">
        <v>2128</v>
      </c>
      <c r="E1994" s="179" t="s">
        <v>622</v>
      </c>
      <c r="F1994" s="267" t="s">
        <v>623</v>
      </c>
      <c r="G1994" s="268"/>
      <c r="H1994" s="268"/>
      <c r="I1994" s="268"/>
      <c r="J1994" s="180" t="s">
        <v>2023</v>
      </c>
      <c r="K1994" s="181">
        <v>134.91800000000001</v>
      </c>
      <c r="L1994" s="269">
        <v>0</v>
      </c>
      <c r="M1994" s="268"/>
      <c r="N1994" s="270">
        <f>ROUND(L1994*K1994,2)</f>
        <v>0</v>
      </c>
      <c r="O1994" s="250"/>
      <c r="P1994" s="250"/>
      <c r="Q1994" s="250"/>
      <c r="R1994" s="35"/>
      <c r="T1994" s="159" t="s">
        <v>1876</v>
      </c>
      <c r="U1994" s="42" t="s">
        <v>1901</v>
      </c>
      <c r="V1994" s="34"/>
      <c r="W1994" s="160">
        <f>V1994*K1994</f>
        <v>0</v>
      </c>
      <c r="X1994" s="160">
        <v>1.8200000000000001E-2</v>
      </c>
      <c r="Y1994" s="160">
        <f>X1994*K1994</f>
        <v>2.4555076000000002</v>
      </c>
      <c r="Z1994" s="160">
        <v>0</v>
      </c>
      <c r="AA1994" s="161">
        <f>Z1994*K1994</f>
        <v>0</v>
      </c>
      <c r="AR1994" s="16" t="s">
        <v>2184</v>
      </c>
      <c r="AT1994" s="16" t="s">
        <v>2128</v>
      </c>
      <c r="AU1994" s="16" t="s">
        <v>1960</v>
      </c>
      <c r="AY1994" s="16" t="s">
        <v>2019</v>
      </c>
      <c r="BE1994" s="102">
        <f>IF(U1994="základní",N1994,0)</f>
        <v>0</v>
      </c>
      <c r="BF1994" s="102">
        <f>IF(U1994="snížená",N1994,0)</f>
        <v>0</v>
      </c>
      <c r="BG1994" s="102">
        <f>IF(U1994="zákl. přenesená",N1994,0)</f>
        <v>0</v>
      </c>
      <c r="BH1994" s="102">
        <f>IF(U1994="sníž. přenesená",N1994,0)</f>
        <v>0</v>
      </c>
      <c r="BI1994" s="102">
        <f>IF(U1994="nulová",N1994,0)</f>
        <v>0</v>
      </c>
      <c r="BJ1994" s="16" t="s">
        <v>1878</v>
      </c>
      <c r="BK1994" s="102">
        <f>ROUND(L1994*K1994,2)</f>
        <v>0</v>
      </c>
      <c r="BL1994" s="16" t="s">
        <v>2102</v>
      </c>
      <c r="BM1994" s="16" t="s">
        <v>624</v>
      </c>
    </row>
    <row r="1995" spans="2:65" s="10" customFormat="1" ht="22.5" customHeight="1">
      <c r="B1995" s="162"/>
      <c r="C1995" s="163"/>
      <c r="D1995" s="163"/>
      <c r="E1995" s="164" t="s">
        <v>1876</v>
      </c>
      <c r="F1995" s="262" t="s">
        <v>625</v>
      </c>
      <c r="G1995" s="263"/>
      <c r="H1995" s="263"/>
      <c r="I1995" s="263"/>
      <c r="J1995" s="163"/>
      <c r="K1995" s="165">
        <v>134.91792000000001</v>
      </c>
      <c r="L1995" s="163"/>
      <c r="M1995" s="163"/>
      <c r="N1995" s="163"/>
      <c r="O1995" s="163"/>
      <c r="P1995" s="163"/>
      <c r="Q1995" s="163"/>
      <c r="R1995" s="166"/>
      <c r="T1995" s="167"/>
      <c r="U1995" s="163"/>
      <c r="V1995" s="163"/>
      <c r="W1995" s="163"/>
      <c r="X1995" s="163"/>
      <c r="Y1995" s="163"/>
      <c r="Z1995" s="163"/>
      <c r="AA1995" s="168"/>
      <c r="AT1995" s="169" t="s">
        <v>2027</v>
      </c>
      <c r="AU1995" s="169" t="s">
        <v>1960</v>
      </c>
      <c r="AV1995" s="10" t="s">
        <v>1960</v>
      </c>
      <c r="AW1995" s="10" t="s">
        <v>2028</v>
      </c>
      <c r="AX1995" s="10" t="s">
        <v>1936</v>
      </c>
      <c r="AY1995" s="169" t="s">
        <v>2019</v>
      </c>
    </row>
    <row r="1996" spans="2:65" s="11" customFormat="1" ht="22.5" customHeight="1">
      <c r="B1996" s="170"/>
      <c r="C1996" s="171"/>
      <c r="D1996" s="171"/>
      <c r="E1996" s="172" t="s">
        <v>1876</v>
      </c>
      <c r="F1996" s="264" t="s">
        <v>2029</v>
      </c>
      <c r="G1996" s="265"/>
      <c r="H1996" s="265"/>
      <c r="I1996" s="265"/>
      <c r="J1996" s="171"/>
      <c r="K1996" s="173">
        <v>134.91792000000001</v>
      </c>
      <c r="L1996" s="171"/>
      <c r="M1996" s="171"/>
      <c r="N1996" s="171"/>
      <c r="O1996" s="171"/>
      <c r="P1996" s="171"/>
      <c r="Q1996" s="171"/>
      <c r="R1996" s="174"/>
      <c r="T1996" s="175"/>
      <c r="U1996" s="171"/>
      <c r="V1996" s="171"/>
      <c r="W1996" s="171"/>
      <c r="X1996" s="171"/>
      <c r="Y1996" s="171"/>
      <c r="Z1996" s="171"/>
      <c r="AA1996" s="176"/>
      <c r="AT1996" s="177" t="s">
        <v>2027</v>
      </c>
      <c r="AU1996" s="177" t="s">
        <v>1960</v>
      </c>
      <c r="AV1996" s="11" t="s">
        <v>2024</v>
      </c>
      <c r="AW1996" s="11" t="s">
        <v>2028</v>
      </c>
      <c r="AX1996" s="11" t="s">
        <v>1878</v>
      </c>
      <c r="AY1996" s="177" t="s">
        <v>2019</v>
      </c>
    </row>
    <row r="1997" spans="2:65" s="1" customFormat="1" ht="22.5" customHeight="1">
      <c r="B1997" s="33"/>
      <c r="C1997" s="155" t="s">
        <v>626</v>
      </c>
      <c r="D1997" s="155" t="s">
        <v>2020</v>
      </c>
      <c r="E1997" s="156" t="s">
        <v>627</v>
      </c>
      <c r="F1997" s="249" t="s">
        <v>628</v>
      </c>
      <c r="G1997" s="250"/>
      <c r="H1997" s="250"/>
      <c r="I1997" s="250"/>
      <c r="J1997" s="157" t="s">
        <v>2023</v>
      </c>
      <c r="K1997" s="158">
        <v>124.92400000000001</v>
      </c>
      <c r="L1997" s="251">
        <v>0</v>
      </c>
      <c r="M1997" s="250"/>
      <c r="N1997" s="252">
        <f>ROUND(L1997*K1997,2)</f>
        <v>0</v>
      </c>
      <c r="O1997" s="250"/>
      <c r="P1997" s="250"/>
      <c r="Q1997" s="250"/>
      <c r="R1997" s="35"/>
      <c r="T1997" s="159" t="s">
        <v>1876</v>
      </c>
      <c r="U1997" s="42" t="s">
        <v>1901</v>
      </c>
      <c r="V1997" s="34"/>
      <c r="W1997" s="160">
        <f>V1997*K1997</f>
        <v>0</v>
      </c>
      <c r="X1997" s="160">
        <v>2.9999999999999997E-4</v>
      </c>
      <c r="Y1997" s="160">
        <f>X1997*K1997</f>
        <v>3.7477199999999995E-2</v>
      </c>
      <c r="Z1997" s="160">
        <v>0</v>
      </c>
      <c r="AA1997" s="161">
        <f>Z1997*K1997</f>
        <v>0</v>
      </c>
      <c r="AR1997" s="16" t="s">
        <v>2102</v>
      </c>
      <c r="AT1997" s="16" t="s">
        <v>2020</v>
      </c>
      <c r="AU1997" s="16" t="s">
        <v>1960</v>
      </c>
      <c r="AY1997" s="16" t="s">
        <v>2019</v>
      </c>
      <c r="BE1997" s="102">
        <f>IF(U1997="základní",N1997,0)</f>
        <v>0</v>
      </c>
      <c r="BF1997" s="102">
        <f>IF(U1997="snížená",N1997,0)</f>
        <v>0</v>
      </c>
      <c r="BG1997" s="102">
        <f>IF(U1997="zákl. přenesená",N1997,0)</f>
        <v>0</v>
      </c>
      <c r="BH1997" s="102">
        <f>IF(U1997="sníž. přenesená",N1997,0)</f>
        <v>0</v>
      </c>
      <c r="BI1997" s="102">
        <f>IF(U1997="nulová",N1997,0)</f>
        <v>0</v>
      </c>
      <c r="BJ1997" s="16" t="s">
        <v>1878</v>
      </c>
      <c r="BK1997" s="102">
        <f>ROUND(L1997*K1997,2)</f>
        <v>0</v>
      </c>
      <c r="BL1997" s="16" t="s">
        <v>2102</v>
      </c>
      <c r="BM1997" s="16" t="s">
        <v>629</v>
      </c>
    </row>
    <row r="1998" spans="2:65" s="10" customFormat="1" ht="31.5" customHeight="1">
      <c r="B1998" s="162"/>
      <c r="C1998" s="163"/>
      <c r="D1998" s="163"/>
      <c r="E1998" s="164" t="s">
        <v>1876</v>
      </c>
      <c r="F1998" s="262" t="s">
        <v>613</v>
      </c>
      <c r="G1998" s="263"/>
      <c r="H1998" s="263"/>
      <c r="I1998" s="263"/>
      <c r="J1998" s="163"/>
      <c r="K1998" s="165">
        <v>16.461400000000001</v>
      </c>
      <c r="L1998" s="163"/>
      <c r="M1998" s="163"/>
      <c r="N1998" s="163"/>
      <c r="O1998" s="163"/>
      <c r="P1998" s="163"/>
      <c r="Q1998" s="163"/>
      <c r="R1998" s="166"/>
      <c r="T1998" s="167"/>
      <c r="U1998" s="163"/>
      <c r="V1998" s="163"/>
      <c r="W1998" s="163"/>
      <c r="X1998" s="163"/>
      <c r="Y1998" s="163"/>
      <c r="Z1998" s="163"/>
      <c r="AA1998" s="168"/>
      <c r="AT1998" s="169" t="s">
        <v>2027</v>
      </c>
      <c r="AU1998" s="169" t="s">
        <v>1960</v>
      </c>
      <c r="AV1998" s="10" t="s">
        <v>1960</v>
      </c>
      <c r="AW1998" s="10" t="s">
        <v>2028</v>
      </c>
      <c r="AX1998" s="10" t="s">
        <v>1936</v>
      </c>
      <c r="AY1998" s="169" t="s">
        <v>2019</v>
      </c>
    </row>
    <row r="1999" spans="2:65" s="10" customFormat="1" ht="22.5" customHeight="1">
      <c r="B1999" s="162"/>
      <c r="C1999" s="163"/>
      <c r="D1999" s="163"/>
      <c r="E1999" s="164" t="s">
        <v>1876</v>
      </c>
      <c r="F1999" s="266" t="s">
        <v>1063</v>
      </c>
      <c r="G1999" s="263"/>
      <c r="H1999" s="263"/>
      <c r="I1999" s="263"/>
      <c r="J1999" s="163"/>
      <c r="K1999" s="165">
        <v>6.3</v>
      </c>
      <c r="L1999" s="163"/>
      <c r="M1999" s="163"/>
      <c r="N1999" s="163"/>
      <c r="O1999" s="163"/>
      <c r="P1999" s="163"/>
      <c r="Q1999" s="163"/>
      <c r="R1999" s="166"/>
      <c r="T1999" s="167"/>
      <c r="U1999" s="163"/>
      <c r="V1999" s="163"/>
      <c r="W1999" s="163"/>
      <c r="X1999" s="163"/>
      <c r="Y1999" s="163"/>
      <c r="Z1999" s="163"/>
      <c r="AA1999" s="168"/>
      <c r="AT1999" s="169" t="s">
        <v>2027</v>
      </c>
      <c r="AU1999" s="169" t="s">
        <v>1960</v>
      </c>
      <c r="AV1999" s="10" t="s">
        <v>1960</v>
      </c>
      <c r="AW1999" s="10" t="s">
        <v>2028</v>
      </c>
      <c r="AX1999" s="10" t="s">
        <v>1936</v>
      </c>
      <c r="AY1999" s="169" t="s">
        <v>2019</v>
      </c>
    </row>
    <row r="2000" spans="2:65" s="10" customFormat="1" ht="31.5" customHeight="1">
      <c r="B2000" s="162"/>
      <c r="C2000" s="163"/>
      <c r="D2000" s="163"/>
      <c r="E2000" s="164" t="s">
        <v>1876</v>
      </c>
      <c r="F2000" s="266" t="s">
        <v>614</v>
      </c>
      <c r="G2000" s="263"/>
      <c r="H2000" s="263"/>
      <c r="I2000" s="263"/>
      <c r="J2000" s="163"/>
      <c r="K2000" s="165">
        <v>7.6816000000000004</v>
      </c>
      <c r="L2000" s="163"/>
      <c r="M2000" s="163"/>
      <c r="N2000" s="163"/>
      <c r="O2000" s="163"/>
      <c r="P2000" s="163"/>
      <c r="Q2000" s="163"/>
      <c r="R2000" s="166"/>
      <c r="T2000" s="167"/>
      <c r="U2000" s="163"/>
      <c r="V2000" s="163"/>
      <c r="W2000" s="163"/>
      <c r="X2000" s="163"/>
      <c r="Y2000" s="163"/>
      <c r="Z2000" s="163"/>
      <c r="AA2000" s="168"/>
      <c r="AT2000" s="169" t="s">
        <v>2027</v>
      </c>
      <c r="AU2000" s="169" t="s">
        <v>1960</v>
      </c>
      <c r="AV2000" s="10" t="s">
        <v>1960</v>
      </c>
      <c r="AW2000" s="10" t="s">
        <v>2028</v>
      </c>
      <c r="AX2000" s="10" t="s">
        <v>1936</v>
      </c>
      <c r="AY2000" s="169" t="s">
        <v>2019</v>
      </c>
    </row>
    <row r="2001" spans="2:65" s="10" customFormat="1" ht="22.5" customHeight="1">
      <c r="B2001" s="162"/>
      <c r="C2001" s="163"/>
      <c r="D2001" s="163"/>
      <c r="E2001" s="164" t="s">
        <v>1876</v>
      </c>
      <c r="F2001" s="266" t="s">
        <v>1065</v>
      </c>
      <c r="G2001" s="263"/>
      <c r="H2001" s="263"/>
      <c r="I2001" s="263"/>
      <c r="J2001" s="163"/>
      <c r="K2001" s="165">
        <v>5.0759999999999996</v>
      </c>
      <c r="L2001" s="163"/>
      <c r="M2001" s="163"/>
      <c r="N2001" s="163"/>
      <c r="O2001" s="163"/>
      <c r="P2001" s="163"/>
      <c r="Q2001" s="163"/>
      <c r="R2001" s="166"/>
      <c r="T2001" s="167"/>
      <c r="U2001" s="163"/>
      <c r="V2001" s="163"/>
      <c r="W2001" s="163"/>
      <c r="X2001" s="163"/>
      <c r="Y2001" s="163"/>
      <c r="Z2001" s="163"/>
      <c r="AA2001" s="168"/>
      <c r="AT2001" s="169" t="s">
        <v>2027</v>
      </c>
      <c r="AU2001" s="169" t="s">
        <v>1960</v>
      </c>
      <c r="AV2001" s="10" t="s">
        <v>1960</v>
      </c>
      <c r="AW2001" s="10" t="s">
        <v>2028</v>
      </c>
      <c r="AX2001" s="10" t="s">
        <v>1936</v>
      </c>
      <c r="AY2001" s="169" t="s">
        <v>2019</v>
      </c>
    </row>
    <row r="2002" spans="2:65" s="10" customFormat="1" ht="22.5" customHeight="1">
      <c r="B2002" s="162"/>
      <c r="C2002" s="163"/>
      <c r="D2002" s="163"/>
      <c r="E2002" s="164" t="s">
        <v>1876</v>
      </c>
      <c r="F2002" s="266" t="s">
        <v>1066</v>
      </c>
      <c r="G2002" s="263"/>
      <c r="H2002" s="263"/>
      <c r="I2002" s="263"/>
      <c r="J2002" s="163"/>
      <c r="K2002" s="165">
        <v>1.4688000000000001</v>
      </c>
      <c r="L2002" s="163"/>
      <c r="M2002" s="163"/>
      <c r="N2002" s="163"/>
      <c r="O2002" s="163"/>
      <c r="P2002" s="163"/>
      <c r="Q2002" s="163"/>
      <c r="R2002" s="166"/>
      <c r="T2002" s="167"/>
      <c r="U2002" s="163"/>
      <c r="V2002" s="163"/>
      <c r="W2002" s="163"/>
      <c r="X2002" s="163"/>
      <c r="Y2002" s="163"/>
      <c r="Z2002" s="163"/>
      <c r="AA2002" s="168"/>
      <c r="AT2002" s="169" t="s">
        <v>2027</v>
      </c>
      <c r="AU2002" s="169" t="s">
        <v>1960</v>
      </c>
      <c r="AV2002" s="10" t="s">
        <v>1960</v>
      </c>
      <c r="AW2002" s="10" t="s">
        <v>2028</v>
      </c>
      <c r="AX2002" s="10" t="s">
        <v>1936</v>
      </c>
      <c r="AY2002" s="169" t="s">
        <v>2019</v>
      </c>
    </row>
    <row r="2003" spans="2:65" s="10" customFormat="1" ht="31.5" customHeight="1">
      <c r="B2003" s="162"/>
      <c r="C2003" s="163"/>
      <c r="D2003" s="163"/>
      <c r="E2003" s="164" t="s">
        <v>1876</v>
      </c>
      <c r="F2003" s="266" t="s">
        <v>615</v>
      </c>
      <c r="G2003" s="263"/>
      <c r="H2003" s="263"/>
      <c r="I2003" s="263"/>
      <c r="J2003" s="163"/>
      <c r="K2003" s="165">
        <v>3.3820000000000001</v>
      </c>
      <c r="L2003" s="163"/>
      <c r="M2003" s="163"/>
      <c r="N2003" s="163"/>
      <c r="O2003" s="163"/>
      <c r="P2003" s="163"/>
      <c r="Q2003" s="163"/>
      <c r="R2003" s="166"/>
      <c r="T2003" s="167"/>
      <c r="U2003" s="163"/>
      <c r="V2003" s="163"/>
      <c r="W2003" s="163"/>
      <c r="X2003" s="163"/>
      <c r="Y2003" s="163"/>
      <c r="Z2003" s="163"/>
      <c r="AA2003" s="168"/>
      <c r="AT2003" s="169" t="s">
        <v>2027</v>
      </c>
      <c r="AU2003" s="169" t="s">
        <v>1960</v>
      </c>
      <c r="AV2003" s="10" t="s">
        <v>1960</v>
      </c>
      <c r="AW2003" s="10" t="s">
        <v>2028</v>
      </c>
      <c r="AX2003" s="10" t="s">
        <v>1936</v>
      </c>
      <c r="AY2003" s="169" t="s">
        <v>2019</v>
      </c>
    </row>
    <row r="2004" spans="2:65" s="10" customFormat="1" ht="22.5" customHeight="1">
      <c r="B2004" s="162"/>
      <c r="C2004" s="163"/>
      <c r="D2004" s="163"/>
      <c r="E2004" s="164" t="s">
        <v>1876</v>
      </c>
      <c r="F2004" s="266" t="s">
        <v>1068</v>
      </c>
      <c r="G2004" s="263"/>
      <c r="H2004" s="263"/>
      <c r="I2004" s="263"/>
      <c r="J2004" s="163"/>
      <c r="K2004" s="165">
        <v>1.86</v>
      </c>
      <c r="L2004" s="163"/>
      <c r="M2004" s="163"/>
      <c r="N2004" s="163"/>
      <c r="O2004" s="163"/>
      <c r="P2004" s="163"/>
      <c r="Q2004" s="163"/>
      <c r="R2004" s="166"/>
      <c r="T2004" s="167"/>
      <c r="U2004" s="163"/>
      <c r="V2004" s="163"/>
      <c r="W2004" s="163"/>
      <c r="X2004" s="163"/>
      <c r="Y2004" s="163"/>
      <c r="Z2004" s="163"/>
      <c r="AA2004" s="168"/>
      <c r="AT2004" s="169" t="s">
        <v>2027</v>
      </c>
      <c r="AU2004" s="169" t="s">
        <v>1960</v>
      </c>
      <c r="AV2004" s="10" t="s">
        <v>1960</v>
      </c>
      <c r="AW2004" s="10" t="s">
        <v>2028</v>
      </c>
      <c r="AX2004" s="10" t="s">
        <v>1936</v>
      </c>
      <c r="AY2004" s="169" t="s">
        <v>2019</v>
      </c>
    </row>
    <row r="2005" spans="2:65" s="10" customFormat="1" ht="31.5" customHeight="1">
      <c r="B2005" s="162"/>
      <c r="C2005" s="163"/>
      <c r="D2005" s="163"/>
      <c r="E2005" s="164" t="s">
        <v>1876</v>
      </c>
      <c r="F2005" s="266" t="s">
        <v>616</v>
      </c>
      <c r="G2005" s="263"/>
      <c r="H2005" s="263"/>
      <c r="I2005" s="263"/>
      <c r="J2005" s="163"/>
      <c r="K2005" s="165">
        <v>6.7050000000000001</v>
      </c>
      <c r="L2005" s="163"/>
      <c r="M2005" s="163"/>
      <c r="N2005" s="163"/>
      <c r="O2005" s="163"/>
      <c r="P2005" s="163"/>
      <c r="Q2005" s="163"/>
      <c r="R2005" s="166"/>
      <c r="T2005" s="167"/>
      <c r="U2005" s="163"/>
      <c r="V2005" s="163"/>
      <c r="W2005" s="163"/>
      <c r="X2005" s="163"/>
      <c r="Y2005" s="163"/>
      <c r="Z2005" s="163"/>
      <c r="AA2005" s="168"/>
      <c r="AT2005" s="169" t="s">
        <v>2027</v>
      </c>
      <c r="AU2005" s="169" t="s">
        <v>1960</v>
      </c>
      <c r="AV2005" s="10" t="s">
        <v>1960</v>
      </c>
      <c r="AW2005" s="10" t="s">
        <v>2028</v>
      </c>
      <c r="AX2005" s="10" t="s">
        <v>1936</v>
      </c>
      <c r="AY2005" s="169" t="s">
        <v>2019</v>
      </c>
    </row>
    <row r="2006" spans="2:65" s="10" customFormat="1" ht="22.5" customHeight="1">
      <c r="B2006" s="162"/>
      <c r="C2006" s="163"/>
      <c r="D2006" s="163"/>
      <c r="E2006" s="164" t="s">
        <v>1876</v>
      </c>
      <c r="F2006" s="266" t="s">
        <v>1070</v>
      </c>
      <c r="G2006" s="263"/>
      <c r="H2006" s="263"/>
      <c r="I2006" s="263"/>
      <c r="J2006" s="163"/>
      <c r="K2006" s="165">
        <v>1.74</v>
      </c>
      <c r="L2006" s="163"/>
      <c r="M2006" s="163"/>
      <c r="N2006" s="163"/>
      <c r="O2006" s="163"/>
      <c r="P2006" s="163"/>
      <c r="Q2006" s="163"/>
      <c r="R2006" s="166"/>
      <c r="T2006" s="167"/>
      <c r="U2006" s="163"/>
      <c r="V2006" s="163"/>
      <c r="W2006" s="163"/>
      <c r="X2006" s="163"/>
      <c r="Y2006" s="163"/>
      <c r="Z2006" s="163"/>
      <c r="AA2006" s="168"/>
      <c r="AT2006" s="169" t="s">
        <v>2027</v>
      </c>
      <c r="AU2006" s="169" t="s">
        <v>1960</v>
      </c>
      <c r="AV2006" s="10" t="s">
        <v>1960</v>
      </c>
      <c r="AW2006" s="10" t="s">
        <v>2028</v>
      </c>
      <c r="AX2006" s="10" t="s">
        <v>1936</v>
      </c>
      <c r="AY2006" s="169" t="s">
        <v>2019</v>
      </c>
    </row>
    <row r="2007" spans="2:65" s="10" customFormat="1" ht="22.5" customHeight="1">
      <c r="B2007" s="162"/>
      <c r="C2007" s="163"/>
      <c r="D2007" s="163"/>
      <c r="E2007" s="164" t="s">
        <v>1876</v>
      </c>
      <c r="F2007" s="266" t="s">
        <v>1071</v>
      </c>
      <c r="G2007" s="263"/>
      <c r="H2007" s="263"/>
      <c r="I2007" s="263"/>
      <c r="J2007" s="163"/>
      <c r="K2007" s="165">
        <v>2.2494749999999999</v>
      </c>
      <c r="L2007" s="163"/>
      <c r="M2007" s="163"/>
      <c r="N2007" s="163"/>
      <c r="O2007" s="163"/>
      <c r="P2007" s="163"/>
      <c r="Q2007" s="163"/>
      <c r="R2007" s="166"/>
      <c r="T2007" s="167"/>
      <c r="U2007" s="163"/>
      <c r="V2007" s="163"/>
      <c r="W2007" s="163"/>
      <c r="X2007" s="163"/>
      <c r="Y2007" s="163"/>
      <c r="Z2007" s="163"/>
      <c r="AA2007" s="168"/>
      <c r="AT2007" s="169" t="s">
        <v>2027</v>
      </c>
      <c r="AU2007" s="169" t="s">
        <v>1960</v>
      </c>
      <c r="AV2007" s="10" t="s">
        <v>1960</v>
      </c>
      <c r="AW2007" s="10" t="s">
        <v>2028</v>
      </c>
      <c r="AX2007" s="10" t="s">
        <v>1936</v>
      </c>
      <c r="AY2007" s="169" t="s">
        <v>2019</v>
      </c>
    </row>
    <row r="2008" spans="2:65" s="10" customFormat="1" ht="44.25" customHeight="1">
      <c r="B2008" s="162"/>
      <c r="C2008" s="163"/>
      <c r="D2008" s="163"/>
      <c r="E2008" s="164" t="s">
        <v>1876</v>
      </c>
      <c r="F2008" s="266" t="s">
        <v>617</v>
      </c>
      <c r="G2008" s="263"/>
      <c r="H2008" s="263"/>
      <c r="I2008" s="263"/>
      <c r="J2008" s="163"/>
      <c r="K2008" s="165">
        <v>29.825600000000001</v>
      </c>
      <c r="L2008" s="163"/>
      <c r="M2008" s="163"/>
      <c r="N2008" s="163"/>
      <c r="O2008" s="163"/>
      <c r="P2008" s="163"/>
      <c r="Q2008" s="163"/>
      <c r="R2008" s="166"/>
      <c r="T2008" s="167"/>
      <c r="U2008" s="163"/>
      <c r="V2008" s="163"/>
      <c r="W2008" s="163"/>
      <c r="X2008" s="163"/>
      <c r="Y2008" s="163"/>
      <c r="Z2008" s="163"/>
      <c r="AA2008" s="168"/>
      <c r="AT2008" s="169" t="s">
        <v>2027</v>
      </c>
      <c r="AU2008" s="169" t="s">
        <v>1960</v>
      </c>
      <c r="AV2008" s="10" t="s">
        <v>1960</v>
      </c>
      <c r="AW2008" s="10" t="s">
        <v>2028</v>
      </c>
      <c r="AX2008" s="10" t="s">
        <v>1936</v>
      </c>
      <c r="AY2008" s="169" t="s">
        <v>2019</v>
      </c>
    </row>
    <row r="2009" spans="2:65" s="10" customFormat="1" ht="31.5" customHeight="1">
      <c r="B2009" s="162"/>
      <c r="C2009" s="163"/>
      <c r="D2009" s="163"/>
      <c r="E2009" s="164" t="s">
        <v>1876</v>
      </c>
      <c r="F2009" s="266" t="s">
        <v>618</v>
      </c>
      <c r="G2009" s="263"/>
      <c r="H2009" s="263"/>
      <c r="I2009" s="263"/>
      <c r="J2009" s="163"/>
      <c r="K2009" s="165">
        <v>14.388</v>
      </c>
      <c r="L2009" s="163"/>
      <c r="M2009" s="163"/>
      <c r="N2009" s="163"/>
      <c r="O2009" s="163"/>
      <c r="P2009" s="163"/>
      <c r="Q2009" s="163"/>
      <c r="R2009" s="166"/>
      <c r="T2009" s="167"/>
      <c r="U2009" s="163"/>
      <c r="V2009" s="163"/>
      <c r="W2009" s="163"/>
      <c r="X2009" s="163"/>
      <c r="Y2009" s="163"/>
      <c r="Z2009" s="163"/>
      <c r="AA2009" s="168"/>
      <c r="AT2009" s="169" t="s">
        <v>2027</v>
      </c>
      <c r="AU2009" s="169" t="s">
        <v>1960</v>
      </c>
      <c r="AV2009" s="10" t="s">
        <v>1960</v>
      </c>
      <c r="AW2009" s="10" t="s">
        <v>2028</v>
      </c>
      <c r="AX2009" s="10" t="s">
        <v>1936</v>
      </c>
      <c r="AY2009" s="169" t="s">
        <v>2019</v>
      </c>
    </row>
    <row r="2010" spans="2:65" s="10" customFormat="1" ht="31.5" customHeight="1">
      <c r="B2010" s="162"/>
      <c r="C2010" s="163"/>
      <c r="D2010" s="163"/>
      <c r="E2010" s="164" t="s">
        <v>1876</v>
      </c>
      <c r="F2010" s="266" t="s">
        <v>619</v>
      </c>
      <c r="G2010" s="263"/>
      <c r="H2010" s="263"/>
      <c r="I2010" s="263"/>
      <c r="J2010" s="163"/>
      <c r="K2010" s="165">
        <v>14.388</v>
      </c>
      <c r="L2010" s="163"/>
      <c r="M2010" s="163"/>
      <c r="N2010" s="163"/>
      <c r="O2010" s="163"/>
      <c r="P2010" s="163"/>
      <c r="Q2010" s="163"/>
      <c r="R2010" s="166"/>
      <c r="T2010" s="167"/>
      <c r="U2010" s="163"/>
      <c r="V2010" s="163"/>
      <c r="W2010" s="163"/>
      <c r="X2010" s="163"/>
      <c r="Y2010" s="163"/>
      <c r="Z2010" s="163"/>
      <c r="AA2010" s="168"/>
      <c r="AT2010" s="169" t="s">
        <v>2027</v>
      </c>
      <c r="AU2010" s="169" t="s">
        <v>1960</v>
      </c>
      <c r="AV2010" s="10" t="s">
        <v>1960</v>
      </c>
      <c r="AW2010" s="10" t="s">
        <v>2028</v>
      </c>
      <c r="AX2010" s="10" t="s">
        <v>1936</v>
      </c>
      <c r="AY2010" s="169" t="s">
        <v>2019</v>
      </c>
    </row>
    <row r="2011" spans="2:65" s="10" customFormat="1" ht="31.5" customHeight="1">
      <c r="B2011" s="162"/>
      <c r="C2011" s="163"/>
      <c r="D2011" s="163"/>
      <c r="E2011" s="164" t="s">
        <v>1876</v>
      </c>
      <c r="F2011" s="266" t="s">
        <v>620</v>
      </c>
      <c r="G2011" s="263"/>
      <c r="H2011" s="263"/>
      <c r="I2011" s="263"/>
      <c r="J2011" s="163"/>
      <c r="K2011" s="165">
        <v>13.398</v>
      </c>
      <c r="L2011" s="163"/>
      <c r="M2011" s="163"/>
      <c r="N2011" s="163"/>
      <c r="O2011" s="163"/>
      <c r="P2011" s="163"/>
      <c r="Q2011" s="163"/>
      <c r="R2011" s="166"/>
      <c r="T2011" s="167"/>
      <c r="U2011" s="163"/>
      <c r="V2011" s="163"/>
      <c r="W2011" s="163"/>
      <c r="X2011" s="163"/>
      <c r="Y2011" s="163"/>
      <c r="Z2011" s="163"/>
      <c r="AA2011" s="168"/>
      <c r="AT2011" s="169" t="s">
        <v>2027</v>
      </c>
      <c r="AU2011" s="169" t="s">
        <v>1960</v>
      </c>
      <c r="AV2011" s="10" t="s">
        <v>1960</v>
      </c>
      <c r="AW2011" s="10" t="s">
        <v>2028</v>
      </c>
      <c r="AX2011" s="10" t="s">
        <v>1936</v>
      </c>
      <c r="AY2011" s="169" t="s">
        <v>2019</v>
      </c>
    </row>
    <row r="2012" spans="2:65" s="11" customFormat="1" ht="22.5" customHeight="1">
      <c r="B2012" s="170"/>
      <c r="C2012" s="171"/>
      <c r="D2012" s="171"/>
      <c r="E2012" s="172" t="s">
        <v>1876</v>
      </c>
      <c r="F2012" s="264" t="s">
        <v>2029</v>
      </c>
      <c r="G2012" s="265"/>
      <c r="H2012" s="265"/>
      <c r="I2012" s="265"/>
      <c r="J2012" s="171"/>
      <c r="K2012" s="173">
        <v>124.923875</v>
      </c>
      <c r="L2012" s="171"/>
      <c r="M2012" s="171"/>
      <c r="N2012" s="171"/>
      <c r="O2012" s="171"/>
      <c r="P2012" s="171"/>
      <c r="Q2012" s="171"/>
      <c r="R2012" s="174"/>
      <c r="T2012" s="175"/>
      <c r="U2012" s="171"/>
      <c r="V2012" s="171"/>
      <c r="W2012" s="171"/>
      <c r="X2012" s="171"/>
      <c r="Y2012" s="171"/>
      <c r="Z2012" s="171"/>
      <c r="AA2012" s="176"/>
      <c r="AT2012" s="177" t="s">
        <v>2027</v>
      </c>
      <c r="AU2012" s="177" t="s">
        <v>1960</v>
      </c>
      <c r="AV2012" s="11" t="s">
        <v>2024</v>
      </c>
      <c r="AW2012" s="11" t="s">
        <v>2028</v>
      </c>
      <c r="AX2012" s="11" t="s">
        <v>1878</v>
      </c>
      <c r="AY2012" s="177" t="s">
        <v>2019</v>
      </c>
    </row>
    <row r="2013" spans="2:65" s="1" customFormat="1" ht="22.5" customHeight="1">
      <c r="B2013" s="33"/>
      <c r="C2013" s="155" t="s">
        <v>630</v>
      </c>
      <c r="D2013" s="155" t="s">
        <v>2020</v>
      </c>
      <c r="E2013" s="156" t="s">
        <v>631</v>
      </c>
      <c r="F2013" s="249" t="s">
        <v>632</v>
      </c>
      <c r="G2013" s="250"/>
      <c r="H2013" s="250"/>
      <c r="I2013" s="250"/>
      <c r="J2013" s="157" t="s">
        <v>2049</v>
      </c>
      <c r="K2013" s="158">
        <v>146.97499999999999</v>
      </c>
      <c r="L2013" s="251">
        <v>0</v>
      </c>
      <c r="M2013" s="250"/>
      <c r="N2013" s="252">
        <f>ROUND(L2013*K2013,2)</f>
        <v>0</v>
      </c>
      <c r="O2013" s="250"/>
      <c r="P2013" s="250"/>
      <c r="Q2013" s="250"/>
      <c r="R2013" s="35"/>
      <c r="T2013" s="159" t="s">
        <v>1876</v>
      </c>
      <c r="U2013" s="42" t="s">
        <v>1901</v>
      </c>
      <c r="V2013" s="34"/>
      <c r="W2013" s="160">
        <f>V2013*K2013</f>
        <v>0</v>
      </c>
      <c r="X2013" s="160">
        <v>3.0000000000000001E-5</v>
      </c>
      <c r="Y2013" s="160">
        <f>X2013*K2013</f>
        <v>4.40925E-3</v>
      </c>
      <c r="Z2013" s="160">
        <v>0</v>
      </c>
      <c r="AA2013" s="161">
        <f>Z2013*K2013</f>
        <v>0</v>
      </c>
      <c r="AR2013" s="16" t="s">
        <v>2102</v>
      </c>
      <c r="AT2013" s="16" t="s">
        <v>2020</v>
      </c>
      <c r="AU2013" s="16" t="s">
        <v>1960</v>
      </c>
      <c r="AY2013" s="16" t="s">
        <v>2019</v>
      </c>
      <c r="BE2013" s="102">
        <f>IF(U2013="základní",N2013,0)</f>
        <v>0</v>
      </c>
      <c r="BF2013" s="102">
        <f>IF(U2013="snížená",N2013,0)</f>
        <v>0</v>
      </c>
      <c r="BG2013" s="102">
        <f>IF(U2013="zákl. přenesená",N2013,0)</f>
        <v>0</v>
      </c>
      <c r="BH2013" s="102">
        <f>IF(U2013="sníž. přenesená",N2013,0)</f>
        <v>0</v>
      </c>
      <c r="BI2013" s="102">
        <f>IF(U2013="nulová",N2013,0)</f>
        <v>0</v>
      </c>
      <c r="BJ2013" s="16" t="s">
        <v>1878</v>
      </c>
      <c r="BK2013" s="102">
        <f>ROUND(L2013*K2013,2)</f>
        <v>0</v>
      </c>
      <c r="BL2013" s="16" t="s">
        <v>2102</v>
      </c>
      <c r="BM2013" s="16" t="s">
        <v>633</v>
      </c>
    </row>
    <row r="2014" spans="2:65" s="10" customFormat="1" ht="57" customHeight="1">
      <c r="B2014" s="162"/>
      <c r="C2014" s="163"/>
      <c r="D2014" s="163"/>
      <c r="E2014" s="164" t="s">
        <v>1876</v>
      </c>
      <c r="F2014" s="262" t="s">
        <v>1085</v>
      </c>
      <c r="G2014" s="263"/>
      <c r="H2014" s="263"/>
      <c r="I2014" s="263"/>
      <c r="J2014" s="163"/>
      <c r="K2014" s="165">
        <v>37.770000000000003</v>
      </c>
      <c r="L2014" s="163"/>
      <c r="M2014" s="163"/>
      <c r="N2014" s="163"/>
      <c r="O2014" s="163"/>
      <c r="P2014" s="163"/>
      <c r="Q2014" s="163"/>
      <c r="R2014" s="166"/>
      <c r="T2014" s="167"/>
      <c r="U2014" s="163"/>
      <c r="V2014" s="163"/>
      <c r="W2014" s="163"/>
      <c r="X2014" s="163"/>
      <c r="Y2014" s="163"/>
      <c r="Z2014" s="163"/>
      <c r="AA2014" s="168"/>
      <c r="AT2014" s="169" t="s">
        <v>2027</v>
      </c>
      <c r="AU2014" s="169" t="s">
        <v>1960</v>
      </c>
      <c r="AV2014" s="10" t="s">
        <v>1960</v>
      </c>
      <c r="AW2014" s="10" t="s">
        <v>2028</v>
      </c>
      <c r="AX2014" s="10" t="s">
        <v>1936</v>
      </c>
      <c r="AY2014" s="169" t="s">
        <v>2019</v>
      </c>
    </row>
    <row r="2015" spans="2:65" s="10" customFormat="1" ht="44.25" customHeight="1">
      <c r="B2015" s="162"/>
      <c r="C2015" s="163"/>
      <c r="D2015" s="163"/>
      <c r="E2015" s="164" t="s">
        <v>1876</v>
      </c>
      <c r="F2015" s="266" t="s">
        <v>1086</v>
      </c>
      <c r="G2015" s="263"/>
      <c r="H2015" s="263"/>
      <c r="I2015" s="263"/>
      <c r="J2015" s="163"/>
      <c r="K2015" s="165">
        <v>70.02</v>
      </c>
      <c r="L2015" s="163"/>
      <c r="M2015" s="163"/>
      <c r="N2015" s="163"/>
      <c r="O2015" s="163"/>
      <c r="P2015" s="163"/>
      <c r="Q2015" s="163"/>
      <c r="R2015" s="166"/>
      <c r="T2015" s="167"/>
      <c r="U2015" s="163"/>
      <c r="V2015" s="163"/>
      <c r="W2015" s="163"/>
      <c r="X2015" s="163"/>
      <c r="Y2015" s="163"/>
      <c r="Z2015" s="163"/>
      <c r="AA2015" s="168"/>
      <c r="AT2015" s="169" t="s">
        <v>2027</v>
      </c>
      <c r="AU2015" s="169" t="s">
        <v>1960</v>
      </c>
      <c r="AV2015" s="10" t="s">
        <v>1960</v>
      </c>
      <c r="AW2015" s="10" t="s">
        <v>2028</v>
      </c>
      <c r="AX2015" s="10" t="s">
        <v>1936</v>
      </c>
      <c r="AY2015" s="169" t="s">
        <v>2019</v>
      </c>
    </row>
    <row r="2016" spans="2:65" s="10" customFormat="1" ht="44.25" customHeight="1">
      <c r="B2016" s="162"/>
      <c r="C2016" s="163"/>
      <c r="D2016" s="163"/>
      <c r="E2016" s="164" t="s">
        <v>1876</v>
      </c>
      <c r="F2016" s="266" t="s">
        <v>1087</v>
      </c>
      <c r="G2016" s="263"/>
      <c r="H2016" s="263"/>
      <c r="I2016" s="263"/>
      <c r="J2016" s="163"/>
      <c r="K2016" s="165">
        <v>39.185000000000002</v>
      </c>
      <c r="L2016" s="163"/>
      <c r="M2016" s="163"/>
      <c r="N2016" s="163"/>
      <c r="O2016" s="163"/>
      <c r="P2016" s="163"/>
      <c r="Q2016" s="163"/>
      <c r="R2016" s="166"/>
      <c r="T2016" s="167"/>
      <c r="U2016" s="163"/>
      <c r="V2016" s="163"/>
      <c r="W2016" s="163"/>
      <c r="X2016" s="163"/>
      <c r="Y2016" s="163"/>
      <c r="Z2016" s="163"/>
      <c r="AA2016" s="168"/>
      <c r="AT2016" s="169" t="s">
        <v>2027</v>
      </c>
      <c r="AU2016" s="169" t="s">
        <v>1960</v>
      </c>
      <c r="AV2016" s="10" t="s">
        <v>1960</v>
      </c>
      <c r="AW2016" s="10" t="s">
        <v>2028</v>
      </c>
      <c r="AX2016" s="10" t="s">
        <v>1936</v>
      </c>
      <c r="AY2016" s="169" t="s">
        <v>2019</v>
      </c>
    </row>
    <row r="2017" spans="2:65" s="11" customFormat="1" ht="22.5" customHeight="1">
      <c r="B2017" s="170"/>
      <c r="C2017" s="171"/>
      <c r="D2017" s="171"/>
      <c r="E2017" s="172" t="s">
        <v>1876</v>
      </c>
      <c r="F2017" s="264" t="s">
        <v>2029</v>
      </c>
      <c r="G2017" s="265"/>
      <c r="H2017" s="265"/>
      <c r="I2017" s="265"/>
      <c r="J2017" s="171"/>
      <c r="K2017" s="173">
        <v>146.97499999999999</v>
      </c>
      <c r="L2017" s="171"/>
      <c r="M2017" s="171"/>
      <c r="N2017" s="171"/>
      <c r="O2017" s="171"/>
      <c r="P2017" s="171"/>
      <c r="Q2017" s="171"/>
      <c r="R2017" s="174"/>
      <c r="T2017" s="175"/>
      <c r="U2017" s="171"/>
      <c r="V2017" s="171"/>
      <c r="W2017" s="171"/>
      <c r="X2017" s="171"/>
      <c r="Y2017" s="171"/>
      <c r="Z2017" s="171"/>
      <c r="AA2017" s="176"/>
      <c r="AT2017" s="177" t="s">
        <v>2027</v>
      </c>
      <c r="AU2017" s="177" t="s">
        <v>1960</v>
      </c>
      <c r="AV2017" s="11" t="s">
        <v>2024</v>
      </c>
      <c r="AW2017" s="11" t="s">
        <v>2028</v>
      </c>
      <c r="AX2017" s="11" t="s">
        <v>1878</v>
      </c>
      <c r="AY2017" s="177" t="s">
        <v>2019</v>
      </c>
    </row>
    <row r="2018" spans="2:65" s="1" customFormat="1" ht="31.5" customHeight="1">
      <c r="B2018" s="33"/>
      <c r="C2018" s="155" t="s">
        <v>634</v>
      </c>
      <c r="D2018" s="155" t="s">
        <v>2020</v>
      </c>
      <c r="E2018" s="156" t="s">
        <v>635</v>
      </c>
      <c r="F2018" s="249" t="s">
        <v>636</v>
      </c>
      <c r="G2018" s="250"/>
      <c r="H2018" s="250"/>
      <c r="I2018" s="250"/>
      <c r="J2018" s="157" t="s">
        <v>2049</v>
      </c>
      <c r="K2018" s="158">
        <v>8.34</v>
      </c>
      <c r="L2018" s="251">
        <v>0</v>
      </c>
      <c r="M2018" s="250"/>
      <c r="N2018" s="252">
        <f>ROUND(L2018*K2018,2)</f>
        <v>0</v>
      </c>
      <c r="O2018" s="250"/>
      <c r="P2018" s="250"/>
      <c r="Q2018" s="250"/>
      <c r="R2018" s="35"/>
      <c r="T2018" s="159" t="s">
        <v>1876</v>
      </c>
      <c r="U2018" s="42" t="s">
        <v>1901</v>
      </c>
      <c r="V2018" s="34"/>
      <c r="W2018" s="160">
        <f>V2018*K2018</f>
        <v>0</v>
      </c>
      <c r="X2018" s="160">
        <v>0</v>
      </c>
      <c r="Y2018" s="160">
        <f>X2018*K2018</f>
        <v>0</v>
      </c>
      <c r="Z2018" s="160">
        <v>0</v>
      </c>
      <c r="AA2018" s="161">
        <f>Z2018*K2018</f>
        <v>0</v>
      </c>
      <c r="AR2018" s="16" t="s">
        <v>2102</v>
      </c>
      <c r="AT2018" s="16" t="s">
        <v>2020</v>
      </c>
      <c r="AU2018" s="16" t="s">
        <v>1960</v>
      </c>
      <c r="AY2018" s="16" t="s">
        <v>2019</v>
      </c>
      <c r="BE2018" s="102">
        <f>IF(U2018="základní",N2018,0)</f>
        <v>0</v>
      </c>
      <c r="BF2018" s="102">
        <f>IF(U2018="snížená",N2018,0)</f>
        <v>0</v>
      </c>
      <c r="BG2018" s="102">
        <f>IF(U2018="zákl. přenesená",N2018,0)</f>
        <v>0</v>
      </c>
      <c r="BH2018" s="102">
        <f>IF(U2018="sníž. přenesená",N2018,0)</f>
        <v>0</v>
      </c>
      <c r="BI2018" s="102">
        <f>IF(U2018="nulová",N2018,0)</f>
        <v>0</v>
      </c>
      <c r="BJ2018" s="16" t="s">
        <v>1878</v>
      </c>
      <c r="BK2018" s="102">
        <f>ROUND(L2018*K2018,2)</f>
        <v>0</v>
      </c>
      <c r="BL2018" s="16" t="s">
        <v>2102</v>
      </c>
      <c r="BM2018" s="16" t="s">
        <v>637</v>
      </c>
    </row>
    <row r="2019" spans="2:65" s="10" customFormat="1" ht="22.5" customHeight="1">
      <c r="B2019" s="162"/>
      <c r="C2019" s="163"/>
      <c r="D2019" s="163"/>
      <c r="E2019" s="164" t="s">
        <v>1876</v>
      </c>
      <c r="F2019" s="262" t="s">
        <v>638</v>
      </c>
      <c r="G2019" s="263"/>
      <c r="H2019" s="263"/>
      <c r="I2019" s="263"/>
      <c r="J2019" s="163"/>
      <c r="K2019" s="165">
        <v>8.34</v>
      </c>
      <c r="L2019" s="163"/>
      <c r="M2019" s="163"/>
      <c r="N2019" s="163"/>
      <c r="O2019" s="163"/>
      <c r="P2019" s="163"/>
      <c r="Q2019" s="163"/>
      <c r="R2019" s="166"/>
      <c r="T2019" s="167"/>
      <c r="U2019" s="163"/>
      <c r="V2019" s="163"/>
      <c r="W2019" s="163"/>
      <c r="X2019" s="163"/>
      <c r="Y2019" s="163"/>
      <c r="Z2019" s="163"/>
      <c r="AA2019" s="168"/>
      <c r="AT2019" s="169" t="s">
        <v>2027</v>
      </c>
      <c r="AU2019" s="169" t="s">
        <v>1960</v>
      </c>
      <c r="AV2019" s="10" t="s">
        <v>1960</v>
      </c>
      <c r="AW2019" s="10" t="s">
        <v>2028</v>
      </c>
      <c r="AX2019" s="10" t="s">
        <v>1936</v>
      </c>
      <c r="AY2019" s="169" t="s">
        <v>2019</v>
      </c>
    </row>
    <row r="2020" spans="2:65" s="11" customFormat="1" ht="22.5" customHeight="1">
      <c r="B2020" s="170"/>
      <c r="C2020" s="171"/>
      <c r="D2020" s="171"/>
      <c r="E2020" s="172" t="s">
        <v>1876</v>
      </c>
      <c r="F2020" s="264" t="s">
        <v>2029</v>
      </c>
      <c r="G2020" s="265"/>
      <c r="H2020" s="265"/>
      <c r="I2020" s="265"/>
      <c r="J2020" s="171"/>
      <c r="K2020" s="173">
        <v>8.34</v>
      </c>
      <c r="L2020" s="171"/>
      <c r="M2020" s="171"/>
      <c r="N2020" s="171"/>
      <c r="O2020" s="171"/>
      <c r="P2020" s="171"/>
      <c r="Q2020" s="171"/>
      <c r="R2020" s="174"/>
      <c r="T2020" s="175"/>
      <c r="U2020" s="171"/>
      <c r="V2020" s="171"/>
      <c r="W2020" s="171"/>
      <c r="X2020" s="171"/>
      <c r="Y2020" s="171"/>
      <c r="Z2020" s="171"/>
      <c r="AA2020" s="176"/>
      <c r="AT2020" s="177" t="s">
        <v>2027</v>
      </c>
      <c r="AU2020" s="177" t="s">
        <v>1960</v>
      </c>
      <c r="AV2020" s="11" t="s">
        <v>2024</v>
      </c>
      <c r="AW2020" s="11" t="s">
        <v>2028</v>
      </c>
      <c r="AX2020" s="11" t="s">
        <v>1878</v>
      </c>
      <c r="AY2020" s="177" t="s">
        <v>2019</v>
      </c>
    </row>
    <row r="2021" spans="2:65" s="1" customFormat="1" ht="22.5" customHeight="1">
      <c r="B2021" s="33"/>
      <c r="C2021" s="178" t="s">
        <v>639</v>
      </c>
      <c r="D2021" s="178" t="s">
        <v>2128</v>
      </c>
      <c r="E2021" s="179" t="s">
        <v>640</v>
      </c>
      <c r="F2021" s="267" t="s">
        <v>641</v>
      </c>
      <c r="G2021" s="268"/>
      <c r="H2021" s="268"/>
      <c r="I2021" s="268"/>
      <c r="J2021" s="180" t="s">
        <v>2049</v>
      </c>
      <c r="K2021" s="181">
        <v>9.1739999999999995</v>
      </c>
      <c r="L2021" s="269">
        <v>0</v>
      </c>
      <c r="M2021" s="268"/>
      <c r="N2021" s="270">
        <f>ROUND(L2021*K2021,2)</f>
        <v>0</v>
      </c>
      <c r="O2021" s="250"/>
      <c r="P2021" s="250"/>
      <c r="Q2021" s="250"/>
      <c r="R2021" s="35"/>
      <c r="T2021" s="159" t="s">
        <v>1876</v>
      </c>
      <c r="U2021" s="42" t="s">
        <v>1901</v>
      </c>
      <c r="V2021" s="34"/>
      <c r="W2021" s="160">
        <f>V2021*K2021</f>
        <v>0</v>
      </c>
      <c r="X2021" s="160">
        <v>4.0000000000000003E-5</v>
      </c>
      <c r="Y2021" s="160">
        <f>X2021*K2021</f>
        <v>3.6696E-4</v>
      </c>
      <c r="Z2021" s="160">
        <v>0</v>
      </c>
      <c r="AA2021" s="161">
        <f>Z2021*K2021</f>
        <v>0</v>
      </c>
      <c r="AR2021" s="16" t="s">
        <v>2184</v>
      </c>
      <c r="AT2021" s="16" t="s">
        <v>2128</v>
      </c>
      <c r="AU2021" s="16" t="s">
        <v>1960</v>
      </c>
      <c r="AY2021" s="16" t="s">
        <v>2019</v>
      </c>
      <c r="BE2021" s="102">
        <f>IF(U2021="základní",N2021,0)</f>
        <v>0</v>
      </c>
      <c r="BF2021" s="102">
        <f>IF(U2021="snížená",N2021,0)</f>
        <v>0</v>
      </c>
      <c r="BG2021" s="102">
        <f>IF(U2021="zákl. přenesená",N2021,0)</f>
        <v>0</v>
      </c>
      <c r="BH2021" s="102">
        <f>IF(U2021="sníž. přenesená",N2021,0)</f>
        <v>0</v>
      </c>
      <c r="BI2021" s="102">
        <f>IF(U2021="nulová",N2021,0)</f>
        <v>0</v>
      </c>
      <c r="BJ2021" s="16" t="s">
        <v>1878</v>
      </c>
      <c r="BK2021" s="102">
        <f>ROUND(L2021*K2021,2)</f>
        <v>0</v>
      </c>
      <c r="BL2021" s="16" t="s">
        <v>2102</v>
      </c>
      <c r="BM2021" s="16" t="s">
        <v>642</v>
      </c>
    </row>
    <row r="2022" spans="2:65" s="1" customFormat="1" ht="31.5" customHeight="1">
      <c r="B2022" s="33"/>
      <c r="C2022" s="155" t="s">
        <v>643</v>
      </c>
      <c r="D2022" s="155" t="s">
        <v>2020</v>
      </c>
      <c r="E2022" s="156" t="s">
        <v>644</v>
      </c>
      <c r="F2022" s="249" t="s">
        <v>645</v>
      </c>
      <c r="G2022" s="250"/>
      <c r="H2022" s="250"/>
      <c r="I2022" s="250"/>
      <c r="J2022" s="157" t="s">
        <v>2049</v>
      </c>
      <c r="K2022" s="158">
        <v>16</v>
      </c>
      <c r="L2022" s="251">
        <v>0</v>
      </c>
      <c r="M2022" s="250"/>
      <c r="N2022" s="252">
        <f>ROUND(L2022*K2022,2)</f>
        <v>0</v>
      </c>
      <c r="O2022" s="250"/>
      <c r="P2022" s="250"/>
      <c r="Q2022" s="250"/>
      <c r="R2022" s="35"/>
      <c r="T2022" s="159" t="s">
        <v>1876</v>
      </c>
      <c r="U2022" s="42" t="s">
        <v>1901</v>
      </c>
      <c r="V2022" s="34"/>
      <c r="W2022" s="160">
        <f>V2022*K2022</f>
        <v>0</v>
      </c>
      <c r="X2022" s="160">
        <v>0</v>
      </c>
      <c r="Y2022" s="160">
        <f>X2022*K2022</f>
        <v>0</v>
      </c>
      <c r="Z2022" s="160">
        <v>0</v>
      </c>
      <c r="AA2022" s="161">
        <f>Z2022*K2022</f>
        <v>0</v>
      </c>
      <c r="AR2022" s="16" t="s">
        <v>2102</v>
      </c>
      <c r="AT2022" s="16" t="s">
        <v>2020</v>
      </c>
      <c r="AU2022" s="16" t="s">
        <v>1960</v>
      </c>
      <c r="AY2022" s="16" t="s">
        <v>2019</v>
      </c>
      <c r="BE2022" s="102">
        <f>IF(U2022="základní",N2022,0)</f>
        <v>0</v>
      </c>
      <c r="BF2022" s="102">
        <f>IF(U2022="snížená",N2022,0)</f>
        <v>0</v>
      </c>
      <c r="BG2022" s="102">
        <f>IF(U2022="zákl. přenesená",N2022,0)</f>
        <v>0</v>
      </c>
      <c r="BH2022" s="102">
        <f>IF(U2022="sníž. přenesená",N2022,0)</f>
        <v>0</v>
      </c>
      <c r="BI2022" s="102">
        <f>IF(U2022="nulová",N2022,0)</f>
        <v>0</v>
      </c>
      <c r="BJ2022" s="16" t="s">
        <v>1878</v>
      </c>
      <c r="BK2022" s="102">
        <f>ROUND(L2022*K2022,2)</f>
        <v>0</v>
      </c>
      <c r="BL2022" s="16" t="s">
        <v>2102</v>
      </c>
      <c r="BM2022" s="16" t="s">
        <v>646</v>
      </c>
    </row>
    <row r="2023" spans="2:65" s="10" customFormat="1" ht="22.5" customHeight="1">
      <c r="B2023" s="162"/>
      <c r="C2023" s="163"/>
      <c r="D2023" s="163"/>
      <c r="E2023" s="164" t="s">
        <v>1876</v>
      </c>
      <c r="F2023" s="262" t="s">
        <v>647</v>
      </c>
      <c r="G2023" s="263"/>
      <c r="H2023" s="263"/>
      <c r="I2023" s="263"/>
      <c r="J2023" s="163"/>
      <c r="K2023" s="165">
        <v>16</v>
      </c>
      <c r="L2023" s="163"/>
      <c r="M2023" s="163"/>
      <c r="N2023" s="163"/>
      <c r="O2023" s="163"/>
      <c r="P2023" s="163"/>
      <c r="Q2023" s="163"/>
      <c r="R2023" s="166"/>
      <c r="T2023" s="167"/>
      <c r="U2023" s="163"/>
      <c r="V2023" s="163"/>
      <c r="W2023" s="163"/>
      <c r="X2023" s="163"/>
      <c r="Y2023" s="163"/>
      <c r="Z2023" s="163"/>
      <c r="AA2023" s="168"/>
      <c r="AT2023" s="169" t="s">
        <v>2027</v>
      </c>
      <c r="AU2023" s="169" t="s">
        <v>1960</v>
      </c>
      <c r="AV2023" s="10" t="s">
        <v>1960</v>
      </c>
      <c r="AW2023" s="10" t="s">
        <v>2028</v>
      </c>
      <c r="AX2023" s="10" t="s">
        <v>1936</v>
      </c>
      <c r="AY2023" s="169" t="s">
        <v>2019</v>
      </c>
    </row>
    <row r="2024" spans="2:65" s="11" customFormat="1" ht="22.5" customHeight="1">
      <c r="B2024" s="170"/>
      <c r="C2024" s="171"/>
      <c r="D2024" s="171"/>
      <c r="E2024" s="172" t="s">
        <v>1876</v>
      </c>
      <c r="F2024" s="264" t="s">
        <v>2029</v>
      </c>
      <c r="G2024" s="265"/>
      <c r="H2024" s="265"/>
      <c r="I2024" s="265"/>
      <c r="J2024" s="171"/>
      <c r="K2024" s="173">
        <v>16</v>
      </c>
      <c r="L2024" s="171"/>
      <c r="M2024" s="171"/>
      <c r="N2024" s="171"/>
      <c r="O2024" s="171"/>
      <c r="P2024" s="171"/>
      <c r="Q2024" s="171"/>
      <c r="R2024" s="174"/>
      <c r="T2024" s="175"/>
      <c r="U2024" s="171"/>
      <c r="V2024" s="171"/>
      <c r="W2024" s="171"/>
      <c r="X2024" s="171"/>
      <c r="Y2024" s="171"/>
      <c r="Z2024" s="171"/>
      <c r="AA2024" s="176"/>
      <c r="AT2024" s="177" t="s">
        <v>2027</v>
      </c>
      <c r="AU2024" s="177" t="s">
        <v>1960</v>
      </c>
      <c r="AV2024" s="11" t="s">
        <v>2024</v>
      </c>
      <c r="AW2024" s="11" t="s">
        <v>2028</v>
      </c>
      <c r="AX2024" s="11" t="s">
        <v>1878</v>
      </c>
      <c r="AY2024" s="177" t="s">
        <v>2019</v>
      </c>
    </row>
    <row r="2025" spans="2:65" s="1" customFormat="1" ht="31.5" customHeight="1">
      <c r="B2025" s="33"/>
      <c r="C2025" s="178" t="s">
        <v>648</v>
      </c>
      <c r="D2025" s="178" t="s">
        <v>2128</v>
      </c>
      <c r="E2025" s="179" t="s">
        <v>649</v>
      </c>
      <c r="F2025" s="267" t="s">
        <v>650</v>
      </c>
      <c r="G2025" s="268"/>
      <c r="H2025" s="268"/>
      <c r="I2025" s="268"/>
      <c r="J2025" s="180" t="s">
        <v>2049</v>
      </c>
      <c r="K2025" s="181">
        <v>17.600000000000001</v>
      </c>
      <c r="L2025" s="269">
        <v>0</v>
      </c>
      <c r="M2025" s="268"/>
      <c r="N2025" s="270">
        <f>ROUND(L2025*K2025,2)</f>
        <v>0</v>
      </c>
      <c r="O2025" s="250"/>
      <c r="P2025" s="250"/>
      <c r="Q2025" s="250"/>
      <c r="R2025" s="35"/>
      <c r="T2025" s="159" t="s">
        <v>1876</v>
      </c>
      <c r="U2025" s="42" t="s">
        <v>1901</v>
      </c>
      <c r="V2025" s="34"/>
      <c r="W2025" s="160">
        <f>V2025*K2025</f>
        <v>0</v>
      </c>
      <c r="X2025" s="160">
        <v>2.0000000000000001E-4</v>
      </c>
      <c r="Y2025" s="160">
        <f>X2025*K2025</f>
        <v>3.5200000000000006E-3</v>
      </c>
      <c r="Z2025" s="160">
        <v>0</v>
      </c>
      <c r="AA2025" s="161">
        <f>Z2025*K2025</f>
        <v>0</v>
      </c>
      <c r="AR2025" s="16" t="s">
        <v>2184</v>
      </c>
      <c r="AT2025" s="16" t="s">
        <v>2128</v>
      </c>
      <c r="AU2025" s="16" t="s">
        <v>1960</v>
      </c>
      <c r="AY2025" s="16" t="s">
        <v>2019</v>
      </c>
      <c r="BE2025" s="102">
        <f>IF(U2025="základní",N2025,0)</f>
        <v>0</v>
      </c>
      <c r="BF2025" s="102">
        <f>IF(U2025="snížená",N2025,0)</f>
        <v>0</v>
      </c>
      <c r="BG2025" s="102">
        <f>IF(U2025="zákl. přenesená",N2025,0)</f>
        <v>0</v>
      </c>
      <c r="BH2025" s="102">
        <f>IF(U2025="sníž. přenesená",N2025,0)</f>
        <v>0</v>
      </c>
      <c r="BI2025" s="102">
        <f>IF(U2025="nulová",N2025,0)</f>
        <v>0</v>
      </c>
      <c r="BJ2025" s="16" t="s">
        <v>1878</v>
      </c>
      <c r="BK2025" s="102">
        <f>ROUND(L2025*K2025,2)</f>
        <v>0</v>
      </c>
      <c r="BL2025" s="16" t="s">
        <v>2102</v>
      </c>
      <c r="BM2025" s="16" t="s">
        <v>651</v>
      </c>
    </row>
    <row r="2026" spans="2:65" s="10" customFormat="1" ht="22.5" customHeight="1">
      <c r="B2026" s="162"/>
      <c r="C2026" s="163"/>
      <c r="D2026" s="163"/>
      <c r="E2026" s="164" t="s">
        <v>1876</v>
      </c>
      <c r="F2026" s="262" t="s">
        <v>647</v>
      </c>
      <c r="G2026" s="263"/>
      <c r="H2026" s="263"/>
      <c r="I2026" s="263"/>
      <c r="J2026" s="163"/>
      <c r="K2026" s="165">
        <v>16</v>
      </c>
      <c r="L2026" s="163"/>
      <c r="M2026" s="163"/>
      <c r="N2026" s="163"/>
      <c r="O2026" s="163"/>
      <c r="P2026" s="163"/>
      <c r="Q2026" s="163"/>
      <c r="R2026" s="166"/>
      <c r="T2026" s="167"/>
      <c r="U2026" s="163"/>
      <c r="V2026" s="163"/>
      <c r="W2026" s="163"/>
      <c r="X2026" s="163"/>
      <c r="Y2026" s="163"/>
      <c r="Z2026" s="163"/>
      <c r="AA2026" s="168"/>
      <c r="AT2026" s="169" t="s">
        <v>2027</v>
      </c>
      <c r="AU2026" s="169" t="s">
        <v>1960</v>
      </c>
      <c r="AV2026" s="10" t="s">
        <v>1960</v>
      </c>
      <c r="AW2026" s="10" t="s">
        <v>2028</v>
      </c>
      <c r="AX2026" s="10" t="s">
        <v>1936</v>
      </c>
      <c r="AY2026" s="169" t="s">
        <v>2019</v>
      </c>
    </row>
    <row r="2027" spans="2:65" s="11" customFormat="1" ht="22.5" customHeight="1">
      <c r="B2027" s="170"/>
      <c r="C2027" s="171"/>
      <c r="D2027" s="171"/>
      <c r="E2027" s="172" t="s">
        <v>1876</v>
      </c>
      <c r="F2027" s="264" t="s">
        <v>2029</v>
      </c>
      <c r="G2027" s="265"/>
      <c r="H2027" s="265"/>
      <c r="I2027" s="265"/>
      <c r="J2027" s="171"/>
      <c r="K2027" s="173">
        <v>16</v>
      </c>
      <c r="L2027" s="171"/>
      <c r="M2027" s="171"/>
      <c r="N2027" s="171"/>
      <c r="O2027" s="171"/>
      <c r="P2027" s="171"/>
      <c r="Q2027" s="171"/>
      <c r="R2027" s="174"/>
      <c r="T2027" s="175"/>
      <c r="U2027" s="171"/>
      <c r="V2027" s="171"/>
      <c r="W2027" s="171"/>
      <c r="X2027" s="171"/>
      <c r="Y2027" s="171"/>
      <c r="Z2027" s="171"/>
      <c r="AA2027" s="176"/>
      <c r="AT2027" s="177" t="s">
        <v>2027</v>
      </c>
      <c r="AU2027" s="177" t="s">
        <v>1960</v>
      </c>
      <c r="AV2027" s="11" t="s">
        <v>2024</v>
      </c>
      <c r="AW2027" s="11" t="s">
        <v>2028</v>
      </c>
      <c r="AX2027" s="11" t="s">
        <v>1878</v>
      </c>
      <c r="AY2027" s="177" t="s">
        <v>2019</v>
      </c>
    </row>
    <row r="2028" spans="2:65" s="1" customFormat="1" ht="31.5" customHeight="1">
      <c r="B2028" s="33"/>
      <c r="C2028" s="155" t="s">
        <v>652</v>
      </c>
      <c r="D2028" s="155" t="s">
        <v>2020</v>
      </c>
      <c r="E2028" s="156" t="s">
        <v>653</v>
      </c>
      <c r="F2028" s="249" t="s">
        <v>654</v>
      </c>
      <c r="G2028" s="250"/>
      <c r="H2028" s="250"/>
      <c r="I2028" s="250"/>
      <c r="J2028" s="157" t="s">
        <v>2023</v>
      </c>
      <c r="K2028" s="158">
        <v>124.92400000000001</v>
      </c>
      <c r="L2028" s="251">
        <v>0</v>
      </c>
      <c r="M2028" s="250"/>
      <c r="N2028" s="252">
        <f>ROUND(L2028*K2028,2)</f>
        <v>0</v>
      </c>
      <c r="O2028" s="250"/>
      <c r="P2028" s="250"/>
      <c r="Q2028" s="250"/>
      <c r="R2028" s="35"/>
      <c r="T2028" s="159" t="s">
        <v>1876</v>
      </c>
      <c r="U2028" s="42" t="s">
        <v>1901</v>
      </c>
      <c r="V2028" s="34"/>
      <c r="W2028" s="160">
        <f>V2028*K2028</f>
        <v>0</v>
      </c>
      <c r="X2028" s="160">
        <v>7.1500000000000001E-3</v>
      </c>
      <c r="Y2028" s="160">
        <f>X2028*K2028</f>
        <v>0.89320660000000007</v>
      </c>
      <c r="Z2028" s="160">
        <v>0</v>
      </c>
      <c r="AA2028" s="161">
        <f>Z2028*K2028</f>
        <v>0</v>
      </c>
      <c r="AR2028" s="16" t="s">
        <v>2102</v>
      </c>
      <c r="AT2028" s="16" t="s">
        <v>2020</v>
      </c>
      <c r="AU2028" s="16" t="s">
        <v>1960</v>
      </c>
      <c r="AY2028" s="16" t="s">
        <v>2019</v>
      </c>
      <c r="BE2028" s="102">
        <f>IF(U2028="základní",N2028,0)</f>
        <v>0</v>
      </c>
      <c r="BF2028" s="102">
        <f>IF(U2028="snížená",N2028,0)</f>
        <v>0</v>
      </c>
      <c r="BG2028" s="102">
        <f>IF(U2028="zákl. přenesená",N2028,0)</f>
        <v>0</v>
      </c>
      <c r="BH2028" s="102">
        <f>IF(U2028="sníž. přenesená",N2028,0)</f>
        <v>0</v>
      </c>
      <c r="BI2028" s="102">
        <f>IF(U2028="nulová",N2028,0)</f>
        <v>0</v>
      </c>
      <c r="BJ2028" s="16" t="s">
        <v>1878</v>
      </c>
      <c r="BK2028" s="102">
        <f>ROUND(L2028*K2028,2)</f>
        <v>0</v>
      </c>
      <c r="BL2028" s="16" t="s">
        <v>2102</v>
      </c>
      <c r="BM2028" s="16" t="s">
        <v>655</v>
      </c>
    </row>
    <row r="2029" spans="2:65" s="10" customFormat="1" ht="22.5" customHeight="1">
      <c r="B2029" s="162"/>
      <c r="C2029" s="163"/>
      <c r="D2029" s="163"/>
      <c r="E2029" s="164" t="s">
        <v>1876</v>
      </c>
      <c r="F2029" s="262" t="s">
        <v>656</v>
      </c>
      <c r="G2029" s="263"/>
      <c r="H2029" s="263"/>
      <c r="I2029" s="263"/>
      <c r="J2029" s="163"/>
      <c r="K2029" s="165">
        <v>124.92400000000001</v>
      </c>
      <c r="L2029" s="163"/>
      <c r="M2029" s="163"/>
      <c r="N2029" s="163"/>
      <c r="O2029" s="163"/>
      <c r="P2029" s="163"/>
      <c r="Q2029" s="163"/>
      <c r="R2029" s="166"/>
      <c r="T2029" s="167"/>
      <c r="U2029" s="163"/>
      <c r="V2029" s="163"/>
      <c r="W2029" s="163"/>
      <c r="X2029" s="163"/>
      <c r="Y2029" s="163"/>
      <c r="Z2029" s="163"/>
      <c r="AA2029" s="168"/>
      <c r="AT2029" s="169" t="s">
        <v>2027</v>
      </c>
      <c r="AU2029" s="169" t="s">
        <v>1960</v>
      </c>
      <c r="AV2029" s="10" t="s">
        <v>1960</v>
      </c>
      <c r="AW2029" s="10" t="s">
        <v>2028</v>
      </c>
      <c r="AX2029" s="10" t="s">
        <v>1936</v>
      </c>
      <c r="AY2029" s="169" t="s">
        <v>2019</v>
      </c>
    </row>
    <row r="2030" spans="2:65" s="11" customFormat="1" ht="22.5" customHeight="1">
      <c r="B2030" s="170"/>
      <c r="C2030" s="171"/>
      <c r="D2030" s="171"/>
      <c r="E2030" s="172" t="s">
        <v>1876</v>
      </c>
      <c r="F2030" s="264" t="s">
        <v>2029</v>
      </c>
      <c r="G2030" s="265"/>
      <c r="H2030" s="265"/>
      <c r="I2030" s="265"/>
      <c r="J2030" s="171"/>
      <c r="K2030" s="173">
        <v>124.92400000000001</v>
      </c>
      <c r="L2030" s="171"/>
      <c r="M2030" s="171"/>
      <c r="N2030" s="171"/>
      <c r="O2030" s="171"/>
      <c r="P2030" s="171"/>
      <c r="Q2030" s="171"/>
      <c r="R2030" s="174"/>
      <c r="T2030" s="175"/>
      <c r="U2030" s="171"/>
      <c r="V2030" s="171"/>
      <c r="W2030" s="171"/>
      <c r="X2030" s="171"/>
      <c r="Y2030" s="171"/>
      <c r="Z2030" s="171"/>
      <c r="AA2030" s="176"/>
      <c r="AT2030" s="177" t="s">
        <v>2027</v>
      </c>
      <c r="AU2030" s="177" t="s">
        <v>1960</v>
      </c>
      <c r="AV2030" s="11" t="s">
        <v>2024</v>
      </c>
      <c r="AW2030" s="11" t="s">
        <v>2028</v>
      </c>
      <c r="AX2030" s="11" t="s">
        <v>1878</v>
      </c>
      <c r="AY2030" s="177" t="s">
        <v>2019</v>
      </c>
    </row>
    <row r="2031" spans="2:65" s="1" customFormat="1" ht="31.5" customHeight="1">
      <c r="B2031" s="33"/>
      <c r="C2031" s="155" t="s">
        <v>657</v>
      </c>
      <c r="D2031" s="155" t="s">
        <v>2020</v>
      </c>
      <c r="E2031" s="156" t="s">
        <v>658</v>
      </c>
      <c r="F2031" s="249" t="s">
        <v>659</v>
      </c>
      <c r="G2031" s="250"/>
      <c r="H2031" s="250"/>
      <c r="I2031" s="250"/>
      <c r="J2031" s="157" t="s">
        <v>2131</v>
      </c>
      <c r="K2031" s="158">
        <v>9.1110000000000007</v>
      </c>
      <c r="L2031" s="251">
        <v>0</v>
      </c>
      <c r="M2031" s="250"/>
      <c r="N2031" s="252">
        <f>ROUND(L2031*K2031,2)</f>
        <v>0</v>
      </c>
      <c r="O2031" s="250"/>
      <c r="P2031" s="250"/>
      <c r="Q2031" s="250"/>
      <c r="R2031" s="35"/>
      <c r="T2031" s="159" t="s">
        <v>1876</v>
      </c>
      <c r="U2031" s="42" t="s">
        <v>1901</v>
      </c>
      <c r="V2031" s="34"/>
      <c r="W2031" s="160">
        <f>V2031*K2031</f>
        <v>0</v>
      </c>
      <c r="X2031" s="160">
        <v>0</v>
      </c>
      <c r="Y2031" s="160">
        <f>X2031*K2031</f>
        <v>0</v>
      </c>
      <c r="Z2031" s="160">
        <v>0</v>
      </c>
      <c r="AA2031" s="161">
        <f>Z2031*K2031</f>
        <v>0</v>
      </c>
      <c r="AR2031" s="16" t="s">
        <v>2102</v>
      </c>
      <c r="AT2031" s="16" t="s">
        <v>2020</v>
      </c>
      <c r="AU2031" s="16" t="s">
        <v>1960</v>
      </c>
      <c r="AY2031" s="16" t="s">
        <v>2019</v>
      </c>
      <c r="BE2031" s="102">
        <f>IF(U2031="základní",N2031,0)</f>
        <v>0</v>
      </c>
      <c r="BF2031" s="102">
        <f>IF(U2031="snížená",N2031,0)</f>
        <v>0</v>
      </c>
      <c r="BG2031" s="102">
        <f>IF(U2031="zákl. přenesená",N2031,0)</f>
        <v>0</v>
      </c>
      <c r="BH2031" s="102">
        <f>IF(U2031="sníž. přenesená",N2031,0)</f>
        <v>0</v>
      </c>
      <c r="BI2031" s="102">
        <f>IF(U2031="nulová",N2031,0)</f>
        <v>0</v>
      </c>
      <c r="BJ2031" s="16" t="s">
        <v>1878</v>
      </c>
      <c r="BK2031" s="102">
        <f>ROUND(L2031*K2031,2)</f>
        <v>0</v>
      </c>
      <c r="BL2031" s="16" t="s">
        <v>2102</v>
      </c>
      <c r="BM2031" s="16" t="s">
        <v>660</v>
      </c>
    </row>
    <row r="2032" spans="2:65" s="1" customFormat="1" ht="31.5" customHeight="1">
      <c r="B2032" s="33"/>
      <c r="C2032" s="155" t="s">
        <v>661</v>
      </c>
      <c r="D2032" s="155" t="s">
        <v>2020</v>
      </c>
      <c r="E2032" s="156" t="s">
        <v>662</v>
      </c>
      <c r="F2032" s="249" t="s">
        <v>663</v>
      </c>
      <c r="G2032" s="250"/>
      <c r="H2032" s="250"/>
      <c r="I2032" s="250"/>
      <c r="J2032" s="157" t="s">
        <v>2131</v>
      </c>
      <c r="K2032" s="158">
        <v>9.1110000000000007</v>
      </c>
      <c r="L2032" s="251">
        <v>0</v>
      </c>
      <c r="M2032" s="250"/>
      <c r="N2032" s="252">
        <f>ROUND(L2032*K2032,2)</f>
        <v>0</v>
      </c>
      <c r="O2032" s="250"/>
      <c r="P2032" s="250"/>
      <c r="Q2032" s="250"/>
      <c r="R2032" s="35"/>
      <c r="T2032" s="159" t="s">
        <v>1876</v>
      </c>
      <c r="U2032" s="42" t="s">
        <v>1901</v>
      </c>
      <c r="V2032" s="34"/>
      <c r="W2032" s="160">
        <f>V2032*K2032</f>
        <v>0</v>
      </c>
      <c r="X2032" s="160">
        <v>0</v>
      </c>
      <c r="Y2032" s="160">
        <f>X2032*K2032</f>
        <v>0</v>
      </c>
      <c r="Z2032" s="160">
        <v>0</v>
      </c>
      <c r="AA2032" s="161">
        <f>Z2032*K2032</f>
        <v>0</v>
      </c>
      <c r="AR2032" s="16" t="s">
        <v>2102</v>
      </c>
      <c r="AT2032" s="16" t="s">
        <v>2020</v>
      </c>
      <c r="AU2032" s="16" t="s">
        <v>1960</v>
      </c>
      <c r="AY2032" s="16" t="s">
        <v>2019</v>
      </c>
      <c r="BE2032" s="102">
        <f>IF(U2032="základní",N2032,0)</f>
        <v>0</v>
      </c>
      <c r="BF2032" s="102">
        <f>IF(U2032="snížená",N2032,0)</f>
        <v>0</v>
      </c>
      <c r="BG2032" s="102">
        <f>IF(U2032="zákl. přenesená",N2032,0)</f>
        <v>0</v>
      </c>
      <c r="BH2032" s="102">
        <f>IF(U2032="sníž. přenesená",N2032,0)</f>
        <v>0</v>
      </c>
      <c r="BI2032" s="102">
        <f>IF(U2032="nulová",N2032,0)</f>
        <v>0</v>
      </c>
      <c r="BJ2032" s="16" t="s">
        <v>1878</v>
      </c>
      <c r="BK2032" s="102">
        <f>ROUND(L2032*K2032,2)</f>
        <v>0</v>
      </c>
      <c r="BL2032" s="16" t="s">
        <v>2102</v>
      </c>
      <c r="BM2032" s="16" t="s">
        <v>664</v>
      </c>
    </row>
    <row r="2033" spans="2:65" s="9" customFormat="1" ht="29.85" customHeight="1">
      <c r="B2033" s="144"/>
      <c r="C2033" s="145"/>
      <c r="D2033" s="154" t="s">
        <v>1991</v>
      </c>
      <c r="E2033" s="154"/>
      <c r="F2033" s="154"/>
      <c r="G2033" s="154"/>
      <c r="H2033" s="154"/>
      <c r="I2033" s="154"/>
      <c r="J2033" s="154"/>
      <c r="K2033" s="154"/>
      <c r="L2033" s="154"/>
      <c r="M2033" s="154"/>
      <c r="N2033" s="275">
        <f>BK2033</f>
        <v>0</v>
      </c>
      <c r="O2033" s="276"/>
      <c r="P2033" s="276"/>
      <c r="Q2033" s="276"/>
      <c r="R2033" s="147"/>
      <c r="T2033" s="148"/>
      <c r="U2033" s="145"/>
      <c r="V2033" s="145"/>
      <c r="W2033" s="149">
        <f>SUM(W2034:W2078)</f>
        <v>0</v>
      </c>
      <c r="X2033" s="145"/>
      <c r="Y2033" s="149">
        <f>SUM(Y2034:Y2078)</f>
        <v>0.62599875000000005</v>
      </c>
      <c r="Z2033" s="145"/>
      <c r="AA2033" s="150">
        <f>SUM(AA2034:AA2078)</f>
        <v>0.16755500000000001</v>
      </c>
      <c r="AR2033" s="151" t="s">
        <v>1960</v>
      </c>
      <c r="AT2033" s="152" t="s">
        <v>1935</v>
      </c>
      <c r="AU2033" s="152" t="s">
        <v>1878</v>
      </c>
      <c r="AY2033" s="151" t="s">
        <v>2019</v>
      </c>
      <c r="BK2033" s="153">
        <f>SUM(BK2034:BK2078)</f>
        <v>0</v>
      </c>
    </row>
    <row r="2034" spans="2:65" s="1" customFormat="1" ht="31.5" customHeight="1">
      <c r="B2034" s="33"/>
      <c r="C2034" s="155" t="s">
        <v>665</v>
      </c>
      <c r="D2034" s="155" t="s">
        <v>2020</v>
      </c>
      <c r="E2034" s="156" t="s">
        <v>666</v>
      </c>
      <c r="F2034" s="249" t="s">
        <v>667</v>
      </c>
      <c r="G2034" s="250"/>
      <c r="H2034" s="250"/>
      <c r="I2034" s="250"/>
      <c r="J2034" s="157" t="s">
        <v>2023</v>
      </c>
      <c r="K2034" s="158">
        <v>87.13</v>
      </c>
      <c r="L2034" s="251">
        <v>0</v>
      </c>
      <c r="M2034" s="250"/>
      <c r="N2034" s="252">
        <f>ROUND(L2034*K2034,2)</f>
        <v>0</v>
      </c>
      <c r="O2034" s="250"/>
      <c r="P2034" s="250"/>
      <c r="Q2034" s="250"/>
      <c r="R2034" s="35"/>
      <c r="T2034" s="159" t="s">
        <v>1876</v>
      </c>
      <c r="U2034" s="42" t="s">
        <v>1901</v>
      </c>
      <c r="V2034" s="34"/>
      <c r="W2034" s="160">
        <f>V2034*K2034</f>
        <v>0</v>
      </c>
      <c r="X2034" s="160">
        <v>3.0000000000000001E-5</v>
      </c>
      <c r="Y2034" s="160">
        <f>X2034*K2034</f>
        <v>2.6138999999999997E-3</v>
      </c>
      <c r="Z2034" s="160">
        <v>0</v>
      </c>
      <c r="AA2034" s="161">
        <f>Z2034*K2034</f>
        <v>0</v>
      </c>
      <c r="AR2034" s="16" t="s">
        <v>2102</v>
      </c>
      <c r="AT2034" s="16" t="s">
        <v>2020</v>
      </c>
      <c r="AU2034" s="16" t="s">
        <v>1960</v>
      </c>
      <c r="AY2034" s="16" t="s">
        <v>2019</v>
      </c>
      <c r="BE2034" s="102">
        <f>IF(U2034="základní",N2034,0)</f>
        <v>0</v>
      </c>
      <c r="BF2034" s="102">
        <f>IF(U2034="snížená",N2034,0)</f>
        <v>0</v>
      </c>
      <c r="BG2034" s="102">
        <f>IF(U2034="zákl. přenesená",N2034,0)</f>
        <v>0</v>
      </c>
      <c r="BH2034" s="102">
        <f>IF(U2034="sníž. přenesená",N2034,0)</f>
        <v>0</v>
      </c>
      <c r="BI2034" s="102">
        <f>IF(U2034="nulová",N2034,0)</f>
        <v>0</v>
      </c>
      <c r="BJ2034" s="16" t="s">
        <v>1878</v>
      </c>
      <c r="BK2034" s="102">
        <f>ROUND(L2034*K2034,2)</f>
        <v>0</v>
      </c>
      <c r="BL2034" s="16" t="s">
        <v>2102</v>
      </c>
      <c r="BM2034" s="16" t="s">
        <v>668</v>
      </c>
    </row>
    <row r="2035" spans="2:65" s="10" customFormat="1" ht="22.5" customHeight="1">
      <c r="B2035" s="162"/>
      <c r="C2035" s="163"/>
      <c r="D2035" s="163"/>
      <c r="E2035" s="164" t="s">
        <v>1876</v>
      </c>
      <c r="F2035" s="262" t="s">
        <v>669</v>
      </c>
      <c r="G2035" s="263"/>
      <c r="H2035" s="263"/>
      <c r="I2035" s="263"/>
      <c r="J2035" s="163"/>
      <c r="K2035" s="165">
        <v>62.200800000000001</v>
      </c>
      <c r="L2035" s="163"/>
      <c r="M2035" s="163"/>
      <c r="N2035" s="163"/>
      <c r="O2035" s="163"/>
      <c r="P2035" s="163"/>
      <c r="Q2035" s="163"/>
      <c r="R2035" s="166"/>
      <c r="T2035" s="167"/>
      <c r="U2035" s="163"/>
      <c r="V2035" s="163"/>
      <c r="W2035" s="163"/>
      <c r="X2035" s="163"/>
      <c r="Y2035" s="163"/>
      <c r="Z2035" s="163"/>
      <c r="AA2035" s="168"/>
      <c r="AT2035" s="169" t="s">
        <v>2027</v>
      </c>
      <c r="AU2035" s="169" t="s">
        <v>1960</v>
      </c>
      <c r="AV2035" s="10" t="s">
        <v>1960</v>
      </c>
      <c r="AW2035" s="10" t="s">
        <v>2028</v>
      </c>
      <c r="AX2035" s="10" t="s">
        <v>1936</v>
      </c>
      <c r="AY2035" s="169" t="s">
        <v>2019</v>
      </c>
    </row>
    <row r="2036" spans="2:65" s="10" customFormat="1" ht="22.5" customHeight="1">
      <c r="B2036" s="162"/>
      <c r="C2036" s="163"/>
      <c r="D2036" s="163"/>
      <c r="E2036" s="164" t="s">
        <v>1876</v>
      </c>
      <c r="F2036" s="266" t="s">
        <v>670</v>
      </c>
      <c r="G2036" s="263"/>
      <c r="H2036" s="263"/>
      <c r="I2036" s="263"/>
      <c r="J2036" s="163"/>
      <c r="K2036" s="165">
        <v>2.59</v>
      </c>
      <c r="L2036" s="163"/>
      <c r="M2036" s="163"/>
      <c r="N2036" s="163"/>
      <c r="O2036" s="163"/>
      <c r="P2036" s="163"/>
      <c r="Q2036" s="163"/>
      <c r="R2036" s="166"/>
      <c r="T2036" s="167"/>
      <c r="U2036" s="163"/>
      <c r="V2036" s="163"/>
      <c r="W2036" s="163"/>
      <c r="X2036" s="163"/>
      <c r="Y2036" s="163"/>
      <c r="Z2036" s="163"/>
      <c r="AA2036" s="168"/>
      <c r="AT2036" s="169" t="s">
        <v>2027</v>
      </c>
      <c r="AU2036" s="169" t="s">
        <v>1960</v>
      </c>
      <c r="AV2036" s="10" t="s">
        <v>1960</v>
      </c>
      <c r="AW2036" s="10" t="s">
        <v>2028</v>
      </c>
      <c r="AX2036" s="10" t="s">
        <v>1936</v>
      </c>
      <c r="AY2036" s="169" t="s">
        <v>2019</v>
      </c>
    </row>
    <row r="2037" spans="2:65" s="10" customFormat="1" ht="31.5" customHeight="1">
      <c r="B2037" s="162"/>
      <c r="C2037" s="163"/>
      <c r="D2037" s="163"/>
      <c r="E2037" s="164" t="s">
        <v>1876</v>
      </c>
      <c r="F2037" s="266" t="s">
        <v>671</v>
      </c>
      <c r="G2037" s="263"/>
      <c r="H2037" s="263"/>
      <c r="I2037" s="263"/>
      <c r="J2037" s="163"/>
      <c r="K2037" s="165">
        <v>4.2717499999999999</v>
      </c>
      <c r="L2037" s="163"/>
      <c r="M2037" s="163"/>
      <c r="N2037" s="163"/>
      <c r="O2037" s="163"/>
      <c r="P2037" s="163"/>
      <c r="Q2037" s="163"/>
      <c r="R2037" s="166"/>
      <c r="T2037" s="167"/>
      <c r="U2037" s="163"/>
      <c r="V2037" s="163"/>
      <c r="W2037" s="163"/>
      <c r="X2037" s="163"/>
      <c r="Y2037" s="163"/>
      <c r="Z2037" s="163"/>
      <c r="AA2037" s="168"/>
      <c r="AT2037" s="169" t="s">
        <v>2027</v>
      </c>
      <c r="AU2037" s="169" t="s">
        <v>1960</v>
      </c>
      <c r="AV2037" s="10" t="s">
        <v>1960</v>
      </c>
      <c r="AW2037" s="10" t="s">
        <v>2028</v>
      </c>
      <c r="AX2037" s="10" t="s">
        <v>1936</v>
      </c>
      <c r="AY2037" s="169" t="s">
        <v>2019</v>
      </c>
    </row>
    <row r="2038" spans="2:65" s="10" customFormat="1" ht="31.5" customHeight="1">
      <c r="B2038" s="162"/>
      <c r="C2038" s="163"/>
      <c r="D2038" s="163"/>
      <c r="E2038" s="164" t="s">
        <v>1876</v>
      </c>
      <c r="F2038" s="266" t="s">
        <v>672</v>
      </c>
      <c r="G2038" s="263"/>
      <c r="H2038" s="263"/>
      <c r="I2038" s="263"/>
      <c r="J2038" s="163"/>
      <c r="K2038" s="165">
        <v>5.2874999999999996</v>
      </c>
      <c r="L2038" s="163"/>
      <c r="M2038" s="163"/>
      <c r="N2038" s="163"/>
      <c r="O2038" s="163"/>
      <c r="P2038" s="163"/>
      <c r="Q2038" s="163"/>
      <c r="R2038" s="166"/>
      <c r="T2038" s="167"/>
      <c r="U2038" s="163"/>
      <c r="V2038" s="163"/>
      <c r="W2038" s="163"/>
      <c r="X2038" s="163"/>
      <c r="Y2038" s="163"/>
      <c r="Z2038" s="163"/>
      <c r="AA2038" s="168"/>
      <c r="AT2038" s="169" t="s">
        <v>2027</v>
      </c>
      <c r="AU2038" s="169" t="s">
        <v>1960</v>
      </c>
      <c r="AV2038" s="10" t="s">
        <v>1960</v>
      </c>
      <c r="AW2038" s="10" t="s">
        <v>2028</v>
      </c>
      <c r="AX2038" s="10" t="s">
        <v>1936</v>
      </c>
      <c r="AY2038" s="169" t="s">
        <v>2019</v>
      </c>
    </row>
    <row r="2039" spans="2:65" s="10" customFormat="1" ht="22.5" customHeight="1">
      <c r="B2039" s="162"/>
      <c r="C2039" s="163"/>
      <c r="D2039" s="163"/>
      <c r="E2039" s="164" t="s">
        <v>1876</v>
      </c>
      <c r="F2039" s="266" t="s">
        <v>673</v>
      </c>
      <c r="G2039" s="263"/>
      <c r="H2039" s="263"/>
      <c r="I2039" s="263"/>
      <c r="J2039" s="163"/>
      <c r="K2039" s="165">
        <v>12.78</v>
      </c>
      <c r="L2039" s="163"/>
      <c r="M2039" s="163"/>
      <c r="N2039" s="163"/>
      <c r="O2039" s="163"/>
      <c r="P2039" s="163"/>
      <c r="Q2039" s="163"/>
      <c r="R2039" s="166"/>
      <c r="T2039" s="167"/>
      <c r="U2039" s="163"/>
      <c r="V2039" s="163"/>
      <c r="W2039" s="163"/>
      <c r="X2039" s="163"/>
      <c r="Y2039" s="163"/>
      <c r="Z2039" s="163"/>
      <c r="AA2039" s="168"/>
      <c r="AT2039" s="169" t="s">
        <v>2027</v>
      </c>
      <c r="AU2039" s="169" t="s">
        <v>1960</v>
      </c>
      <c r="AV2039" s="10" t="s">
        <v>1960</v>
      </c>
      <c r="AW2039" s="10" t="s">
        <v>2028</v>
      </c>
      <c r="AX2039" s="10" t="s">
        <v>1936</v>
      </c>
      <c r="AY2039" s="169" t="s">
        <v>2019</v>
      </c>
    </row>
    <row r="2040" spans="2:65" s="11" customFormat="1" ht="22.5" customHeight="1">
      <c r="B2040" s="170"/>
      <c r="C2040" s="171"/>
      <c r="D2040" s="171"/>
      <c r="E2040" s="172" t="s">
        <v>1876</v>
      </c>
      <c r="F2040" s="264" t="s">
        <v>2029</v>
      </c>
      <c r="G2040" s="265"/>
      <c r="H2040" s="265"/>
      <c r="I2040" s="265"/>
      <c r="J2040" s="171"/>
      <c r="K2040" s="173">
        <v>87.130049999999997</v>
      </c>
      <c r="L2040" s="171"/>
      <c r="M2040" s="171"/>
      <c r="N2040" s="171"/>
      <c r="O2040" s="171"/>
      <c r="P2040" s="171"/>
      <c r="Q2040" s="171"/>
      <c r="R2040" s="174"/>
      <c r="T2040" s="175"/>
      <c r="U2040" s="171"/>
      <c r="V2040" s="171"/>
      <c r="W2040" s="171"/>
      <c r="X2040" s="171"/>
      <c r="Y2040" s="171"/>
      <c r="Z2040" s="171"/>
      <c r="AA2040" s="176"/>
      <c r="AT2040" s="177" t="s">
        <v>2027</v>
      </c>
      <c r="AU2040" s="177" t="s">
        <v>1960</v>
      </c>
      <c r="AV2040" s="11" t="s">
        <v>2024</v>
      </c>
      <c r="AW2040" s="11" t="s">
        <v>2028</v>
      </c>
      <c r="AX2040" s="11" t="s">
        <v>1878</v>
      </c>
      <c r="AY2040" s="177" t="s">
        <v>2019</v>
      </c>
    </row>
    <row r="2041" spans="2:65" s="1" customFormat="1" ht="31.5" customHeight="1">
      <c r="B2041" s="33"/>
      <c r="C2041" s="155" t="s">
        <v>674</v>
      </c>
      <c r="D2041" s="155" t="s">
        <v>2020</v>
      </c>
      <c r="E2041" s="156" t="s">
        <v>675</v>
      </c>
      <c r="F2041" s="249" t="s">
        <v>676</v>
      </c>
      <c r="G2041" s="250"/>
      <c r="H2041" s="250"/>
      <c r="I2041" s="250"/>
      <c r="J2041" s="157" t="s">
        <v>2023</v>
      </c>
      <c r="K2041" s="158">
        <v>87.13</v>
      </c>
      <c r="L2041" s="251">
        <v>0</v>
      </c>
      <c r="M2041" s="250"/>
      <c r="N2041" s="252">
        <f>ROUND(L2041*K2041,2)</f>
        <v>0</v>
      </c>
      <c r="O2041" s="250"/>
      <c r="P2041" s="250"/>
      <c r="Q2041" s="250"/>
      <c r="R2041" s="35"/>
      <c r="T2041" s="159" t="s">
        <v>1876</v>
      </c>
      <c r="U2041" s="42" t="s">
        <v>1901</v>
      </c>
      <c r="V2041" s="34"/>
      <c r="W2041" s="160">
        <f>V2041*K2041</f>
        <v>0</v>
      </c>
      <c r="X2041" s="160">
        <v>4.5500000000000002E-3</v>
      </c>
      <c r="Y2041" s="160">
        <f>X2041*K2041</f>
        <v>0.3964415</v>
      </c>
      <c r="Z2041" s="160">
        <v>0</v>
      </c>
      <c r="AA2041" s="161">
        <f>Z2041*K2041</f>
        <v>0</v>
      </c>
      <c r="AR2041" s="16" t="s">
        <v>2102</v>
      </c>
      <c r="AT2041" s="16" t="s">
        <v>2020</v>
      </c>
      <c r="AU2041" s="16" t="s">
        <v>1960</v>
      </c>
      <c r="AY2041" s="16" t="s">
        <v>2019</v>
      </c>
      <c r="BE2041" s="102">
        <f>IF(U2041="základní",N2041,0)</f>
        <v>0</v>
      </c>
      <c r="BF2041" s="102">
        <f>IF(U2041="snížená",N2041,0)</f>
        <v>0</v>
      </c>
      <c r="BG2041" s="102">
        <f>IF(U2041="zákl. přenesená",N2041,0)</f>
        <v>0</v>
      </c>
      <c r="BH2041" s="102">
        <f>IF(U2041="sníž. přenesená",N2041,0)</f>
        <v>0</v>
      </c>
      <c r="BI2041" s="102">
        <f>IF(U2041="nulová",N2041,0)</f>
        <v>0</v>
      </c>
      <c r="BJ2041" s="16" t="s">
        <v>1878</v>
      </c>
      <c r="BK2041" s="102">
        <f>ROUND(L2041*K2041,2)</f>
        <v>0</v>
      </c>
      <c r="BL2041" s="16" t="s">
        <v>2102</v>
      </c>
      <c r="BM2041" s="16" t="s">
        <v>677</v>
      </c>
    </row>
    <row r="2042" spans="2:65" s="10" customFormat="1" ht="22.5" customHeight="1">
      <c r="B2042" s="162"/>
      <c r="C2042" s="163"/>
      <c r="D2042" s="163"/>
      <c r="E2042" s="164" t="s">
        <v>1876</v>
      </c>
      <c r="F2042" s="262" t="s">
        <v>669</v>
      </c>
      <c r="G2042" s="263"/>
      <c r="H2042" s="263"/>
      <c r="I2042" s="263"/>
      <c r="J2042" s="163"/>
      <c r="K2042" s="165">
        <v>62.200800000000001</v>
      </c>
      <c r="L2042" s="163"/>
      <c r="M2042" s="163"/>
      <c r="N2042" s="163"/>
      <c r="O2042" s="163"/>
      <c r="P2042" s="163"/>
      <c r="Q2042" s="163"/>
      <c r="R2042" s="166"/>
      <c r="T2042" s="167"/>
      <c r="U2042" s="163"/>
      <c r="V2042" s="163"/>
      <c r="W2042" s="163"/>
      <c r="X2042" s="163"/>
      <c r="Y2042" s="163"/>
      <c r="Z2042" s="163"/>
      <c r="AA2042" s="168"/>
      <c r="AT2042" s="169" t="s">
        <v>2027</v>
      </c>
      <c r="AU2042" s="169" t="s">
        <v>1960</v>
      </c>
      <c r="AV2042" s="10" t="s">
        <v>1960</v>
      </c>
      <c r="AW2042" s="10" t="s">
        <v>2028</v>
      </c>
      <c r="AX2042" s="10" t="s">
        <v>1936</v>
      </c>
      <c r="AY2042" s="169" t="s">
        <v>2019</v>
      </c>
    </row>
    <row r="2043" spans="2:65" s="10" customFormat="1" ht="22.5" customHeight="1">
      <c r="B2043" s="162"/>
      <c r="C2043" s="163"/>
      <c r="D2043" s="163"/>
      <c r="E2043" s="164" t="s">
        <v>1876</v>
      </c>
      <c r="F2043" s="266" t="s">
        <v>670</v>
      </c>
      <c r="G2043" s="263"/>
      <c r="H2043" s="263"/>
      <c r="I2043" s="263"/>
      <c r="J2043" s="163"/>
      <c r="K2043" s="165">
        <v>2.59</v>
      </c>
      <c r="L2043" s="163"/>
      <c r="M2043" s="163"/>
      <c r="N2043" s="163"/>
      <c r="O2043" s="163"/>
      <c r="P2043" s="163"/>
      <c r="Q2043" s="163"/>
      <c r="R2043" s="166"/>
      <c r="T2043" s="167"/>
      <c r="U2043" s="163"/>
      <c r="V2043" s="163"/>
      <c r="W2043" s="163"/>
      <c r="X2043" s="163"/>
      <c r="Y2043" s="163"/>
      <c r="Z2043" s="163"/>
      <c r="AA2043" s="168"/>
      <c r="AT2043" s="169" t="s">
        <v>2027</v>
      </c>
      <c r="AU2043" s="169" t="s">
        <v>1960</v>
      </c>
      <c r="AV2043" s="10" t="s">
        <v>1960</v>
      </c>
      <c r="AW2043" s="10" t="s">
        <v>2028</v>
      </c>
      <c r="AX2043" s="10" t="s">
        <v>1936</v>
      </c>
      <c r="AY2043" s="169" t="s">
        <v>2019</v>
      </c>
    </row>
    <row r="2044" spans="2:65" s="10" customFormat="1" ht="31.5" customHeight="1">
      <c r="B2044" s="162"/>
      <c r="C2044" s="163"/>
      <c r="D2044" s="163"/>
      <c r="E2044" s="164" t="s">
        <v>1876</v>
      </c>
      <c r="F2044" s="266" t="s">
        <v>671</v>
      </c>
      <c r="G2044" s="263"/>
      <c r="H2044" s="263"/>
      <c r="I2044" s="263"/>
      <c r="J2044" s="163"/>
      <c r="K2044" s="165">
        <v>4.2717499999999999</v>
      </c>
      <c r="L2044" s="163"/>
      <c r="M2044" s="163"/>
      <c r="N2044" s="163"/>
      <c r="O2044" s="163"/>
      <c r="P2044" s="163"/>
      <c r="Q2044" s="163"/>
      <c r="R2044" s="166"/>
      <c r="T2044" s="167"/>
      <c r="U2044" s="163"/>
      <c r="V2044" s="163"/>
      <c r="W2044" s="163"/>
      <c r="X2044" s="163"/>
      <c r="Y2044" s="163"/>
      <c r="Z2044" s="163"/>
      <c r="AA2044" s="168"/>
      <c r="AT2044" s="169" t="s">
        <v>2027</v>
      </c>
      <c r="AU2044" s="169" t="s">
        <v>1960</v>
      </c>
      <c r="AV2044" s="10" t="s">
        <v>1960</v>
      </c>
      <c r="AW2044" s="10" t="s">
        <v>2028</v>
      </c>
      <c r="AX2044" s="10" t="s">
        <v>1936</v>
      </c>
      <c r="AY2044" s="169" t="s">
        <v>2019</v>
      </c>
    </row>
    <row r="2045" spans="2:65" s="10" customFormat="1" ht="31.5" customHeight="1">
      <c r="B2045" s="162"/>
      <c r="C2045" s="163"/>
      <c r="D2045" s="163"/>
      <c r="E2045" s="164" t="s">
        <v>1876</v>
      </c>
      <c r="F2045" s="266" t="s">
        <v>672</v>
      </c>
      <c r="G2045" s="263"/>
      <c r="H2045" s="263"/>
      <c r="I2045" s="263"/>
      <c r="J2045" s="163"/>
      <c r="K2045" s="165">
        <v>5.2874999999999996</v>
      </c>
      <c r="L2045" s="163"/>
      <c r="M2045" s="163"/>
      <c r="N2045" s="163"/>
      <c r="O2045" s="163"/>
      <c r="P2045" s="163"/>
      <c r="Q2045" s="163"/>
      <c r="R2045" s="166"/>
      <c r="T2045" s="167"/>
      <c r="U2045" s="163"/>
      <c r="V2045" s="163"/>
      <c r="W2045" s="163"/>
      <c r="X2045" s="163"/>
      <c r="Y2045" s="163"/>
      <c r="Z2045" s="163"/>
      <c r="AA2045" s="168"/>
      <c r="AT2045" s="169" t="s">
        <v>2027</v>
      </c>
      <c r="AU2045" s="169" t="s">
        <v>1960</v>
      </c>
      <c r="AV2045" s="10" t="s">
        <v>1960</v>
      </c>
      <c r="AW2045" s="10" t="s">
        <v>2028</v>
      </c>
      <c r="AX2045" s="10" t="s">
        <v>1936</v>
      </c>
      <c r="AY2045" s="169" t="s">
        <v>2019</v>
      </c>
    </row>
    <row r="2046" spans="2:65" s="10" customFormat="1" ht="22.5" customHeight="1">
      <c r="B2046" s="162"/>
      <c r="C2046" s="163"/>
      <c r="D2046" s="163"/>
      <c r="E2046" s="164" t="s">
        <v>1876</v>
      </c>
      <c r="F2046" s="266" t="s">
        <v>673</v>
      </c>
      <c r="G2046" s="263"/>
      <c r="H2046" s="263"/>
      <c r="I2046" s="263"/>
      <c r="J2046" s="163"/>
      <c r="K2046" s="165">
        <v>12.78</v>
      </c>
      <c r="L2046" s="163"/>
      <c r="M2046" s="163"/>
      <c r="N2046" s="163"/>
      <c r="O2046" s="163"/>
      <c r="P2046" s="163"/>
      <c r="Q2046" s="163"/>
      <c r="R2046" s="166"/>
      <c r="T2046" s="167"/>
      <c r="U2046" s="163"/>
      <c r="V2046" s="163"/>
      <c r="W2046" s="163"/>
      <c r="X2046" s="163"/>
      <c r="Y2046" s="163"/>
      <c r="Z2046" s="163"/>
      <c r="AA2046" s="168"/>
      <c r="AT2046" s="169" t="s">
        <v>2027</v>
      </c>
      <c r="AU2046" s="169" t="s">
        <v>1960</v>
      </c>
      <c r="AV2046" s="10" t="s">
        <v>1960</v>
      </c>
      <c r="AW2046" s="10" t="s">
        <v>2028</v>
      </c>
      <c r="AX2046" s="10" t="s">
        <v>1936</v>
      </c>
      <c r="AY2046" s="169" t="s">
        <v>2019</v>
      </c>
    </row>
    <row r="2047" spans="2:65" s="11" customFormat="1" ht="22.5" customHeight="1">
      <c r="B2047" s="170"/>
      <c r="C2047" s="171"/>
      <c r="D2047" s="171"/>
      <c r="E2047" s="172" t="s">
        <v>1876</v>
      </c>
      <c r="F2047" s="264" t="s">
        <v>2029</v>
      </c>
      <c r="G2047" s="265"/>
      <c r="H2047" s="265"/>
      <c r="I2047" s="265"/>
      <c r="J2047" s="171"/>
      <c r="K2047" s="173">
        <v>87.130049999999997</v>
      </c>
      <c r="L2047" s="171"/>
      <c r="M2047" s="171"/>
      <c r="N2047" s="171"/>
      <c r="O2047" s="171"/>
      <c r="P2047" s="171"/>
      <c r="Q2047" s="171"/>
      <c r="R2047" s="174"/>
      <c r="T2047" s="175"/>
      <c r="U2047" s="171"/>
      <c r="V2047" s="171"/>
      <c r="W2047" s="171"/>
      <c r="X2047" s="171"/>
      <c r="Y2047" s="171"/>
      <c r="Z2047" s="171"/>
      <c r="AA2047" s="176"/>
      <c r="AT2047" s="177" t="s">
        <v>2027</v>
      </c>
      <c r="AU2047" s="177" t="s">
        <v>1960</v>
      </c>
      <c r="AV2047" s="11" t="s">
        <v>2024</v>
      </c>
      <c r="AW2047" s="11" t="s">
        <v>2028</v>
      </c>
      <c r="AX2047" s="11" t="s">
        <v>1878</v>
      </c>
      <c r="AY2047" s="177" t="s">
        <v>2019</v>
      </c>
    </row>
    <row r="2048" spans="2:65" s="1" customFormat="1" ht="31.5" customHeight="1">
      <c r="B2048" s="33"/>
      <c r="C2048" s="155" t="s">
        <v>678</v>
      </c>
      <c r="D2048" s="155" t="s">
        <v>2020</v>
      </c>
      <c r="E2048" s="156" t="s">
        <v>679</v>
      </c>
      <c r="F2048" s="249" t="s">
        <v>680</v>
      </c>
      <c r="G2048" s="250"/>
      <c r="H2048" s="250"/>
      <c r="I2048" s="250"/>
      <c r="J2048" s="157" t="s">
        <v>2023</v>
      </c>
      <c r="K2048" s="158">
        <v>49.2</v>
      </c>
      <c r="L2048" s="251">
        <v>0</v>
      </c>
      <c r="M2048" s="250"/>
      <c r="N2048" s="252">
        <f>ROUND(L2048*K2048,2)</f>
        <v>0</v>
      </c>
      <c r="O2048" s="250"/>
      <c r="P2048" s="250"/>
      <c r="Q2048" s="250"/>
      <c r="R2048" s="35"/>
      <c r="T2048" s="159" t="s">
        <v>1876</v>
      </c>
      <c r="U2048" s="42" t="s">
        <v>1901</v>
      </c>
      <c r="V2048" s="34"/>
      <c r="W2048" s="160">
        <f>V2048*K2048</f>
        <v>0</v>
      </c>
      <c r="X2048" s="160">
        <v>0</v>
      </c>
      <c r="Y2048" s="160">
        <f>X2048*K2048</f>
        <v>0</v>
      </c>
      <c r="Z2048" s="160">
        <v>3.0000000000000001E-3</v>
      </c>
      <c r="AA2048" s="161">
        <f>Z2048*K2048</f>
        <v>0.14760000000000001</v>
      </c>
      <c r="AR2048" s="16" t="s">
        <v>2102</v>
      </c>
      <c r="AT2048" s="16" t="s">
        <v>2020</v>
      </c>
      <c r="AU2048" s="16" t="s">
        <v>1960</v>
      </c>
      <c r="AY2048" s="16" t="s">
        <v>2019</v>
      </c>
      <c r="BE2048" s="102">
        <f>IF(U2048="základní",N2048,0)</f>
        <v>0</v>
      </c>
      <c r="BF2048" s="102">
        <f>IF(U2048="snížená",N2048,0)</f>
        <v>0</v>
      </c>
      <c r="BG2048" s="102">
        <f>IF(U2048="zákl. přenesená",N2048,0)</f>
        <v>0</v>
      </c>
      <c r="BH2048" s="102">
        <f>IF(U2048="sníž. přenesená",N2048,0)</f>
        <v>0</v>
      </c>
      <c r="BI2048" s="102">
        <f>IF(U2048="nulová",N2048,0)</f>
        <v>0</v>
      </c>
      <c r="BJ2048" s="16" t="s">
        <v>1878</v>
      </c>
      <c r="BK2048" s="102">
        <f>ROUND(L2048*K2048,2)</f>
        <v>0</v>
      </c>
      <c r="BL2048" s="16" t="s">
        <v>2102</v>
      </c>
      <c r="BM2048" s="16" t="s">
        <v>681</v>
      </c>
    </row>
    <row r="2049" spans="2:65" s="10" customFormat="1" ht="22.5" customHeight="1">
      <c r="B2049" s="162"/>
      <c r="C2049" s="163"/>
      <c r="D2049" s="163"/>
      <c r="E2049" s="164" t="s">
        <v>1876</v>
      </c>
      <c r="F2049" s="262" t="s">
        <v>682</v>
      </c>
      <c r="G2049" s="263"/>
      <c r="H2049" s="263"/>
      <c r="I2049" s="263"/>
      <c r="J2049" s="163"/>
      <c r="K2049" s="165">
        <v>49.2</v>
      </c>
      <c r="L2049" s="163"/>
      <c r="M2049" s="163"/>
      <c r="N2049" s="163"/>
      <c r="O2049" s="163"/>
      <c r="P2049" s="163"/>
      <c r="Q2049" s="163"/>
      <c r="R2049" s="166"/>
      <c r="T2049" s="167"/>
      <c r="U2049" s="163"/>
      <c r="V2049" s="163"/>
      <c r="W2049" s="163"/>
      <c r="X2049" s="163"/>
      <c r="Y2049" s="163"/>
      <c r="Z2049" s="163"/>
      <c r="AA2049" s="168"/>
      <c r="AT2049" s="169" t="s">
        <v>2027</v>
      </c>
      <c r="AU2049" s="169" t="s">
        <v>1960</v>
      </c>
      <c r="AV2049" s="10" t="s">
        <v>1960</v>
      </c>
      <c r="AW2049" s="10" t="s">
        <v>2028</v>
      </c>
      <c r="AX2049" s="10" t="s">
        <v>1936</v>
      </c>
      <c r="AY2049" s="169" t="s">
        <v>2019</v>
      </c>
    </row>
    <row r="2050" spans="2:65" s="11" customFormat="1" ht="22.5" customHeight="1">
      <c r="B2050" s="170"/>
      <c r="C2050" s="171"/>
      <c r="D2050" s="171"/>
      <c r="E2050" s="172" t="s">
        <v>1876</v>
      </c>
      <c r="F2050" s="264" t="s">
        <v>2029</v>
      </c>
      <c r="G2050" s="265"/>
      <c r="H2050" s="265"/>
      <c r="I2050" s="265"/>
      <c r="J2050" s="171"/>
      <c r="K2050" s="173">
        <v>49.2</v>
      </c>
      <c r="L2050" s="171"/>
      <c r="M2050" s="171"/>
      <c r="N2050" s="171"/>
      <c r="O2050" s="171"/>
      <c r="P2050" s="171"/>
      <c r="Q2050" s="171"/>
      <c r="R2050" s="174"/>
      <c r="T2050" s="175"/>
      <c r="U2050" s="171"/>
      <c r="V2050" s="171"/>
      <c r="W2050" s="171"/>
      <c r="X2050" s="171"/>
      <c r="Y2050" s="171"/>
      <c r="Z2050" s="171"/>
      <c r="AA2050" s="176"/>
      <c r="AT2050" s="177" t="s">
        <v>2027</v>
      </c>
      <c r="AU2050" s="177" t="s">
        <v>1960</v>
      </c>
      <c r="AV2050" s="11" t="s">
        <v>2024</v>
      </c>
      <c r="AW2050" s="11" t="s">
        <v>2028</v>
      </c>
      <c r="AX2050" s="11" t="s">
        <v>1878</v>
      </c>
      <c r="AY2050" s="177" t="s">
        <v>2019</v>
      </c>
    </row>
    <row r="2051" spans="2:65" s="1" customFormat="1" ht="31.5" customHeight="1">
      <c r="B2051" s="33"/>
      <c r="C2051" s="155" t="s">
        <v>683</v>
      </c>
      <c r="D2051" s="155" t="s">
        <v>2020</v>
      </c>
      <c r="E2051" s="156" t="s">
        <v>684</v>
      </c>
      <c r="F2051" s="249" t="s">
        <v>685</v>
      </c>
      <c r="G2051" s="250"/>
      <c r="H2051" s="250"/>
      <c r="I2051" s="250"/>
      <c r="J2051" s="157" t="s">
        <v>2197</v>
      </c>
      <c r="K2051" s="158">
        <v>1</v>
      </c>
      <c r="L2051" s="251">
        <v>0</v>
      </c>
      <c r="M2051" s="250"/>
      <c r="N2051" s="252">
        <f>ROUND(L2051*K2051,2)</f>
        <v>0</v>
      </c>
      <c r="O2051" s="250"/>
      <c r="P2051" s="250"/>
      <c r="Q2051" s="250"/>
      <c r="R2051" s="35"/>
      <c r="T2051" s="159" t="s">
        <v>1876</v>
      </c>
      <c r="U2051" s="42" t="s">
        <v>1901</v>
      </c>
      <c r="V2051" s="34"/>
      <c r="W2051" s="160">
        <f>V2051*K2051</f>
        <v>0</v>
      </c>
      <c r="X2051" s="160">
        <v>6.9999999999999999E-4</v>
      </c>
      <c r="Y2051" s="160">
        <f>X2051*K2051</f>
        <v>6.9999999999999999E-4</v>
      </c>
      <c r="Z2051" s="160">
        <v>5.0000000000000001E-3</v>
      </c>
      <c r="AA2051" s="161">
        <f>Z2051*K2051</f>
        <v>5.0000000000000001E-3</v>
      </c>
      <c r="AR2051" s="16" t="s">
        <v>2102</v>
      </c>
      <c r="AT2051" s="16" t="s">
        <v>2020</v>
      </c>
      <c r="AU2051" s="16" t="s">
        <v>1960</v>
      </c>
      <c r="AY2051" s="16" t="s">
        <v>2019</v>
      </c>
      <c r="BE2051" s="102">
        <f>IF(U2051="základní",N2051,0)</f>
        <v>0</v>
      </c>
      <c r="BF2051" s="102">
        <f>IF(U2051="snížená",N2051,0)</f>
        <v>0</v>
      </c>
      <c r="BG2051" s="102">
        <f>IF(U2051="zákl. přenesená",N2051,0)</f>
        <v>0</v>
      </c>
      <c r="BH2051" s="102">
        <f>IF(U2051="sníž. přenesená",N2051,0)</f>
        <v>0</v>
      </c>
      <c r="BI2051" s="102">
        <f>IF(U2051="nulová",N2051,0)</f>
        <v>0</v>
      </c>
      <c r="BJ2051" s="16" t="s">
        <v>1878</v>
      </c>
      <c r="BK2051" s="102">
        <f>ROUND(L2051*K2051,2)</f>
        <v>0</v>
      </c>
      <c r="BL2051" s="16" t="s">
        <v>2102</v>
      </c>
      <c r="BM2051" s="16" t="s">
        <v>686</v>
      </c>
    </row>
    <row r="2052" spans="2:65" s="10" customFormat="1" ht="22.5" customHeight="1">
      <c r="B2052" s="162"/>
      <c r="C2052" s="163"/>
      <c r="D2052" s="163"/>
      <c r="E2052" s="164" t="s">
        <v>1876</v>
      </c>
      <c r="F2052" s="262" t="s">
        <v>687</v>
      </c>
      <c r="G2052" s="263"/>
      <c r="H2052" s="263"/>
      <c r="I2052" s="263"/>
      <c r="J2052" s="163"/>
      <c r="K2052" s="165">
        <v>1</v>
      </c>
      <c r="L2052" s="163"/>
      <c r="M2052" s="163"/>
      <c r="N2052" s="163"/>
      <c r="O2052" s="163"/>
      <c r="P2052" s="163"/>
      <c r="Q2052" s="163"/>
      <c r="R2052" s="166"/>
      <c r="T2052" s="167"/>
      <c r="U2052" s="163"/>
      <c r="V2052" s="163"/>
      <c r="W2052" s="163"/>
      <c r="X2052" s="163"/>
      <c r="Y2052" s="163"/>
      <c r="Z2052" s="163"/>
      <c r="AA2052" s="168"/>
      <c r="AT2052" s="169" t="s">
        <v>2027</v>
      </c>
      <c r="AU2052" s="169" t="s">
        <v>1960</v>
      </c>
      <c r="AV2052" s="10" t="s">
        <v>1960</v>
      </c>
      <c r="AW2052" s="10" t="s">
        <v>2028</v>
      </c>
      <c r="AX2052" s="10" t="s">
        <v>1936</v>
      </c>
      <c r="AY2052" s="169" t="s">
        <v>2019</v>
      </c>
    </row>
    <row r="2053" spans="2:65" s="11" customFormat="1" ht="22.5" customHeight="1">
      <c r="B2053" s="170"/>
      <c r="C2053" s="171"/>
      <c r="D2053" s="171"/>
      <c r="E2053" s="172" t="s">
        <v>1876</v>
      </c>
      <c r="F2053" s="264" t="s">
        <v>2029</v>
      </c>
      <c r="G2053" s="265"/>
      <c r="H2053" s="265"/>
      <c r="I2053" s="265"/>
      <c r="J2053" s="171"/>
      <c r="K2053" s="173">
        <v>1</v>
      </c>
      <c r="L2053" s="171"/>
      <c r="M2053" s="171"/>
      <c r="N2053" s="171"/>
      <c r="O2053" s="171"/>
      <c r="P2053" s="171"/>
      <c r="Q2053" s="171"/>
      <c r="R2053" s="174"/>
      <c r="T2053" s="175"/>
      <c r="U2053" s="171"/>
      <c r="V2053" s="171"/>
      <c r="W2053" s="171"/>
      <c r="X2053" s="171"/>
      <c r="Y2053" s="171"/>
      <c r="Z2053" s="171"/>
      <c r="AA2053" s="176"/>
      <c r="AT2053" s="177" t="s">
        <v>2027</v>
      </c>
      <c r="AU2053" s="177" t="s">
        <v>1960</v>
      </c>
      <c r="AV2053" s="11" t="s">
        <v>2024</v>
      </c>
      <c r="AW2053" s="11" t="s">
        <v>2028</v>
      </c>
      <c r="AX2053" s="11" t="s">
        <v>1878</v>
      </c>
      <c r="AY2053" s="177" t="s">
        <v>2019</v>
      </c>
    </row>
    <row r="2054" spans="2:65" s="1" customFormat="1" ht="22.5" customHeight="1">
      <c r="B2054" s="33"/>
      <c r="C2054" s="155" t="s">
        <v>688</v>
      </c>
      <c r="D2054" s="155" t="s">
        <v>2020</v>
      </c>
      <c r="E2054" s="156" t="s">
        <v>689</v>
      </c>
      <c r="F2054" s="249" t="s">
        <v>690</v>
      </c>
      <c r="G2054" s="250"/>
      <c r="H2054" s="250"/>
      <c r="I2054" s="250"/>
      <c r="J2054" s="157" t="s">
        <v>2023</v>
      </c>
      <c r="K2054" s="158">
        <v>87.13</v>
      </c>
      <c r="L2054" s="251">
        <v>0</v>
      </c>
      <c r="M2054" s="250"/>
      <c r="N2054" s="252">
        <f>ROUND(L2054*K2054,2)</f>
        <v>0</v>
      </c>
      <c r="O2054" s="250"/>
      <c r="P2054" s="250"/>
      <c r="Q2054" s="250"/>
      <c r="R2054" s="35"/>
      <c r="T2054" s="159" t="s">
        <v>1876</v>
      </c>
      <c r="U2054" s="42" t="s">
        <v>1901</v>
      </c>
      <c r="V2054" s="34"/>
      <c r="W2054" s="160">
        <f>V2054*K2054</f>
        <v>0</v>
      </c>
      <c r="X2054" s="160">
        <v>5.0000000000000001E-4</v>
      </c>
      <c r="Y2054" s="160">
        <f>X2054*K2054</f>
        <v>4.3565E-2</v>
      </c>
      <c r="Z2054" s="160">
        <v>0</v>
      </c>
      <c r="AA2054" s="161">
        <f>Z2054*K2054</f>
        <v>0</v>
      </c>
      <c r="AR2054" s="16" t="s">
        <v>2102</v>
      </c>
      <c r="AT2054" s="16" t="s">
        <v>2020</v>
      </c>
      <c r="AU2054" s="16" t="s">
        <v>1960</v>
      </c>
      <c r="AY2054" s="16" t="s">
        <v>2019</v>
      </c>
      <c r="BE2054" s="102">
        <f>IF(U2054="základní",N2054,0)</f>
        <v>0</v>
      </c>
      <c r="BF2054" s="102">
        <f>IF(U2054="snížená",N2054,0)</f>
        <v>0</v>
      </c>
      <c r="BG2054" s="102">
        <f>IF(U2054="zákl. přenesená",N2054,0)</f>
        <v>0</v>
      </c>
      <c r="BH2054" s="102">
        <f>IF(U2054="sníž. přenesená",N2054,0)</f>
        <v>0</v>
      </c>
      <c r="BI2054" s="102">
        <f>IF(U2054="nulová",N2054,0)</f>
        <v>0</v>
      </c>
      <c r="BJ2054" s="16" t="s">
        <v>1878</v>
      </c>
      <c r="BK2054" s="102">
        <f>ROUND(L2054*K2054,2)</f>
        <v>0</v>
      </c>
      <c r="BL2054" s="16" t="s">
        <v>2102</v>
      </c>
      <c r="BM2054" s="16" t="s">
        <v>691</v>
      </c>
    </row>
    <row r="2055" spans="2:65" s="10" customFormat="1" ht="22.5" customHeight="1">
      <c r="B2055" s="162"/>
      <c r="C2055" s="163"/>
      <c r="D2055" s="163"/>
      <c r="E2055" s="164" t="s">
        <v>1876</v>
      </c>
      <c r="F2055" s="262" t="s">
        <v>669</v>
      </c>
      <c r="G2055" s="263"/>
      <c r="H2055" s="263"/>
      <c r="I2055" s="263"/>
      <c r="J2055" s="163"/>
      <c r="K2055" s="165">
        <v>62.200800000000001</v>
      </c>
      <c r="L2055" s="163"/>
      <c r="M2055" s="163"/>
      <c r="N2055" s="163"/>
      <c r="O2055" s="163"/>
      <c r="P2055" s="163"/>
      <c r="Q2055" s="163"/>
      <c r="R2055" s="166"/>
      <c r="T2055" s="167"/>
      <c r="U2055" s="163"/>
      <c r="V2055" s="163"/>
      <c r="W2055" s="163"/>
      <c r="X2055" s="163"/>
      <c r="Y2055" s="163"/>
      <c r="Z2055" s="163"/>
      <c r="AA2055" s="168"/>
      <c r="AT2055" s="169" t="s">
        <v>2027</v>
      </c>
      <c r="AU2055" s="169" t="s">
        <v>1960</v>
      </c>
      <c r="AV2055" s="10" t="s">
        <v>1960</v>
      </c>
      <c r="AW2055" s="10" t="s">
        <v>2028</v>
      </c>
      <c r="AX2055" s="10" t="s">
        <v>1936</v>
      </c>
      <c r="AY2055" s="169" t="s">
        <v>2019</v>
      </c>
    </row>
    <row r="2056" spans="2:65" s="10" customFormat="1" ht="22.5" customHeight="1">
      <c r="B2056" s="162"/>
      <c r="C2056" s="163"/>
      <c r="D2056" s="163"/>
      <c r="E2056" s="164" t="s">
        <v>1876</v>
      </c>
      <c r="F2056" s="266" t="s">
        <v>670</v>
      </c>
      <c r="G2056" s="263"/>
      <c r="H2056" s="263"/>
      <c r="I2056" s="263"/>
      <c r="J2056" s="163"/>
      <c r="K2056" s="165">
        <v>2.59</v>
      </c>
      <c r="L2056" s="163"/>
      <c r="M2056" s="163"/>
      <c r="N2056" s="163"/>
      <c r="O2056" s="163"/>
      <c r="P2056" s="163"/>
      <c r="Q2056" s="163"/>
      <c r="R2056" s="166"/>
      <c r="T2056" s="167"/>
      <c r="U2056" s="163"/>
      <c r="V2056" s="163"/>
      <c r="W2056" s="163"/>
      <c r="X2056" s="163"/>
      <c r="Y2056" s="163"/>
      <c r="Z2056" s="163"/>
      <c r="AA2056" s="168"/>
      <c r="AT2056" s="169" t="s">
        <v>2027</v>
      </c>
      <c r="AU2056" s="169" t="s">
        <v>1960</v>
      </c>
      <c r="AV2056" s="10" t="s">
        <v>1960</v>
      </c>
      <c r="AW2056" s="10" t="s">
        <v>2028</v>
      </c>
      <c r="AX2056" s="10" t="s">
        <v>1936</v>
      </c>
      <c r="AY2056" s="169" t="s">
        <v>2019</v>
      </c>
    </row>
    <row r="2057" spans="2:65" s="10" customFormat="1" ht="31.5" customHeight="1">
      <c r="B2057" s="162"/>
      <c r="C2057" s="163"/>
      <c r="D2057" s="163"/>
      <c r="E2057" s="164" t="s">
        <v>1876</v>
      </c>
      <c r="F2057" s="266" t="s">
        <v>671</v>
      </c>
      <c r="G2057" s="263"/>
      <c r="H2057" s="263"/>
      <c r="I2057" s="263"/>
      <c r="J2057" s="163"/>
      <c r="K2057" s="165">
        <v>4.2717499999999999</v>
      </c>
      <c r="L2057" s="163"/>
      <c r="M2057" s="163"/>
      <c r="N2057" s="163"/>
      <c r="O2057" s="163"/>
      <c r="P2057" s="163"/>
      <c r="Q2057" s="163"/>
      <c r="R2057" s="166"/>
      <c r="T2057" s="167"/>
      <c r="U2057" s="163"/>
      <c r="V2057" s="163"/>
      <c r="W2057" s="163"/>
      <c r="X2057" s="163"/>
      <c r="Y2057" s="163"/>
      <c r="Z2057" s="163"/>
      <c r="AA2057" s="168"/>
      <c r="AT2057" s="169" t="s">
        <v>2027</v>
      </c>
      <c r="AU2057" s="169" t="s">
        <v>1960</v>
      </c>
      <c r="AV2057" s="10" t="s">
        <v>1960</v>
      </c>
      <c r="AW2057" s="10" t="s">
        <v>2028</v>
      </c>
      <c r="AX2057" s="10" t="s">
        <v>1936</v>
      </c>
      <c r="AY2057" s="169" t="s">
        <v>2019</v>
      </c>
    </row>
    <row r="2058" spans="2:65" s="10" customFormat="1" ht="31.5" customHeight="1">
      <c r="B2058" s="162"/>
      <c r="C2058" s="163"/>
      <c r="D2058" s="163"/>
      <c r="E2058" s="164" t="s">
        <v>1876</v>
      </c>
      <c r="F2058" s="266" t="s">
        <v>672</v>
      </c>
      <c r="G2058" s="263"/>
      <c r="H2058" s="263"/>
      <c r="I2058" s="263"/>
      <c r="J2058" s="163"/>
      <c r="K2058" s="165">
        <v>5.2874999999999996</v>
      </c>
      <c r="L2058" s="163"/>
      <c r="M2058" s="163"/>
      <c r="N2058" s="163"/>
      <c r="O2058" s="163"/>
      <c r="P2058" s="163"/>
      <c r="Q2058" s="163"/>
      <c r="R2058" s="166"/>
      <c r="T2058" s="167"/>
      <c r="U2058" s="163"/>
      <c r="V2058" s="163"/>
      <c r="W2058" s="163"/>
      <c r="X2058" s="163"/>
      <c r="Y2058" s="163"/>
      <c r="Z2058" s="163"/>
      <c r="AA2058" s="168"/>
      <c r="AT2058" s="169" t="s">
        <v>2027</v>
      </c>
      <c r="AU2058" s="169" t="s">
        <v>1960</v>
      </c>
      <c r="AV2058" s="10" t="s">
        <v>1960</v>
      </c>
      <c r="AW2058" s="10" t="s">
        <v>2028</v>
      </c>
      <c r="AX2058" s="10" t="s">
        <v>1936</v>
      </c>
      <c r="AY2058" s="169" t="s">
        <v>2019</v>
      </c>
    </row>
    <row r="2059" spans="2:65" s="10" customFormat="1" ht="22.5" customHeight="1">
      <c r="B2059" s="162"/>
      <c r="C2059" s="163"/>
      <c r="D2059" s="163"/>
      <c r="E2059" s="164" t="s">
        <v>1876</v>
      </c>
      <c r="F2059" s="266" t="s">
        <v>673</v>
      </c>
      <c r="G2059" s="263"/>
      <c r="H2059" s="263"/>
      <c r="I2059" s="263"/>
      <c r="J2059" s="163"/>
      <c r="K2059" s="165">
        <v>12.78</v>
      </c>
      <c r="L2059" s="163"/>
      <c r="M2059" s="163"/>
      <c r="N2059" s="163"/>
      <c r="O2059" s="163"/>
      <c r="P2059" s="163"/>
      <c r="Q2059" s="163"/>
      <c r="R2059" s="166"/>
      <c r="T2059" s="167"/>
      <c r="U2059" s="163"/>
      <c r="V2059" s="163"/>
      <c r="W2059" s="163"/>
      <c r="X2059" s="163"/>
      <c r="Y2059" s="163"/>
      <c r="Z2059" s="163"/>
      <c r="AA2059" s="168"/>
      <c r="AT2059" s="169" t="s">
        <v>2027</v>
      </c>
      <c r="AU2059" s="169" t="s">
        <v>1960</v>
      </c>
      <c r="AV2059" s="10" t="s">
        <v>1960</v>
      </c>
      <c r="AW2059" s="10" t="s">
        <v>2028</v>
      </c>
      <c r="AX2059" s="10" t="s">
        <v>1936</v>
      </c>
      <c r="AY2059" s="169" t="s">
        <v>2019</v>
      </c>
    </row>
    <row r="2060" spans="2:65" s="11" customFormat="1" ht="22.5" customHeight="1">
      <c r="B2060" s="170"/>
      <c r="C2060" s="171"/>
      <c r="D2060" s="171"/>
      <c r="E2060" s="172" t="s">
        <v>1876</v>
      </c>
      <c r="F2060" s="264" t="s">
        <v>2029</v>
      </c>
      <c r="G2060" s="265"/>
      <c r="H2060" s="265"/>
      <c r="I2060" s="265"/>
      <c r="J2060" s="171"/>
      <c r="K2060" s="173">
        <v>87.130049999999997</v>
      </c>
      <c r="L2060" s="171"/>
      <c r="M2060" s="171"/>
      <c r="N2060" s="171"/>
      <c r="O2060" s="171"/>
      <c r="P2060" s="171"/>
      <c r="Q2060" s="171"/>
      <c r="R2060" s="174"/>
      <c r="T2060" s="175"/>
      <c r="U2060" s="171"/>
      <c r="V2060" s="171"/>
      <c r="W2060" s="171"/>
      <c r="X2060" s="171"/>
      <c r="Y2060" s="171"/>
      <c r="Z2060" s="171"/>
      <c r="AA2060" s="176"/>
      <c r="AT2060" s="177" t="s">
        <v>2027</v>
      </c>
      <c r="AU2060" s="177" t="s">
        <v>1960</v>
      </c>
      <c r="AV2060" s="11" t="s">
        <v>2024</v>
      </c>
      <c r="AW2060" s="11" t="s">
        <v>2028</v>
      </c>
      <c r="AX2060" s="11" t="s">
        <v>1878</v>
      </c>
      <c r="AY2060" s="177" t="s">
        <v>2019</v>
      </c>
    </row>
    <row r="2061" spans="2:65" s="1" customFormat="1" ht="44.25" customHeight="1">
      <c r="B2061" s="33"/>
      <c r="C2061" s="178" t="s">
        <v>692</v>
      </c>
      <c r="D2061" s="178" t="s">
        <v>2128</v>
      </c>
      <c r="E2061" s="179" t="s">
        <v>693</v>
      </c>
      <c r="F2061" s="267" t="s">
        <v>694</v>
      </c>
      <c r="G2061" s="268"/>
      <c r="H2061" s="268"/>
      <c r="I2061" s="268"/>
      <c r="J2061" s="180" t="s">
        <v>2023</v>
      </c>
      <c r="K2061" s="181">
        <v>95.843000000000004</v>
      </c>
      <c r="L2061" s="269">
        <v>0</v>
      </c>
      <c r="M2061" s="268"/>
      <c r="N2061" s="270">
        <f>ROUND(L2061*K2061,2)</f>
        <v>0</v>
      </c>
      <c r="O2061" s="250"/>
      <c r="P2061" s="250"/>
      <c r="Q2061" s="250"/>
      <c r="R2061" s="35"/>
      <c r="T2061" s="159" t="s">
        <v>1876</v>
      </c>
      <c r="U2061" s="42" t="s">
        <v>1901</v>
      </c>
      <c r="V2061" s="34"/>
      <c r="W2061" s="160">
        <f>V2061*K2061</f>
        <v>0</v>
      </c>
      <c r="X2061" s="160">
        <v>1.6999999999999999E-3</v>
      </c>
      <c r="Y2061" s="160">
        <f>X2061*K2061</f>
        <v>0.1629331</v>
      </c>
      <c r="Z2061" s="160">
        <v>0</v>
      </c>
      <c r="AA2061" s="161">
        <f>Z2061*K2061</f>
        <v>0</v>
      </c>
      <c r="AR2061" s="16" t="s">
        <v>2184</v>
      </c>
      <c r="AT2061" s="16" t="s">
        <v>2128</v>
      </c>
      <c r="AU2061" s="16" t="s">
        <v>1960</v>
      </c>
      <c r="AY2061" s="16" t="s">
        <v>2019</v>
      </c>
      <c r="BE2061" s="102">
        <f>IF(U2061="základní",N2061,0)</f>
        <v>0</v>
      </c>
      <c r="BF2061" s="102">
        <f>IF(U2061="snížená",N2061,0)</f>
        <v>0</v>
      </c>
      <c r="BG2061" s="102">
        <f>IF(U2061="zákl. přenesená",N2061,0)</f>
        <v>0</v>
      </c>
      <c r="BH2061" s="102">
        <f>IF(U2061="sníž. přenesená",N2061,0)</f>
        <v>0</v>
      </c>
      <c r="BI2061" s="102">
        <f>IF(U2061="nulová",N2061,0)</f>
        <v>0</v>
      </c>
      <c r="BJ2061" s="16" t="s">
        <v>1878</v>
      </c>
      <c r="BK2061" s="102">
        <f>ROUND(L2061*K2061,2)</f>
        <v>0</v>
      </c>
      <c r="BL2061" s="16" t="s">
        <v>2102</v>
      </c>
      <c r="BM2061" s="16" t="s">
        <v>695</v>
      </c>
    </row>
    <row r="2062" spans="2:65" s="1" customFormat="1" ht="30" customHeight="1">
      <c r="B2062" s="33"/>
      <c r="C2062" s="34"/>
      <c r="D2062" s="34"/>
      <c r="E2062" s="34"/>
      <c r="F2062" s="271" t="s">
        <v>696</v>
      </c>
      <c r="G2062" s="218"/>
      <c r="H2062" s="218"/>
      <c r="I2062" s="218"/>
      <c r="J2062" s="34"/>
      <c r="K2062" s="34"/>
      <c r="L2062" s="34"/>
      <c r="M2062" s="34"/>
      <c r="N2062" s="34"/>
      <c r="O2062" s="34"/>
      <c r="P2062" s="34"/>
      <c r="Q2062" s="34"/>
      <c r="R2062" s="35"/>
      <c r="T2062" s="76"/>
      <c r="U2062" s="34"/>
      <c r="V2062" s="34"/>
      <c r="W2062" s="34"/>
      <c r="X2062" s="34"/>
      <c r="Y2062" s="34"/>
      <c r="Z2062" s="34"/>
      <c r="AA2062" s="77"/>
      <c r="AT2062" s="16" t="s">
        <v>2561</v>
      </c>
      <c r="AU2062" s="16" t="s">
        <v>1960</v>
      </c>
    </row>
    <row r="2063" spans="2:65" s="1" customFormat="1" ht="22.5" customHeight="1">
      <c r="B2063" s="33"/>
      <c r="C2063" s="155" t="s">
        <v>697</v>
      </c>
      <c r="D2063" s="155" t="s">
        <v>2020</v>
      </c>
      <c r="E2063" s="156" t="s">
        <v>698</v>
      </c>
      <c r="F2063" s="249" t="s">
        <v>699</v>
      </c>
      <c r="G2063" s="250"/>
      <c r="H2063" s="250"/>
      <c r="I2063" s="250"/>
      <c r="J2063" s="157" t="s">
        <v>2023</v>
      </c>
      <c r="K2063" s="158">
        <v>2.4</v>
      </c>
      <c r="L2063" s="251">
        <v>0</v>
      </c>
      <c r="M2063" s="250"/>
      <c r="N2063" s="252">
        <f>ROUND(L2063*K2063,2)</f>
        <v>0</v>
      </c>
      <c r="O2063" s="250"/>
      <c r="P2063" s="250"/>
      <c r="Q2063" s="250"/>
      <c r="R2063" s="35"/>
      <c r="T2063" s="159" t="s">
        <v>1876</v>
      </c>
      <c r="U2063" s="42" t="s">
        <v>1901</v>
      </c>
      <c r="V2063" s="34"/>
      <c r="W2063" s="160">
        <f>V2063*K2063</f>
        <v>0</v>
      </c>
      <c r="X2063" s="160">
        <v>0</v>
      </c>
      <c r="Y2063" s="160">
        <f>X2063*K2063</f>
        <v>0</v>
      </c>
      <c r="Z2063" s="160">
        <v>0</v>
      </c>
      <c r="AA2063" s="161">
        <f>Z2063*K2063</f>
        <v>0</v>
      </c>
      <c r="AR2063" s="16" t="s">
        <v>2102</v>
      </c>
      <c r="AT2063" s="16" t="s">
        <v>2020</v>
      </c>
      <c r="AU2063" s="16" t="s">
        <v>1960</v>
      </c>
      <c r="AY2063" s="16" t="s">
        <v>2019</v>
      </c>
      <c r="BE2063" s="102">
        <f>IF(U2063="základní",N2063,0)</f>
        <v>0</v>
      </c>
      <c r="BF2063" s="102">
        <f>IF(U2063="snížená",N2063,0)</f>
        <v>0</v>
      </c>
      <c r="BG2063" s="102">
        <f>IF(U2063="zákl. přenesená",N2063,0)</f>
        <v>0</v>
      </c>
      <c r="BH2063" s="102">
        <f>IF(U2063="sníž. přenesená",N2063,0)</f>
        <v>0</v>
      </c>
      <c r="BI2063" s="102">
        <f>IF(U2063="nulová",N2063,0)</f>
        <v>0</v>
      </c>
      <c r="BJ2063" s="16" t="s">
        <v>1878</v>
      </c>
      <c r="BK2063" s="102">
        <f>ROUND(L2063*K2063,2)</f>
        <v>0</v>
      </c>
      <c r="BL2063" s="16" t="s">
        <v>2102</v>
      </c>
      <c r="BM2063" s="16" t="s">
        <v>700</v>
      </c>
    </row>
    <row r="2064" spans="2:65" s="10" customFormat="1" ht="22.5" customHeight="1">
      <c r="B2064" s="162"/>
      <c r="C2064" s="163"/>
      <c r="D2064" s="163"/>
      <c r="E2064" s="164" t="s">
        <v>1876</v>
      </c>
      <c r="F2064" s="262" t="s">
        <v>701</v>
      </c>
      <c r="G2064" s="263"/>
      <c r="H2064" s="263"/>
      <c r="I2064" s="263"/>
      <c r="J2064" s="163"/>
      <c r="K2064" s="165">
        <v>2.4</v>
      </c>
      <c r="L2064" s="163"/>
      <c r="M2064" s="163"/>
      <c r="N2064" s="163"/>
      <c r="O2064" s="163"/>
      <c r="P2064" s="163"/>
      <c r="Q2064" s="163"/>
      <c r="R2064" s="166"/>
      <c r="T2064" s="167"/>
      <c r="U2064" s="163"/>
      <c r="V2064" s="163"/>
      <c r="W2064" s="163"/>
      <c r="X2064" s="163"/>
      <c r="Y2064" s="163"/>
      <c r="Z2064" s="163"/>
      <c r="AA2064" s="168"/>
      <c r="AT2064" s="169" t="s">
        <v>2027</v>
      </c>
      <c r="AU2064" s="169" t="s">
        <v>1960</v>
      </c>
      <c r="AV2064" s="10" t="s">
        <v>1960</v>
      </c>
      <c r="AW2064" s="10" t="s">
        <v>2028</v>
      </c>
      <c r="AX2064" s="10" t="s">
        <v>1936</v>
      </c>
      <c r="AY2064" s="169" t="s">
        <v>2019</v>
      </c>
    </row>
    <row r="2065" spans="2:65" s="11" customFormat="1" ht="22.5" customHeight="1">
      <c r="B2065" s="170"/>
      <c r="C2065" s="171"/>
      <c r="D2065" s="171"/>
      <c r="E2065" s="172" t="s">
        <v>1876</v>
      </c>
      <c r="F2065" s="264" t="s">
        <v>2029</v>
      </c>
      <c r="G2065" s="265"/>
      <c r="H2065" s="265"/>
      <c r="I2065" s="265"/>
      <c r="J2065" s="171"/>
      <c r="K2065" s="173">
        <v>2.4</v>
      </c>
      <c r="L2065" s="171"/>
      <c r="M2065" s="171"/>
      <c r="N2065" s="171"/>
      <c r="O2065" s="171"/>
      <c r="P2065" s="171"/>
      <c r="Q2065" s="171"/>
      <c r="R2065" s="174"/>
      <c r="T2065" s="175"/>
      <c r="U2065" s="171"/>
      <c r="V2065" s="171"/>
      <c r="W2065" s="171"/>
      <c r="X2065" s="171"/>
      <c r="Y2065" s="171"/>
      <c r="Z2065" s="171"/>
      <c r="AA2065" s="176"/>
      <c r="AT2065" s="177" t="s">
        <v>2027</v>
      </c>
      <c r="AU2065" s="177" t="s">
        <v>1960</v>
      </c>
      <c r="AV2065" s="11" t="s">
        <v>2024</v>
      </c>
      <c r="AW2065" s="11" t="s">
        <v>2028</v>
      </c>
      <c r="AX2065" s="11" t="s">
        <v>1878</v>
      </c>
      <c r="AY2065" s="177" t="s">
        <v>2019</v>
      </c>
    </row>
    <row r="2066" spans="2:65" s="1" customFormat="1" ht="44.25" customHeight="1">
      <c r="B2066" s="33"/>
      <c r="C2066" s="178" t="s">
        <v>702</v>
      </c>
      <c r="D2066" s="178" t="s">
        <v>2128</v>
      </c>
      <c r="E2066" s="179" t="s">
        <v>703</v>
      </c>
      <c r="F2066" s="267" t="s">
        <v>704</v>
      </c>
      <c r="G2066" s="268"/>
      <c r="H2066" s="268"/>
      <c r="I2066" s="268"/>
      <c r="J2066" s="180" t="s">
        <v>2023</v>
      </c>
      <c r="K2066" s="181">
        <v>2.64</v>
      </c>
      <c r="L2066" s="269">
        <v>0</v>
      </c>
      <c r="M2066" s="268"/>
      <c r="N2066" s="270">
        <f>ROUND(L2066*K2066,2)</f>
        <v>0</v>
      </c>
      <c r="O2066" s="250"/>
      <c r="P2066" s="250"/>
      <c r="Q2066" s="250"/>
      <c r="R2066" s="35"/>
      <c r="T2066" s="159" t="s">
        <v>1876</v>
      </c>
      <c r="U2066" s="42" t="s">
        <v>1901</v>
      </c>
      <c r="V2066" s="34"/>
      <c r="W2066" s="160">
        <f>V2066*K2066</f>
        <v>0</v>
      </c>
      <c r="X2066" s="160">
        <v>3.3999999999999998E-3</v>
      </c>
      <c r="Y2066" s="160">
        <f>X2066*K2066</f>
        <v>8.9759999999999996E-3</v>
      </c>
      <c r="Z2066" s="160">
        <v>0</v>
      </c>
      <c r="AA2066" s="161">
        <f>Z2066*K2066</f>
        <v>0</v>
      </c>
      <c r="AR2066" s="16" t="s">
        <v>2184</v>
      </c>
      <c r="AT2066" s="16" t="s">
        <v>2128</v>
      </c>
      <c r="AU2066" s="16" t="s">
        <v>1960</v>
      </c>
      <c r="AY2066" s="16" t="s">
        <v>2019</v>
      </c>
      <c r="BE2066" s="102">
        <f>IF(U2066="základní",N2066,0)</f>
        <v>0</v>
      </c>
      <c r="BF2066" s="102">
        <f>IF(U2066="snížená",N2066,0)</f>
        <v>0</v>
      </c>
      <c r="BG2066" s="102">
        <f>IF(U2066="zákl. přenesená",N2066,0)</f>
        <v>0</v>
      </c>
      <c r="BH2066" s="102">
        <f>IF(U2066="sníž. přenesená",N2066,0)</f>
        <v>0</v>
      </c>
      <c r="BI2066" s="102">
        <f>IF(U2066="nulová",N2066,0)</f>
        <v>0</v>
      </c>
      <c r="BJ2066" s="16" t="s">
        <v>1878</v>
      </c>
      <c r="BK2066" s="102">
        <f>ROUND(L2066*K2066,2)</f>
        <v>0</v>
      </c>
      <c r="BL2066" s="16" t="s">
        <v>2102</v>
      </c>
      <c r="BM2066" s="16" t="s">
        <v>705</v>
      </c>
    </row>
    <row r="2067" spans="2:65" s="1" customFormat="1" ht="30" customHeight="1">
      <c r="B2067" s="33"/>
      <c r="C2067" s="34"/>
      <c r="D2067" s="34"/>
      <c r="E2067" s="34"/>
      <c r="F2067" s="271" t="s">
        <v>706</v>
      </c>
      <c r="G2067" s="218"/>
      <c r="H2067" s="218"/>
      <c r="I2067" s="218"/>
      <c r="J2067" s="34"/>
      <c r="K2067" s="34"/>
      <c r="L2067" s="34"/>
      <c r="M2067" s="34"/>
      <c r="N2067" s="34"/>
      <c r="O2067" s="34"/>
      <c r="P2067" s="34"/>
      <c r="Q2067" s="34"/>
      <c r="R2067" s="35"/>
      <c r="T2067" s="76"/>
      <c r="U2067" s="34"/>
      <c r="V2067" s="34"/>
      <c r="W2067" s="34"/>
      <c r="X2067" s="34"/>
      <c r="Y2067" s="34"/>
      <c r="Z2067" s="34"/>
      <c r="AA2067" s="77"/>
      <c r="AT2067" s="16" t="s">
        <v>2561</v>
      </c>
      <c r="AU2067" s="16" t="s">
        <v>1960</v>
      </c>
    </row>
    <row r="2068" spans="2:65" s="10" customFormat="1" ht="22.5" customHeight="1">
      <c r="B2068" s="162"/>
      <c r="C2068" s="163"/>
      <c r="D2068" s="163"/>
      <c r="E2068" s="164" t="s">
        <v>1876</v>
      </c>
      <c r="F2068" s="266" t="s">
        <v>701</v>
      </c>
      <c r="G2068" s="263"/>
      <c r="H2068" s="263"/>
      <c r="I2068" s="263"/>
      <c r="J2068" s="163"/>
      <c r="K2068" s="165">
        <v>2.4</v>
      </c>
      <c r="L2068" s="163"/>
      <c r="M2068" s="163"/>
      <c r="N2068" s="163"/>
      <c r="O2068" s="163"/>
      <c r="P2068" s="163"/>
      <c r="Q2068" s="163"/>
      <c r="R2068" s="166"/>
      <c r="T2068" s="167"/>
      <c r="U2068" s="163"/>
      <c r="V2068" s="163"/>
      <c r="W2068" s="163"/>
      <c r="X2068" s="163"/>
      <c r="Y2068" s="163"/>
      <c r="Z2068" s="163"/>
      <c r="AA2068" s="168"/>
      <c r="AT2068" s="169" t="s">
        <v>2027</v>
      </c>
      <c r="AU2068" s="169" t="s">
        <v>1960</v>
      </c>
      <c r="AV2068" s="10" t="s">
        <v>1960</v>
      </c>
      <c r="AW2068" s="10" t="s">
        <v>2028</v>
      </c>
      <c r="AX2068" s="10" t="s">
        <v>1936</v>
      </c>
      <c r="AY2068" s="169" t="s">
        <v>2019</v>
      </c>
    </row>
    <row r="2069" spans="2:65" s="11" customFormat="1" ht="22.5" customHeight="1">
      <c r="B2069" s="170"/>
      <c r="C2069" s="171"/>
      <c r="D2069" s="171"/>
      <c r="E2069" s="172" t="s">
        <v>1876</v>
      </c>
      <c r="F2069" s="264" t="s">
        <v>2029</v>
      </c>
      <c r="G2069" s="265"/>
      <c r="H2069" s="265"/>
      <c r="I2069" s="265"/>
      <c r="J2069" s="171"/>
      <c r="K2069" s="173">
        <v>2.4</v>
      </c>
      <c r="L2069" s="171"/>
      <c r="M2069" s="171"/>
      <c r="N2069" s="171"/>
      <c r="O2069" s="171"/>
      <c r="P2069" s="171"/>
      <c r="Q2069" s="171"/>
      <c r="R2069" s="174"/>
      <c r="T2069" s="175"/>
      <c r="U2069" s="171"/>
      <c r="V2069" s="171"/>
      <c r="W2069" s="171"/>
      <c r="X2069" s="171"/>
      <c r="Y2069" s="171"/>
      <c r="Z2069" s="171"/>
      <c r="AA2069" s="176"/>
      <c r="AT2069" s="177" t="s">
        <v>2027</v>
      </c>
      <c r="AU2069" s="177" t="s">
        <v>1960</v>
      </c>
      <c r="AV2069" s="11" t="s">
        <v>2024</v>
      </c>
      <c r="AW2069" s="11" t="s">
        <v>2028</v>
      </c>
      <c r="AX2069" s="11" t="s">
        <v>1878</v>
      </c>
      <c r="AY2069" s="177" t="s">
        <v>2019</v>
      </c>
    </row>
    <row r="2070" spans="2:65" s="1" customFormat="1" ht="31.5" customHeight="1">
      <c r="B2070" s="33"/>
      <c r="C2070" s="155" t="s">
        <v>707</v>
      </c>
      <c r="D2070" s="155" t="s">
        <v>2020</v>
      </c>
      <c r="E2070" s="156" t="s">
        <v>708</v>
      </c>
      <c r="F2070" s="249" t="s">
        <v>709</v>
      </c>
      <c r="G2070" s="250"/>
      <c r="H2070" s="250"/>
      <c r="I2070" s="250"/>
      <c r="J2070" s="157" t="s">
        <v>2049</v>
      </c>
      <c r="K2070" s="158">
        <v>49.85</v>
      </c>
      <c r="L2070" s="251">
        <v>0</v>
      </c>
      <c r="M2070" s="250"/>
      <c r="N2070" s="252">
        <f>ROUND(L2070*K2070,2)</f>
        <v>0</v>
      </c>
      <c r="O2070" s="250"/>
      <c r="P2070" s="250"/>
      <c r="Q2070" s="250"/>
      <c r="R2070" s="35"/>
      <c r="T2070" s="159" t="s">
        <v>1876</v>
      </c>
      <c r="U2070" s="42" t="s">
        <v>1901</v>
      </c>
      <c r="V2070" s="34"/>
      <c r="W2070" s="160">
        <f>V2070*K2070</f>
        <v>0</v>
      </c>
      <c r="X2070" s="160">
        <v>0</v>
      </c>
      <c r="Y2070" s="160">
        <f>X2070*K2070</f>
        <v>0</v>
      </c>
      <c r="Z2070" s="160">
        <v>2.9999999999999997E-4</v>
      </c>
      <c r="AA2070" s="161">
        <f>Z2070*K2070</f>
        <v>1.4955E-2</v>
      </c>
      <c r="AR2070" s="16" t="s">
        <v>2102</v>
      </c>
      <c r="AT2070" s="16" t="s">
        <v>2020</v>
      </c>
      <c r="AU2070" s="16" t="s">
        <v>1960</v>
      </c>
      <c r="AY2070" s="16" t="s">
        <v>2019</v>
      </c>
      <c r="BE2070" s="102">
        <f>IF(U2070="základní",N2070,0)</f>
        <v>0</v>
      </c>
      <c r="BF2070" s="102">
        <f>IF(U2070="snížená",N2070,0)</f>
        <v>0</v>
      </c>
      <c r="BG2070" s="102">
        <f>IF(U2070="zákl. přenesená",N2070,0)</f>
        <v>0</v>
      </c>
      <c r="BH2070" s="102">
        <f>IF(U2070="sníž. přenesená",N2070,0)</f>
        <v>0</v>
      </c>
      <c r="BI2070" s="102">
        <f>IF(U2070="nulová",N2070,0)</f>
        <v>0</v>
      </c>
      <c r="BJ2070" s="16" t="s">
        <v>1878</v>
      </c>
      <c r="BK2070" s="102">
        <f>ROUND(L2070*K2070,2)</f>
        <v>0</v>
      </c>
      <c r="BL2070" s="16" t="s">
        <v>2102</v>
      </c>
      <c r="BM2070" s="16" t="s">
        <v>710</v>
      </c>
    </row>
    <row r="2071" spans="2:65" s="10" customFormat="1" ht="57" customHeight="1">
      <c r="B2071" s="162"/>
      <c r="C2071" s="163"/>
      <c r="D2071" s="163"/>
      <c r="E2071" s="164" t="s">
        <v>1876</v>
      </c>
      <c r="F2071" s="262" t="s">
        <v>711</v>
      </c>
      <c r="G2071" s="263"/>
      <c r="H2071" s="263"/>
      <c r="I2071" s="263"/>
      <c r="J2071" s="163"/>
      <c r="K2071" s="165">
        <v>49.85</v>
      </c>
      <c r="L2071" s="163"/>
      <c r="M2071" s="163"/>
      <c r="N2071" s="163"/>
      <c r="O2071" s="163"/>
      <c r="P2071" s="163"/>
      <c r="Q2071" s="163"/>
      <c r="R2071" s="166"/>
      <c r="T2071" s="167"/>
      <c r="U2071" s="163"/>
      <c r="V2071" s="163"/>
      <c r="W2071" s="163"/>
      <c r="X2071" s="163"/>
      <c r="Y2071" s="163"/>
      <c r="Z2071" s="163"/>
      <c r="AA2071" s="168"/>
      <c r="AT2071" s="169" t="s">
        <v>2027</v>
      </c>
      <c r="AU2071" s="169" t="s">
        <v>1960</v>
      </c>
      <c r="AV2071" s="10" t="s">
        <v>1960</v>
      </c>
      <c r="AW2071" s="10" t="s">
        <v>2028</v>
      </c>
      <c r="AX2071" s="10" t="s">
        <v>1936</v>
      </c>
      <c r="AY2071" s="169" t="s">
        <v>2019</v>
      </c>
    </row>
    <row r="2072" spans="2:65" s="11" customFormat="1" ht="22.5" customHeight="1">
      <c r="B2072" s="170"/>
      <c r="C2072" s="171"/>
      <c r="D2072" s="171"/>
      <c r="E2072" s="172" t="s">
        <v>1876</v>
      </c>
      <c r="F2072" s="264" t="s">
        <v>2029</v>
      </c>
      <c r="G2072" s="265"/>
      <c r="H2072" s="265"/>
      <c r="I2072" s="265"/>
      <c r="J2072" s="171"/>
      <c r="K2072" s="173">
        <v>49.85</v>
      </c>
      <c r="L2072" s="171"/>
      <c r="M2072" s="171"/>
      <c r="N2072" s="171"/>
      <c r="O2072" s="171"/>
      <c r="P2072" s="171"/>
      <c r="Q2072" s="171"/>
      <c r="R2072" s="174"/>
      <c r="T2072" s="175"/>
      <c r="U2072" s="171"/>
      <c r="V2072" s="171"/>
      <c r="W2072" s="171"/>
      <c r="X2072" s="171"/>
      <c r="Y2072" s="171"/>
      <c r="Z2072" s="171"/>
      <c r="AA2072" s="176"/>
      <c r="AT2072" s="177" t="s">
        <v>2027</v>
      </c>
      <c r="AU2072" s="177" t="s">
        <v>1960</v>
      </c>
      <c r="AV2072" s="11" t="s">
        <v>2024</v>
      </c>
      <c r="AW2072" s="11" t="s">
        <v>2028</v>
      </c>
      <c r="AX2072" s="11" t="s">
        <v>1878</v>
      </c>
      <c r="AY2072" s="177" t="s">
        <v>2019</v>
      </c>
    </row>
    <row r="2073" spans="2:65" s="1" customFormat="1" ht="22.5" customHeight="1">
      <c r="B2073" s="33"/>
      <c r="C2073" s="155" t="s">
        <v>712</v>
      </c>
      <c r="D2073" s="155" t="s">
        <v>2020</v>
      </c>
      <c r="E2073" s="156" t="s">
        <v>713</v>
      </c>
      <c r="F2073" s="249" t="s">
        <v>714</v>
      </c>
      <c r="G2073" s="250"/>
      <c r="H2073" s="250"/>
      <c r="I2073" s="250"/>
      <c r="J2073" s="157" t="s">
        <v>2049</v>
      </c>
      <c r="K2073" s="158">
        <v>62.25</v>
      </c>
      <c r="L2073" s="251">
        <v>0</v>
      </c>
      <c r="M2073" s="250"/>
      <c r="N2073" s="252">
        <f>ROUND(L2073*K2073,2)</f>
        <v>0</v>
      </c>
      <c r="O2073" s="250"/>
      <c r="P2073" s="250"/>
      <c r="Q2073" s="250"/>
      <c r="R2073" s="35"/>
      <c r="T2073" s="159" t="s">
        <v>1876</v>
      </c>
      <c r="U2073" s="42" t="s">
        <v>1901</v>
      </c>
      <c r="V2073" s="34"/>
      <c r="W2073" s="160">
        <f>V2073*K2073</f>
        <v>0</v>
      </c>
      <c r="X2073" s="160">
        <v>2.0000000000000002E-5</v>
      </c>
      <c r="Y2073" s="160">
        <f>X2073*K2073</f>
        <v>1.245E-3</v>
      </c>
      <c r="Z2073" s="160">
        <v>0</v>
      </c>
      <c r="AA2073" s="161">
        <f>Z2073*K2073</f>
        <v>0</v>
      </c>
      <c r="AR2073" s="16" t="s">
        <v>2102</v>
      </c>
      <c r="AT2073" s="16" t="s">
        <v>2020</v>
      </c>
      <c r="AU2073" s="16" t="s">
        <v>1960</v>
      </c>
      <c r="AY2073" s="16" t="s">
        <v>2019</v>
      </c>
      <c r="BE2073" s="102">
        <f>IF(U2073="základní",N2073,0)</f>
        <v>0</v>
      </c>
      <c r="BF2073" s="102">
        <f>IF(U2073="snížená",N2073,0)</f>
        <v>0</v>
      </c>
      <c r="BG2073" s="102">
        <f>IF(U2073="zákl. přenesená",N2073,0)</f>
        <v>0</v>
      </c>
      <c r="BH2073" s="102">
        <f>IF(U2073="sníž. přenesená",N2073,0)</f>
        <v>0</v>
      </c>
      <c r="BI2073" s="102">
        <f>IF(U2073="nulová",N2073,0)</f>
        <v>0</v>
      </c>
      <c r="BJ2073" s="16" t="s">
        <v>1878</v>
      </c>
      <c r="BK2073" s="102">
        <f>ROUND(L2073*K2073,2)</f>
        <v>0</v>
      </c>
      <c r="BL2073" s="16" t="s">
        <v>2102</v>
      </c>
      <c r="BM2073" s="16" t="s">
        <v>715</v>
      </c>
    </row>
    <row r="2074" spans="2:65" s="10" customFormat="1" ht="44.25" customHeight="1">
      <c r="B2074" s="162"/>
      <c r="C2074" s="163"/>
      <c r="D2074" s="163"/>
      <c r="E2074" s="164" t="s">
        <v>1876</v>
      </c>
      <c r="F2074" s="262" t="s">
        <v>716</v>
      </c>
      <c r="G2074" s="263"/>
      <c r="H2074" s="263"/>
      <c r="I2074" s="263"/>
      <c r="J2074" s="163"/>
      <c r="K2074" s="165">
        <v>62.25</v>
      </c>
      <c r="L2074" s="163"/>
      <c r="M2074" s="163"/>
      <c r="N2074" s="163"/>
      <c r="O2074" s="163"/>
      <c r="P2074" s="163"/>
      <c r="Q2074" s="163"/>
      <c r="R2074" s="166"/>
      <c r="T2074" s="167"/>
      <c r="U2074" s="163"/>
      <c r="V2074" s="163"/>
      <c r="W2074" s="163"/>
      <c r="X2074" s="163"/>
      <c r="Y2074" s="163"/>
      <c r="Z2074" s="163"/>
      <c r="AA2074" s="168"/>
      <c r="AT2074" s="169" t="s">
        <v>2027</v>
      </c>
      <c r="AU2074" s="169" t="s">
        <v>1960</v>
      </c>
      <c r="AV2074" s="10" t="s">
        <v>1960</v>
      </c>
      <c r="AW2074" s="10" t="s">
        <v>2028</v>
      </c>
      <c r="AX2074" s="10" t="s">
        <v>1936</v>
      </c>
      <c r="AY2074" s="169" t="s">
        <v>2019</v>
      </c>
    </row>
    <row r="2075" spans="2:65" s="11" customFormat="1" ht="22.5" customHeight="1">
      <c r="B2075" s="170"/>
      <c r="C2075" s="171"/>
      <c r="D2075" s="171"/>
      <c r="E2075" s="172" t="s">
        <v>1876</v>
      </c>
      <c r="F2075" s="264" t="s">
        <v>2029</v>
      </c>
      <c r="G2075" s="265"/>
      <c r="H2075" s="265"/>
      <c r="I2075" s="265"/>
      <c r="J2075" s="171"/>
      <c r="K2075" s="173">
        <v>62.25</v>
      </c>
      <c r="L2075" s="171"/>
      <c r="M2075" s="171"/>
      <c r="N2075" s="171"/>
      <c r="O2075" s="171"/>
      <c r="P2075" s="171"/>
      <c r="Q2075" s="171"/>
      <c r="R2075" s="174"/>
      <c r="T2075" s="175"/>
      <c r="U2075" s="171"/>
      <c r="V2075" s="171"/>
      <c r="W2075" s="171"/>
      <c r="X2075" s="171"/>
      <c r="Y2075" s="171"/>
      <c r="Z2075" s="171"/>
      <c r="AA2075" s="176"/>
      <c r="AT2075" s="177" t="s">
        <v>2027</v>
      </c>
      <c r="AU2075" s="177" t="s">
        <v>1960</v>
      </c>
      <c r="AV2075" s="11" t="s">
        <v>2024</v>
      </c>
      <c r="AW2075" s="11" t="s">
        <v>2028</v>
      </c>
      <c r="AX2075" s="11" t="s">
        <v>1878</v>
      </c>
      <c r="AY2075" s="177" t="s">
        <v>2019</v>
      </c>
    </row>
    <row r="2076" spans="2:65" s="1" customFormat="1" ht="31.5" customHeight="1">
      <c r="B2076" s="33"/>
      <c r="C2076" s="178" t="s">
        <v>717</v>
      </c>
      <c r="D2076" s="178" t="s">
        <v>2128</v>
      </c>
      <c r="E2076" s="179" t="s">
        <v>718</v>
      </c>
      <c r="F2076" s="267" t="s">
        <v>719</v>
      </c>
      <c r="G2076" s="268"/>
      <c r="H2076" s="268"/>
      <c r="I2076" s="268"/>
      <c r="J2076" s="180" t="s">
        <v>2049</v>
      </c>
      <c r="K2076" s="181">
        <v>63.494999999999997</v>
      </c>
      <c r="L2076" s="269">
        <v>0</v>
      </c>
      <c r="M2076" s="268"/>
      <c r="N2076" s="270">
        <f>ROUND(L2076*K2076,2)</f>
        <v>0</v>
      </c>
      <c r="O2076" s="250"/>
      <c r="P2076" s="250"/>
      <c r="Q2076" s="250"/>
      <c r="R2076" s="35"/>
      <c r="T2076" s="159" t="s">
        <v>1876</v>
      </c>
      <c r="U2076" s="42" t="s">
        <v>1901</v>
      </c>
      <c r="V2076" s="34"/>
      <c r="W2076" s="160">
        <f>V2076*K2076</f>
        <v>0</v>
      </c>
      <c r="X2076" s="160">
        <v>1.4999999999999999E-4</v>
      </c>
      <c r="Y2076" s="160">
        <f>X2076*K2076</f>
        <v>9.524249999999998E-3</v>
      </c>
      <c r="Z2076" s="160">
        <v>0</v>
      </c>
      <c r="AA2076" s="161">
        <f>Z2076*K2076</f>
        <v>0</v>
      </c>
      <c r="AR2076" s="16" t="s">
        <v>2184</v>
      </c>
      <c r="AT2076" s="16" t="s">
        <v>2128</v>
      </c>
      <c r="AU2076" s="16" t="s">
        <v>1960</v>
      </c>
      <c r="AY2076" s="16" t="s">
        <v>2019</v>
      </c>
      <c r="BE2076" s="102">
        <f>IF(U2076="základní",N2076,0)</f>
        <v>0</v>
      </c>
      <c r="BF2076" s="102">
        <f>IF(U2076="snížená",N2076,0)</f>
        <v>0</v>
      </c>
      <c r="BG2076" s="102">
        <f>IF(U2076="zákl. přenesená",N2076,0)</f>
        <v>0</v>
      </c>
      <c r="BH2076" s="102">
        <f>IF(U2076="sníž. přenesená",N2076,0)</f>
        <v>0</v>
      </c>
      <c r="BI2076" s="102">
        <f>IF(U2076="nulová",N2076,0)</f>
        <v>0</v>
      </c>
      <c r="BJ2076" s="16" t="s">
        <v>1878</v>
      </c>
      <c r="BK2076" s="102">
        <f>ROUND(L2076*K2076,2)</f>
        <v>0</v>
      </c>
      <c r="BL2076" s="16" t="s">
        <v>2102</v>
      </c>
      <c r="BM2076" s="16" t="s">
        <v>720</v>
      </c>
    </row>
    <row r="2077" spans="2:65" s="1" customFormat="1" ht="22.5" customHeight="1">
      <c r="B2077" s="33"/>
      <c r="C2077" s="34"/>
      <c r="D2077" s="34"/>
      <c r="E2077" s="34"/>
      <c r="F2077" s="271" t="s">
        <v>721</v>
      </c>
      <c r="G2077" s="218"/>
      <c r="H2077" s="218"/>
      <c r="I2077" s="218"/>
      <c r="J2077" s="34"/>
      <c r="K2077" s="34"/>
      <c r="L2077" s="34"/>
      <c r="M2077" s="34"/>
      <c r="N2077" s="34"/>
      <c r="O2077" s="34"/>
      <c r="P2077" s="34"/>
      <c r="Q2077" s="34"/>
      <c r="R2077" s="35"/>
      <c r="T2077" s="76"/>
      <c r="U2077" s="34"/>
      <c r="V2077" s="34"/>
      <c r="W2077" s="34"/>
      <c r="X2077" s="34"/>
      <c r="Y2077" s="34"/>
      <c r="Z2077" s="34"/>
      <c r="AA2077" s="77"/>
      <c r="AT2077" s="16" t="s">
        <v>2561</v>
      </c>
      <c r="AU2077" s="16" t="s">
        <v>1960</v>
      </c>
    </row>
    <row r="2078" spans="2:65" s="1" customFormat="1" ht="31.5" customHeight="1">
      <c r="B2078" s="33"/>
      <c r="C2078" s="155" t="s">
        <v>722</v>
      </c>
      <c r="D2078" s="155" t="s">
        <v>2020</v>
      </c>
      <c r="E2078" s="156" t="s">
        <v>723</v>
      </c>
      <c r="F2078" s="249" t="s">
        <v>724</v>
      </c>
      <c r="G2078" s="250"/>
      <c r="H2078" s="250"/>
      <c r="I2078" s="250"/>
      <c r="J2078" s="157" t="s">
        <v>2131</v>
      </c>
      <c r="K2078" s="158">
        <v>0.626</v>
      </c>
      <c r="L2078" s="251">
        <v>0</v>
      </c>
      <c r="M2078" s="250"/>
      <c r="N2078" s="252">
        <f>ROUND(L2078*K2078,2)</f>
        <v>0</v>
      </c>
      <c r="O2078" s="250"/>
      <c r="P2078" s="250"/>
      <c r="Q2078" s="250"/>
      <c r="R2078" s="35"/>
      <c r="T2078" s="159" t="s">
        <v>1876</v>
      </c>
      <c r="U2078" s="42" t="s">
        <v>1901</v>
      </c>
      <c r="V2078" s="34"/>
      <c r="W2078" s="160">
        <f>V2078*K2078</f>
        <v>0</v>
      </c>
      <c r="X2078" s="160">
        <v>0</v>
      </c>
      <c r="Y2078" s="160">
        <f>X2078*K2078</f>
        <v>0</v>
      </c>
      <c r="Z2078" s="160">
        <v>0</v>
      </c>
      <c r="AA2078" s="161">
        <f>Z2078*K2078</f>
        <v>0</v>
      </c>
      <c r="AR2078" s="16" t="s">
        <v>2102</v>
      </c>
      <c r="AT2078" s="16" t="s">
        <v>2020</v>
      </c>
      <c r="AU2078" s="16" t="s">
        <v>1960</v>
      </c>
      <c r="AY2078" s="16" t="s">
        <v>2019</v>
      </c>
      <c r="BE2078" s="102">
        <f>IF(U2078="základní",N2078,0)</f>
        <v>0</v>
      </c>
      <c r="BF2078" s="102">
        <f>IF(U2078="snížená",N2078,0)</f>
        <v>0</v>
      </c>
      <c r="BG2078" s="102">
        <f>IF(U2078="zákl. přenesená",N2078,0)</f>
        <v>0</v>
      </c>
      <c r="BH2078" s="102">
        <f>IF(U2078="sníž. přenesená",N2078,0)</f>
        <v>0</v>
      </c>
      <c r="BI2078" s="102">
        <f>IF(U2078="nulová",N2078,0)</f>
        <v>0</v>
      </c>
      <c r="BJ2078" s="16" t="s">
        <v>1878</v>
      </c>
      <c r="BK2078" s="102">
        <f>ROUND(L2078*K2078,2)</f>
        <v>0</v>
      </c>
      <c r="BL2078" s="16" t="s">
        <v>2102</v>
      </c>
      <c r="BM2078" s="16" t="s">
        <v>725</v>
      </c>
    </row>
    <row r="2079" spans="2:65" s="9" customFormat="1" ht="29.85" customHeight="1">
      <c r="B2079" s="144"/>
      <c r="C2079" s="145"/>
      <c r="D2079" s="154" t="s">
        <v>1992</v>
      </c>
      <c r="E2079" s="154"/>
      <c r="F2079" s="154"/>
      <c r="G2079" s="154"/>
      <c r="H2079" s="154"/>
      <c r="I2079" s="154"/>
      <c r="J2079" s="154"/>
      <c r="K2079" s="154"/>
      <c r="L2079" s="154"/>
      <c r="M2079" s="154"/>
      <c r="N2079" s="275">
        <f>BK2079</f>
        <v>0</v>
      </c>
      <c r="O2079" s="276"/>
      <c r="P2079" s="276"/>
      <c r="Q2079" s="276"/>
      <c r="R2079" s="147"/>
      <c r="T2079" s="148"/>
      <c r="U2079" s="145"/>
      <c r="V2079" s="145"/>
      <c r="W2079" s="149">
        <f>SUM(W2080:W2131)</f>
        <v>0</v>
      </c>
      <c r="X2079" s="145"/>
      <c r="Y2079" s="149">
        <f>SUM(Y2080:Y2131)</f>
        <v>1.9368426000000003</v>
      </c>
      <c r="Z2079" s="145"/>
      <c r="AA2079" s="150">
        <f>SUM(AA2080:AA2131)</f>
        <v>0</v>
      </c>
      <c r="AR2079" s="151" t="s">
        <v>1960</v>
      </c>
      <c r="AT2079" s="152" t="s">
        <v>1935</v>
      </c>
      <c r="AU2079" s="152" t="s">
        <v>1878</v>
      </c>
      <c r="AY2079" s="151" t="s">
        <v>2019</v>
      </c>
      <c r="BK2079" s="153">
        <f>SUM(BK2080:BK2131)</f>
        <v>0</v>
      </c>
    </row>
    <row r="2080" spans="2:65" s="1" customFormat="1" ht="31.5" customHeight="1">
      <c r="B2080" s="33"/>
      <c r="C2080" s="155" t="s">
        <v>726</v>
      </c>
      <c r="D2080" s="155" t="s">
        <v>2020</v>
      </c>
      <c r="E2080" s="156" t="s">
        <v>727</v>
      </c>
      <c r="F2080" s="249" t="s">
        <v>728</v>
      </c>
      <c r="G2080" s="250"/>
      <c r="H2080" s="250"/>
      <c r="I2080" s="250"/>
      <c r="J2080" s="157" t="s">
        <v>2023</v>
      </c>
      <c r="K2080" s="158">
        <v>93.088999999999999</v>
      </c>
      <c r="L2080" s="251">
        <v>0</v>
      </c>
      <c r="M2080" s="250"/>
      <c r="N2080" s="252">
        <f>ROUND(L2080*K2080,2)</f>
        <v>0</v>
      </c>
      <c r="O2080" s="250"/>
      <c r="P2080" s="250"/>
      <c r="Q2080" s="250"/>
      <c r="R2080" s="35"/>
      <c r="T2080" s="159" t="s">
        <v>1876</v>
      </c>
      <c r="U2080" s="42" t="s">
        <v>1901</v>
      </c>
      <c r="V2080" s="34"/>
      <c r="W2080" s="160">
        <f>V2080*K2080</f>
        <v>0</v>
      </c>
      <c r="X2080" s="160">
        <v>5.3E-3</v>
      </c>
      <c r="Y2080" s="160">
        <f>X2080*K2080</f>
        <v>0.49337169999999997</v>
      </c>
      <c r="Z2080" s="160">
        <v>0</v>
      </c>
      <c r="AA2080" s="161">
        <f>Z2080*K2080</f>
        <v>0</v>
      </c>
      <c r="AR2080" s="16" t="s">
        <v>2102</v>
      </c>
      <c r="AT2080" s="16" t="s">
        <v>2020</v>
      </c>
      <c r="AU2080" s="16" t="s">
        <v>1960</v>
      </c>
      <c r="AY2080" s="16" t="s">
        <v>2019</v>
      </c>
      <c r="BE2080" s="102">
        <f>IF(U2080="základní",N2080,0)</f>
        <v>0</v>
      </c>
      <c r="BF2080" s="102">
        <f>IF(U2080="snížená",N2080,0)</f>
        <v>0</v>
      </c>
      <c r="BG2080" s="102">
        <f>IF(U2080="zákl. přenesená",N2080,0)</f>
        <v>0</v>
      </c>
      <c r="BH2080" s="102">
        <f>IF(U2080="sníž. přenesená",N2080,0)</f>
        <v>0</v>
      </c>
      <c r="BI2080" s="102">
        <f>IF(U2080="nulová",N2080,0)</f>
        <v>0</v>
      </c>
      <c r="BJ2080" s="16" t="s">
        <v>1878</v>
      </c>
      <c r="BK2080" s="102">
        <f>ROUND(L2080*K2080,2)</f>
        <v>0</v>
      </c>
      <c r="BL2080" s="16" t="s">
        <v>2102</v>
      </c>
      <c r="BM2080" s="16" t="s">
        <v>729</v>
      </c>
    </row>
    <row r="2081" spans="2:65" s="10" customFormat="1" ht="57" customHeight="1">
      <c r="B2081" s="162"/>
      <c r="C2081" s="163"/>
      <c r="D2081" s="163"/>
      <c r="E2081" s="164" t="s">
        <v>1876</v>
      </c>
      <c r="F2081" s="262" t="s">
        <v>2639</v>
      </c>
      <c r="G2081" s="263"/>
      <c r="H2081" s="263"/>
      <c r="I2081" s="263"/>
      <c r="J2081" s="163"/>
      <c r="K2081" s="165">
        <v>36.905000000000001</v>
      </c>
      <c r="L2081" s="163"/>
      <c r="M2081" s="163"/>
      <c r="N2081" s="163"/>
      <c r="O2081" s="163"/>
      <c r="P2081" s="163"/>
      <c r="Q2081" s="163"/>
      <c r="R2081" s="166"/>
      <c r="T2081" s="167"/>
      <c r="U2081" s="163"/>
      <c r="V2081" s="163"/>
      <c r="W2081" s="163"/>
      <c r="X2081" s="163"/>
      <c r="Y2081" s="163"/>
      <c r="Z2081" s="163"/>
      <c r="AA2081" s="168"/>
      <c r="AT2081" s="169" t="s">
        <v>2027</v>
      </c>
      <c r="AU2081" s="169" t="s">
        <v>1960</v>
      </c>
      <c r="AV2081" s="10" t="s">
        <v>1960</v>
      </c>
      <c r="AW2081" s="10" t="s">
        <v>2028</v>
      </c>
      <c r="AX2081" s="10" t="s">
        <v>1936</v>
      </c>
      <c r="AY2081" s="169" t="s">
        <v>2019</v>
      </c>
    </row>
    <row r="2082" spans="2:65" s="10" customFormat="1" ht="31.5" customHeight="1">
      <c r="B2082" s="162"/>
      <c r="C2082" s="163"/>
      <c r="D2082" s="163"/>
      <c r="E2082" s="164" t="s">
        <v>1876</v>
      </c>
      <c r="F2082" s="266" t="s">
        <v>2640</v>
      </c>
      <c r="G2082" s="263"/>
      <c r="H2082" s="263"/>
      <c r="I2082" s="263"/>
      <c r="J2082" s="163"/>
      <c r="K2082" s="165">
        <v>6.03</v>
      </c>
      <c r="L2082" s="163"/>
      <c r="M2082" s="163"/>
      <c r="N2082" s="163"/>
      <c r="O2082" s="163"/>
      <c r="P2082" s="163"/>
      <c r="Q2082" s="163"/>
      <c r="R2082" s="166"/>
      <c r="T2082" s="167"/>
      <c r="U2082" s="163"/>
      <c r="V2082" s="163"/>
      <c r="W2082" s="163"/>
      <c r="X2082" s="163"/>
      <c r="Y2082" s="163"/>
      <c r="Z2082" s="163"/>
      <c r="AA2082" s="168"/>
      <c r="AT2082" s="169" t="s">
        <v>2027</v>
      </c>
      <c r="AU2082" s="169" t="s">
        <v>1960</v>
      </c>
      <c r="AV2082" s="10" t="s">
        <v>1960</v>
      </c>
      <c r="AW2082" s="10" t="s">
        <v>2028</v>
      </c>
      <c r="AX2082" s="10" t="s">
        <v>1936</v>
      </c>
      <c r="AY2082" s="169" t="s">
        <v>2019</v>
      </c>
    </row>
    <row r="2083" spans="2:65" s="10" customFormat="1" ht="31.5" customHeight="1">
      <c r="B2083" s="162"/>
      <c r="C2083" s="163"/>
      <c r="D2083" s="163"/>
      <c r="E2083" s="164" t="s">
        <v>1876</v>
      </c>
      <c r="F2083" s="266" t="s">
        <v>2641</v>
      </c>
      <c r="G2083" s="263"/>
      <c r="H2083" s="263"/>
      <c r="I2083" s="263"/>
      <c r="J2083" s="163"/>
      <c r="K2083" s="165">
        <v>9.048</v>
      </c>
      <c r="L2083" s="163"/>
      <c r="M2083" s="163"/>
      <c r="N2083" s="163"/>
      <c r="O2083" s="163"/>
      <c r="P2083" s="163"/>
      <c r="Q2083" s="163"/>
      <c r="R2083" s="166"/>
      <c r="T2083" s="167"/>
      <c r="U2083" s="163"/>
      <c r="V2083" s="163"/>
      <c r="W2083" s="163"/>
      <c r="X2083" s="163"/>
      <c r="Y2083" s="163"/>
      <c r="Z2083" s="163"/>
      <c r="AA2083" s="168"/>
      <c r="AT2083" s="169" t="s">
        <v>2027</v>
      </c>
      <c r="AU2083" s="169" t="s">
        <v>1960</v>
      </c>
      <c r="AV2083" s="10" t="s">
        <v>1960</v>
      </c>
      <c r="AW2083" s="10" t="s">
        <v>2028</v>
      </c>
      <c r="AX2083" s="10" t="s">
        <v>1936</v>
      </c>
      <c r="AY2083" s="169" t="s">
        <v>2019</v>
      </c>
    </row>
    <row r="2084" spans="2:65" s="10" customFormat="1" ht="31.5" customHeight="1">
      <c r="B2084" s="162"/>
      <c r="C2084" s="163"/>
      <c r="D2084" s="163"/>
      <c r="E2084" s="164" t="s">
        <v>1876</v>
      </c>
      <c r="F2084" s="266" t="s">
        <v>2642</v>
      </c>
      <c r="G2084" s="263"/>
      <c r="H2084" s="263"/>
      <c r="I2084" s="263"/>
      <c r="J2084" s="163"/>
      <c r="K2084" s="165">
        <v>16.071999999999999</v>
      </c>
      <c r="L2084" s="163"/>
      <c r="M2084" s="163"/>
      <c r="N2084" s="163"/>
      <c r="O2084" s="163"/>
      <c r="P2084" s="163"/>
      <c r="Q2084" s="163"/>
      <c r="R2084" s="166"/>
      <c r="T2084" s="167"/>
      <c r="U2084" s="163"/>
      <c r="V2084" s="163"/>
      <c r="W2084" s="163"/>
      <c r="X2084" s="163"/>
      <c r="Y2084" s="163"/>
      <c r="Z2084" s="163"/>
      <c r="AA2084" s="168"/>
      <c r="AT2084" s="169" t="s">
        <v>2027</v>
      </c>
      <c r="AU2084" s="169" t="s">
        <v>1960</v>
      </c>
      <c r="AV2084" s="10" t="s">
        <v>1960</v>
      </c>
      <c r="AW2084" s="10" t="s">
        <v>2028</v>
      </c>
      <c r="AX2084" s="10" t="s">
        <v>1936</v>
      </c>
      <c r="AY2084" s="169" t="s">
        <v>2019</v>
      </c>
    </row>
    <row r="2085" spans="2:65" s="10" customFormat="1" ht="44.25" customHeight="1">
      <c r="B2085" s="162"/>
      <c r="C2085" s="163"/>
      <c r="D2085" s="163"/>
      <c r="E2085" s="164" t="s">
        <v>1876</v>
      </c>
      <c r="F2085" s="266" t="s">
        <v>2643</v>
      </c>
      <c r="G2085" s="263"/>
      <c r="H2085" s="263"/>
      <c r="I2085" s="263"/>
      <c r="J2085" s="163"/>
      <c r="K2085" s="165">
        <v>10.15</v>
      </c>
      <c r="L2085" s="163"/>
      <c r="M2085" s="163"/>
      <c r="N2085" s="163"/>
      <c r="O2085" s="163"/>
      <c r="P2085" s="163"/>
      <c r="Q2085" s="163"/>
      <c r="R2085" s="166"/>
      <c r="T2085" s="167"/>
      <c r="U2085" s="163"/>
      <c r="V2085" s="163"/>
      <c r="W2085" s="163"/>
      <c r="X2085" s="163"/>
      <c r="Y2085" s="163"/>
      <c r="Z2085" s="163"/>
      <c r="AA2085" s="168"/>
      <c r="AT2085" s="169" t="s">
        <v>2027</v>
      </c>
      <c r="AU2085" s="169" t="s">
        <v>1960</v>
      </c>
      <c r="AV2085" s="10" t="s">
        <v>1960</v>
      </c>
      <c r="AW2085" s="10" t="s">
        <v>2028</v>
      </c>
      <c r="AX2085" s="10" t="s">
        <v>1936</v>
      </c>
      <c r="AY2085" s="169" t="s">
        <v>2019</v>
      </c>
    </row>
    <row r="2086" spans="2:65" s="10" customFormat="1" ht="31.5" customHeight="1">
      <c r="B2086" s="162"/>
      <c r="C2086" s="163"/>
      <c r="D2086" s="163"/>
      <c r="E2086" s="164" t="s">
        <v>1876</v>
      </c>
      <c r="F2086" s="266" t="s">
        <v>2644</v>
      </c>
      <c r="G2086" s="263"/>
      <c r="H2086" s="263"/>
      <c r="I2086" s="263"/>
      <c r="J2086" s="163"/>
      <c r="K2086" s="165">
        <v>3.6</v>
      </c>
      <c r="L2086" s="163"/>
      <c r="M2086" s="163"/>
      <c r="N2086" s="163"/>
      <c r="O2086" s="163"/>
      <c r="P2086" s="163"/>
      <c r="Q2086" s="163"/>
      <c r="R2086" s="166"/>
      <c r="T2086" s="167"/>
      <c r="U2086" s="163"/>
      <c r="V2086" s="163"/>
      <c r="W2086" s="163"/>
      <c r="X2086" s="163"/>
      <c r="Y2086" s="163"/>
      <c r="Z2086" s="163"/>
      <c r="AA2086" s="168"/>
      <c r="AT2086" s="169" t="s">
        <v>2027</v>
      </c>
      <c r="AU2086" s="169" t="s">
        <v>1960</v>
      </c>
      <c r="AV2086" s="10" t="s">
        <v>1960</v>
      </c>
      <c r="AW2086" s="10" t="s">
        <v>2028</v>
      </c>
      <c r="AX2086" s="10" t="s">
        <v>1936</v>
      </c>
      <c r="AY2086" s="169" t="s">
        <v>2019</v>
      </c>
    </row>
    <row r="2087" spans="2:65" s="10" customFormat="1" ht="31.5" customHeight="1">
      <c r="B2087" s="162"/>
      <c r="C2087" s="163"/>
      <c r="D2087" s="163"/>
      <c r="E2087" s="164" t="s">
        <v>1876</v>
      </c>
      <c r="F2087" s="266" t="s">
        <v>2645</v>
      </c>
      <c r="G2087" s="263"/>
      <c r="H2087" s="263"/>
      <c r="I2087" s="263"/>
      <c r="J2087" s="163"/>
      <c r="K2087" s="165">
        <v>11.284000000000001</v>
      </c>
      <c r="L2087" s="163"/>
      <c r="M2087" s="163"/>
      <c r="N2087" s="163"/>
      <c r="O2087" s="163"/>
      <c r="P2087" s="163"/>
      <c r="Q2087" s="163"/>
      <c r="R2087" s="166"/>
      <c r="T2087" s="167"/>
      <c r="U2087" s="163"/>
      <c r="V2087" s="163"/>
      <c r="W2087" s="163"/>
      <c r="X2087" s="163"/>
      <c r="Y2087" s="163"/>
      <c r="Z2087" s="163"/>
      <c r="AA2087" s="168"/>
      <c r="AT2087" s="169" t="s">
        <v>2027</v>
      </c>
      <c r="AU2087" s="169" t="s">
        <v>1960</v>
      </c>
      <c r="AV2087" s="10" t="s">
        <v>1960</v>
      </c>
      <c r="AW2087" s="10" t="s">
        <v>2028</v>
      </c>
      <c r="AX2087" s="10" t="s">
        <v>1936</v>
      </c>
      <c r="AY2087" s="169" t="s">
        <v>2019</v>
      </c>
    </row>
    <row r="2088" spans="2:65" s="11" customFormat="1" ht="22.5" customHeight="1">
      <c r="B2088" s="170"/>
      <c r="C2088" s="171"/>
      <c r="D2088" s="171"/>
      <c r="E2088" s="172" t="s">
        <v>1876</v>
      </c>
      <c r="F2088" s="264" t="s">
        <v>2029</v>
      </c>
      <c r="G2088" s="265"/>
      <c r="H2088" s="265"/>
      <c r="I2088" s="265"/>
      <c r="J2088" s="171"/>
      <c r="K2088" s="173">
        <v>93.088999999999999</v>
      </c>
      <c r="L2088" s="171"/>
      <c r="M2088" s="171"/>
      <c r="N2088" s="171"/>
      <c r="O2088" s="171"/>
      <c r="P2088" s="171"/>
      <c r="Q2088" s="171"/>
      <c r="R2088" s="174"/>
      <c r="T2088" s="175"/>
      <c r="U2088" s="171"/>
      <c r="V2088" s="171"/>
      <c r="W2088" s="171"/>
      <c r="X2088" s="171"/>
      <c r="Y2088" s="171"/>
      <c r="Z2088" s="171"/>
      <c r="AA2088" s="176"/>
      <c r="AT2088" s="177" t="s">
        <v>2027</v>
      </c>
      <c r="AU2088" s="177" t="s">
        <v>1960</v>
      </c>
      <c r="AV2088" s="11" t="s">
        <v>2024</v>
      </c>
      <c r="AW2088" s="11" t="s">
        <v>2028</v>
      </c>
      <c r="AX2088" s="11" t="s">
        <v>1878</v>
      </c>
      <c r="AY2088" s="177" t="s">
        <v>2019</v>
      </c>
    </row>
    <row r="2089" spans="2:65" s="1" customFormat="1" ht="31.5" customHeight="1">
      <c r="B2089" s="33"/>
      <c r="C2089" s="178" t="s">
        <v>730</v>
      </c>
      <c r="D2089" s="178" t="s">
        <v>2128</v>
      </c>
      <c r="E2089" s="179" t="s">
        <v>731</v>
      </c>
      <c r="F2089" s="267" t="s">
        <v>732</v>
      </c>
      <c r="G2089" s="268"/>
      <c r="H2089" s="268"/>
      <c r="I2089" s="268"/>
      <c r="J2089" s="180" t="s">
        <v>2023</v>
      </c>
      <c r="K2089" s="181">
        <v>100.536</v>
      </c>
      <c r="L2089" s="269">
        <v>0</v>
      </c>
      <c r="M2089" s="268"/>
      <c r="N2089" s="270">
        <f>ROUND(L2089*K2089,2)</f>
        <v>0</v>
      </c>
      <c r="O2089" s="250"/>
      <c r="P2089" s="250"/>
      <c r="Q2089" s="250"/>
      <c r="R2089" s="35"/>
      <c r="T2089" s="159" t="s">
        <v>1876</v>
      </c>
      <c r="U2089" s="42" t="s">
        <v>1901</v>
      </c>
      <c r="V2089" s="34"/>
      <c r="W2089" s="160">
        <f>V2089*K2089</f>
        <v>0</v>
      </c>
      <c r="X2089" s="160">
        <v>1.38E-2</v>
      </c>
      <c r="Y2089" s="160">
        <f>X2089*K2089</f>
        <v>1.3873968000000001</v>
      </c>
      <c r="Z2089" s="160">
        <v>0</v>
      </c>
      <c r="AA2089" s="161">
        <f>Z2089*K2089</f>
        <v>0</v>
      </c>
      <c r="AR2089" s="16" t="s">
        <v>2184</v>
      </c>
      <c r="AT2089" s="16" t="s">
        <v>2128</v>
      </c>
      <c r="AU2089" s="16" t="s">
        <v>1960</v>
      </c>
      <c r="AY2089" s="16" t="s">
        <v>2019</v>
      </c>
      <c r="BE2089" s="102">
        <f>IF(U2089="základní",N2089,0)</f>
        <v>0</v>
      </c>
      <c r="BF2089" s="102">
        <f>IF(U2089="snížená",N2089,0)</f>
        <v>0</v>
      </c>
      <c r="BG2089" s="102">
        <f>IF(U2089="zákl. přenesená",N2089,0)</f>
        <v>0</v>
      </c>
      <c r="BH2089" s="102">
        <f>IF(U2089="sníž. přenesená",N2089,0)</f>
        <v>0</v>
      </c>
      <c r="BI2089" s="102">
        <f>IF(U2089="nulová",N2089,0)</f>
        <v>0</v>
      </c>
      <c r="BJ2089" s="16" t="s">
        <v>1878</v>
      </c>
      <c r="BK2089" s="102">
        <f>ROUND(L2089*K2089,2)</f>
        <v>0</v>
      </c>
      <c r="BL2089" s="16" t="s">
        <v>2102</v>
      </c>
      <c r="BM2089" s="16" t="s">
        <v>733</v>
      </c>
    </row>
    <row r="2090" spans="2:65" s="10" customFormat="1" ht="22.5" customHeight="1">
      <c r="B2090" s="162"/>
      <c r="C2090" s="163"/>
      <c r="D2090" s="163"/>
      <c r="E2090" s="164" t="s">
        <v>1876</v>
      </c>
      <c r="F2090" s="262" t="s">
        <v>734</v>
      </c>
      <c r="G2090" s="263"/>
      <c r="H2090" s="263"/>
      <c r="I2090" s="263"/>
      <c r="J2090" s="163"/>
      <c r="K2090" s="165">
        <v>100.53612</v>
      </c>
      <c r="L2090" s="163"/>
      <c r="M2090" s="163"/>
      <c r="N2090" s="163"/>
      <c r="O2090" s="163"/>
      <c r="P2090" s="163"/>
      <c r="Q2090" s="163"/>
      <c r="R2090" s="166"/>
      <c r="T2090" s="167"/>
      <c r="U2090" s="163"/>
      <c r="V2090" s="163"/>
      <c r="W2090" s="163"/>
      <c r="X2090" s="163"/>
      <c r="Y2090" s="163"/>
      <c r="Z2090" s="163"/>
      <c r="AA2090" s="168"/>
      <c r="AT2090" s="169" t="s">
        <v>2027</v>
      </c>
      <c r="AU2090" s="169" t="s">
        <v>1960</v>
      </c>
      <c r="AV2090" s="10" t="s">
        <v>1960</v>
      </c>
      <c r="AW2090" s="10" t="s">
        <v>2028</v>
      </c>
      <c r="AX2090" s="10" t="s">
        <v>1936</v>
      </c>
      <c r="AY2090" s="169" t="s">
        <v>2019</v>
      </c>
    </row>
    <row r="2091" spans="2:65" s="11" customFormat="1" ht="22.5" customHeight="1">
      <c r="B2091" s="170"/>
      <c r="C2091" s="171"/>
      <c r="D2091" s="171"/>
      <c r="E2091" s="172" t="s">
        <v>1876</v>
      </c>
      <c r="F2091" s="264" t="s">
        <v>2029</v>
      </c>
      <c r="G2091" s="265"/>
      <c r="H2091" s="265"/>
      <c r="I2091" s="265"/>
      <c r="J2091" s="171"/>
      <c r="K2091" s="173">
        <v>100.53612</v>
      </c>
      <c r="L2091" s="171"/>
      <c r="M2091" s="171"/>
      <c r="N2091" s="171"/>
      <c r="O2091" s="171"/>
      <c r="P2091" s="171"/>
      <c r="Q2091" s="171"/>
      <c r="R2091" s="174"/>
      <c r="T2091" s="175"/>
      <c r="U2091" s="171"/>
      <c r="V2091" s="171"/>
      <c r="W2091" s="171"/>
      <c r="X2091" s="171"/>
      <c r="Y2091" s="171"/>
      <c r="Z2091" s="171"/>
      <c r="AA2091" s="176"/>
      <c r="AT2091" s="177" t="s">
        <v>2027</v>
      </c>
      <c r="AU2091" s="177" t="s">
        <v>1960</v>
      </c>
      <c r="AV2091" s="11" t="s">
        <v>2024</v>
      </c>
      <c r="AW2091" s="11" t="s">
        <v>2028</v>
      </c>
      <c r="AX2091" s="11" t="s">
        <v>1878</v>
      </c>
      <c r="AY2091" s="177" t="s">
        <v>2019</v>
      </c>
    </row>
    <row r="2092" spans="2:65" s="1" customFormat="1" ht="31.5" customHeight="1">
      <c r="B2092" s="33"/>
      <c r="C2092" s="155" t="s">
        <v>735</v>
      </c>
      <c r="D2092" s="155" t="s">
        <v>2020</v>
      </c>
      <c r="E2092" s="156" t="s">
        <v>736</v>
      </c>
      <c r="F2092" s="249" t="s">
        <v>737</v>
      </c>
      <c r="G2092" s="250"/>
      <c r="H2092" s="250"/>
      <c r="I2092" s="250"/>
      <c r="J2092" s="157" t="s">
        <v>2023</v>
      </c>
      <c r="K2092" s="158">
        <v>56.183999999999997</v>
      </c>
      <c r="L2092" s="251">
        <v>0</v>
      </c>
      <c r="M2092" s="250"/>
      <c r="N2092" s="252">
        <f>ROUND(L2092*K2092,2)</f>
        <v>0</v>
      </c>
      <c r="O2092" s="250"/>
      <c r="P2092" s="250"/>
      <c r="Q2092" s="250"/>
      <c r="R2092" s="35"/>
      <c r="T2092" s="159" t="s">
        <v>1876</v>
      </c>
      <c r="U2092" s="42" t="s">
        <v>1901</v>
      </c>
      <c r="V2092" s="34"/>
      <c r="W2092" s="160">
        <f>V2092*K2092</f>
        <v>0</v>
      </c>
      <c r="X2092" s="160">
        <v>0</v>
      </c>
      <c r="Y2092" s="160">
        <f>X2092*K2092</f>
        <v>0</v>
      </c>
      <c r="Z2092" s="160">
        <v>0</v>
      </c>
      <c r="AA2092" s="161">
        <f>Z2092*K2092</f>
        <v>0</v>
      </c>
      <c r="AR2092" s="16" t="s">
        <v>2102</v>
      </c>
      <c r="AT2092" s="16" t="s">
        <v>2020</v>
      </c>
      <c r="AU2092" s="16" t="s">
        <v>1960</v>
      </c>
      <c r="AY2092" s="16" t="s">
        <v>2019</v>
      </c>
      <c r="BE2092" s="102">
        <f>IF(U2092="základní",N2092,0)</f>
        <v>0</v>
      </c>
      <c r="BF2092" s="102">
        <f>IF(U2092="snížená",N2092,0)</f>
        <v>0</v>
      </c>
      <c r="BG2092" s="102">
        <f>IF(U2092="zákl. přenesená",N2092,0)</f>
        <v>0</v>
      </c>
      <c r="BH2092" s="102">
        <f>IF(U2092="sníž. přenesená",N2092,0)</f>
        <v>0</v>
      </c>
      <c r="BI2092" s="102">
        <f>IF(U2092="nulová",N2092,0)</f>
        <v>0</v>
      </c>
      <c r="BJ2092" s="16" t="s">
        <v>1878</v>
      </c>
      <c r="BK2092" s="102">
        <f>ROUND(L2092*K2092,2)</f>
        <v>0</v>
      </c>
      <c r="BL2092" s="16" t="s">
        <v>2102</v>
      </c>
      <c r="BM2092" s="16" t="s">
        <v>738</v>
      </c>
    </row>
    <row r="2093" spans="2:65" s="10" customFormat="1" ht="31.5" customHeight="1">
      <c r="B2093" s="162"/>
      <c r="C2093" s="163"/>
      <c r="D2093" s="163"/>
      <c r="E2093" s="164" t="s">
        <v>1876</v>
      </c>
      <c r="F2093" s="262" t="s">
        <v>2640</v>
      </c>
      <c r="G2093" s="263"/>
      <c r="H2093" s="263"/>
      <c r="I2093" s="263"/>
      <c r="J2093" s="163"/>
      <c r="K2093" s="165">
        <v>6.03</v>
      </c>
      <c r="L2093" s="163"/>
      <c r="M2093" s="163"/>
      <c r="N2093" s="163"/>
      <c r="O2093" s="163"/>
      <c r="P2093" s="163"/>
      <c r="Q2093" s="163"/>
      <c r="R2093" s="166"/>
      <c r="T2093" s="167"/>
      <c r="U2093" s="163"/>
      <c r="V2093" s="163"/>
      <c r="W2093" s="163"/>
      <c r="X2093" s="163"/>
      <c r="Y2093" s="163"/>
      <c r="Z2093" s="163"/>
      <c r="AA2093" s="168"/>
      <c r="AT2093" s="169" t="s">
        <v>2027</v>
      </c>
      <c r="AU2093" s="169" t="s">
        <v>1960</v>
      </c>
      <c r="AV2093" s="10" t="s">
        <v>1960</v>
      </c>
      <c r="AW2093" s="10" t="s">
        <v>2028</v>
      </c>
      <c r="AX2093" s="10" t="s">
        <v>1936</v>
      </c>
      <c r="AY2093" s="169" t="s">
        <v>2019</v>
      </c>
    </row>
    <row r="2094" spans="2:65" s="10" customFormat="1" ht="31.5" customHeight="1">
      <c r="B2094" s="162"/>
      <c r="C2094" s="163"/>
      <c r="D2094" s="163"/>
      <c r="E2094" s="164" t="s">
        <v>1876</v>
      </c>
      <c r="F2094" s="266" t="s">
        <v>2641</v>
      </c>
      <c r="G2094" s="263"/>
      <c r="H2094" s="263"/>
      <c r="I2094" s="263"/>
      <c r="J2094" s="163"/>
      <c r="K2094" s="165">
        <v>9.048</v>
      </c>
      <c r="L2094" s="163"/>
      <c r="M2094" s="163"/>
      <c r="N2094" s="163"/>
      <c r="O2094" s="163"/>
      <c r="P2094" s="163"/>
      <c r="Q2094" s="163"/>
      <c r="R2094" s="166"/>
      <c r="T2094" s="167"/>
      <c r="U2094" s="163"/>
      <c r="V2094" s="163"/>
      <c r="W2094" s="163"/>
      <c r="X2094" s="163"/>
      <c r="Y2094" s="163"/>
      <c r="Z2094" s="163"/>
      <c r="AA2094" s="168"/>
      <c r="AT2094" s="169" t="s">
        <v>2027</v>
      </c>
      <c r="AU2094" s="169" t="s">
        <v>1960</v>
      </c>
      <c r="AV2094" s="10" t="s">
        <v>1960</v>
      </c>
      <c r="AW2094" s="10" t="s">
        <v>2028</v>
      </c>
      <c r="AX2094" s="10" t="s">
        <v>1936</v>
      </c>
      <c r="AY2094" s="169" t="s">
        <v>2019</v>
      </c>
    </row>
    <row r="2095" spans="2:65" s="10" customFormat="1" ht="31.5" customHeight="1">
      <c r="B2095" s="162"/>
      <c r="C2095" s="163"/>
      <c r="D2095" s="163"/>
      <c r="E2095" s="164" t="s">
        <v>1876</v>
      </c>
      <c r="F2095" s="266" t="s">
        <v>2642</v>
      </c>
      <c r="G2095" s="263"/>
      <c r="H2095" s="263"/>
      <c r="I2095" s="263"/>
      <c r="J2095" s="163"/>
      <c r="K2095" s="165">
        <v>16.071999999999999</v>
      </c>
      <c r="L2095" s="163"/>
      <c r="M2095" s="163"/>
      <c r="N2095" s="163"/>
      <c r="O2095" s="163"/>
      <c r="P2095" s="163"/>
      <c r="Q2095" s="163"/>
      <c r="R2095" s="166"/>
      <c r="T2095" s="167"/>
      <c r="U2095" s="163"/>
      <c r="V2095" s="163"/>
      <c r="W2095" s="163"/>
      <c r="X2095" s="163"/>
      <c r="Y2095" s="163"/>
      <c r="Z2095" s="163"/>
      <c r="AA2095" s="168"/>
      <c r="AT2095" s="169" t="s">
        <v>2027</v>
      </c>
      <c r="AU2095" s="169" t="s">
        <v>1960</v>
      </c>
      <c r="AV2095" s="10" t="s">
        <v>1960</v>
      </c>
      <c r="AW2095" s="10" t="s">
        <v>2028</v>
      </c>
      <c r="AX2095" s="10" t="s">
        <v>1936</v>
      </c>
      <c r="AY2095" s="169" t="s">
        <v>2019</v>
      </c>
    </row>
    <row r="2096" spans="2:65" s="10" customFormat="1" ht="44.25" customHeight="1">
      <c r="B2096" s="162"/>
      <c r="C2096" s="163"/>
      <c r="D2096" s="163"/>
      <c r="E2096" s="164" t="s">
        <v>1876</v>
      </c>
      <c r="F2096" s="266" t="s">
        <v>2643</v>
      </c>
      <c r="G2096" s="263"/>
      <c r="H2096" s="263"/>
      <c r="I2096" s="263"/>
      <c r="J2096" s="163"/>
      <c r="K2096" s="165">
        <v>10.15</v>
      </c>
      <c r="L2096" s="163"/>
      <c r="M2096" s="163"/>
      <c r="N2096" s="163"/>
      <c r="O2096" s="163"/>
      <c r="P2096" s="163"/>
      <c r="Q2096" s="163"/>
      <c r="R2096" s="166"/>
      <c r="T2096" s="167"/>
      <c r="U2096" s="163"/>
      <c r="V2096" s="163"/>
      <c r="W2096" s="163"/>
      <c r="X2096" s="163"/>
      <c r="Y2096" s="163"/>
      <c r="Z2096" s="163"/>
      <c r="AA2096" s="168"/>
      <c r="AT2096" s="169" t="s">
        <v>2027</v>
      </c>
      <c r="AU2096" s="169" t="s">
        <v>1960</v>
      </c>
      <c r="AV2096" s="10" t="s">
        <v>1960</v>
      </c>
      <c r="AW2096" s="10" t="s">
        <v>2028</v>
      </c>
      <c r="AX2096" s="10" t="s">
        <v>1936</v>
      </c>
      <c r="AY2096" s="169" t="s">
        <v>2019</v>
      </c>
    </row>
    <row r="2097" spans="2:65" s="10" customFormat="1" ht="31.5" customHeight="1">
      <c r="B2097" s="162"/>
      <c r="C2097" s="163"/>
      <c r="D2097" s="163"/>
      <c r="E2097" s="164" t="s">
        <v>1876</v>
      </c>
      <c r="F2097" s="266" t="s">
        <v>2644</v>
      </c>
      <c r="G2097" s="263"/>
      <c r="H2097" s="263"/>
      <c r="I2097" s="263"/>
      <c r="J2097" s="163"/>
      <c r="K2097" s="165">
        <v>3.6</v>
      </c>
      <c r="L2097" s="163"/>
      <c r="M2097" s="163"/>
      <c r="N2097" s="163"/>
      <c r="O2097" s="163"/>
      <c r="P2097" s="163"/>
      <c r="Q2097" s="163"/>
      <c r="R2097" s="166"/>
      <c r="T2097" s="167"/>
      <c r="U2097" s="163"/>
      <c r="V2097" s="163"/>
      <c r="W2097" s="163"/>
      <c r="X2097" s="163"/>
      <c r="Y2097" s="163"/>
      <c r="Z2097" s="163"/>
      <c r="AA2097" s="168"/>
      <c r="AT2097" s="169" t="s">
        <v>2027</v>
      </c>
      <c r="AU2097" s="169" t="s">
        <v>1960</v>
      </c>
      <c r="AV2097" s="10" t="s">
        <v>1960</v>
      </c>
      <c r="AW2097" s="10" t="s">
        <v>2028</v>
      </c>
      <c r="AX2097" s="10" t="s">
        <v>1936</v>
      </c>
      <c r="AY2097" s="169" t="s">
        <v>2019</v>
      </c>
    </row>
    <row r="2098" spans="2:65" s="10" customFormat="1" ht="31.5" customHeight="1">
      <c r="B2098" s="162"/>
      <c r="C2098" s="163"/>
      <c r="D2098" s="163"/>
      <c r="E2098" s="164" t="s">
        <v>1876</v>
      </c>
      <c r="F2098" s="266" t="s">
        <v>2645</v>
      </c>
      <c r="G2098" s="263"/>
      <c r="H2098" s="263"/>
      <c r="I2098" s="263"/>
      <c r="J2098" s="163"/>
      <c r="K2098" s="165">
        <v>11.284000000000001</v>
      </c>
      <c r="L2098" s="163"/>
      <c r="M2098" s="163"/>
      <c r="N2098" s="163"/>
      <c r="O2098" s="163"/>
      <c r="P2098" s="163"/>
      <c r="Q2098" s="163"/>
      <c r="R2098" s="166"/>
      <c r="T2098" s="167"/>
      <c r="U2098" s="163"/>
      <c r="V2098" s="163"/>
      <c r="W2098" s="163"/>
      <c r="X2098" s="163"/>
      <c r="Y2098" s="163"/>
      <c r="Z2098" s="163"/>
      <c r="AA2098" s="168"/>
      <c r="AT2098" s="169" t="s">
        <v>2027</v>
      </c>
      <c r="AU2098" s="169" t="s">
        <v>1960</v>
      </c>
      <c r="AV2098" s="10" t="s">
        <v>1960</v>
      </c>
      <c r="AW2098" s="10" t="s">
        <v>2028</v>
      </c>
      <c r="AX2098" s="10" t="s">
        <v>1936</v>
      </c>
      <c r="AY2098" s="169" t="s">
        <v>2019</v>
      </c>
    </row>
    <row r="2099" spans="2:65" s="11" customFormat="1" ht="22.5" customHeight="1">
      <c r="B2099" s="170"/>
      <c r="C2099" s="171"/>
      <c r="D2099" s="171"/>
      <c r="E2099" s="172" t="s">
        <v>1876</v>
      </c>
      <c r="F2099" s="264" t="s">
        <v>2029</v>
      </c>
      <c r="G2099" s="265"/>
      <c r="H2099" s="265"/>
      <c r="I2099" s="265"/>
      <c r="J2099" s="171"/>
      <c r="K2099" s="173">
        <v>56.183999999999997</v>
      </c>
      <c r="L2099" s="171"/>
      <c r="M2099" s="171"/>
      <c r="N2099" s="171"/>
      <c r="O2099" s="171"/>
      <c r="P2099" s="171"/>
      <c r="Q2099" s="171"/>
      <c r="R2099" s="174"/>
      <c r="T2099" s="175"/>
      <c r="U2099" s="171"/>
      <c r="V2099" s="171"/>
      <c r="W2099" s="171"/>
      <c r="X2099" s="171"/>
      <c r="Y2099" s="171"/>
      <c r="Z2099" s="171"/>
      <c r="AA2099" s="176"/>
      <c r="AT2099" s="177" t="s">
        <v>2027</v>
      </c>
      <c r="AU2099" s="177" t="s">
        <v>1960</v>
      </c>
      <c r="AV2099" s="11" t="s">
        <v>2024</v>
      </c>
      <c r="AW2099" s="11" t="s">
        <v>2028</v>
      </c>
      <c r="AX2099" s="11" t="s">
        <v>1878</v>
      </c>
      <c r="AY2099" s="177" t="s">
        <v>2019</v>
      </c>
    </row>
    <row r="2100" spans="2:65" s="1" customFormat="1" ht="31.5" customHeight="1">
      <c r="B2100" s="33"/>
      <c r="C2100" s="155" t="s">
        <v>739</v>
      </c>
      <c r="D2100" s="155" t="s">
        <v>2020</v>
      </c>
      <c r="E2100" s="156" t="s">
        <v>740</v>
      </c>
      <c r="F2100" s="249" t="s">
        <v>741</v>
      </c>
      <c r="G2100" s="250"/>
      <c r="H2100" s="250"/>
      <c r="I2100" s="250"/>
      <c r="J2100" s="157" t="s">
        <v>2197</v>
      </c>
      <c r="K2100" s="158">
        <v>5</v>
      </c>
      <c r="L2100" s="251">
        <v>0</v>
      </c>
      <c r="M2100" s="250"/>
      <c r="N2100" s="252">
        <f>ROUND(L2100*K2100,2)</f>
        <v>0</v>
      </c>
      <c r="O2100" s="250"/>
      <c r="P2100" s="250"/>
      <c r="Q2100" s="250"/>
      <c r="R2100" s="35"/>
      <c r="T2100" s="159" t="s">
        <v>1876</v>
      </c>
      <c r="U2100" s="42" t="s">
        <v>1901</v>
      </c>
      <c r="V2100" s="34"/>
      <c r="W2100" s="160">
        <f>V2100*K2100</f>
        <v>0</v>
      </c>
      <c r="X2100" s="160">
        <v>0</v>
      </c>
      <c r="Y2100" s="160">
        <f>X2100*K2100</f>
        <v>0</v>
      </c>
      <c r="Z2100" s="160">
        <v>0</v>
      </c>
      <c r="AA2100" s="161">
        <f>Z2100*K2100</f>
        <v>0</v>
      </c>
      <c r="AR2100" s="16" t="s">
        <v>2102</v>
      </c>
      <c r="AT2100" s="16" t="s">
        <v>2020</v>
      </c>
      <c r="AU2100" s="16" t="s">
        <v>1960</v>
      </c>
      <c r="AY2100" s="16" t="s">
        <v>2019</v>
      </c>
      <c r="BE2100" s="102">
        <f>IF(U2100="základní",N2100,0)</f>
        <v>0</v>
      </c>
      <c r="BF2100" s="102">
        <f>IF(U2100="snížená",N2100,0)</f>
        <v>0</v>
      </c>
      <c r="BG2100" s="102">
        <f>IF(U2100="zákl. přenesená",N2100,0)</f>
        <v>0</v>
      </c>
      <c r="BH2100" s="102">
        <f>IF(U2100="sníž. přenesená",N2100,0)</f>
        <v>0</v>
      </c>
      <c r="BI2100" s="102">
        <f>IF(U2100="nulová",N2100,0)</f>
        <v>0</v>
      </c>
      <c r="BJ2100" s="16" t="s">
        <v>1878</v>
      </c>
      <c r="BK2100" s="102">
        <f>ROUND(L2100*K2100,2)</f>
        <v>0</v>
      </c>
      <c r="BL2100" s="16" t="s">
        <v>2102</v>
      </c>
      <c r="BM2100" s="16" t="s">
        <v>742</v>
      </c>
    </row>
    <row r="2101" spans="2:65" s="10" customFormat="1" ht="22.5" customHeight="1">
      <c r="B2101" s="162"/>
      <c r="C2101" s="163"/>
      <c r="D2101" s="163"/>
      <c r="E2101" s="164" t="s">
        <v>1876</v>
      </c>
      <c r="F2101" s="262" t="s">
        <v>743</v>
      </c>
      <c r="G2101" s="263"/>
      <c r="H2101" s="263"/>
      <c r="I2101" s="263"/>
      <c r="J2101" s="163"/>
      <c r="K2101" s="165">
        <v>5</v>
      </c>
      <c r="L2101" s="163"/>
      <c r="M2101" s="163"/>
      <c r="N2101" s="163"/>
      <c r="O2101" s="163"/>
      <c r="P2101" s="163"/>
      <c r="Q2101" s="163"/>
      <c r="R2101" s="166"/>
      <c r="T2101" s="167"/>
      <c r="U2101" s="163"/>
      <c r="V2101" s="163"/>
      <c r="W2101" s="163"/>
      <c r="X2101" s="163"/>
      <c r="Y2101" s="163"/>
      <c r="Z2101" s="163"/>
      <c r="AA2101" s="168"/>
      <c r="AT2101" s="169" t="s">
        <v>2027</v>
      </c>
      <c r="AU2101" s="169" t="s">
        <v>1960</v>
      </c>
      <c r="AV2101" s="10" t="s">
        <v>1960</v>
      </c>
      <c r="AW2101" s="10" t="s">
        <v>2028</v>
      </c>
      <c r="AX2101" s="10" t="s">
        <v>1936</v>
      </c>
      <c r="AY2101" s="169" t="s">
        <v>2019</v>
      </c>
    </row>
    <row r="2102" spans="2:65" s="11" customFormat="1" ht="22.5" customHeight="1">
      <c r="B2102" s="170"/>
      <c r="C2102" s="171"/>
      <c r="D2102" s="171"/>
      <c r="E2102" s="172" t="s">
        <v>1876</v>
      </c>
      <c r="F2102" s="264" t="s">
        <v>2029</v>
      </c>
      <c r="G2102" s="265"/>
      <c r="H2102" s="265"/>
      <c r="I2102" s="265"/>
      <c r="J2102" s="171"/>
      <c r="K2102" s="173">
        <v>5</v>
      </c>
      <c r="L2102" s="171"/>
      <c r="M2102" s="171"/>
      <c r="N2102" s="171"/>
      <c r="O2102" s="171"/>
      <c r="P2102" s="171"/>
      <c r="Q2102" s="171"/>
      <c r="R2102" s="174"/>
      <c r="T2102" s="175"/>
      <c r="U2102" s="171"/>
      <c r="V2102" s="171"/>
      <c r="W2102" s="171"/>
      <c r="X2102" s="171"/>
      <c r="Y2102" s="171"/>
      <c r="Z2102" s="171"/>
      <c r="AA2102" s="176"/>
      <c r="AT2102" s="177" t="s">
        <v>2027</v>
      </c>
      <c r="AU2102" s="177" t="s">
        <v>1960</v>
      </c>
      <c r="AV2102" s="11" t="s">
        <v>2024</v>
      </c>
      <c r="AW2102" s="11" t="s">
        <v>2028</v>
      </c>
      <c r="AX2102" s="11" t="s">
        <v>1878</v>
      </c>
      <c r="AY2102" s="177" t="s">
        <v>2019</v>
      </c>
    </row>
    <row r="2103" spans="2:65" s="1" customFormat="1" ht="22.5" customHeight="1">
      <c r="B2103" s="33"/>
      <c r="C2103" s="178" t="s">
        <v>744</v>
      </c>
      <c r="D2103" s="178" t="s">
        <v>2128</v>
      </c>
      <c r="E2103" s="179" t="s">
        <v>745</v>
      </c>
      <c r="F2103" s="267" t="s">
        <v>746</v>
      </c>
      <c r="G2103" s="268"/>
      <c r="H2103" s="268"/>
      <c r="I2103" s="268"/>
      <c r="J2103" s="180" t="s">
        <v>2197</v>
      </c>
      <c r="K2103" s="181">
        <v>5</v>
      </c>
      <c r="L2103" s="269">
        <v>0</v>
      </c>
      <c r="M2103" s="268"/>
      <c r="N2103" s="270">
        <f>ROUND(L2103*K2103,2)</f>
        <v>0</v>
      </c>
      <c r="O2103" s="250"/>
      <c r="P2103" s="250"/>
      <c r="Q2103" s="250"/>
      <c r="R2103" s="35"/>
      <c r="T2103" s="159" t="s">
        <v>1876</v>
      </c>
      <c r="U2103" s="42" t="s">
        <v>1901</v>
      </c>
      <c r="V2103" s="34"/>
      <c r="W2103" s="160">
        <f>V2103*K2103</f>
        <v>0</v>
      </c>
      <c r="X2103" s="160">
        <v>1.0610000000000001E-3</v>
      </c>
      <c r="Y2103" s="160">
        <f>X2103*K2103</f>
        <v>5.3050000000000007E-3</v>
      </c>
      <c r="Z2103" s="160">
        <v>0</v>
      </c>
      <c r="AA2103" s="161">
        <f>Z2103*K2103</f>
        <v>0</v>
      </c>
      <c r="AR2103" s="16" t="s">
        <v>2184</v>
      </c>
      <c r="AT2103" s="16" t="s">
        <v>2128</v>
      </c>
      <c r="AU2103" s="16" t="s">
        <v>1960</v>
      </c>
      <c r="AY2103" s="16" t="s">
        <v>2019</v>
      </c>
      <c r="BE2103" s="102">
        <f>IF(U2103="základní",N2103,0)</f>
        <v>0</v>
      </c>
      <c r="BF2103" s="102">
        <f>IF(U2103="snížená",N2103,0)</f>
        <v>0</v>
      </c>
      <c r="BG2103" s="102">
        <f>IF(U2103="zákl. přenesená",N2103,0)</f>
        <v>0</v>
      </c>
      <c r="BH2103" s="102">
        <f>IF(U2103="sníž. přenesená",N2103,0)</f>
        <v>0</v>
      </c>
      <c r="BI2103" s="102">
        <f>IF(U2103="nulová",N2103,0)</f>
        <v>0</v>
      </c>
      <c r="BJ2103" s="16" t="s">
        <v>1878</v>
      </c>
      <c r="BK2103" s="102">
        <f>ROUND(L2103*K2103,2)</f>
        <v>0</v>
      </c>
      <c r="BL2103" s="16" t="s">
        <v>2102</v>
      </c>
      <c r="BM2103" s="16" t="s">
        <v>747</v>
      </c>
    </row>
    <row r="2104" spans="2:65" s="1" customFormat="1" ht="31.5" customHeight="1">
      <c r="B2104" s="33"/>
      <c r="C2104" s="155" t="s">
        <v>748</v>
      </c>
      <c r="D2104" s="155" t="s">
        <v>2020</v>
      </c>
      <c r="E2104" s="156" t="s">
        <v>749</v>
      </c>
      <c r="F2104" s="249" t="s">
        <v>750</v>
      </c>
      <c r="G2104" s="250"/>
      <c r="H2104" s="250"/>
      <c r="I2104" s="250"/>
      <c r="J2104" s="157" t="s">
        <v>2049</v>
      </c>
      <c r="K2104" s="158">
        <v>19.7</v>
      </c>
      <c r="L2104" s="251">
        <v>0</v>
      </c>
      <c r="M2104" s="250"/>
      <c r="N2104" s="252">
        <f>ROUND(L2104*K2104,2)</f>
        <v>0</v>
      </c>
      <c r="O2104" s="250"/>
      <c r="P2104" s="250"/>
      <c r="Q2104" s="250"/>
      <c r="R2104" s="35"/>
      <c r="T2104" s="159" t="s">
        <v>1876</v>
      </c>
      <c r="U2104" s="42" t="s">
        <v>1901</v>
      </c>
      <c r="V2104" s="34"/>
      <c r="W2104" s="160">
        <f>V2104*K2104</f>
        <v>0</v>
      </c>
      <c r="X2104" s="160">
        <v>3.1E-4</v>
      </c>
      <c r="Y2104" s="160">
        <f>X2104*K2104</f>
        <v>6.1069999999999996E-3</v>
      </c>
      <c r="Z2104" s="160">
        <v>0</v>
      </c>
      <c r="AA2104" s="161">
        <f>Z2104*K2104</f>
        <v>0</v>
      </c>
      <c r="AR2104" s="16" t="s">
        <v>2102</v>
      </c>
      <c r="AT2104" s="16" t="s">
        <v>2020</v>
      </c>
      <c r="AU2104" s="16" t="s">
        <v>1960</v>
      </c>
      <c r="AY2104" s="16" t="s">
        <v>2019</v>
      </c>
      <c r="BE2104" s="102">
        <f>IF(U2104="základní",N2104,0)</f>
        <v>0</v>
      </c>
      <c r="BF2104" s="102">
        <f>IF(U2104="snížená",N2104,0)</f>
        <v>0</v>
      </c>
      <c r="BG2104" s="102">
        <f>IF(U2104="zákl. přenesená",N2104,0)</f>
        <v>0</v>
      </c>
      <c r="BH2104" s="102">
        <f>IF(U2104="sníž. přenesená",N2104,0)</f>
        <v>0</v>
      </c>
      <c r="BI2104" s="102">
        <f>IF(U2104="nulová",N2104,0)</f>
        <v>0</v>
      </c>
      <c r="BJ2104" s="16" t="s">
        <v>1878</v>
      </c>
      <c r="BK2104" s="102">
        <f>ROUND(L2104*K2104,2)</f>
        <v>0</v>
      </c>
      <c r="BL2104" s="16" t="s">
        <v>2102</v>
      </c>
      <c r="BM2104" s="16" t="s">
        <v>751</v>
      </c>
    </row>
    <row r="2105" spans="2:65" s="10" customFormat="1" ht="44.25" customHeight="1">
      <c r="B2105" s="162"/>
      <c r="C2105" s="163"/>
      <c r="D2105" s="163"/>
      <c r="E2105" s="164" t="s">
        <v>1876</v>
      </c>
      <c r="F2105" s="262" t="s">
        <v>752</v>
      </c>
      <c r="G2105" s="263"/>
      <c r="H2105" s="263"/>
      <c r="I2105" s="263"/>
      <c r="J2105" s="163"/>
      <c r="K2105" s="165">
        <v>19.7</v>
      </c>
      <c r="L2105" s="163"/>
      <c r="M2105" s="163"/>
      <c r="N2105" s="163"/>
      <c r="O2105" s="163"/>
      <c r="P2105" s="163"/>
      <c r="Q2105" s="163"/>
      <c r="R2105" s="166"/>
      <c r="T2105" s="167"/>
      <c r="U2105" s="163"/>
      <c r="V2105" s="163"/>
      <c r="W2105" s="163"/>
      <c r="X2105" s="163"/>
      <c r="Y2105" s="163"/>
      <c r="Z2105" s="163"/>
      <c r="AA2105" s="168"/>
      <c r="AT2105" s="169" t="s">
        <v>2027</v>
      </c>
      <c r="AU2105" s="169" t="s">
        <v>1960</v>
      </c>
      <c r="AV2105" s="10" t="s">
        <v>1960</v>
      </c>
      <c r="AW2105" s="10" t="s">
        <v>2028</v>
      </c>
      <c r="AX2105" s="10" t="s">
        <v>1936</v>
      </c>
      <c r="AY2105" s="169" t="s">
        <v>2019</v>
      </c>
    </row>
    <row r="2106" spans="2:65" s="11" customFormat="1" ht="22.5" customHeight="1">
      <c r="B2106" s="170"/>
      <c r="C2106" s="171"/>
      <c r="D2106" s="171"/>
      <c r="E2106" s="172" t="s">
        <v>1876</v>
      </c>
      <c r="F2106" s="264" t="s">
        <v>2029</v>
      </c>
      <c r="G2106" s="265"/>
      <c r="H2106" s="265"/>
      <c r="I2106" s="265"/>
      <c r="J2106" s="171"/>
      <c r="K2106" s="173">
        <v>19.7</v>
      </c>
      <c r="L2106" s="171"/>
      <c r="M2106" s="171"/>
      <c r="N2106" s="171"/>
      <c r="O2106" s="171"/>
      <c r="P2106" s="171"/>
      <c r="Q2106" s="171"/>
      <c r="R2106" s="174"/>
      <c r="T2106" s="175"/>
      <c r="U2106" s="171"/>
      <c r="V2106" s="171"/>
      <c r="W2106" s="171"/>
      <c r="X2106" s="171"/>
      <c r="Y2106" s="171"/>
      <c r="Z2106" s="171"/>
      <c r="AA2106" s="176"/>
      <c r="AT2106" s="177" t="s">
        <v>2027</v>
      </c>
      <c r="AU2106" s="177" t="s">
        <v>1960</v>
      </c>
      <c r="AV2106" s="11" t="s">
        <v>2024</v>
      </c>
      <c r="AW2106" s="11" t="s">
        <v>2028</v>
      </c>
      <c r="AX2106" s="11" t="s">
        <v>1878</v>
      </c>
      <c r="AY2106" s="177" t="s">
        <v>2019</v>
      </c>
    </row>
    <row r="2107" spans="2:65" s="1" customFormat="1" ht="31.5" customHeight="1">
      <c r="B2107" s="33"/>
      <c r="C2107" s="155" t="s">
        <v>753</v>
      </c>
      <c r="D2107" s="155" t="s">
        <v>2020</v>
      </c>
      <c r="E2107" s="156" t="s">
        <v>754</v>
      </c>
      <c r="F2107" s="249" t="s">
        <v>755</v>
      </c>
      <c r="G2107" s="250"/>
      <c r="H2107" s="250"/>
      <c r="I2107" s="250"/>
      <c r="J2107" s="157" t="s">
        <v>2049</v>
      </c>
      <c r="K2107" s="158">
        <v>42.99</v>
      </c>
      <c r="L2107" s="251">
        <v>0</v>
      </c>
      <c r="M2107" s="250"/>
      <c r="N2107" s="252">
        <f>ROUND(L2107*K2107,2)</f>
        <v>0</v>
      </c>
      <c r="O2107" s="250"/>
      <c r="P2107" s="250"/>
      <c r="Q2107" s="250"/>
      <c r="R2107" s="35"/>
      <c r="T2107" s="159" t="s">
        <v>1876</v>
      </c>
      <c r="U2107" s="42" t="s">
        <v>1901</v>
      </c>
      <c r="V2107" s="34"/>
      <c r="W2107" s="160">
        <f>V2107*K2107</f>
        <v>0</v>
      </c>
      <c r="X2107" s="160">
        <v>2.5999999999999998E-4</v>
      </c>
      <c r="Y2107" s="160">
        <f>X2107*K2107</f>
        <v>1.1177399999999999E-2</v>
      </c>
      <c r="Z2107" s="160">
        <v>0</v>
      </c>
      <c r="AA2107" s="161">
        <f>Z2107*K2107</f>
        <v>0</v>
      </c>
      <c r="AR2107" s="16" t="s">
        <v>2102</v>
      </c>
      <c r="AT2107" s="16" t="s">
        <v>2020</v>
      </c>
      <c r="AU2107" s="16" t="s">
        <v>1960</v>
      </c>
      <c r="AY2107" s="16" t="s">
        <v>2019</v>
      </c>
      <c r="BE2107" s="102">
        <f>IF(U2107="základní",N2107,0)</f>
        <v>0</v>
      </c>
      <c r="BF2107" s="102">
        <f>IF(U2107="snížená",N2107,0)</f>
        <v>0</v>
      </c>
      <c r="BG2107" s="102">
        <f>IF(U2107="zákl. přenesená",N2107,0)</f>
        <v>0</v>
      </c>
      <c r="BH2107" s="102">
        <f>IF(U2107="sníž. přenesená",N2107,0)</f>
        <v>0</v>
      </c>
      <c r="BI2107" s="102">
        <f>IF(U2107="nulová",N2107,0)</f>
        <v>0</v>
      </c>
      <c r="BJ2107" s="16" t="s">
        <v>1878</v>
      </c>
      <c r="BK2107" s="102">
        <f>ROUND(L2107*K2107,2)</f>
        <v>0</v>
      </c>
      <c r="BL2107" s="16" t="s">
        <v>2102</v>
      </c>
      <c r="BM2107" s="16" t="s">
        <v>756</v>
      </c>
    </row>
    <row r="2108" spans="2:65" s="10" customFormat="1" ht="44.25" customHeight="1">
      <c r="B2108" s="162"/>
      <c r="C2108" s="163"/>
      <c r="D2108" s="163"/>
      <c r="E2108" s="164" t="s">
        <v>1876</v>
      </c>
      <c r="F2108" s="262" t="s">
        <v>757</v>
      </c>
      <c r="G2108" s="263"/>
      <c r="H2108" s="263"/>
      <c r="I2108" s="263"/>
      <c r="J2108" s="163"/>
      <c r="K2108" s="165">
        <v>42.99</v>
      </c>
      <c r="L2108" s="163"/>
      <c r="M2108" s="163"/>
      <c r="N2108" s="163"/>
      <c r="O2108" s="163"/>
      <c r="P2108" s="163"/>
      <c r="Q2108" s="163"/>
      <c r="R2108" s="166"/>
      <c r="T2108" s="167"/>
      <c r="U2108" s="163"/>
      <c r="V2108" s="163"/>
      <c r="W2108" s="163"/>
      <c r="X2108" s="163"/>
      <c r="Y2108" s="163"/>
      <c r="Z2108" s="163"/>
      <c r="AA2108" s="168"/>
      <c r="AT2108" s="169" t="s">
        <v>2027</v>
      </c>
      <c r="AU2108" s="169" t="s">
        <v>1960</v>
      </c>
      <c r="AV2108" s="10" t="s">
        <v>1960</v>
      </c>
      <c r="AW2108" s="10" t="s">
        <v>2028</v>
      </c>
      <c r="AX2108" s="10" t="s">
        <v>1936</v>
      </c>
      <c r="AY2108" s="169" t="s">
        <v>2019</v>
      </c>
    </row>
    <row r="2109" spans="2:65" s="11" customFormat="1" ht="22.5" customHeight="1">
      <c r="B2109" s="170"/>
      <c r="C2109" s="171"/>
      <c r="D2109" s="171"/>
      <c r="E2109" s="172" t="s">
        <v>1876</v>
      </c>
      <c r="F2109" s="264" t="s">
        <v>2029</v>
      </c>
      <c r="G2109" s="265"/>
      <c r="H2109" s="265"/>
      <c r="I2109" s="265"/>
      <c r="J2109" s="171"/>
      <c r="K2109" s="173">
        <v>42.99</v>
      </c>
      <c r="L2109" s="171"/>
      <c r="M2109" s="171"/>
      <c r="N2109" s="171"/>
      <c r="O2109" s="171"/>
      <c r="P2109" s="171"/>
      <c r="Q2109" s="171"/>
      <c r="R2109" s="174"/>
      <c r="T2109" s="175"/>
      <c r="U2109" s="171"/>
      <c r="V2109" s="171"/>
      <c r="W2109" s="171"/>
      <c r="X2109" s="171"/>
      <c r="Y2109" s="171"/>
      <c r="Z2109" s="171"/>
      <c r="AA2109" s="176"/>
      <c r="AT2109" s="177" t="s">
        <v>2027</v>
      </c>
      <c r="AU2109" s="177" t="s">
        <v>1960</v>
      </c>
      <c r="AV2109" s="11" t="s">
        <v>2024</v>
      </c>
      <c r="AW2109" s="11" t="s">
        <v>2028</v>
      </c>
      <c r="AX2109" s="11" t="s">
        <v>1878</v>
      </c>
      <c r="AY2109" s="177" t="s">
        <v>2019</v>
      </c>
    </row>
    <row r="2110" spans="2:65" s="1" customFormat="1" ht="22.5" customHeight="1">
      <c r="B2110" s="33"/>
      <c r="C2110" s="155" t="s">
        <v>758</v>
      </c>
      <c r="D2110" s="155" t="s">
        <v>2020</v>
      </c>
      <c r="E2110" s="156" t="s">
        <v>759</v>
      </c>
      <c r="F2110" s="249" t="s">
        <v>760</v>
      </c>
      <c r="G2110" s="250"/>
      <c r="H2110" s="250"/>
      <c r="I2110" s="250"/>
      <c r="J2110" s="157" t="s">
        <v>2023</v>
      </c>
      <c r="K2110" s="158">
        <v>93.088999999999999</v>
      </c>
      <c r="L2110" s="251">
        <v>0</v>
      </c>
      <c r="M2110" s="250"/>
      <c r="N2110" s="252">
        <f>ROUND(L2110*K2110,2)</f>
        <v>0</v>
      </c>
      <c r="O2110" s="250"/>
      <c r="P2110" s="250"/>
      <c r="Q2110" s="250"/>
      <c r="R2110" s="35"/>
      <c r="T2110" s="159" t="s">
        <v>1876</v>
      </c>
      <c r="U2110" s="42" t="s">
        <v>1901</v>
      </c>
      <c r="V2110" s="34"/>
      <c r="W2110" s="160">
        <f>V2110*K2110</f>
        <v>0</v>
      </c>
      <c r="X2110" s="160">
        <v>2.9999999999999997E-4</v>
      </c>
      <c r="Y2110" s="160">
        <f>X2110*K2110</f>
        <v>2.7926699999999999E-2</v>
      </c>
      <c r="Z2110" s="160">
        <v>0</v>
      </c>
      <c r="AA2110" s="161">
        <f>Z2110*K2110</f>
        <v>0</v>
      </c>
      <c r="AR2110" s="16" t="s">
        <v>2102</v>
      </c>
      <c r="AT2110" s="16" t="s">
        <v>2020</v>
      </c>
      <c r="AU2110" s="16" t="s">
        <v>1960</v>
      </c>
      <c r="AY2110" s="16" t="s">
        <v>2019</v>
      </c>
      <c r="BE2110" s="102">
        <f>IF(U2110="základní",N2110,0)</f>
        <v>0</v>
      </c>
      <c r="BF2110" s="102">
        <f>IF(U2110="snížená",N2110,0)</f>
        <v>0</v>
      </c>
      <c r="BG2110" s="102">
        <f>IF(U2110="zákl. přenesená",N2110,0)</f>
        <v>0</v>
      </c>
      <c r="BH2110" s="102">
        <f>IF(U2110="sníž. přenesená",N2110,0)</f>
        <v>0</v>
      </c>
      <c r="BI2110" s="102">
        <f>IF(U2110="nulová",N2110,0)</f>
        <v>0</v>
      </c>
      <c r="BJ2110" s="16" t="s">
        <v>1878</v>
      </c>
      <c r="BK2110" s="102">
        <f>ROUND(L2110*K2110,2)</f>
        <v>0</v>
      </c>
      <c r="BL2110" s="16" t="s">
        <v>2102</v>
      </c>
      <c r="BM2110" s="16" t="s">
        <v>761</v>
      </c>
    </row>
    <row r="2111" spans="2:65" s="10" customFormat="1" ht="57" customHeight="1">
      <c r="B2111" s="162"/>
      <c r="C2111" s="163"/>
      <c r="D2111" s="163"/>
      <c r="E2111" s="164" t="s">
        <v>1876</v>
      </c>
      <c r="F2111" s="262" t="s">
        <v>2639</v>
      </c>
      <c r="G2111" s="263"/>
      <c r="H2111" s="263"/>
      <c r="I2111" s="263"/>
      <c r="J2111" s="163"/>
      <c r="K2111" s="165">
        <v>36.905000000000001</v>
      </c>
      <c r="L2111" s="163"/>
      <c r="M2111" s="163"/>
      <c r="N2111" s="163"/>
      <c r="O2111" s="163"/>
      <c r="P2111" s="163"/>
      <c r="Q2111" s="163"/>
      <c r="R2111" s="166"/>
      <c r="T2111" s="167"/>
      <c r="U2111" s="163"/>
      <c r="V2111" s="163"/>
      <c r="W2111" s="163"/>
      <c r="X2111" s="163"/>
      <c r="Y2111" s="163"/>
      <c r="Z2111" s="163"/>
      <c r="AA2111" s="168"/>
      <c r="AT2111" s="169" t="s">
        <v>2027</v>
      </c>
      <c r="AU2111" s="169" t="s">
        <v>1960</v>
      </c>
      <c r="AV2111" s="10" t="s">
        <v>1960</v>
      </c>
      <c r="AW2111" s="10" t="s">
        <v>2028</v>
      </c>
      <c r="AX2111" s="10" t="s">
        <v>1936</v>
      </c>
      <c r="AY2111" s="169" t="s">
        <v>2019</v>
      </c>
    </row>
    <row r="2112" spans="2:65" s="10" customFormat="1" ht="31.5" customHeight="1">
      <c r="B2112" s="162"/>
      <c r="C2112" s="163"/>
      <c r="D2112" s="163"/>
      <c r="E2112" s="164" t="s">
        <v>1876</v>
      </c>
      <c r="F2112" s="266" t="s">
        <v>2640</v>
      </c>
      <c r="G2112" s="263"/>
      <c r="H2112" s="263"/>
      <c r="I2112" s="263"/>
      <c r="J2112" s="163"/>
      <c r="K2112" s="165">
        <v>6.03</v>
      </c>
      <c r="L2112" s="163"/>
      <c r="M2112" s="163"/>
      <c r="N2112" s="163"/>
      <c r="O2112" s="163"/>
      <c r="P2112" s="163"/>
      <c r="Q2112" s="163"/>
      <c r="R2112" s="166"/>
      <c r="T2112" s="167"/>
      <c r="U2112" s="163"/>
      <c r="V2112" s="163"/>
      <c r="W2112" s="163"/>
      <c r="X2112" s="163"/>
      <c r="Y2112" s="163"/>
      <c r="Z2112" s="163"/>
      <c r="AA2112" s="168"/>
      <c r="AT2112" s="169" t="s">
        <v>2027</v>
      </c>
      <c r="AU2112" s="169" t="s">
        <v>1960</v>
      </c>
      <c r="AV2112" s="10" t="s">
        <v>1960</v>
      </c>
      <c r="AW2112" s="10" t="s">
        <v>2028</v>
      </c>
      <c r="AX2112" s="10" t="s">
        <v>1936</v>
      </c>
      <c r="AY2112" s="169" t="s">
        <v>2019</v>
      </c>
    </row>
    <row r="2113" spans="2:65" s="10" customFormat="1" ht="31.5" customHeight="1">
      <c r="B2113" s="162"/>
      <c r="C2113" s="163"/>
      <c r="D2113" s="163"/>
      <c r="E2113" s="164" t="s">
        <v>1876</v>
      </c>
      <c r="F2113" s="266" t="s">
        <v>2641</v>
      </c>
      <c r="G2113" s="263"/>
      <c r="H2113" s="263"/>
      <c r="I2113" s="263"/>
      <c r="J2113" s="163"/>
      <c r="K2113" s="165">
        <v>9.048</v>
      </c>
      <c r="L2113" s="163"/>
      <c r="M2113" s="163"/>
      <c r="N2113" s="163"/>
      <c r="O2113" s="163"/>
      <c r="P2113" s="163"/>
      <c r="Q2113" s="163"/>
      <c r="R2113" s="166"/>
      <c r="T2113" s="167"/>
      <c r="U2113" s="163"/>
      <c r="V2113" s="163"/>
      <c r="W2113" s="163"/>
      <c r="X2113" s="163"/>
      <c r="Y2113" s="163"/>
      <c r="Z2113" s="163"/>
      <c r="AA2113" s="168"/>
      <c r="AT2113" s="169" t="s">
        <v>2027</v>
      </c>
      <c r="AU2113" s="169" t="s">
        <v>1960</v>
      </c>
      <c r="AV2113" s="10" t="s">
        <v>1960</v>
      </c>
      <c r="AW2113" s="10" t="s">
        <v>2028</v>
      </c>
      <c r="AX2113" s="10" t="s">
        <v>1936</v>
      </c>
      <c r="AY2113" s="169" t="s">
        <v>2019</v>
      </c>
    </row>
    <row r="2114" spans="2:65" s="10" customFormat="1" ht="31.5" customHeight="1">
      <c r="B2114" s="162"/>
      <c r="C2114" s="163"/>
      <c r="D2114" s="163"/>
      <c r="E2114" s="164" t="s">
        <v>1876</v>
      </c>
      <c r="F2114" s="266" t="s">
        <v>2642</v>
      </c>
      <c r="G2114" s="263"/>
      <c r="H2114" s="263"/>
      <c r="I2114" s="263"/>
      <c r="J2114" s="163"/>
      <c r="K2114" s="165">
        <v>16.071999999999999</v>
      </c>
      <c r="L2114" s="163"/>
      <c r="M2114" s="163"/>
      <c r="N2114" s="163"/>
      <c r="O2114" s="163"/>
      <c r="P2114" s="163"/>
      <c r="Q2114" s="163"/>
      <c r="R2114" s="166"/>
      <c r="T2114" s="167"/>
      <c r="U2114" s="163"/>
      <c r="V2114" s="163"/>
      <c r="W2114" s="163"/>
      <c r="X2114" s="163"/>
      <c r="Y2114" s="163"/>
      <c r="Z2114" s="163"/>
      <c r="AA2114" s="168"/>
      <c r="AT2114" s="169" t="s">
        <v>2027</v>
      </c>
      <c r="AU2114" s="169" t="s">
        <v>1960</v>
      </c>
      <c r="AV2114" s="10" t="s">
        <v>1960</v>
      </c>
      <c r="AW2114" s="10" t="s">
        <v>2028</v>
      </c>
      <c r="AX2114" s="10" t="s">
        <v>1936</v>
      </c>
      <c r="AY2114" s="169" t="s">
        <v>2019</v>
      </c>
    </row>
    <row r="2115" spans="2:65" s="10" customFormat="1" ht="44.25" customHeight="1">
      <c r="B2115" s="162"/>
      <c r="C2115" s="163"/>
      <c r="D2115" s="163"/>
      <c r="E2115" s="164" t="s">
        <v>1876</v>
      </c>
      <c r="F2115" s="266" t="s">
        <v>2643</v>
      </c>
      <c r="G2115" s="263"/>
      <c r="H2115" s="263"/>
      <c r="I2115" s="263"/>
      <c r="J2115" s="163"/>
      <c r="K2115" s="165">
        <v>10.15</v>
      </c>
      <c r="L2115" s="163"/>
      <c r="M2115" s="163"/>
      <c r="N2115" s="163"/>
      <c r="O2115" s="163"/>
      <c r="P2115" s="163"/>
      <c r="Q2115" s="163"/>
      <c r="R2115" s="166"/>
      <c r="T2115" s="167"/>
      <c r="U2115" s="163"/>
      <c r="V2115" s="163"/>
      <c r="W2115" s="163"/>
      <c r="X2115" s="163"/>
      <c r="Y2115" s="163"/>
      <c r="Z2115" s="163"/>
      <c r="AA2115" s="168"/>
      <c r="AT2115" s="169" t="s">
        <v>2027</v>
      </c>
      <c r="AU2115" s="169" t="s">
        <v>1960</v>
      </c>
      <c r="AV2115" s="10" t="s">
        <v>1960</v>
      </c>
      <c r="AW2115" s="10" t="s">
        <v>2028</v>
      </c>
      <c r="AX2115" s="10" t="s">
        <v>1936</v>
      </c>
      <c r="AY2115" s="169" t="s">
        <v>2019</v>
      </c>
    </row>
    <row r="2116" spans="2:65" s="10" customFormat="1" ht="31.5" customHeight="1">
      <c r="B2116" s="162"/>
      <c r="C2116" s="163"/>
      <c r="D2116" s="163"/>
      <c r="E2116" s="164" t="s">
        <v>1876</v>
      </c>
      <c r="F2116" s="266" t="s">
        <v>2644</v>
      </c>
      <c r="G2116" s="263"/>
      <c r="H2116" s="263"/>
      <c r="I2116" s="263"/>
      <c r="J2116" s="163"/>
      <c r="K2116" s="165">
        <v>3.6</v>
      </c>
      <c r="L2116" s="163"/>
      <c r="M2116" s="163"/>
      <c r="N2116" s="163"/>
      <c r="O2116" s="163"/>
      <c r="P2116" s="163"/>
      <c r="Q2116" s="163"/>
      <c r="R2116" s="166"/>
      <c r="T2116" s="167"/>
      <c r="U2116" s="163"/>
      <c r="V2116" s="163"/>
      <c r="W2116" s="163"/>
      <c r="X2116" s="163"/>
      <c r="Y2116" s="163"/>
      <c r="Z2116" s="163"/>
      <c r="AA2116" s="168"/>
      <c r="AT2116" s="169" t="s">
        <v>2027</v>
      </c>
      <c r="AU2116" s="169" t="s">
        <v>1960</v>
      </c>
      <c r="AV2116" s="10" t="s">
        <v>1960</v>
      </c>
      <c r="AW2116" s="10" t="s">
        <v>2028</v>
      </c>
      <c r="AX2116" s="10" t="s">
        <v>1936</v>
      </c>
      <c r="AY2116" s="169" t="s">
        <v>2019</v>
      </c>
    </row>
    <row r="2117" spans="2:65" s="10" customFormat="1" ht="31.5" customHeight="1">
      <c r="B2117" s="162"/>
      <c r="C2117" s="163"/>
      <c r="D2117" s="163"/>
      <c r="E2117" s="164" t="s">
        <v>1876</v>
      </c>
      <c r="F2117" s="266" t="s">
        <v>2645</v>
      </c>
      <c r="G2117" s="263"/>
      <c r="H2117" s="263"/>
      <c r="I2117" s="263"/>
      <c r="J2117" s="163"/>
      <c r="K2117" s="165">
        <v>11.284000000000001</v>
      </c>
      <c r="L2117" s="163"/>
      <c r="M2117" s="163"/>
      <c r="N2117" s="163"/>
      <c r="O2117" s="163"/>
      <c r="P2117" s="163"/>
      <c r="Q2117" s="163"/>
      <c r="R2117" s="166"/>
      <c r="T2117" s="167"/>
      <c r="U2117" s="163"/>
      <c r="V2117" s="163"/>
      <c r="W2117" s="163"/>
      <c r="X2117" s="163"/>
      <c r="Y2117" s="163"/>
      <c r="Z2117" s="163"/>
      <c r="AA2117" s="168"/>
      <c r="AT2117" s="169" t="s">
        <v>2027</v>
      </c>
      <c r="AU2117" s="169" t="s">
        <v>1960</v>
      </c>
      <c r="AV2117" s="10" t="s">
        <v>1960</v>
      </c>
      <c r="AW2117" s="10" t="s">
        <v>2028</v>
      </c>
      <c r="AX2117" s="10" t="s">
        <v>1936</v>
      </c>
      <c r="AY2117" s="169" t="s">
        <v>2019</v>
      </c>
    </row>
    <row r="2118" spans="2:65" s="11" customFormat="1" ht="22.5" customHeight="1">
      <c r="B2118" s="170"/>
      <c r="C2118" s="171"/>
      <c r="D2118" s="171"/>
      <c r="E2118" s="172" t="s">
        <v>1876</v>
      </c>
      <c r="F2118" s="264" t="s">
        <v>2029</v>
      </c>
      <c r="G2118" s="265"/>
      <c r="H2118" s="265"/>
      <c r="I2118" s="265"/>
      <c r="J2118" s="171"/>
      <c r="K2118" s="173">
        <v>93.088999999999999</v>
      </c>
      <c r="L2118" s="171"/>
      <c r="M2118" s="171"/>
      <c r="N2118" s="171"/>
      <c r="O2118" s="171"/>
      <c r="P2118" s="171"/>
      <c r="Q2118" s="171"/>
      <c r="R2118" s="174"/>
      <c r="T2118" s="175"/>
      <c r="U2118" s="171"/>
      <c r="V2118" s="171"/>
      <c r="W2118" s="171"/>
      <c r="X2118" s="171"/>
      <c r="Y2118" s="171"/>
      <c r="Z2118" s="171"/>
      <c r="AA2118" s="176"/>
      <c r="AT2118" s="177" t="s">
        <v>2027</v>
      </c>
      <c r="AU2118" s="177" t="s">
        <v>1960</v>
      </c>
      <c r="AV2118" s="11" t="s">
        <v>2024</v>
      </c>
      <c r="AW2118" s="11" t="s">
        <v>2028</v>
      </c>
      <c r="AX2118" s="11" t="s">
        <v>1878</v>
      </c>
      <c r="AY2118" s="177" t="s">
        <v>2019</v>
      </c>
    </row>
    <row r="2119" spans="2:65" s="1" customFormat="1" ht="22.5" customHeight="1">
      <c r="B2119" s="33"/>
      <c r="C2119" s="155" t="s">
        <v>762</v>
      </c>
      <c r="D2119" s="155" t="s">
        <v>2020</v>
      </c>
      <c r="E2119" s="156" t="s">
        <v>763</v>
      </c>
      <c r="F2119" s="249" t="s">
        <v>764</v>
      </c>
      <c r="G2119" s="250"/>
      <c r="H2119" s="250"/>
      <c r="I2119" s="250"/>
      <c r="J2119" s="157" t="s">
        <v>2049</v>
      </c>
      <c r="K2119" s="158">
        <v>60.6</v>
      </c>
      <c r="L2119" s="251">
        <v>0</v>
      </c>
      <c r="M2119" s="250"/>
      <c r="N2119" s="252">
        <f>ROUND(L2119*K2119,2)</f>
        <v>0</v>
      </c>
      <c r="O2119" s="250"/>
      <c r="P2119" s="250"/>
      <c r="Q2119" s="250"/>
      <c r="R2119" s="35"/>
      <c r="T2119" s="159" t="s">
        <v>1876</v>
      </c>
      <c r="U2119" s="42" t="s">
        <v>1901</v>
      </c>
      <c r="V2119" s="34"/>
      <c r="W2119" s="160">
        <f>V2119*K2119</f>
        <v>0</v>
      </c>
      <c r="X2119" s="160">
        <v>3.0000000000000001E-5</v>
      </c>
      <c r="Y2119" s="160">
        <f>X2119*K2119</f>
        <v>1.8180000000000002E-3</v>
      </c>
      <c r="Z2119" s="160">
        <v>0</v>
      </c>
      <c r="AA2119" s="161">
        <f>Z2119*K2119</f>
        <v>0</v>
      </c>
      <c r="AR2119" s="16" t="s">
        <v>2102</v>
      </c>
      <c r="AT2119" s="16" t="s">
        <v>2020</v>
      </c>
      <c r="AU2119" s="16" t="s">
        <v>1960</v>
      </c>
      <c r="AY2119" s="16" t="s">
        <v>2019</v>
      </c>
      <c r="BE2119" s="102">
        <f>IF(U2119="základní",N2119,0)</f>
        <v>0</v>
      </c>
      <c r="BF2119" s="102">
        <f>IF(U2119="snížená",N2119,0)</f>
        <v>0</v>
      </c>
      <c r="BG2119" s="102">
        <f>IF(U2119="zákl. přenesená",N2119,0)</f>
        <v>0</v>
      </c>
      <c r="BH2119" s="102">
        <f>IF(U2119="sníž. přenesená",N2119,0)</f>
        <v>0</v>
      </c>
      <c r="BI2119" s="102">
        <f>IF(U2119="nulová",N2119,0)</f>
        <v>0</v>
      </c>
      <c r="BJ2119" s="16" t="s">
        <v>1878</v>
      </c>
      <c r="BK2119" s="102">
        <f>ROUND(L2119*K2119,2)</f>
        <v>0</v>
      </c>
      <c r="BL2119" s="16" t="s">
        <v>2102</v>
      </c>
      <c r="BM2119" s="16" t="s">
        <v>765</v>
      </c>
    </row>
    <row r="2120" spans="2:65" s="10" customFormat="1" ht="31.5" customHeight="1">
      <c r="B2120" s="162"/>
      <c r="C2120" s="163"/>
      <c r="D2120" s="163"/>
      <c r="E2120" s="164" t="s">
        <v>1876</v>
      </c>
      <c r="F2120" s="262" t="s">
        <v>766</v>
      </c>
      <c r="G2120" s="263"/>
      <c r="H2120" s="263"/>
      <c r="I2120" s="263"/>
      <c r="J2120" s="163"/>
      <c r="K2120" s="165">
        <v>60.6</v>
      </c>
      <c r="L2120" s="163"/>
      <c r="M2120" s="163"/>
      <c r="N2120" s="163"/>
      <c r="O2120" s="163"/>
      <c r="P2120" s="163"/>
      <c r="Q2120" s="163"/>
      <c r="R2120" s="166"/>
      <c r="T2120" s="167"/>
      <c r="U2120" s="163"/>
      <c r="V2120" s="163"/>
      <c r="W2120" s="163"/>
      <c r="X2120" s="163"/>
      <c r="Y2120" s="163"/>
      <c r="Z2120" s="163"/>
      <c r="AA2120" s="168"/>
      <c r="AT2120" s="169" t="s">
        <v>2027</v>
      </c>
      <c r="AU2120" s="169" t="s">
        <v>1960</v>
      </c>
      <c r="AV2120" s="10" t="s">
        <v>1960</v>
      </c>
      <c r="AW2120" s="10" t="s">
        <v>2028</v>
      </c>
      <c r="AX2120" s="10" t="s">
        <v>1936</v>
      </c>
      <c r="AY2120" s="169" t="s">
        <v>2019</v>
      </c>
    </row>
    <row r="2121" spans="2:65" s="11" customFormat="1" ht="22.5" customHeight="1">
      <c r="B2121" s="170"/>
      <c r="C2121" s="171"/>
      <c r="D2121" s="171"/>
      <c r="E2121" s="172" t="s">
        <v>1876</v>
      </c>
      <c r="F2121" s="264" t="s">
        <v>2029</v>
      </c>
      <c r="G2121" s="265"/>
      <c r="H2121" s="265"/>
      <c r="I2121" s="265"/>
      <c r="J2121" s="171"/>
      <c r="K2121" s="173">
        <v>60.6</v>
      </c>
      <c r="L2121" s="171"/>
      <c r="M2121" s="171"/>
      <c r="N2121" s="171"/>
      <c r="O2121" s="171"/>
      <c r="P2121" s="171"/>
      <c r="Q2121" s="171"/>
      <c r="R2121" s="174"/>
      <c r="T2121" s="175"/>
      <c r="U2121" s="171"/>
      <c r="V2121" s="171"/>
      <c r="W2121" s="171"/>
      <c r="X2121" s="171"/>
      <c r="Y2121" s="171"/>
      <c r="Z2121" s="171"/>
      <c r="AA2121" s="176"/>
      <c r="AT2121" s="177" t="s">
        <v>2027</v>
      </c>
      <c r="AU2121" s="177" t="s">
        <v>1960</v>
      </c>
      <c r="AV2121" s="11" t="s">
        <v>2024</v>
      </c>
      <c r="AW2121" s="11" t="s">
        <v>2028</v>
      </c>
      <c r="AX2121" s="11" t="s">
        <v>1878</v>
      </c>
      <c r="AY2121" s="177" t="s">
        <v>2019</v>
      </c>
    </row>
    <row r="2122" spans="2:65" s="1" customFormat="1" ht="22.5" customHeight="1">
      <c r="B2122" s="33"/>
      <c r="C2122" s="155" t="s">
        <v>767</v>
      </c>
      <c r="D2122" s="155" t="s">
        <v>2020</v>
      </c>
      <c r="E2122" s="156" t="s">
        <v>768</v>
      </c>
      <c r="F2122" s="249" t="s">
        <v>769</v>
      </c>
      <c r="G2122" s="250"/>
      <c r="H2122" s="250"/>
      <c r="I2122" s="250"/>
      <c r="J2122" s="157" t="s">
        <v>2197</v>
      </c>
      <c r="K2122" s="158">
        <v>19</v>
      </c>
      <c r="L2122" s="251">
        <v>0</v>
      </c>
      <c r="M2122" s="250"/>
      <c r="N2122" s="252">
        <f>ROUND(L2122*K2122,2)</f>
        <v>0</v>
      </c>
      <c r="O2122" s="250"/>
      <c r="P2122" s="250"/>
      <c r="Q2122" s="250"/>
      <c r="R2122" s="35"/>
      <c r="T2122" s="159" t="s">
        <v>1876</v>
      </c>
      <c r="U2122" s="42" t="s">
        <v>1901</v>
      </c>
      <c r="V2122" s="34"/>
      <c r="W2122" s="160">
        <f>V2122*K2122</f>
        <v>0</v>
      </c>
      <c r="X2122" s="160">
        <v>9.0000000000000006E-5</v>
      </c>
      <c r="Y2122" s="160">
        <f>X2122*K2122</f>
        <v>1.7100000000000001E-3</v>
      </c>
      <c r="Z2122" s="160">
        <v>0</v>
      </c>
      <c r="AA2122" s="161">
        <f>Z2122*K2122</f>
        <v>0</v>
      </c>
      <c r="AR2122" s="16" t="s">
        <v>2102</v>
      </c>
      <c r="AT2122" s="16" t="s">
        <v>2020</v>
      </c>
      <c r="AU2122" s="16" t="s">
        <v>1960</v>
      </c>
      <c r="AY2122" s="16" t="s">
        <v>2019</v>
      </c>
      <c r="BE2122" s="102">
        <f>IF(U2122="základní",N2122,0)</f>
        <v>0</v>
      </c>
      <c r="BF2122" s="102">
        <f>IF(U2122="snížená",N2122,0)</f>
        <v>0</v>
      </c>
      <c r="BG2122" s="102">
        <f>IF(U2122="zákl. přenesená",N2122,0)</f>
        <v>0</v>
      </c>
      <c r="BH2122" s="102">
        <f>IF(U2122="sníž. přenesená",N2122,0)</f>
        <v>0</v>
      </c>
      <c r="BI2122" s="102">
        <f>IF(U2122="nulová",N2122,0)</f>
        <v>0</v>
      </c>
      <c r="BJ2122" s="16" t="s">
        <v>1878</v>
      </c>
      <c r="BK2122" s="102">
        <f>ROUND(L2122*K2122,2)</f>
        <v>0</v>
      </c>
      <c r="BL2122" s="16" t="s">
        <v>2102</v>
      </c>
      <c r="BM2122" s="16" t="s">
        <v>770</v>
      </c>
    </row>
    <row r="2123" spans="2:65" s="10" customFormat="1" ht="22.5" customHeight="1">
      <c r="B2123" s="162"/>
      <c r="C2123" s="163"/>
      <c r="D2123" s="163"/>
      <c r="E2123" s="164" t="s">
        <v>1876</v>
      </c>
      <c r="F2123" s="262" t="s">
        <v>771</v>
      </c>
      <c r="G2123" s="263"/>
      <c r="H2123" s="263"/>
      <c r="I2123" s="263"/>
      <c r="J2123" s="163"/>
      <c r="K2123" s="165">
        <v>19</v>
      </c>
      <c r="L2123" s="163"/>
      <c r="M2123" s="163"/>
      <c r="N2123" s="163"/>
      <c r="O2123" s="163"/>
      <c r="P2123" s="163"/>
      <c r="Q2123" s="163"/>
      <c r="R2123" s="166"/>
      <c r="T2123" s="167"/>
      <c r="U2123" s="163"/>
      <c r="V2123" s="163"/>
      <c r="W2123" s="163"/>
      <c r="X2123" s="163"/>
      <c r="Y2123" s="163"/>
      <c r="Z2123" s="163"/>
      <c r="AA2123" s="168"/>
      <c r="AT2123" s="169" t="s">
        <v>2027</v>
      </c>
      <c r="AU2123" s="169" t="s">
        <v>1960</v>
      </c>
      <c r="AV2123" s="10" t="s">
        <v>1960</v>
      </c>
      <c r="AW2123" s="10" t="s">
        <v>2028</v>
      </c>
      <c r="AX2123" s="10" t="s">
        <v>1936</v>
      </c>
      <c r="AY2123" s="169" t="s">
        <v>2019</v>
      </c>
    </row>
    <row r="2124" spans="2:65" s="11" customFormat="1" ht="22.5" customHeight="1">
      <c r="B2124" s="170"/>
      <c r="C2124" s="171"/>
      <c r="D2124" s="171"/>
      <c r="E2124" s="172" t="s">
        <v>1876</v>
      </c>
      <c r="F2124" s="264" t="s">
        <v>2029</v>
      </c>
      <c r="G2124" s="265"/>
      <c r="H2124" s="265"/>
      <c r="I2124" s="265"/>
      <c r="J2124" s="171"/>
      <c r="K2124" s="173">
        <v>19</v>
      </c>
      <c r="L2124" s="171"/>
      <c r="M2124" s="171"/>
      <c r="N2124" s="171"/>
      <c r="O2124" s="171"/>
      <c r="P2124" s="171"/>
      <c r="Q2124" s="171"/>
      <c r="R2124" s="174"/>
      <c r="T2124" s="175"/>
      <c r="U2124" s="171"/>
      <c r="V2124" s="171"/>
      <c r="W2124" s="171"/>
      <c r="X2124" s="171"/>
      <c r="Y2124" s="171"/>
      <c r="Z2124" s="171"/>
      <c r="AA2124" s="176"/>
      <c r="AT2124" s="177" t="s">
        <v>2027</v>
      </c>
      <c r="AU2124" s="177" t="s">
        <v>1960</v>
      </c>
      <c r="AV2124" s="11" t="s">
        <v>2024</v>
      </c>
      <c r="AW2124" s="11" t="s">
        <v>2028</v>
      </c>
      <c r="AX2124" s="11" t="s">
        <v>1878</v>
      </c>
      <c r="AY2124" s="177" t="s">
        <v>2019</v>
      </c>
    </row>
    <row r="2125" spans="2:65" s="1" customFormat="1" ht="22.5" customHeight="1">
      <c r="B2125" s="33"/>
      <c r="C2125" s="155" t="s">
        <v>772</v>
      </c>
      <c r="D2125" s="155" t="s">
        <v>2020</v>
      </c>
      <c r="E2125" s="156" t="s">
        <v>773</v>
      </c>
      <c r="F2125" s="249" t="s">
        <v>774</v>
      </c>
      <c r="G2125" s="250"/>
      <c r="H2125" s="250"/>
      <c r="I2125" s="250"/>
      <c r="J2125" s="157" t="s">
        <v>2197</v>
      </c>
      <c r="K2125" s="158">
        <v>12</v>
      </c>
      <c r="L2125" s="251">
        <v>0</v>
      </c>
      <c r="M2125" s="250"/>
      <c r="N2125" s="252">
        <f>ROUND(L2125*K2125,2)</f>
        <v>0</v>
      </c>
      <c r="O2125" s="250"/>
      <c r="P2125" s="250"/>
      <c r="Q2125" s="250"/>
      <c r="R2125" s="35"/>
      <c r="T2125" s="159" t="s">
        <v>1876</v>
      </c>
      <c r="U2125" s="42" t="s">
        <v>1901</v>
      </c>
      <c r="V2125" s="34"/>
      <c r="W2125" s="160">
        <f>V2125*K2125</f>
        <v>0</v>
      </c>
      <c r="X2125" s="160">
        <v>9.0000000000000006E-5</v>
      </c>
      <c r="Y2125" s="160">
        <f>X2125*K2125</f>
        <v>1.08E-3</v>
      </c>
      <c r="Z2125" s="160">
        <v>0</v>
      </c>
      <c r="AA2125" s="161">
        <f>Z2125*K2125</f>
        <v>0</v>
      </c>
      <c r="AR2125" s="16" t="s">
        <v>2102</v>
      </c>
      <c r="AT2125" s="16" t="s">
        <v>2020</v>
      </c>
      <c r="AU2125" s="16" t="s">
        <v>1960</v>
      </c>
      <c r="AY2125" s="16" t="s">
        <v>2019</v>
      </c>
      <c r="BE2125" s="102">
        <f>IF(U2125="základní",N2125,0)</f>
        <v>0</v>
      </c>
      <c r="BF2125" s="102">
        <f>IF(U2125="snížená",N2125,0)</f>
        <v>0</v>
      </c>
      <c r="BG2125" s="102">
        <f>IF(U2125="zákl. přenesená",N2125,0)</f>
        <v>0</v>
      </c>
      <c r="BH2125" s="102">
        <f>IF(U2125="sníž. přenesená",N2125,0)</f>
        <v>0</v>
      </c>
      <c r="BI2125" s="102">
        <f>IF(U2125="nulová",N2125,0)</f>
        <v>0</v>
      </c>
      <c r="BJ2125" s="16" t="s">
        <v>1878</v>
      </c>
      <c r="BK2125" s="102">
        <f>ROUND(L2125*K2125,2)</f>
        <v>0</v>
      </c>
      <c r="BL2125" s="16" t="s">
        <v>2102</v>
      </c>
      <c r="BM2125" s="16" t="s">
        <v>775</v>
      </c>
    </row>
    <row r="2126" spans="2:65" s="10" customFormat="1" ht="22.5" customHeight="1">
      <c r="B2126" s="162"/>
      <c r="C2126" s="163"/>
      <c r="D2126" s="163"/>
      <c r="E2126" s="164" t="s">
        <v>1876</v>
      </c>
      <c r="F2126" s="262" t="s">
        <v>776</v>
      </c>
      <c r="G2126" s="263"/>
      <c r="H2126" s="263"/>
      <c r="I2126" s="263"/>
      <c r="J2126" s="163"/>
      <c r="K2126" s="165">
        <v>12</v>
      </c>
      <c r="L2126" s="163"/>
      <c r="M2126" s="163"/>
      <c r="N2126" s="163"/>
      <c r="O2126" s="163"/>
      <c r="P2126" s="163"/>
      <c r="Q2126" s="163"/>
      <c r="R2126" s="166"/>
      <c r="T2126" s="167"/>
      <c r="U2126" s="163"/>
      <c r="V2126" s="163"/>
      <c r="W2126" s="163"/>
      <c r="X2126" s="163"/>
      <c r="Y2126" s="163"/>
      <c r="Z2126" s="163"/>
      <c r="AA2126" s="168"/>
      <c r="AT2126" s="169" t="s">
        <v>2027</v>
      </c>
      <c r="AU2126" s="169" t="s">
        <v>1960</v>
      </c>
      <c r="AV2126" s="10" t="s">
        <v>1960</v>
      </c>
      <c r="AW2126" s="10" t="s">
        <v>2028</v>
      </c>
      <c r="AX2126" s="10" t="s">
        <v>1936</v>
      </c>
      <c r="AY2126" s="169" t="s">
        <v>2019</v>
      </c>
    </row>
    <row r="2127" spans="2:65" s="11" customFormat="1" ht="22.5" customHeight="1">
      <c r="B2127" s="170"/>
      <c r="C2127" s="171"/>
      <c r="D2127" s="171"/>
      <c r="E2127" s="172" t="s">
        <v>1876</v>
      </c>
      <c r="F2127" s="264" t="s">
        <v>2029</v>
      </c>
      <c r="G2127" s="265"/>
      <c r="H2127" s="265"/>
      <c r="I2127" s="265"/>
      <c r="J2127" s="171"/>
      <c r="K2127" s="173">
        <v>12</v>
      </c>
      <c r="L2127" s="171"/>
      <c r="M2127" s="171"/>
      <c r="N2127" s="171"/>
      <c r="O2127" s="171"/>
      <c r="P2127" s="171"/>
      <c r="Q2127" s="171"/>
      <c r="R2127" s="174"/>
      <c r="T2127" s="175"/>
      <c r="U2127" s="171"/>
      <c r="V2127" s="171"/>
      <c r="W2127" s="171"/>
      <c r="X2127" s="171"/>
      <c r="Y2127" s="171"/>
      <c r="Z2127" s="171"/>
      <c r="AA2127" s="176"/>
      <c r="AT2127" s="177" t="s">
        <v>2027</v>
      </c>
      <c r="AU2127" s="177" t="s">
        <v>1960</v>
      </c>
      <c r="AV2127" s="11" t="s">
        <v>2024</v>
      </c>
      <c r="AW2127" s="11" t="s">
        <v>2028</v>
      </c>
      <c r="AX2127" s="11" t="s">
        <v>1878</v>
      </c>
      <c r="AY2127" s="177" t="s">
        <v>2019</v>
      </c>
    </row>
    <row r="2128" spans="2:65" s="1" customFormat="1" ht="22.5" customHeight="1">
      <c r="B2128" s="33"/>
      <c r="C2128" s="155" t="s">
        <v>777</v>
      </c>
      <c r="D2128" s="155" t="s">
        <v>2020</v>
      </c>
      <c r="E2128" s="156" t="s">
        <v>778</v>
      </c>
      <c r="F2128" s="249" t="s">
        <v>779</v>
      </c>
      <c r="G2128" s="250"/>
      <c r="H2128" s="250"/>
      <c r="I2128" s="250"/>
      <c r="J2128" s="157" t="s">
        <v>2197</v>
      </c>
      <c r="K2128" s="158">
        <v>5</v>
      </c>
      <c r="L2128" s="251">
        <v>0</v>
      </c>
      <c r="M2128" s="250"/>
      <c r="N2128" s="252">
        <f>ROUND(L2128*K2128,2)</f>
        <v>0</v>
      </c>
      <c r="O2128" s="250"/>
      <c r="P2128" s="250"/>
      <c r="Q2128" s="250"/>
      <c r="R2128" s="35"/>
      <c r="T2128" s="159" t="s">
        <v>1876</v>
      </c>
      <c r="U2128" s="42" t="s">
        <v>1901</v>
      </c>
      <c r="V2128" s="34"/>
      <c r="W2128" s="160">
        <f>V2128*K2128</f>
        <v>0</v>
      </c>
      <c r="X2128" s="160">
        <v>1.9000000000000001E-4</v>
      </c>
      <c r="Y2128" s="160">
        <f>X2128*K2128</f>
        <v>9.5000000000000011E-4</v>
      </c>
      <c r="Z2128" s="160">
        <v>0</v>
      </c>
      <c r="AA2128" s="161">
        <f>Z2128*K2128</f>
        <v>0</v>
      </c>
      <c r="AR2128" s="16" t="s">
        <v>2102</v>
      </c>
      <c r="AT2128" s="16" t="s">
        <v>2020</v>
      </c>
      <c r="AU2128" s="16" t="s">
        <v>1960</v>
      </c>
      <c r="AY2128" s="16" t="s">
        <v>2019</v>
      </c>
      <c r="BE2128" s="102">
        <f>IF(U2128="základní",N2128,0)</f>
        <v>0</v>
      </c>
      <c r="BF2128" s="102">
        <f>IF(U2128="snížená",N2128,0)</f>
        <v>0</v>
      </c>
      <c r="BG2128" s="102">
        <f>IF(U2128="zákl. přenesená",N2128,0)</f>
        <v>0</v>
      </c>
      <c r="BH2128" s="102">
        <f>IF(U2128="sníž. přenesená",N2128,0)</f>
        <v>0</v>
      </c>
      <c r="BI2128" s="102">
        <f>IF(U2128="nulová",N2128,0)</f>
        <v>0</v>
      </c>
      <c r="BJ2128" s="16" t="s">
        <v>1878</v>
      </c>
      <c r="BK2128" s="102">
        <f>ROUND(L2128*K2128,2)</f>
        <v>0</v>
      </c>
      <c r="BL2128" s="16" t="s">
        <v>2102</v>
      </c>
      <c r="BM2128" s="16" t="s">
        <v>780</v>
      </c>
    </row>
    <row r="2129" spans="2:65" s="10" customFormat="1" ht="22.5" customHeight="1">
      <c r="B2129" s="162"/>
      <c r="C2129" s="163"/>
      <c r="D2129" s="163"/>
      <c r="E2129" s="164" t="s">
        <v>1876</v>
      </c>
      <c r="F2129" s="262" t="s">
        <v>781</v>
      </c>
      <c r="G2129" s="263"/>
      <c r="H2129" s="263"/>
      <c r="I2129" s="263"/>
      <c r="J2129" s="163"/>
      <c r="K2129" s="165">
        <v>5</v>
      </c>
      <c r="L2129" s="163"/>
      <c r="M2129" s="163"/>
      <c r="N2129" s="163"/>
      <c r="O2129" s="163"/>
      <c r="P2129" s="163"/>
      <c r="Q2129" s="163"/>
      <c r="R2129" s="166"/>
      <c r="T2129" s="167"/>
      <c r="U2129" s="163"/>
      <c r="V2129" s="163"/>
      <c r="W2129" s="163"/>
      <c r="X2129" s="163"/>
      <c r="Y2129" s="163"/>
      <c r="Z2129" s="163"/>
      <c r="AA2129" s="168"/>
      <c r="AT2129" s="169" t="s">
        <v>2027</v>
      </c>
      <c r="AU2129" s="169" t="s">
        <v>1960</v>
      </c>
      <c r="AV2129" s="10" t="s">
        <v>1960</v>
      </c>
      <c r="AW2129" s="10" t="s">
        <v>2028</v>
      </c>
      <c r="AX2129" s="10" t="s">
        <v>1936</v>
      </c>
      <c r="AY2129" s="169" t="s">
        <v>2019</v>
      </c>
    </row>
    <row r="2130" spans="2:65" s="11" customFormat="1" ht="22.5" customHeight="1">
      <c r="B2130" s="170"/>
      <c r="C2130" s="171"/>
      <c r="D2130" s="171"/>
      <c r="E2130" s="172" t="s">
        <v>1876</v>
      </c>
      <c r="F2130" s="264" t="s">
        <v>2029</v>
      </c>
      <c r="G2130" s="265"/>
      <c r="H2130" s="265"/>
      <c r="I2130" s="265"/>
      <c r="J2130" s="171"/>
      <c r="K2130" s="173">
        <v>5</v>
      </c>
      <c r="L2130" s="171"/>
      <c r="M2130" s="171"/>
      <c r="N2130" s="171"/>
      <c r="O2130" s="171"/>
      <c r="P2130" s="171"/>
      <c r="Q2130" s="171"/>
      <c r="R2130" s="174"/>
      <c r="T2130" s="175"/>
      <c r="U2130" s="171"/>
      <c r="V2130" s="171"/>
      <c r="W2130" s="171"/>
      <c r="X2130" s="171"/>
      <c r="Y2130" s="171"/>
      <c r="Z2130" s="171"/>
      <c r="AA2130" s="176"/>
      <c r="AT2130" s="177" t="s">
        <v>2027</v>
      </c>
      <c r="AU2130" s="177" t="s">
        <v>1960</v>
      </c>
      <c r="AV2130" s="11" t="s">
        <v>2024</v>
      </c>
      <c r="AW2130" s="11" t="s">
        <v>2028</v>
      </c>
      <c r="AX2130" s="11" t="s">
        <v>1878</v>
      </c>
      <c r="AY2130" s="177" t="s">
        <v>2019</v>
      </c>
    </row>
    <row r="2131" spans="2:65" s="1" customFormat="1" ht="31.5" customHeight="1">
      <c r="B2131" s="33"/>
      <c r="C2131" s="155" t="s">
        <v>782</v>
      </c>
      <c r="D2131" s="155" t="s">
        <v>2020</v>
      </c>
      <c r="E2131" s="156" t="s">
        <v>783</v>
      </c>
      <c r="F2131" s="249" t="s">
        <v>784</v>
      </c>
      <c r="G2131" s="250"/>
      <c r="H2131" s="250"/>
      <c r="I2131" s="250"/>
      <c r="J2131" s="157" t="s">
        <v>2131</v>
      </c>
      <c r="K2131" s="158">
        <v>1.9370000000000001</v>
      </c>
      <c r="L2131" s="251">
        <v>0</v>
      </c>
      <c r="M2131" s="250"/>
      <c r="N2131" s="252">
        <f>ROUND(L2131*K2131,2)</f>
        <v>0</v>
      </c>
      <c r="O2131" s="250"/>
      <c r="P2131" s="250"/>
      <c r="Q2131" s="250"/>
      <c r="R2131" s="35"/>
      <c r="T2131" s="159" t="s">
        <v>1876</v>
      </c>
      <c r="U2131" s="42" t="s">
        <v>1901</v>
      </c>
      <c r="V2131" s="34"/>
      <c r="W2131" s="160">
        <f>V2131*K2131</f>
        <v>0</v>
      </c>
      <c r="X2131" s="160">
        <v>0</v>
      </c>
      <c r="Y2131" s="160">
        <f>X2131*K2131</f>
        <v>0</v>
      </c>
      <c r="Z2131" s="160">
        <v>0</v>
      </c>
      <c r="AA2131" s="161">
        <f>Z2131*K2131</f>
        <v>0</v>
      </c>
      <c r="AR2131" s="16" t="s">
        <v>2102</v>
      </c>
      <c r="AT2131" s="16" t="s">
        <v>2020</v>
      </c>
      <c r="AU2131" s="16" t="s">
        <v>1960</v>
      </c>
      <c r="AY2131" s="16" t="s">
        <v>2019</v>
      </c>
      <c r="BE2131" s="102">
        <f>IF(U2131="základní",N2131,0)</f>
        <v>0</v>
      </c>
      <c r="BF2131" s="102">
        <f>IF(U2131="snížená",N2131,0)</f>
        <v>0</v>
      </c>
      <c r="BG2131" s="102">
        <f>IF(U2131="zákl. přenesená",N2131,0)</f>
        <v>0</v>
      </c>
      <c r="BH2131" s="102">
        <f>IF(U2131="sníž. přenesená",N2131,0)</f>
        <v>0</v>
      </c>
      <c r="BI2131" s="102">
        <f>IF(U2131="nulová",N2131,0)</f>
        <v>0</v>
      </c>
      <c r="BJ2131" s="16" t="s">
        <v>1878</v>
      </c>
      <c r="BK2131" s="102">
        <f>ROUND(L2131*K2131,2)</f>
        <v>0</v>
      </c>
      <c r="BL2131" s="16" t="s">
        <v>2102</v>
      </c>
      <c r="BM2131" s="16" t="s">
        <v>785</v>
      </c>
    </row>
    <row r="2132" spans="2:65" s="9" customFormat="1" ht="29.85" customHeight="1">
      <c r="B2132" s="144"/>
      <c r="C2132" s="145"/>
      <c r="D2132" s="154" t="s">
        <v>1993</v>
      </c>
      <c r="E2132" s="154"/>
      <c r="F2132" s="154"/>
      <c r="G2132" s="154"/>
      <c r="H2132" s="154"/>
      <c r="I2132" s="154"/>
      <c r="J2132" s="154"/>
      <c r="K2132" s="154"/>
      <c r="L2132" s="154"/>
      <c r="M2132" s="154"/>
      <c r="N2132" s="275">
        <f>BK2132</f>
        <v>0</v>
      </c>
      <c r="O2132" s="276"/>
      <c r="P2132" s="276"/>
      <c r="Q2132" s="276"/>
      <c r="R2132" s="147"/>
      <c r="T2132" s="148"/>
      <c r="U2132" s="145"/>
      <c r="V2132" s="145"/>
      <c r="W2132" s="149">
        <f>SUM(W2133:W2188)</f>
        <v>0</v>
      </c>
      <c r="X2132" s="145"/>
      <c r="Y2132" s="149">
        <f>SUM(Y2133:Y2188)</f>
        <v>0.108529375</v>
      </c>
      <c r="Z2132" s="145"/>
      <c r="AA2132" s="150">
        <f>SUM(AA2133:AA2188)</f>
        <v>0</v>
      </c>
      <c r="AR2132" s="151" t="s">
        <v>1960</v>
      </c>
      <c r="AT2132" s="152" t="s">
        <v>1935</v>
      </c>
      <c r="AU2132" s="152" t="s">
        <v>1878</v>
      </c>
      <c r="AY2132" s="151" t="s">
        <v>2019</v>
      </c>
      <c r="BK2132" s="153">
        <f>SUM(BK2133:BK2188)</f>
        <v>0</v>
      </c>
    </row>
    <row r="2133" spans="2:65" s="1" customFormat="1" ht="31.5" customHeight="1">
      <c r="B2133" s="33"/>
      <c r="C2133" s="155" t="s">
        <v>786</v>
      </c>
      <c r="D2133" s="155" t="s">
        <v>2020</v>
      </c>
      <c r="E2133" s="156" t="s">
        <v>787</v>
      </c>
      <c r="F2133" s="249" t="s">
        <v>788</v>
      </c>
      <c r="G2133" s="250"/>
      <c r="H2133" s="250"/>
      <c r="I2133" s="250"/>
      <c r="J2133" s="157" t="s">
        <v>2049</v>
      </c>
      <c r="K2133" s="158">
        <v>35.1</v>
      </c>
      <c r="L2133" s="251">
        <v>0</v>
      </c>
      <c r="M2133" s="250"/>
      <c r="N2133" s="252">
        <f>ROUND(L2133*K2133,2)</f>
        <v>0</v>
      </c>
      <c r="O2133" s="250"/>
      <c r="P2133" s="250"/>
      <c r="Q2133" s="250"/>
      <c r="R2133" s="35"/>
      <c r="T2133" s="159" t="s">
        <v>1876</v>
      </c>
      <c r="U2133" s="42" t="s">
        <v>1901</v>
      </c>
      <c r="V2133" s="34"/>
      <c r="W2133" s="160">
        <f>V2133*K2133</f>
        <v>0</v>
      </c>
      <c r="X2133" s="160">
        <v>0</v>
      </c>
      <c r="Y2133" s="160">
        <f>X2133*K2133</f>
        <v>0</v>
      </c>
      <c r="Z2133" s="160">
        <v>0</v>
      </c>
      <c r="AA2133" s="161">
        <f>Z2133*K2133</f>
        <v>0</v>
      </c>
      <c r="AR2133" s="16" t="s">
        <v>2102</v>
      </c>
      <c r="AT2133" s="16" t="s">
        <v>2020</v>
      </c>
      <c r="AU2133" s="16" t="s">
        <v>1960</v>
      </c>
      <c r="AY2133" s="16" t="s">
        <v>2019</v>
      </c>
      <c r="BE2133" s="102">
        <f>IF(U2133="základní",N2133,0)</f>
        <v>0</v>
      </c>
      <c r="BF2133" s="102">
        <f>IF(U2133="snížená",N2133,0)</f>
        <v>0</v>
      </c>
      <c r="BG2133" s="102">
        <f>IF(U2133="zákl. přenesená",N2133,0)</f>
        <v>0</v>
      </c>
      <c r="BH2133" s="102">
        <f>IF(U2133="sníž. přenesená",N2133,0)</f>
        <v>0</v>
      </c>
      <c r="BI2133" s="102">
        <f>IF(U2133="nulová",N2133,0)</f>
        <v>0</v>
      </c>
      <c r="BJ2133" s="16" t="s">
        <v>1878</v>
      </c>
      <c r="BK2133" s="102">
        <f>ROUND(L2133*K2133,2)</f>
        <v>0</v>
      </c>
      <c r="BL2133" s="16" t="s">
        <v>2102</v>
      </c>
      <c r="BM2133" s="16" t="s">
        <v>789</v>
      </c>
    </row>
    <row r="2134" spans="2:65" s="10" customFormat="1" ht="22.5" customHeight="1">
      <c r="B2134" s="162"/>
      <c r="C2134" s="163"/>
      <c r="D2134" s="163"/>
      <c r="E2134" s="164" t="s">
        <v>1876</v>
      </c>
      <c r="F2134" s="262" t="s">
        <v>790</v>
      </c>
      <c r="G2134" s="263"/>
      <c r="H2134" s="263"/>
      <c r="I2134" s="263"/>
      <c r="J2134" s="163"/>
      <c r="K2134" s="165">
        <v>35.1</v>
      </c>
      <c r="L2134" s="163"/>
      <c r="M2134" s="163"/>
      <c r="N2134" s="163"/>
      <c r="O2134" s="163"/>
      <c r="P2134" s="163"/>
      <c r="Q2134" s="163"/>
      <c r="R2134" s="166"/>
      <c r="T2134" s="167"/>
      <c r="U2134" s="163"/>
      <c r="V2134" s="163"/>
      <c r="W2134" s="163"/>
      <c r="X2134" s="163"/>
      <c r="Y2134" s="163"/>
      <c r="Z2134" s="163"/>
      <c r="AA2134" s="168"/>
      <c r="AT2134" s="169" t="s">
        <v>2027</v>
      </c>
      <c r="AU2134" s="169" t="s">
        <v>1960</v>
      </c>
      <c r="AV2134" s="10" t="s">
        <v>1960</v>
      </c>
      <c r="AW2134" s="10" t="s">
        <v>2028</v>
      </c>
      <c r="AX2134" s="10" t="s">
        <v>1936</v>
      </c>
      <c r="AY2134" s="169" t="s">
        <v>2019</v>
      </c>
    </row>
    <row r="2135" spans="2:65" s="11" customFormat="1" ht="22.5" customHeight="1">
      <c r="B2135" s="170"/>
      <c r="C2135" s="171"/>
      <c r="D2135" s="171"/>
      <c r="E2135" s="172" t="s">
        <v>1876</v>
      </c>
      <c r="F2135" s="264" t="s">
        <v>2029</v>
      </c>
      <c r="G2135" s="265"/>
      <c r="H2135" s="265"/>
      <c r="I2135" s="265"/>
      <c r="J2135" s="171"/>
      <c r="K2135" s="173">
        <v>35.1</v>
      </c>
      <c r="L2135" s="171"/>
      <c r="M2135" s="171"/>
      <c r="N2135" s="171"/>
      <c r="O2135" s="171"/>
      <c r="P2135" s="171"/>
      <c r="Q2135" s="171"/>
      <c r="R2135" s="174"/>
      <c r="T2135" s="175"/>
      <c r="U2135" s="171"/>
      <c r="V2135" s="171"/>
      <c r="W2135" s="171"/>
      <c r="X2135" s="171"/>
      <c r="Y2135" s="171"/>
      <c r="Z2135" s="171"/>
      <c r="AA2135" s="176"/>
      <c r="AT2135" s="177" t="s">
        <v>2027</v>
      </c>
      <c r="AU2135" s="177" t="s">
        <v>1960</v>
      </c>
      <c r="AV2135" s="11" t="s">
        <v>2024</v>
      </c>
      <c r="AW2135" s="11" t="s">
        <v>2028</v>
      </c>
      <c r="AX2135" s="11" t="s">
        <v>1878</v>
      </c>
      <c r="AY2135" s="177" t="s">
        <v>2019</v>
      </c>
    </row>
    <row r="2136" spans="2:65" s="1" customFormat="1" ht="22.5" customHeight="1">
      <c r="B2136" s="33"/>
      <c r="C2136" s="178" t="s">
        <v>791</v>
      </c>
      <c r="D2136" s="178" t="s">
        <v>2128</v>
      </c>
      <c r="E2136" s="179" t="s">
        <v>792</v>
      </c>
      <c r="F2136" s="267" t="s">
        <v>793</v>
      </c>
      <c r="G2136" s="268"/>
      <c r="H2136" s="268"/>
      <c r="I2136" s="268"/>
      <c r="J2136" s="180" t="s">
        <v>2049</v>
      </c>
      <c r="K2136" s="181">
        <v>36.854999999999997</v>
      </c>
      <c r="L2136" s="269">
        <v>0</v>
      </c>
      <c r="M2136" s="268"/>
      <c r="N2136" s="270">
        <f>ROUND(L2136*K2136,2)</f>
        <v>0</v>
      </c>
      <c r="O2136" s="250"/>
      <c r="P2136" s="250"/>
      <c r="Q2136" s="250"/>
      <c r="R2136" s="35"/>
      <c r="T2136" s="159" t="s">
        <v>1876</v>
      </c>
      <c r="U2136" s="42" t="s">
        <v>1901</v>
      </c>
      <c r="V2136" s="34"/>
      <c r="W2136" s="160">
        <f>V2136*K2136</f>
        <v>0</v>
      </c>
      <c r="X2136" s="160">
        <v>9.9999999999999995E-7</v>
      </c>
      <c r="Y2136" s="160">
        <f>X2136*K2136</f>
        <v>3.6854999999999992E-5</v>
      </c>
      <c r="Z2136" s="160">
        <v>0</v>
      </c>
      <c r="AA2136" s="161">
        <f>Z2136*K2136</f>
        <v>0</v>
      </c>
      <c r="AR2136" s="16" t="s">
        <v>2184</v>
      </c>
      <c r="AT2136" s="16" t="s">
        <v>2128</v>
      </c>
      <c r="AU2136" s="16" t="s">
        <v>1960</v>
      </c>
      <c r="AY2136" s="16" t="s">
        <v>2019</v>
      </c>
      <c r="BE2136" s="102">
        <f>IF(U2136="základní",N2136,0)</f>
        <v>0</v>
      </c>
      <c r="BF2136" s="102">
        <f>IF(U2136="snížená",N2136,0)</f>
        <v>0</v>
      </c>
      <c r="BG2136" s="102">
        <f>IF(U2136="zákl. přenesená",N2136,0)</f>
        <v>0</v>
      </c>
      <c r="BH2136" s="102">
        <f>IF(U2136="sníž. přenesená",N2136,0)</f>
        <v>0</v>
      </c>
      <c r="BI2136" s="102">
        <f>IF(U2136="nulová",N2136,0)</f>
        <v>0</v>
      </c>
      <c r="BJ2136" s="16" t="s">
        <v>1878</v>
      </c>
      <c r="BK2136" s="102">
        <f>ROUND(L2136*K2136,2)</f>
        <v>0</v>
      </c>
      <c r="BL2136" s="16" t="s">
        <v>2102</v>
      </c>
      <c r="BM2136" s="16" t="s">
        <v>794</v>
      </c>
    </row>
    <row r="2137" spans="2:65" s="1" customFormat="1" ht="31.5" customHeight="1">
      <c r="B2137" s="33"/>
      <c r="C2137" s="155" t="s">
        <v>795</v>
      </c>
      <c r="D2137" s="155" t="s">
        <v>2020</v>
      </c>
      <c r="E2137" s="156" t="s">
        <v>796</v>
      </c>
      <c r="F2137" s="249" t="s">
        <v>797</v>
      </c>
      <c r="G2137" s="250"/>
      <c r="H2137" s="250"/>
      <c r="I2137" s="250"/>
      <c r="J2137" s="157" t="s">
        <v>2023</v>
      </c>
      <c r="K2137" s="158">
        <v>64.510000000000005</v>
      </c>
      <c r="L2137" s="251">
        <v>0</v>
      </c>
      <c r="M2137" s="250"/>
      <c r="N2137" s="252">
        <f>ROUND(L2137*K2137,2)</f>
        <v>0</v>
      </c>
      <c r="O2137" s="250"/>
      <c r="P2137" s="250"/>
      <c r="Q2137" s="250"/>
      <c r="R2137" s="35"/>
      <c r="T2137" s="159" t="s">
        <v>1876</v>
      </c>
      <c r="U2137" s="42" t="s">
        <v>1901</v>
      </c>
      <c r="V2137" s="34"/>
      <c r="W2137" s="160">
        <f>V2137*K2137</f>
        <v>0</v>
      </c>
      <c r="X2137" s="160">
        <v>2.0000000000000002E-5</v>
      </c>
      <c r="Y2137" s="160">
        <f>X2137*K2137</f>
        <v>1.2902000000000002E-3</v>
      </c>
      <c r="Z2137" s="160">
        <v>0</v>
      </c>
      <c r="AA2137" s="161">
        <f>Z2137*K2137</f>
        <v>0</v>
      </c>
      <c r="AR2137" s="16" t="s">
        <v>2102</v>
      </c>
      <c r="AT2137" s="16" t="s">
        <v>2020</v>
      </c>
      <c r="AU2137" s="16" t="s">
        <v>1960</v>
      </c>
      <c r="AY2137" s="16" t="s">
        <v>2019</v>
      </c>
      <c r="BE2137" s="102">
        <f>IF(U2137="základní",N2137,0)</f>
        <v>0</v>
      </c>
      <c r="BF2137" s="102">
        <f>IF(U2137="snížená",N2137,0)</f>
        <v>0</v>
      </c>
      <c r="BG2137" s="102">
        <f>IF(U2137="zákl. přenesená",N2137,0)</f>
        <v>0</v>
      </c>
      <c r="BH2137" s="102">
        <f>IF(U2137="sníž. přenesená",N2137,0)</f>
        <v>0</v>
      </c>
      <c r="BI2137" s="102">
        <f>IF(U2137="nulová",N2137,0)</f>
        <v>0</v>
      </c>
      <c r="BJ2137" s="16" t="s">
        <v>1878</v>
      </c>
      <c r="BK2137" s="102">
        <f>ROUND(L2137*K2137,2)</f>
        <v>0</v>
      </c>
      <c r="BL2137" s="16" t="s">
        <v>2102</v>
      </c>
      <c r="BM2137" s="16" t="s">
        <v>798</v>
      </c>
    </row>
    <row r="2138" spans="2:65" s="10" customFormat="1" ht="31.5" customHeight="1">
      <c r="B2138" s="162"/>
      <c r="C2138" s="163"/>
      <c r="D2138" s="163"/>
      <c r="E2138" s="164" t="s">
        <v>1876</v>
      </c>
      <c r="F2138" s="262" t="s">
        <v>1823</v>
      </c>
      <c r="G2138" s="263"/>
      <c r="H2138" s="263"/>
      <c r="I2138" s="263"/>
      <c r="J2138" s="163"/>
      <c r="K2138" s="165">
        <v>9.1560000000000006</v>
      </c>
      <c r="L2138" s="163"/>
      <c r="M2138" s="163"/>
      <c r="N2138" s="163"/>
      <c r="O2138" s="163"/>
      <c r="P2138" s="163"/>
      <c r="Q2138" s="163"/>
      <c r="R2138" s="166"/>
      <c r="T2138" s="167"/>
      <c r="U2138" s="163"/>
      <c r="V2138" s="163"/>
      <c r="W2138" s="163"/>
      <c r="X2138" s="163"/>
      <c r="Y2138" s="163"/>
      <c r="Z2138" s="163"/>
      <c r="AA2138" s="168"/>
      <c r="AT2138" s="169" t="s">
        <v>2027</v>
      </c>
      <c r="AU2138" s="169" t="s">
        <v>1960</v>
      </c>
      <c r="AV2138" s="10" t="s">
        <v>1960</v>
      </c>
      <c r="AW2138" s="10" t="s">
        <v>2028</v>
      </c>
      <c r="AX2138" s="10" t="s">
        <v>1936</v>
      </c>
      <c r="AY2138" s="169" t="s">
        <v>2019</v>
      </c>
    </row>
    <row r="2139" spans="2:65" s="10" customFormat="1" ht="31.5" customHeight="1">
      <c r="B2139" s="162"/>
      <c r="C2139" s="163"/>
      <c r="D2139" s="163"/>
      <c r="E2139" s="164" t="s">
        <v>1876</v>
      </c>
      <c r="F2139" s="266" t="s">
        <v>1824</v>
      </c>
      <c r="G2139" s="263"/>
      <c r="H2139" s="263"/>
      <c r="I2139" s="263"/>
      <c r="J2139" s="163"/>
      <c r="K2139" s="165">
        <v>2.7080000000000002</v>
      </c>
      <c r="L2139" s="163"/>
      <c r="M2139" s="163"/>
      <c r="N2139" s="163"/>
      <c r="O2139" s="163"/>
      <c r="P2139" s="163"/>
      <c r="Q2139" s="163"/>
      <c r="R2139" s="166"/>
      <c r="T2139" s="167"/>
      <c r="U2139" s="163"/>
      <c r="V2139" s="163"/>
      <c r="W2139" s="163"/>
      <c r="X2139" s="163"/>
      <c r="Y2139" s="163"/>
      <c r="Z2139" s="163"/>
      <c r="AA2139" s="168"/>
      <c r="AT2139" s="169" t="s">
        <v>2027</v>
      </c>
      <c r="AU2139" s="169" t="s">
        <v>1960</v>
      </c>
      <c r="AV2139" s="10" t="s">
        <v>1960</v>
      </c>
      <c r="AW2139" s="10" t="s">
        <v>2028</v>
      </c>
      <c r="AX2139" s="10" t="s">
        <v>1936</v>
      </c>
      <c r="AY2139" s="169" t="s">
        <v>2019</v>
      </c>
    </row>
    <row r="2140" spans="2:65" s="10" customFormat="1" ht="31.5" customHeight="1">
      <c r="B2140" s="162"/>
      <c r="C2140" s="163"/>
      <c r="D2140" s="163"/>
      <c r="E2140" s="164" t="s">
        <v>1876</v>
      </c>
      <c r="F2140" s="266" t="s">
        <v>1825</v>
      </c>
      <c r="G2140" s="263"/>
      <c r="H2140" s="263"/>
      <c r="I2140" s="263"/>
      <c r="J2140" s="163"/>
      <c r="K2140" s="165">
        <v>29.335999999999999</v>
      </c>
      <c r="L2140" s="163"/>
      <c r="M2140" s="163"/>
      <c r="N2140" s="163"/>
      <c r="O2140" s="163"/>
      <c r="P2140" s="163"/>
      <c r="Q2140" s="163"/>
      <c r="R2140" s="166"/>
      <c r="T2140" s="167"/>
      <c r="U2140" s="163"/>
      <c r="V2140" s="163"/>
      <c r="W2140" s="163"/>
      <c r="X2140" s="163"/>
      <c r="Y2140" s="163"/>
      <c r="Z2140" s="163"/>
      <c r="AA2140" s="168"/>
      <c r="AT2140" s="169" t="s">
        <v>2027</v>
      </c>
      <c r="AU2140" s="169" t="s">
        <v>1960</v>
      </c>
      <c r="AV2140" s="10" t="s">
        <v>1960</v>
      </c>
      <c r="AW2140" s="10" t="s">
        <v>2028</v>
      </c>
      <c r="AX2140" s="10" t="s">
        <v>1936</v>
      </c>
      <c r="AY2140" s="169" t="s">
        <v>2019</v>
      </c>
    </row>
    <row r="2141" spans="2:65" s="10" customFormat="1" ht="44.25" customHeight="1">
      <c r="B2141" s="162"/>
      <c r="C2141" s="163"/>
      <c r="D2141" s="163"/>
      <c r="E2141" s="164" t="s">
        <v>1876</v>
      </c>
      <c r="F2141" s="266" t="s">
        <v>1826</v>
      </c>
      <c r="G2141" s="263"/>
      <c r="H2141" s="263"/>
      <c r="I2141" s="263"/>
      <c r="J2141" s="163"/>
      <c r="K2141" s="165">
        <v>23.31</v>
      </c>
      <c r="L2141" s="163"/>
      <c r="M2141" s="163"/>
      <c r="N2141" s="163"/>
      <c r="O2141" s="163"/>
      <c r="P2141" s="163"/>
      <c r="Q2141" s="163"/>
      <c r="R2141" s="166"/>
      <c r="T2141" s="167"/>
      <c r="U2141" s="163"/>
      <c r="V2141" s="163"/>
      <c r="W2141" s="163"/>
      <c r="X2141" s="163"/>
      <c r="Y2141" s="163"/>
      <c r="Z2141" s="163"/>
      <c r="AA2141" s="168"/>
      <c r="AT2141" s="169" t="s">
        <v>2027</v>
      </c>
      <c r="AU2141" s="169" t="s">
        <v>1960</v>
      </c>
      <c r="AV2141" s="10" t="s">
        <v>1960</v>
      </c>
      <c r="AW2141" s="10" t="s">
        <v>2028</v>
      </c>
      <c r="AX2141" s="10" t="s">
        <v>1936</v>
      </c>
      <c r="AY2141" s="169" t="s">
        <v>2019</v>
      </c>
    </row>
    <row r="2142" spans="2:65" s="11" customFormat="1" ht="22.5" customHeight="1">
      <c r="B2142" s="170"/>
      <c r="C2142" s="171"/>
      <c r="D2142" s="171"/>
      <c r="E2142" s="172" t="s">
        <v>1876</v>
      </c>
      <c r="F2142" s="264" t="s">
        <v>2029</v>
      </c>
      <c r="G2142" s="265"/>
      <c r="H2142" s="265"/>
      <c r="I2142" s="265"/>
      <c r="J2142" s="171"/>
      <c r="K2142" s="173">
        <v>64.510000000000005</v>
      </c>
      <c r="L2142" s="171"/>
      <c r="M2142" s="171"/>
      <c r="N2142" s="171"/>
      <c r="O2142" s="171"/>
      <c r="P2142" s="171"/>
      <c r="Q2142" s="171"/>
      <c r="R2142" s="174"/>
      <c r="T2142" s="175"/>
      <c r="U2142" s="171"/>
      <c r="V2142" s="171"/>
      <c r="W2142" s="171"/>
      <c r="X2142" s="171"/>
      <c r="Y2142" s="171"/>
      <c r="Z2142" s="171"/>
      <c r="AA2142" s="176"/>
      <c r="AT2142" s="177" t="s">
        <v>2027</v>
      </c>
      <c r="AU2142" s="177" t="s">
        <v>1960</v>
      </c>
      <c r="AV2142" s="11" t="s">
        <v>2024</v>
      </c>
      <c r="AW2142" s="11" t="s">
        <v>2028</v>
      </c>
      <c r="AX2142" s="11" t="s">
        <v>1878</v>
      </c>
      <c r="AY2142" s="177" t="s">
        <v>2019</v>
      </c>
    </row>
    <row r="2143" spans="2:65" s="1" customFormat="1" ht="31.5" customHeight="1">
      <c r="B2143" s="33"/>
      <c r="C2143" s="155" t="s">
        <v>799</v>
      </c>
      <c r="D2143" s="155" t="s">
        <v>2020</v>
      </c>
      <c r="E2143" s="156" t="s">
        <v>800</v>
      </c>
      <c r="F2143" s="249" t="s">
        <v>801</v>
      </c>
      <c r="G2143" s="250"/>
      <c r="H2143" s="250"/>
      <c r="I2143" s="250"/>
      <c r="J2143" s="157" t="s">
        <v>2023</v>
      </c>
      <c r="K2143" s="158">
        <v>64.510000000000005</v>
      </c>
      <c r="L2143" s="251">
        <v>0</v>
      </c>
      <c r="M2143" s="250"/>
      <c r="N2143" s="252">
        <f>ROUND(L2143*K2143,2)</f>
        <v>0</v>
      </c>
      <c r="O2143" s="250"/>
      <c r="P2143" s="250"/>
      <c r="Q2143" s="250"/>
      <c r="R2143" s="35"/>
      <c r="T2143" s="159" t="s">
        <v>1876</v>
      </c>
      <c r="U2143" s="42" t="s">
        <v>1901</v>
      </c>
      <c r="V2143" s="34"/>
      <c r="W2143" s="160">
        <f>V2143*K2143</f>
        <v>0</v>
      </c>
      <c r="X2143" s="160">
        <v>0</v>
      </c>
      <c r="Y2143" s="160">
        <f>X2143*K2143</f>
        <v>0</v>
      </c>
      <c r="Z2143" s="160">
        <v>0</v>
      </c>
      <c r="AA2143" s="161">
        <f>Z2143*K2143</f>
        <v>0</v>
      </c>
      <c r="AR2143" s="16" t="s">
        <v>2102</v>
      </c>
      <c r="AT2143" s="16" t="s">
        <v>2020</v>
      </c>
      <c r="AU2143" s="16" t="s">
        <v>1960</v>
      </c>
      <c r="AY2143" s="16" t="s">
        <v>2019</v>
      </c>
      <c r="BE2143" s="102">
        <f>IF(U2143="základní",N2143,0)</f>
        <v>0</v>
      </c>
      <c r="BF2143" s="102">
        <f>IF(U2143="snížená",N2143,0)</f>
        <v>0</v>
      </c>
      <c r="BG2143" s="102">
        <f>IF(U2143="zákl. přenesená",N2143,0)</f>
        <v>0</v>
      </c>
      <c r="BH2143" s="102">
        <f>IF(U2143="sníž. přenesená",N2143,0)</f>
        <v>0</v>
      </c>
      <c r="BI2143" s="102">
        <f>IF(U2143="nulová",N2143,0)</f>
        <v>0</v>
      </c>
      <c r="BJ2143" s="16" t="s">
        <v>1878</v>
      </c>
      <c r="BK2143" s="102">
        <f>ROUND(L2143*K2143,2)</f>
        <v>0</v>
      </c>
      <c r="BL2143" s="16" t="s">
        <v>2102</v>
      </c>
      <c r="BM2143" s="16" t="s">
        <v>802</v>
      </c>
    </row>
    <row r="2144" spans="2:65" s="10" customFormat="1" ht="31.5" customHeight="1">
      <c r="B2144" s="162"/>
      <c r="C2144" s="163"/>
      <c r="D2144" s="163"/>
      <c r="E2144" s="164" t="s">
        <v>1876</v>
      </c>
      <c r="F2144" s="262" t="s">
        <v>1823</v>
      </c>
      <c r="G2144" s="263"/>
      <c r="H2144" s="263"/>
      <c r="I2144" s="263"/>
      <c r="J2144" s="163"/>
      <c r="K2144" s="165">
        <v>9.1560000000000006</v>
      </c>
      <c r="L2144" s="163"/>
      <c r="M2144" s="163"/>
      <c r="N2144" s="163"/>
      <c r="O2144" s="163"/>
      <c r="P2144" s="163"/>
      <c r="Q2144" s="163"/>
      <c r="R2144" s="166"/>
      <c r="T2144" s="167"/>
      <c r="U2144" s="163"/>
      <c r="V2144" s="163"/>
      <c r="W2144" s="163"/>
      <c r="X2144" s="163"/>
      <c r="Y2144" s="163"/>
      <c r="Z2144" s="163"/>
      <c r="AA2144" s="168"/>
      <c r="AT2144" s="169" t="s">
        <v>2027</v>
      </c>
      <c r="AU2144" s="169" t="s">
        <v>1960</v>
      </c>
      <c r="AV2144" s="10" t="s">
        <v>1960</v>
      </c>
      <c r="AW2144" s="10" t="s">
        <v>2028</v>
      </c>
      <c r="AX2144" s="10" t="s">
        <v>1936</v>
      </c>
      <c r="AY2144" s="169" t="s">
        <v>2019</v>
      </c>
    </row>
    <row r="2145" spans="2:65" s="10" customFormat="1" ht="31.5" customHeight="1">
      <c r="B2145" s="162"/>
      <c r="C2145" s="163"/>
      <c r="D2145" s="163"/>
      <c r="E2145" s="164" t="s">
        <v>1876</v>
      </c>
      <c r="F2145" s="266" t="s">
        <v>1824</v>
      </c>
      <c r="G2145" s="263"/>
      <c r="H2145" s="263"/>
      <c r="I2145" s="263"/>
      <c r="J2145" s="163"/>
      <c r="K2145" s="165">
        <v>2.7080000000000002</v>
      </c>
      <c r="L2145" s="163"/>
      <c r="M2145" s="163"/>
      <c r="N2145" s="163"/>
      <c r="O2145" s="163"/>
      <c r="P2145" s="163"/>
      <c r="Q2145" s="163"/>
      <c r="R2145" s="166"/>
      <c r="T2145" s="167"/>
      <c r="U2145" s="163"/>
      <c r="V2145" s="163"/>
      <c r="W2145" s="163"/>
      <c r="X2145" s="163"/>
      <c r="Y2145" s="163"/>
      <c r="Z2145" s="163"/>
      <c r="AA2145" s="168"/>
      <c r="AT2145" s="169" t="s">
        <v>2027</v>
      </c>
      <c r="AU2145" s="169" t="s">
        <v>1960</v>
      </c>
      <c r="AV2145" s="10" t="s">
        <v>1960</v>
      </c>
      <c r="AW2145" s="10" t="s">
        <v>2028</v>
      </c>
      <c r="AX2145" s="10" t="s">
        <v>1936</v>
      </c>
      <c r="AY2145" s="169" t="s">
        <v>2019</v>
      </c>
    </row>
    <row r="2146" spans="2:65" s="10" customFormat="1" ht="31.5" customHeight="1">
      <c r="B2146" s="162"/>
      <c r="C2146" s="163"/>
      <c r="D2146" s="163"/>
      <c r="E2146" s="164" t="s">
        <v>1876</v>
      </c>
      <c r="F2146" s="266" t="s">
        <v>1825</v>
      </c>
      <c r="G2146" s="263"/>
      <c r="H2146" s="263"/>
      <c r="I2146" s="263"/>
      <c r="J2146" s="163"/>
      <c r="K2146" s="165">
        <v>29.335999999999999</v>
      </c>
      <c r="L2146" s="163"/>
      <c r="M2146" s="163"/>
      <c r="N2146" s="163"/>
      <c r="O2146" s="163"/>
      <c r="P2146" s="163"/>
      <c r="Q2146" s="163"/>
      <c r="R2146" s="166"/>
      <c r="T2146" s="167"/>
      <c r="U2146" s="163"/>
      <c r="V2146" s="163"/>
      <c r="W2146" s="163"/>
      <c r="X2146" s="163"/>
      <c r="Y2146" s="163"/>
      <c r="Z2146" s="163"/>
      <c r="AA2146" s="168"/>
      <c r="AT2146" s="169" t="s">
        <v>2027</v>
      </c>
      <c r="AU2146" s="169" t="s">
        <v>1960</v>
      </c>
      <c r="AV2146" s="10" t="s">
        <v>1960</v>
      </c>
      <c r="AW2146" s="10" t="s">
        <v>2028</v>
      </c>
      <c r="AX2146" s="10" t="s">
        <v>1936</v>
      </c>
      <c r="AY2146" s="169" t="s">
        <v>2019</v>
      </c>
    </row>
    <row r="2147" spans="2:65" s="10" customFormat="1" ht="44.25" customHeight="1">
      <c r="B2147" s="162"/>
      <c r="C2147" s="163"/>
      <c r="D2147" s="163"/>
      <c r="E2147" s="164" t="s">
        <v>1876</v>
      </c>
      <c r="F2147" s="266" t="s">
        <v>1826</v>
      </c>
      <c r="G2147" s="263"/>
      <c r="H2147" s="263"/>
      <c r="I2147" s="263"/>
      <c r="J2147" s="163"/>
      <c r="K2147" s="165">
        <v>23.31</v>
      </c>
      <c r="L2147" s="163"/>
      <c r="M2147" s="163"/>
      <c r="N2147" s="163"/>
      <c r="O2147" s="163"/>
      <c r="P2147" s="163"/>
      <c r="Q2147" s="163"/>
      <c r="R2147" s="166"/>
      <c r="T2147" s="167"/>
      <c r="U2147" s="163"/>
      <c r="V2147" s="163"/>
      <c r="W2147" s="163"/>
      <c r="X2147" s="163"/>
      <c r="Y2147" s="163"/>
      <c r="Z2147" s="163"/>
      <c r="AA2147" s="168"/>
      <c r="AT2147" s="169" t="s">
        <v>2027</v>
      </c>
      <c r="AU2147" s="169" t="s">
        <v>1960</v>
      </c>
      <c r="AV2147" s="10" t="s">
        <v>1960</v>
      </c>
      <c r="AW2147" s="10" t="s">
        <v>2028</v>
      </c>
      <c r="AX2147" s="10" t="s">
        <v>1936</v>
      </c>
      <c r="AY2147" s="169" t="s">
        <v>2019</v>
      </c>
    </row>
    <row r="2148" spans="2:65" s="11" customFormat="1" ht="22.5" customHeight="1">
      <c r="B2148" s="170"/>
      <c r="C2148" s="171"/>
      <c r="D2148" s="171"/>
      <c r="E2148" s="172" t="s">
        <v>1876</v>
      </c>
      <c r="F2148" s="264" t="s">
        <v>2029</v>
      </c>
      <c r="G2148" s="265"/>
      <c r="H2148" s="265"/>
      <c r="I2148" s="265"/>
      <c r="J2148" s="171"/>
      <c r="K2148" s="173">
        <v>64.510000000000005</v>
      </c>
      <c r="L2148" s="171"/>
      <c r="M2148" s="171"/>
      <c r="N2148" s="171"/>
      <c r="O2148" s="171"/>
      <c r="P2148" s="171"/>
      <c r="Q2148" s="171"/>
      <c r="R2148" s="174"/>
      <c r="T2148" s="175"/>
      <c r="U2148" s="171"/>
      <c r="V2148" s="171"/>
      <c r="W2148" s="171"/>
      <c r="X2148" s="171"/>
      <c r="Y2148" s="171"/>
      <c r="Z2148" s="171"/>
      <c r="AA2148" s="176"/>
      <c r="AT2148" s="177" t="s">
        <v>2027</v>
      </c>
      <c r="AU2148" s="177" t="s">
        <v>1960</v>
      </c>
      <c r="AV2148" s="11" t="s">
        <v>2024</v>
      </c>
      <c r="AW2148" s="11" t="s">
        <v>2028</v>
      </c>
      <c r="AX2148" s="11" t="s">
        <v>1878</v>
      </c>
      <c r="AY2148" s="177" t="s">
        <v>2019</v>
      </c>
    </row>
    <row r="2149" spans="2:65" s="1" customFormat="1" ht="44.25" customHeight="1">
      <c r="B2149" s="33"/>
      <c r="C2149" s="155" t="s">
        <v>803</v>
      </c>
      <c r="D2149" s="155" t="s">
        <v>2020</v>
      </c>
      <c r="E2149" s="156" t="s">
        <v>804</v>
      </c>
      <c r="F2149" s="249" t="s">
        <v>805</v>
      </c>
      <c r="G2149" s="250"/>
      <c r="H2149" s="250"/>
      <c r="I2149" s="250"/>
      <c r="J2149" s="157" t="s">
        <v>2023</v>
      </c>
      <c r="K2149" s="158">
        <v>64.510000000000005</v>
      </c>
      <c r="L2149" s="251">
        <v>0</v>
      </c>
      <c r="M2149" s="250"/>
      <c r="N2149" s="252">
        <f>ROUND(L2149*K2149,2)</f>
        <v>0</v>
      </c>
      <c r="O2149" s="250"/>
      <c r="P2149" s="250"/>
      <c r="Q2149" s="250"/>
      <c r="R2149" s="35"/>
      <c r="T2149" s="159" t="s">
        <v>1876</v>
      </c>
      <c r="U2149" s="42" t="s">
        <v>1901</v>
      </c>
      <c r="V2149" s="34"/>
      <c r="W2149" s="160">
        <f>V2149*K2149</f>
        <v>0</v>
      </c>
      <c r="X2149" s="160">
        <v>1.3999999999999999E-4</v>
      </c>
      <c r="Y2149" s="160">
        <f>X2149*K2149</f>
        <v>9.0314000000000002E-3</v>
      </c>
      <c r="Z2149" s="160">
        <v>0</v>
      </c>
      <c r="AA2149" s="161">
        <f>Z2149*K2149</f>
        <v>0</v>
      </c>
      <c r="AR2149" s="16" t="s">
        <v>2102</v>
      </c>
      <c r="AT2149" s="16" t="s">
        <v>2020</v>
      </c>
      <c r="AU2149" s="16" t="s">
        <v>1960</v>
      </c>
      <c r="AY2149" s="16" t="s">
        <v>2019</v>
      </c>
      <c r="BE2149" s="102">
        <f>IF(U2149="základní",N2149,0)</f>
        <v>0</v>
      </c>
      <c r="BF2149" s="102">
        <f>IF(U2149="snížená",N2149,0)</f>
        <v>0</v>
      </c>
      <c r="BG2149" s="102">
        <f>IF(U2149="zákl. přenesená",N2149,0)</f>
        <v>0</v>
      </c>
      <c r="BH2149" s="102">
        <f>IF(U2149="sníž. přenesená",N2149,0)</f>
        <v>0</v>
      </c>
      <c r="BI2149" s="102">
        <f>IF(U2149="nulová",N2149,0)</f>
        <v>0</v>
      </c>
      <c r="BJ2149" s="16" t="s">
        <v>1878</v>
      </c>
      <c r="BK2149" s="102">
        <f>ROUND(L2149*K2149,2)</f>
        <v>0</v>
      </c>
      <c r="BL2149" s="16" t="s">
        <v>2102</v>
      </c>
      <c r="BM2149" s="16" t="s">
        <v>806</v>
      </c>
    </row>
    <row r="2150" spans="2:65" s="10" customFormat="1" ht="31.5" customHeight="1">
      <c r="B2150" s="162"/>
      <c r="C2150" s="163"/>
      <c r="D2150" s="163"/>
      <c r="E2150" s="164" t="s">
        <v>1876</v>
      </c>
      <c r="F2150" s="262" t="s">
        <v>1823</v>
      </c>
      <c r="G2150" s="263"/>
      <c r="H2150" s="263"/>
      <c r="I2150" s="263"/>
      <c r="J2150" s="163"/>
      <c r="K2150" s="165">
        <v>9.1560000000000006</v>
      </c>
      <c r="L2150" s="163"/>
      <c r="M2150" s="163"/>
      <c r="N2150" s="163"/>
      <c r="O2150" s="163"/>
      <c r="P2150" s="163"/>
      <c r="Q2150" s="163"/>
      <c r="R2150" s="166"/>
      <c r="T2150" s="167"/>
      <c r="U2150" s="163"/>
      <c r="V2150" s="163"/>
      <c r="W2150" s="163"/>
      <c r="X2150" s="163"/>
      <c r="Y2150" s="163"/>
      <c r="Z2150" s="163"/>
      <c r="AA2150" s="168"/>
      <c r="AT2150" s="169" t="s">
        <v>2027</v>
      </c>
      <c r="AU2150" s="169" t="s">
        <v>1960</v>
      </c>
      <c r="AV2150" s="10" t="s">
        <v>1960</v>
      </c>
      <c r="AW2150" s="10" t="s">
        <v>2028</v>
      </c>
      <c r="AX2150" s="10" t="s">
        <v>1936</v>
      </c>
      <c r="AY2150" s="169" t="s">
        <v>2019</v>
      </c>
    </row>
    <row r="2151" spans="2:65" s="10" customFormat="1" ht="31.5" customHeight="1">
      <c r="B2151" s="162"/>
      <c r="C2151" s="163"/>
      <c r="D2151" s="163"/>
      <c r="E2151" s="164" t="s">
        <v>1876</v>
      </c>
      <c r="F2151" s="266" t="s">
        <v>1824</v>
      </c>
      <c r="G2151" s="263"/>
      <c r="H2151" s="263"/>
      <c r="I2151" s="263"/>
      <c r="J2151" s="163"/>
      <c r="K2151" s="165">
        <v>2.7080000000000002</v>
      </c>
      <c r="L2151" s="163"/>
      <c r="M2151" s="163"/>
      <c r="N2151" s="163"/>
      <c r="O2151" s="163"/>
      <c r="P2151" s="163"/>
      <c r="Q2151" s="163"/>
      <c r="R2151" s="166"/>
      <c r="T2151" s="167"/>
      <c r="U2151" s="163"/>
      <c r="V2151" s="163"/>
      <c r="W2151" s="163"/>
      <c r="X2151" s="163"/>
      <c r="Y2151" s="163"/>
      <c r="Z2151" s="163"/>
      <c r="AA2151" s="168"/>
      <c r="AT2151" s="169" t="s">
        <v>2027</v>
      </c>
      <c r="AU2151" s="169" t="s">
        <v>1960</v>
      </c>
      <c r="AV2151" s="10" t="s">
        <v>1960</v>
      </c>
      <c r="AW2151" s="10" t="s">
        <v>2028</v>
      </c>
      <c r="AX2151" s="10" t="s">
        <v>1936</v>
      </c>
      <c r="AY2151" s="169" t="s">
        <v>2019</v>
      </c>
    </row>
    <row r="2152" spans="2:65" s="10" customFormat="1" ht="31.5" customHeight="1">
      <c r="B2152" s="162"/>
      <c r="C2152" s="163"/>
      <c r="D2152" s="163"/>
      <c r="E2152" s="164" t="s">
        <v>1876</v>
      </c>
      <c r="F2152" s="266" t="s">
        <v>1825</v>
      </c>
      <c r="G2152" s="263"/>
      <c r="H2152" s="263"/>
      <c r="I2152" s="263"/>
      <c r="J2152" s="163"/>
      <c r="K2152" s="165">
        <v>29.335999999999999</v>
      </c>
      <c r="L2152" s="163"/>
      <c r="M2152" s="163"/>
      <c r="N2152" s="163"/>
      <c r="O2152" s="163"/>
      <c r="P2152" s="163"/>
      <c r="Q2152" s="163"/>
      <c r="R2152" s="166"/>
      <c r="T2152" s="167"/>
      <c r="U2152" s="163"/>
      <c r="V2152" s="163"/>
      <c r="W2152" s="163"/>
      <c r="X2152" s="163"/>
      <c r="Y2152" s="163"/>
      <c r="Z2152" s="163"/>
      <c r="AA2152" s="168"/>
      <c r="AT2152" s="169" t="s">
        <v>2027</v>
      </c>
      <c r="AU2152" s="169" t="s">
        <v>1960</v>
      </c>
      <c r="AV2152" s="10" t="s">
        <v>1960</v>
      </c>
      <c r="AW2152" s="10" t="s">
        <v>2028</v>
      </c>
      <c r="AX2152" s="10" t="s">
        <v>1936</v>
      </c>
      <c r="AY2152" s="169" t="s">
        <v>2019</v>
      </c>
    </row>
    <row r="2153" spans="2:65" s="10" customFormat="1" ht="44.25" customHeight="1">
      <c r="B2153" s="162"/>
      <c r="C2153" s="163"/>
      <c r="D2153" s="163"/>
      <c r="E2153" s="164" t="s">
        <v>1876</v>
      </c>
      <c r="F2153" s="266" t="s">
        <v>1826</v>
      </c>
      <c r="G2153" s="263"/>
      <c r="H2153" s="263"/>
      <c r="I2153" s="263"/>
      <c r="J2153" s="163"/>
      <c r="K2153" s="165">
        <v>23.31</v>
      </c>
      <c r="L2153" s="163"/>
      <c r="M2153" s="163"/>
      <c r="N2153" s="163"/>
      <c r="O2153" s="163"/>
      <c r="P2153" s="163"/>
      <c r="Q2153" s="163"/>
      <c r="R2153" s="166"/>
      <c r="T2153" s="167"/>
      <c r="U2153" s="163"/>
      <c r="V2153" s="163"/>
      <c r="W2153" s="163"/>
      <c r="X2153" s="163"/>
      <c r="Y2153" s="163"/>
      <c r="Z2153" s="163"/>
      <c r="AA2153" s="168"/>
      <c r="AT2153" s="169" t="s">
        <v>2027</v>
      </c>
      <c r="AU2153" s="169" t="s">
        <v>1960</v>
      </c>
      <c r="AV2153" s="10" t="s">
        <v>1960</v>
      </c>
      <c r="AW2153" s="10" t="s">
        <v>2028</v>
      </c>
      <c r="AX2153" s="10" t="s">
        <v>1936</v>
      </c>
      <c r="AY2153" s="169" t="s">
        <v>2019</v>
      </c>
    </row>
    <row r="2154" spans="2:65" s="11" customFormat="1" ht="22.5" customHeight="1">
      <c r="B2154" s="170"/>
      <c r="C2154" s="171"/>
      <c r="D2154" s="171"/>
      <c r="E2154" s="172" t="s">
        <v>1876</v>
      </c>
      <c r="F2154" s="264" t="s">
        <v>2029</v>
      </c>
      <c r="G2154" s="265"/>
      <c r="H2154" s="265"/>
      <c r="I2154" s="265"/>
      <c r="J2154" s="171"/>
      <c r="K2154" s="173">
        <v>64.510000000000005</v>
      </c>
      <c r="L2154" s="171"/>
      <c r="M2154" s="171"/>
      <c r="N2154" s="171"/>
      <c r="O2154" s="171"/>
      <c r="P2154" s="171"/>
      <c r="Q2154" s="171"/>
      <c r="R2154" s="174"/>
      <c r="T2154" s="175"/>
      <c r="U2154" s="171"/>
      <c r="V2154" s="171"/>
      <c r="W2154" s="171"/>
      <c r="X2154" s="171"/>
      <c r="Y2154" s="171"/>
      <c r="Z2154" s="171"/>
      <c r="AA2154" s="176"/>
      <c r="AT2154" s="177" t="s">
        <v>2027</v>
      </c>
      <c r="AU2154" s="177" t="s">
        <v>1960</v>
      </c>
      <c r="AV2154" s="11" t="s">
        <v>2024</v>
      </c>
      <c r="AW2154" s="11" t="s">
        <v>2028</v>
      </c>
      <c r="AX2154" s="11" t="s">
        <v>1878</v>
      </c>
      <c r="AY2154" s="177" t="s">
        <v>2019</v>
      </c>
    </row>
    <row r="2155" spans="2:65" s="1" customFormat="1" ht="31.5" customHeight="1">
      <c r="B2155" s="33"/>
      <c r="C2155" s="155" t="s">
        <v>807</v>
      </c>
      <c r="D2155" s="155" t="s">
        <v>2020</v>
      </c>
      <c r="E2155" s="156" t="s">
        <v>808</v>
      </c>
      <c r="F2155" s="249" t="s">
        <v>809</v>
      </c>
      <c r="G2155" s="250"/>
      <c r="H2155" s="250"/>
      <c r="I2155" s="250"/>
      <c r="J2155" s="157" t="s">
        <v>2023</v>
      </c>
      <c r="K2155" s="158">
        <v>64.510000000000005</v>
      </c>
      <c r="L2155" s="251">
        <v>0</v>
      </c>
      <c r="M2155" s="250"/>
      <c r="N2155" s="252">
        <f>ROUND(L2155*K2155,2)</f>
        <v>0</v>
      </c>
      <c r="O2155" s="250"/>
      <c r="P2155" s="250"/>
      <c r="Q2155" s="250"/>
      <c r="R2155" s="35"/>
      <c r="T2155" s="159" t="s">
        <v>1876</v>
      </c>
      <c r="U2155" s="42" t="s">
        <v>1901</v>
      </c>
      <c r="V2155" s="34"/>
      <c r="W2155" s="160">
        <f>V2155*K2155</f>
        <v>0</v>
      </c>
      <c r="X2155" s="160">
        <v>3.4000000000000002E-4</v>
      </c>
      <c r="Y2155" s="160">
        <f>X2155*K2155</f>
        <v>2.1933400000000002E-2</v>
      </c>
      <c r="Z2155" s="160">
        <v>0</v>
      </c>
      <c r="AA2155" s="161">
        <f>Z2155*K2155</f>
        <v>0</v>
      </c>
      <c r="AR2155" s="16" t="s">
        <v>2102</v>
      </c>
      <c r="AT2155" s="16" t="s">
        <v>2020</v>
      </c>
      <c r="AU2155" s="16" t="s">
        <v>1960</v>
      </c>
      <c r="AY2155" s="16" t="s">
        <v>2019</v>
      </c>
      <c r="BE2155" s="102">
        <f>IF(U2155="základní",N2155,0)</f>
        <v>0</v>
      </c>
      <c r="BF2155" s="102">
        <f>IF(U2155="snížená",N2155,0)</f>
        <v>0</v>
      </c>
      <c r="BG2155" s="102">
        <f>IF(U2155="zákl. přenesená",N2155,0)</f>
        <v>0</v>
      </c>
      <c r="BH2155" s="102">
        <f>IF(U2155="sníž. přenesená",N2155,0)</f>
        <v>0</v>
      </c>
      <c r="BI2155" s="102">
        <f>IF(U2155="nulová",N2155,0)</f>
        <v>0</v>
      </c>
      <c r="BJ2155" s="16" t="s">
        <v>1878</v>
      </c>
      <c r="BK2155" s="102">
        <f>ROUND(L2155*K2155,2)</f>
        <v>0</v>
      </c>
      <c r="BL2155" s="16" t="s">
        <v>2102</v>
      </c>
      <c r="BM2155" s="16" t="s">
        <v>810</v>
      </c>
    </row>
    <row r="2156" spans="2:65" s="10" customFormat="1" ht="31.5" customHeight="1">
      <c r="B2156" s="162"/>
      <c r="C2156" s="163"/>
      <c r="D2156" s="163"/>
      <c r="E2156" s="164" t="s">
        <v>1876</v>
      </c>
      <c r="F2156" s="262" t="s">
        <v>1823</v>
      </c>
      <c r="G2156" s="263"/>
      <c r="H2156" s="263"/>
      <c r="I2156" s="263"/>
      <c r="J2156" s="163"/>
      <c r="K2156" s="165">
        <v>9.1560000000000006</v>
      </c>
      <c r="L2156" s="163"/>
      <c r="M2156" s="163"/>
      <c r="N2156" s="163"/>
      <c r="O2156" s="163"/>
      <c r="P2156" s="163"/>
      <c r="Q2156" s="163"/>
      <c r="R2156" s="166"/>
      <c r="T2156" s="167"/>
      <c r="U2156" s="163"/>
      <c r="V2156" s="163"/>
      <c r="W2156" s="163"/>
      <c r="X2156" s="163"/>
      <c r="Y2156" s="163"/>
      <c r="Z2156" s="163"/>
      <c r="AA2156" s="168"/>
      <c r="AT2156" s="169" t="s">
        <v>2027</v>
      </c>
      <c r="AU2156" s="169" t="s">
        <v>1960</v>
      </c>
      <c r="AV2156" s="10" t="s">
        <v>1960</v>
      </c>
      <c r="AW2156" s="10" t="s">
        <v>2028</v>
      </c>
      <c r="AX2156" s="10" t="s">
        <v>1936</v>
      </c>
      <c r="AY2156" s="169" t="s">
        <v>2019</v>
      </c>
    </row>
    <row r="2157" spans="2:65" s="10" customFormat="1" ht="31.5" customHeight="1">
      <c r="B2157" s="162"/>
      <c r="C2157" s="163"/>
      <c r="D2157" s="163"/>
      <c r="E2157" s="164" t="s">
        <v>1876</v>
      </c>
      <c r="F2157" s="266" t="s">
        <v>1824</v>
      </c>
      <c r="G2157" s="263"/>
      <c r="H2157" s="263"/>
      <c r="I2157" s="263"/>
      <c r="J2157" s="163"/>
      <c r="K2157" s="165">
        <v>2.7080000000000002</v>
      </c>
      <c r="L2157" s="163"/>
      <c r="M2157" s="163"/>
      <c r="N2157" s="163"/>
      <c r="O2157" s="163"/>
      <c r="P2157" s="163"/>
      <c r="Q2157" s="163"/>
      <c r="R2157" s="166"/>
      <c r="T2157" s="167"/>
      <c r="U2157" s="163"/>
      <c r="V2157" s="163"/>
      <c r="W2157" s="163"/>
      <c r="X2157" s="163"/>
      <c r="Y2157" s="163"/>
      <c r="Z2157" s="163"/>
      <c r="AA2157" s="168"/>
      <c r="AT2157" s="169" t="s">
        <v>2027</v>
      </c>
      <c r="AU2157" s="169" t="s">
        <v>1960</v>
      </c>
      <c r="AV2157" s="10" t="s">
        <v>1960</v>
      </c>
      <c r="AW2157" s="10" t="s">
        <v>2028</v>
      </c>
      <c r="AX2157" s="10" t="s">
        <v>1936</v>
      </c>
      <c r="AY2157" s="169" t="s">
        <v>2019</v>
      </c>
    </row>
    <row r="2158" spans="2:65" s="10" customFormat="1" ht="31.5" customHeight="1">
      <c r="B2158" s="162"/>
      <c r="C2158" s="163"/>
      <c r="D2158" s="163"/>
      <c r="E2158" s="164" t="s">
        <v>1876</v>
      </c>
      <c r="F2158" s="266" t="s">
        <v>1825</v>
      </c>
      <c r="G2158" s="263"/>
      <c r="H2158" s="263"/>
      <c r="I2158" s="263"/>
      <c r="J2158" s="163"/>
      <c r="K2158" s="165">
        <v>29.335999999999999</v>
      </c>
      <c r="L2158" s="163"/>
      <c r="M2158" s="163"/>
      <c r="N2158" s="163"/>
      <c r="O2158" s="163"/>
      <c r="P2158" s="163"/>
      <c r="Q2158" s="163"/>
      <c r="R2158" s="166"/>
      <c r="T2158" s="167"/>
      <c r="U2158" s="163"/>
      <c r="V2158" s="163"/>
      <c r="W2158" s="163"/>
      <c r="X2158" s="163"/>
      <c r="Y2158" s="163"/>
      <c r="Z2158" s="163"/>
      <c r="AA2158" s="168"/>
      <c r="AT2158" s="169" t="s">
        <v>2027</v>
      </c>
      <c r="AU2158" s="169" t="s">
        <v>1960</v>
      </c>
      <c r="AV2158" s="10" t="s">
        <v>1960</v>
      </c>
      <c r="AW2158" s="10" t="s">
        <v>2028</v>
      </c>
      <c r="AX2158" s="10" t="s">
        <v>1936</v>
      </c>
      <c r="AY2158" s="169" t="s">
        <v>2019</v>
      </c>
    </row>
    <row r="2159" spans="2:65" s="10" customFormat="1" ht="44.25" customHeight="1">
      <c r="B2159" s="162"/>
      <c r="C2159" s="163"/>
      <c r="D2159" s="163"/>
      <c r="E2159" s="164" t="s">
        <v>1876</v>
      </c>
      <c r="F2159" s="266" t="s">
        <v>1826</v>
      </c>
      <c r="G2159" s="263"/>
      <c r="H2159" s="263"/>
      <c r="I2159" s="263"/>
      <c r="J2159" s="163"/>
      <c r="K2159" s="165">
        <v>23.31</v>
      </c>
      <c r="L2159" s="163"/>
      <c r="M2159" s="163"/>
      <c r="N2159" s="163"/>
      <c r="O2159" s="163"/>
      <c r="P2159" s="163"/>
      <c r="Q2159" s="163"/>
      <c r="R2159" s="166"/>
      <c r="T2159" s="167"/>
      <c r="U2159" s="163"/>
      <c r="V2159" s="163"/>
      <c r="W2159" s="163"/>
      <c r="X2159" s="163"/>
      <c r="Y2159" s="163"/>
      <c r="Z2159" s="163"/>
      <c r="AA2159" s="168"/>
      <c r="AT2159" s="169" t="s">
        <v>2027</v>
      </c>
      <c r="AU2159" s="169" t="s">
        <v>1960</v>
      </c>
      <c r="AV2159" s="10" t="s">
        <v>1960</v>
      </c>
      <c r="AW2159" s="10" t="s">
        <v>2028</v>
      </c>
      <c r="AX2159" s="10" t="s">
        <v>1936</v>
      </c>
      <c r="AY2159" s="169" t="s">
        <v>2019</v>
      </c>
    </row>
    <row r="2160" spans="2:65" s="11" customFormat="1" ht="22.5" customHeight="1">
      <c r="B2160" s="170"/>
      <c r="C2160" s="171"/>
      <c r="D2160" s="171"/>
      <c r="E2160" s="172" t="s">
        <v>1876</v>
      </c>
      <c r="F2160" s="264" t="s">
        <v>2029</v>
      </c>
      <c r="G2160" s="265"/>
      <c r="H2160" s="265"/>
      <c r="I2160" s="265"/>
      <c r="J2160" s="171"/>
      <c r="K2160" s="173">
        <v>64.510000000000005</v>
      </c>
      <c r="L2160" s="171"/>
      <c r="M2160" s="171"/>
      <c r="N2160" s="171"/>
      <c r="O2160" s="171"/>
      <c r="P2160" s="171"/>
      <c r="Q2160" s="171"/>
      <c r="R2160" s="174"/>
      <c r="T2160" s="175"/>
      <c r="U2160" s="171"/>
      <c r="V2160" s="171"/>
      <c r="W2160" s="171"/>
      <c r="X2160" s="171"/>
      <c r="Y2160" s="171"/>
      <c r="Z2160" s="171"/>
      <c r="AA2160" s="176"/>
      <c r="AT2160" s="177" t="s">
        <v>2027</v>
      </c>
      <c r="AU2160" s="177" t="s">
        <v>1960</v>
      </c>
      <c r="AV2160" s="11" t="s">
        <v>2024</v>
      </c>
      <c r="AW2160" s="11" t="s">
        <v>2028</v>
      </c>
      <c r="AX2160" s="11" t="s">
        <v>1878</v>
      </c>
      <c r="AY2160" s="177" t="s">
        <v>2019</v>
      </c>
    </row>
    <row r="2161" spans="2:65" s="1" customFormat="1" ht="31.5" customHeight="1">
      <c r="B2161" s="33"/>
      <c r="C2161" s="155" t="s">
        <v>811</v>
      </c>
      <c r="D2161" s="155" t="s">
        <v>2020</v>
      </c>
      <c r="E2161" s="156" t="s">
        <v>812</v>
      </c>
      <c r="F2161" s="249" t="s">
        <v>813</v>
      </c>
      <c r="G2161" s="250"/>
      <c r="H2161" s="250"/>
      <c r="I2161" s="250"/>
      <c r="J2161" s="157" t="s">
        <v>2023</v>
      </c>
      <c r="K2161" s="158">
        <v>30</v>
      </c>
      <c r="L2161" s="251">
        <v>0</v>
      </c>
      <c r="M2161" s="250"/>
      <c r="N2161" s="252">
        <f>ROUND(L2161*K2161,2)</f>
        <v>0</v>
      </c>
      <c r="O2161" s="250"/>
      <c r="P2161" s="250"/>
      <c r="Q2161" s="250"/>
      <c r="R2161" s="35"/>
      <c r="T2161" s="159" t="s">
        <v>1876</v>
      </c>
      <c r="U2161" s="42" t="s">
        <v>1901</v>
      </c>
      <c r="V2161" s="34"/>
      <c r="W2161" s="160">
        <f>V2161*K2161</f>
        <v>0</v>
      </c>
      <c r="X2161" s="160">
        <v>6.9999999999999994E-5</v>
      </c>
      <c r="Y2161" s="160">
        <f>X2161*K2161</f>
        <v>2.0999999999999999E-3</v>
      </c>
      <c r="Z2161" s="160">
        <v>0</v>
      </c>
      <c r="AA2161" s="161">
        <f>Z2161*K2161</f>
        <v>0</v>
      </c>
      <c r="AR2161" s="16" t="s">
        <v>2102</v>
      </c>
      <c r="AT2161" s="16" t="s">
        <v>2020</v>
      </c>
      <c r="AU2161" s="16" t="s">
        <v>1960</v>
      </c>
      <c r="AY2161" s="16" t="s">
        <v>2019</v>
      </c>
      <c r="BE2161" s="102">
        <f>IF(U2161="základní",N2161,0)</f>
        <v>0</v>
      </c>
      <c r="BF2161" s="102">
        <f>IF(U2161="snížená",N2161,0)</f>
        <v>0</v>
      </c>
      <c r="BG2161" s="102">
        <f>IF(U2161="zákl. přenesená",N2161,0)</f>
        <v>0</v>
      </c>
      <c r="BH2161" s="102">
        <f>IF(U2161="sníž. přenesená",N2161,0)</f>
        <v>0</v>
      </c>
      <c r="BI2161" s="102">
        <f>IF(U2161="nulová",N2161,0)</f>
        <v>0</v>
      </c>
      <c r="BJ2161" s="16" t="s">
        <v>1878</v>
      </c>
      <c r="BK2161" s="102">
        <f>ROUND(L2161*K2161,2)</f>
        <v>0</v>
      </c>
      <c r="BL2161" s="16" t="s">
        <v>2102</v>
      </c>
      <c r="BM2161" s="16" t="s">
        <v>814</v>
      </c>
    </row>
    <row r="2162" spans="2:65" s="10" customFormat="1" ht="22.5" customHeight="1">
      <c r="B2162" s="162"/>
      <c r="C2162" s="163"/>
      <c r="D2162" s="163"/>
      <c r="E2162" s="164" t="s">
        <v>1876</v>
      </c>
      <c r="F2162" s="262" t="s">
        <v>2175</v>
      </c>
      <c r="G2162" s="263"/>
      <c r="H2162" s="263"/>
      <c r="I2162" s="263"/>
      <c r="J2162" s="163"/>
      <c r="K2162" s="165">
        <v>30</v>
      </c>
      <c r="L2162" s="163"/>
      <c r="M2162" s="163"/>
      <c r="N2162" s="163"/>
      <c r="O2162" s="163"/>
      <c r="P2162" s="163"/>
      <c r="Q2162" s="163"/>
      <c r="R2162" s="166"/>
      <c r="T2162" s="167"/>
      <c r="U2162" s="163"/>
      <c r="V2162" s="163"/>
      <c r="W2162" s="163"/>
      <c r="X2162" s="163"/>
      <c r="Y2162" s="163"/>
      <c r="Z2162" s="163"/>
      <c r="AA2162" s="168"/>
      <c r="AT2162" s="169" t="s">
        <v>2027</v>
      </c>
      <c r="AU2162" s="169" t="s">
        <v>1960</v>
      </c>
      <c r="AV2162" s="10" t="s">
        <v>1960</v>
      </c>
      <c r="AW2162" s="10" t="s">
        <v>2028</v>
      </c>
      <c r="AX2162" s="10" t="s">
        <v>1936</v>
      </c>
      <c r="AY2162" s="169" t="s">
        <v>2019</v>
      </c>
    </row>
    <row r="2163" spans="2:65" s="11" customFormat="1" ht="22.5" customHeight="1">
      <c r="B2163" s="170"/>
      <c r="C2163" s="171"/>
      <c r="D2163" s="171"/>
      <c r="E2163" s="172" t="s">
        <v>1876</v>
      </c>
      <c r="F2163" s="264" t="s">
        <v>2029</v>
      </c>
      <c r="G2163" s="265"/>
      <c r="H2163" s="265"/>
      <c r="I2163" s="265"/>
      <c r="J2163" s="171"/>
      <c r="K2163" s="173">
        <v>30</v>
      </c>
      <c r="L2163" s="171"/>
      <c r="M2163" s="171"/>
      <c r="N2163" s="171"/>
      <c r="O2163" s="171"/>
      <c r="P2163" s="171"/>
      <c r="Q2163" s="171"/>
      <c r="R2163" s="174"/>
      <c r="T2163" s="175"/>
      <c r="U2163" s="171"/>
      <c r="V2163" s="171"/>
      <c r="W2163" s="171"/>
      <c r="X2163" s="171"/>
      <c r="Y2163" s="171"/>
      <c r="Z2163" s="171"/>
      <c r="AA2163" s="176"/>
      <c r="AT2163" s="177" t="s">
        <v>2027</v>
      </c>
      <c r="AU2163" s="177" t="s">
        <v>1960</v>
      </c>
      <c r="AV2163" s="11" t="s">
        <v>2024</v>
      </c>
      <c r="AW2163" s="11" t="s">
        <v>2028</v>
      </c>
      <c r="AX2163" s="11" t="s">
        <v>1878</v>
      </c>
      <c r="AY2163" s="177" t="s">
        <v>2019</v>
      </c>
    </row>
    <row r="2164" spans="2:65" s="1" customFormat="1" ht="31.5" customHeight="1">
      <c r="B2164" s="33"/>
      <c r="C2164" s="155" t="s">
        <v>815</v>
      </c>
      <c r="D2164" s="155" t="s">
        <v>2020</v>
      </c>
      <c r="E2164" s="156" t="s">
        <v>816</v>
      </c>
      <c r="F2164" s="249" t="s">
        <v>817</v>
      </c>
      <c r="G2164" s="250"/>
      <c r="H2164" s="250"/>
      <c r="I2164" s="250"/>
      <c r="J2164" s="157" t="s">
        <v>2023</v>
      </c>
      <c r="K2164" s="158">
        <v>30</v>
      </c>
      <c r="L2164" s="251">
        <v>0</v>
      </c>
      <c r="M2164" s="250"/>
      <c r="N2164" s="252">
        <f>ROUND(L2164*K2164,2)</f>
        <v>0</v>
      </c>
      <c r="O2164" s="250"/>
      <c r="P2164" s="250"/>
      <c r="Q2164" s="250"/>
      <c r="R2164" s="35"/>
      <c r="T2164" s="159" t="s">
        <v>1876</v>
      </c>
      <c r="U2164" s="42" t="s">
        <v>1901</v>
      </c>
      <c r="V2164" s="34"/>
      <c r="W2164" s="160">
        <f>V2164*K2164</f>
        <v>0</v>
      </c>
      <c r="X2164" s="160">
        <v>1.1E-4</v>
      </c>
      <c r="Y2164" s="160">
        <f>X2164*K2164</f>
        <v>3.3E-3</v>
      </c>
      <c r="Z2164" s="160">
        <v>0</v>
      </c>
      <c r="AA2164" s="161">
        <f>Z2164*K2164</f>
        <v>0</v>
      </c>
      <c r="AR2164" s="16" t="s">
        <v>2102</v>
      </c>
      <c r="AT2164" s="16" t="s">
        <v>2020</v>
      </c>
      <c r="AU2164" s="16" t="s">
        <v>1960</v>
      </c>
      <c r="AY2164" s="16" t="s">
        <v>2019</v>
      </c>
      <c r="BE2164" s="102">
        <f>IF(U2164="základní",N2164,0)</f>
        <v>0</v>
      </c>
      <c r="BF2164" s="102">
        <f>IF(U2164="snížená",N2164,0)</f>
        <v>0</v>
      </c>
      <c r="BG2164" s="102">
        <f>IF(U2164="zákl. přenesená",N2164,0)</f>
        <v>0</v>
      </c>
      <c r="BH2164" s="102">
        <f>IF(U2164="sníž. přenesená",N2164,0)</f>
        <v>0</v>
      </c>
      <c r="BI2164" s="102">
        <f>IF(U2164="nulová",N2164,0)</f>
        <v>0</v>
      </c>
      <c r="BJ2164" s="16" t="s">
        <v>1878</v>
      </c>
      <c r="BK2164" s="102">
        <f>ROUND(L2164*K2164,2)</f>
        <v>0</v>
      </c>
      <c r="BL2164" s="16" t="s">
        <v>2102</v>
      </c>
      <c r="BM2164" s="16" t="s">
        <v>818</v>
      </c>
    </row>
    <row r="2165" spans="2:65" s="10" customFormat="1" ht="22.5" customHeight="1">
      <c r="B2165" s="162"/>
      <c r="C2165" s="163"/>
      <c r="D2165" s="163"/>
      <c r="E2165" s="164" t="s">
        <v>1876</v>
      </c>
      <c r="F2165" s="262" t="s">
        <v>2175</v>
      </c>
      <c r="G2165" s="263"/>
      <c r="H2165" s="263"/>
      <c r="I2165" s="263"/>
      <c r="J2165" s="163"/>
      <c r="K2165" s="165">
        <v>30</v>
      </c>
      <c r="L2165" s="163"/>
      <c r="M2165" s="163"/>
      <c r="N2165" s="163"/>
      <c r="O2165" s="163"/>
      <c r="P2165" s="163"/>
      <c r="Q2165" s="163"/>
      <c r="R2165" s="166"/>
      <c r="T2165" s="167"/>
      <c r="U2165" s="163"/>
      <c r="V2165" s="163"/>
      <c r="W2165" s="163"/>
      <c r="X2165" s="163"/>
      <c r="Y2165" s="163"/>
      <c r="Z2165" s="163"/>
      <c r="AA2165" s="168"/>
      <c r="AT2165" s="169" t="s">
        <v>2027</v>
      </c>
      <c r="AU2165" s="169" t="s">
        <v>1960</v>
      </c>
      <c r="AV2165" s="10" t="s">
        <v>1960</v>
      </c>
      <c r="AW2165" s="10" t="s">
        <v>2028</v>
      </c>
      <c r="AX2165" s="10" t="s">
        <v>1936</v>
      </c>
      <c r="AY2165" s="169" t="s">
        <v>2019</v>
      </c>
    </row>
    <row r="2166" spans="2:65" s="11" customFormat="1" ht="22.5" customHeight="1">
      <c r="B2166" s="170"/>
      <c r="C2166" s="171"/>
      <c r="D2166" s="171"/>
      <c r="E2166" s="172" t="s">
        <v>1876</v>
      </c>
      <c r="F2166" s="264" t="s">
        <v>2029</v>
      </c>
      <c r="G2166" s="265"/>
      <c r="H2166" s="265"/>
      <c r="I2166" s="265"/>
      <c r="J2166" s="171"/>
      <c r="K2166" s="173">
        <v>30</v>
      </c>
      <c r="L2166" s="171"/>
      <c r="M2166" s="171"/>
      <c r="N2166" s="171"/>
      <c r="O2166" s="171"/>
      <c r="P2166" s="171"/>
      <c r="Q2166" s="171"/>
      <c r="R2166" s="174"/>
      <c r="T2166" s="175"/>
      <c r="U2166" s="171"/>
      <c r="V2166" s="171"/>
      <c r="W2166" s="171"/>
      <c r="X2166" s="171"/>
      <c r="Y2166" s="171"/>
      <c r="Z2166" s="171"/>
      <c r="AA2166" s="176"/>
      <c r="AT2166" s="177" t="s">
        <v>2027</v>
      </c>
      <c r="AU2166" s="177" t="s">
        <v>1960</v>
      </c>
      <c r="AV2166" s="11" t="s">
        <v>2024</v>
      </c>
      <c r="AW2166" s="11" t="s">
        <v>2028</v>
      </c>
      <c r="AX2166" s="11" t="s">
        <v>1878</v>
      </c>
      <c r="AY2166" s="177" t="s">
        <v>2019</v>
      </c>
    </row>
    <row r="2167" spans="2:65" s="1" customFormat="1" ht="31.5" customHeight="1">
      <c r="B2167" s="33"/>
      <c r="C2167" s="155" t="s">
        <v>819</v>
      </c>
      <c r="D2167" s="155" t="s">
        <v>2020</v>
      </c>
      <c r="E2167" s="156" t="s">
        <v>820</v>
      </c>
      <c r="F2167" s="249" t="s">
        <v>821</v>
      </c>
      <c r="G2167" s="250"/>
      <c r="H2167" s="250"/>
      <c r="I2167" s="250"/>
      <c r="J2167" s="157" t="s">
        <v>2023</v>
      </c>
      <c r="K2167" s="158">
        <v>30</v>
      </c>
      <c r="L2167" s="251">
        <v>0</v>
      </c>
      <c r="M2167" s="250"/>
      <c r="N2167" s="252">
        <f>ROUND(L2167*K2167,2)</f>
        <v>0</v>
      </c>
      <c r="O2167" s="250"/>
      <c r="P2167" s="250"/>
      <c r="Q2167" s="250"/>
      <c r="R2167" s="35"/>
      <c r="T2167" s="159" t="s">
        <v>1876</v>
      </c>
      <c r="U2167" s="42" t="s">
        <v>1901</v>
      </c>
      <c r="V2167" s="34"/>
      <c r="W2167" s="160">
        <f>V2167*K2167</f>
        <v>0</v>
      </c>
      <c r="X2167" s="160">
        <v>1.7000000000000001E-4</v>
      </c>
      <c r="Y2167" s="160">
        <f>X2167*K2167</f>
        <v>5.1000000000000004E-3</v>
      </c>
      <c r="Z2167" s="160">
        <v>0</v>
      </c>
      <c r="AA2167" s="161">
        <f>Z2167*K2167</f>
        <v>0</v>
      </c>
      <c r="AR2167" s="16" t="s">
        <v>2102</v>
      </c>
      <c r="AT2167" s="16" t="s">
        <v>2020</v>
      </c>
      <c r="AU2167" s="16" t="s">
        <v>1960</v>
      </c>
      <c r="AY2167" s="16" t="s">
        <v>2019</v>
      </c>
      <c r="BE2167" s="102">
        <f>IF(U2167="základní",N2167,0)</f>
        <v>0</v>
      </c>
      <c r="BF2167" s="102">
        <f>IF(U2167="snížená",N2167,0)</f>
        <v>0</v>
      </c>
      <c r="BG2167" s="102">
        <f>IF(U2167="zákl. přenesená",N2167,0)</f>
        <v>0</v>
      </c>
      <c r="BH2167" s="102">
        <f>IF(U2167="sníž. přenesená",N2167,0)</f>
        <v>0</v>
      </c>
      <c r="BI2167" s="102">
        <f>IF(U2167="nulová",N2167,0)</f>
        <v>0</v>
      </c>
      <c r="BJ2167" s="16" t="s">
        <v>1878</v>
      </c>
      <c r="BK2167" s="102">
        <f>ROUND(L2167*K2167,2)</f>
        <v>0</v>
      </c>
      <c r="BL2167" s="16" t="s">
        <v>2102</v>
      </c>
      <c r="BM2167" s="16" t="s">
        <v>822</v>
      </c>
    </row>
    <row r="2168" spans="2:65" s="10" customFormat="1" ht="22.5" customHeight="1">
      <c r="B2168" s="162"/>
      <c r="C2168" s="163"/>
      <c r="D2168" s="163"/>
      <c r="E2168" s="164" t="s">
        <v>1876</v>
      </c>
      <c r="F2168" s="262" t="s">
        <v>2175</v>
      </c>
      <c r="G2168" s="263"/>
      <c r="H2168" s="263"/>
      <c r="I2168" s="263"/>
      <c r="J2168" s="163"/>
      <c r="K2168" s="165">
        <v>30</v>
      </c>
      <c r="L2168" s="163"/>
      <c r="M2168" s="163"/>
      <c r="N2168" s="163"/>
      <c r="O2168" s="163"/>
      <c r="P2168" s="163"/>
      <c r="Q2168" s="163"/>
      <c r="R2168" s="166"/>
      <c r="T2168" s="167"/>
      <c r="U2168" s="163"/>
      <c r="V2168" s="163"/>
      <c r="W2168" s="163"/>
      <c r="X2168" s="163"/>
      <c r="Y2168" s="163"/>
      <c r="Z2168" s="163"/>
      <c r="AA2168" s="168"/>
      <c r="AT2168" s="169" t="s">
        <v>2027</v>
      </c>
      <c r="AU2168" s="169" t="s">
        <v>1960</v>
      </c>
      <c r="AV2168" s="10" t="s">
        <v>1960</v>
      </c>
      <c r="AW2168" s="10" t="s">
        <v>2028</v>
      </c>
      <c r="AX2168" s="10" t="s">
        <v>1936</v>
      </c>
      <c r="AY2168" s="169" t="s">
        <v>2019</v>
      </c>
    </row>
    <row r="2169" spans="2:65" s="11" customFormat="1" ht="22.5" customHeight="1">
      <c r="B2169" s="170"/>
      <c r="C2169" s="171"/>
      <c r="D2169" s="171"/>
      <c r="E2169" s="172" t="s">
        <v>1876</v>
      </c>
      <c r="F2169" s="264" t="s">
        <v>2029</v>
      </c>
      <c r="G2169" s="265"/>
      <c r="H2169" s="265"/>
      <c r="I2169" s="265"/>
      <c r="J2169" s="171"/>
      <c r="K2169" s="173">
        <v>30</v>
      </c>
      <c r="L2169" s="171"/>
      <c r="M2169" s="171"/>
      <c r="N2169" s="171"/>
      <c r="O2169" s="171"/>
      <c r="P2169" s="171"/>
      <c r="Q2169" s="171"/>
      <c r="R2169" s="174"/>
      <c r="T2169" s="175"/>
      <c r="U2169" s="171"/>
      <c r="V2169" s="171"/>
      <c r="W2169" s="171"/>
      <c r="X2169" s="171"/>
      <c r="Y2169" s="171"/>
      <c r="Z2169" s="171"/>
      <c r="AA2169" s="176"/>
      <c r="AT2169" s="177" t="s">
        <v>2027</v>
      </c>
      <c r="AU2169" s="177" t="s">
        <v>1960</v>
      </c>
      <c r="AV2169" s="11" t="s">
        <v>2024</v>
      </c>
      <c r="AW2169" s="11" t="s">
        <v>2028</v>
      </c>
      <c r="AX2169" s="11" t="s">
        <v>1878</v>
      </c>
      <c r="AY2169" s="177" t="s">
        <v>2019</v>
      </c>
    </row>
    <row r="2170" spans="2:65" s="1" customFormat="1" ht="31.5" customHeight="1">
      <c r="B2170" s="33"/>
      <c r="C2170" s="155" t="s">
        <v>823</v>
      </c>
      <c r="D2170" s="155" t="s">
        <v>2020</v>
      </c>
      <c r="E2170" s="156" t="s">
        <v>824</v>
      </c>
      <c r="F2170" s="249" t="s">
        <v>825</v>
      </c>
      <c r="G2170" s="250"/>
      <c r="H2170" s="250"/>
      <c r="I2170" s="250"/>
      <c r="J2170" s="157" t="s">
        <v>2023</v>
      </c>
      <c r="K2170" s="158">
        <v>60</v>
      </c>
      <c r="L2170" s="251">
        <v>0</v>
      </c>
      <c r="M2170" s="250"/>
      <c r="N2170" s="252">
        <f>ROUND(L2170*K2170,2)</f>
        <v>0</v>
      </c>
      <c r="O2170" s="250"/>
      <c r="P2170" s="250"/>
      <c r="Q2170" s="250"/>
      <c r="R2170" s="35"/>
      <c r="T2170" s="159" t="s">
        <v>1876</v>
      </c>
      <c r="U2170" s="42" t="s">
        <v>1901</v>
      </c>
      <c r="V2170" s="34"/>
      <c r="W2170" s="160">
        <f>V2170*K2170</f>
        <v>0</v>
      </c>
      <c r="X2170" s="160">
        <v>1.2E-4</v>
      </c>
      <c r="Y2170" s="160">
        <f>X2170*K2170</f>
        <v>7.1999999999999998E-3</v>
      </c>
      <c r="Z2170" s="160">
        <v>0</v>
      </c>
      <c r="AA2170" s="161">
        <f>Z2170*K2170</f>
        <v>0</v>
      </c>
      <c r="AR2170" s="16" t="s">
        <v>2102</v>
      </c>
      <c r="AT2170" s="16" t="s">
        <v>2020</v>
      </c>
      <c r="AU2170" s="16" t="s">
        <v>1960</v>
      </c>
      <c r="AY2170" s="16" t="s">
        <v>2019</v>
      </c>
      <c r="BE2170" s="102">
        <f>IF(U2170="základní",N2170,0)</f>
        <v>0</v>
      </c>
      <c r="BF2170" s="102">
        <f>IF(U2170="snížená",N2170,0)</f>
        <v>0</v>
      </c>
      <c r="BG2170" s="102">
        <f>IF(U2170="zákl. přenesená",N2170,0)</f>
        <v>0</v>
      </c>
      <c r="BH2170" s="102">
        <f>IF(U2170="sníž. přenesená",N2170,0)</f>
        <v>0</v>
      </c>
      <c r="BI2170" s="102">
        <f>IF(U2170="nulová",N2170,0)</f>
        <v>0</v>
      </c>
      <c r="BJ2170" s="16" t="s">
        <v>1878</v>
      </c>
      <c r="BK2170" s="102">
        <f>ROUND(L2170*K2170,2)</f>
        <v>0</v>
      </c>
      <c r="BL2170" s="16" t="s">
        <v>2102</v>
      </c>
      <c r="BM2170" s="16" t="s">
        <v>826</v>
      </c>
    </row>
    <row r="2171" spans="2:65" s="10" customFormat="1" ht="22.5" customHeight="1">
      <c r="B2171" s="162"/>
      <c r="C2171" s="163"/>
      <c r="D2171" s="163"/>
      <c r="E2171" s="164" t="s">
        <v>1876</v>
      </c>
      <c r="F2171" s="262" t="s">
        <v>827</v>
      </c>
      <c r="G2171" s="263"/>
      <c r="H2171" s="263"/>
      <c r="I2171" s="263"/>
      <c r="J2171" s="163"/>
      <c r="K2171" s="165">
        <v>60</v>
      </c>
      <c r="L2171" s="163"/>
      <c r="M2171" s="163"/>
      <c r="N2171" s="163"/>
      <c r="O2171" s="163"/>
      <c r="P2171" s="163"/>
      <c r="Q2171" s="163"/>
      <c r="R2171" s="166"/>
      <c r="T2171" s="167"/>
      <c r="U2171" s="163"/>
      <c r="V2171" s="163"/>
      <c r="W2171" s="163"/>
      <c r="X2171" s="163"/>
      <c r="Y2171" s="163"/>
      <c r="Z2171" s="163"/>
      <c r="AA2171" s="168"/>
      <c r="AT2171" s="169" t="s">
        <v>2027</v>
      </c>
      <c r="AU2171" s="169" t="s">
        <v>1960</v>
      </c>
      <c r="AV2171" s="10" t="s">
        <v>1960</v>
      </c>
      <c r="AW2171" s="10" t="s">
        <v>2028</v>
      </c>
      <c r="AX2171" s="10" t="s">
        <v>1936</v>
      </c>
      <c r="AY2171" s="169" t="s">
        <v>2019</v>
      </c>
    </row>
    <row r="2172" spans="2:65" s="11" customFormat="1" ht="22.5" customHeight="1">
      <c r="B2172" s="170"/>
      <c r="C2172" s="171"/>
      <c r="D2172" s="171"/>
      <c r="E2172" s="172" t="s">
        <v>1876</v>
      </c>
      <c r="F2172" s="264" t="s">
        <v>2029</v>
      </c>
      <c r="G2172" s="265"/>
      <c r="H2172" s="265"/>
      <c r="I2172" s="265"/>
      <c r="J2172" s="171"/>
      <c r="K2172" s="173">
        <v>60</v>
      </c>
      <c r="L2172" s="171"/>
      <c r="M2172" s="171"/>
      <c r="N2172" s="171"/>
      <c r="O2172" s="171"/>
      <c r="P2172" s="171"/>
      <c r="Q2172" s="171"/>
      <c r="R2172" s="174"/>
      <c r="T2172" s="175"/>
      <c r="U2172" s="171"/>
      <c r="V2172" s="171"/>
      <c r="W2172" s="171"/>
      <c r="X2172" s="171"/>
      <c r="Y2172" s="171"/>
      <c r="Z2172" s="171"/>
      <c r="AA2172" s="176"/>
      <c r="AT2172" s="177" t="s">
        <v>2027</v>
      </c>
      <c r="AU2172" s="177" t="s">
        <v>1960</v>
      </c>
      <c r="AV2172" s="11" t="s">
        <v>2024</v>
      </c>
      <c r="AW2172" s="11" t="s">
        <v>2028</v>
      </c>
      <c r="AX2172" s="11" t="s">
        <v>1878</v>
      </c>
      <c r="AY2172" s="177" t="s">
        <v>2019</v>
      </c>
    </row>
    <row r="2173" spans="2:65" s="1" customFormat="1" ht="31.5" customHeight="1">
      <c r="B2173" s="33"/>
      <c r="C2173" s="155" t="s">
        <v>828</v>
      </c>
      <c r="D2173" s="155" t="s">
        <v>2020</v>
      </c>
      <c r="E2173" s="156" t="s">
        <v>829</v>
      </c>
      <c r="F2173" s="249" t="s">
        <v>830</v>
      </c>
      <c r="G2173" s="250"/>
      <c r="H2173" s="250"/>
      <c r="I2173" s="250"/>
      <c r="J2173" s="157" t="s">
        <v>2023</v>
      </c>
      <c r="K2173" s="158">
        <v>9.0489999999999995</v>
      </c>
      <c r="L2173" s="251">
        <v>0</v>
      </c>
      <c r="M2173" s="250"/>
      <c r="N2173" s="252">
        <f>ROUND(L2173*K2173,2)</f>
        <v>0</v>
      </c>
      <c r="O2173" s="250"/>
      <c r="P2173" s="250"/>
      <c r="Q2173" s="250"/>
      <c r="R2173" s="35"/>
      <c r="T2173" s="159" t="s">
        <v>1876</v>
      </c>
      <c r="U2173" s="42" t="s">
        <v>1901</v>
      </c>
      <c r="V2173" s="34"/>
      <c r="W2173" s="160">
        <f>V2173*K2173</f>
        <v>0</v>
      </c>
      <c r="X2173" s="160">
        <v>1.2E-4</v>
      </c>
      <c r="Y2173" s="160">
        <f>X2173*K2173</f>
        <v>1.08588E-3</v>
      </c>
      <c r="Z2173" s="160">
        <v>0</v>
      </c>
      <c r="AA2173" s="161">
        <f>Z2173*K2173</f>
        <v>0</v>
      </c>
      <c r="AR2173" s="16" t="s">
        <v>2102</v>
      </c>
      <c r="AT2173" s="16" t="s">
        <v>2020</v>
      </c>
      <c r="AU2173" s="16" t="s">
        <v>1960</v>
      </c>
      <c r="AY2173" s="16" t="s">
        <v>2019</v>
      </c>
      <c r="BE2173" s="102">
        <f>IF(U2173="základní",N2173,0)</f>
        <v>0</v>
      </c>
      <c r="BF2173" s="102">
        <f>IF(U2173="snížená",N2173,0)</f>
        <v>0</v>
      </c>
      <c r="BG2173" s="102">
        <f>IF(U2173="zákl. přenesená",N2173,0)</f>
        <v>0</v>
      </c>
      <c r="BH2173" s="102">
        <f>IF(U2173="sníž. přenesená",N2173,0)</f>
        <v>0</v>
      </c>
      <c r="BI2173" s="102">
        <f>IF(U2173="nulová",N2173,0)</f>
        <v>0</v>
      </c>
      <c r="BJ2173" s="16" t="s">
        <v>1878</v>
      </c>
      <c r="BK2173" s="102">
        <f>ROUND(L2173*K2173,2)</f>
        <v>0</v>
      </c>
      <c r="BL2173" s="16" t="s">
        <v>2102</v>
      </c>
      <c r="BM2173" s="16" t="s">
        <v>831</v>
      </c>
    </row>
    <row r="2174" spans="2:65" s="10" customFormat="1" ht="31.5" customHeight="1">
      <c r="B2174" s="162"/>
      <c r="C2174" s="163"/>
      <c r="D2174" s="163"/>
      <c r="E2174" s="164" t="s">
        <v>1876</v>
      </c>
      <c r="F2174" s="262" t="s">
        <v>75</v>
      </c>
      <c r="G2174" s="263"/>
      <c r="H2174" s="263"/>
      <c r="I2174" s="263"/>
      <c r="J2174" s="163"/>
      <c r="K2174" s="165">
        <v>3.1589999999999998</v>
      </c>
      <c r="L2174" s="163"/>
      <c r="M2174" s="163"/>
      <c r="N2174" s="163"/>
      <c r="O2174" s="163"/>
      <c r="P2174" s="163"/>
      <c r="Q2174" s="163"/>
      <c r="R2174" s="166"/>
      <c r="T2174" s="167"/>
      <c r="U2174" s="163"/>
      <c r="V2174" s="163"/>
      <c r="W2174" s="163"/>
      <c r="X2174" s="163"/>
      <c r="Y2174" s="163"/>
      <c r="Z2174" s="163"/>
      <c r="AA2174" s="168"/>
      <c r="AT2174" s="169" t="s">
        <v>2027</v>
      </c>
      <c r="AU2174" s="169" t="s">
        <v>1960</v>
      </c>
      <c r="AV2174" s="10" t="s">
        <v>1960</v>
      </c>
      <c r="AW2174" s="10" t="s">
        <v>2028</v>
      </c>
      <c r="AX2174" s="10" t="s">
        <v>1936</v>
      </c>
      <c r="AY2174" s="169" t="s">
        <v>2019</v>
      </c>
    </row>
    <row r="2175" spans="2:65" s="10" customFormat="1" ht="31.5" customHeight="1">
      <c r="B2175" s="162"/>
      <c r="C2175" s="163"/>
      <c r="D2175" s="163"/>
      <c r="E2175" s="164" t="s">
        <v>1876</v>
      </c>
      <c r="F2175" s="266" t="s">
        <v>76</v>
      </c>
      <c r="G2175" s="263"/>
      <c r="H2175" s="263"/>
      <c r="I2175" s="263"/>
      <c r="J2175" s="163"/>
      <c r="K2175" s="165">
        <v>4.6500000000000004</v>
      </c>
      <c r="L2175" s="163"/>
      <c r="M2175" s="163"/>
      <c r="N2175" s="163"/>
      <c r="O2175" s="163"/>
      <c r="P2175" s="163"/>
      <c r="Q2175" s="163"/>
      <c r="R2175" s="166"/>
      <c r="T2175" s="167"/>
      <c r="U2175" s="163"/>
      <c r="V2175" s="163"/>
      <c r="W2175" s="163"/>
      <c r="X2175" s="163"/>
      <c r="Y2175" s="163"/>
      <c r="Z2175" s="163"/>
      <c r="AA2175" s="168"/>
      <c r="AT2175" s="169" t="s">
        <v>2027</v>
      </c>
      <c r="AU2175" s="169" t="s">
        <v>1960</v>
      </c>
      <c r="AV2175" s="10" t="s">
        <v>1960</v>
      </c>
      <c r="AW2175" s="10" t="s">
        <v>2028</v>
      </c>
      <c r="AX2175" s="10" t="s">
        <v>1936</v>
      </c>
      <c r="AY2175" s="169" t="s">
        <v>2019</v>
      </c>
    </row>
    <row r="2176" spans="2:65" s="10" customFormat="1" ht="31.5" customHeight="1">
      <c r="B2176" s="162"/>
      <c r="C2176" s="163"/>
      <c r="D2176" s="163"/>
      <c r="E2176" s="164" t="s">
        <v>1876</v>
      </c>
      <c r="F2176" s="266" t="s">
        <v>77</v>
      </c>
      <c r="G2176" s="263"/>
      <c r="H2176" s="263"/>
      <c r="I2176" s="263"/>
      <c r="J2176" s="163"/>
      <c r="K2176" s="165">
        <v>1.24</v>
      </c>
      <c r="L2176" s="163"/>
      <c r="M2176" s="163"/>
      <c r="N2176" s="163"/>
      <c r="O2176" s="163"/>
      <c r="P2176" s="163"/>
      <c r="Q2176" s="163"/>
      <c r="R2176" s="166"/>
      <c r="T2176" s="167"/>
      <c r="U2176" s="163"/>
      <c r="V2176" s="163"/>
      <c r="W2176" s="163"/>
      <c r="X2176" s="163"/>
      <c r="Y2176" s="163"/>
      <c r="Z2176" s="163"/>
      <c r="AA2176" s="168"/>
      <c r="AT2176" s="169" t="s">
        <v>2027</v>
      </c>
      <c r="AU2176" s="169" t="s">
        <v>1960</v>
      </c>
      <c r="AV2176" s="10" t="s">
        <v>1960</v>
      </c>
      <c r="AW2176" s="10" t="s">
        <v>2028</v>
      </c>
      <c r="AX2176" s="10" t="s">
        <v>1936</v>
      </c>
      <c r="AY2176" s="169" t="s">
        <v>2019</v>
      </c>
    </row>
    <row r="2177" spans="2:65" s="11" customFormat="1" ht="22.5" customHeight="1">
      <c r="B2177" s="170"/>
      <c r="C2177" s="171"/>
      <c r="D2177" s="171"/>
      <c r="E2177" s="172" t="s">
        <v>1876</v>
      </c>
      <c r="F2177" s="264" t="s">
        <v>2029</v>
      </c>
      <c r="G2177" s="265"/>
      <c r="H2177" s="265"/>
      <c r="I2177" s="265"/>
      <c r="J2177" s="171"/>
      <c r="K2177" s="173">
        <v>9.0489999999999995</v>
      </c>
      <c r="L2177" s="171"/>
      <c r="M2177" s="171"/>
      <c r="N2177" s="171"/>
      <c r="O2177" s="171"/>
      <c r="P2177" s="171"/>
      <c r="Q2177" s="171"/>
      <c r="R2177" s="174"/>
      <c r="T2177" s="175"/>
      <c r="U2177" s="171"/>
      <c r="V2177" s="171"/>
      <c r="W2177" s="171"/>
      <c r="X2177" s="171"/>
      <c r="Y2177" s="171"/>
      <c r="Z2177" s="171"/>
      <c r="AA2177" s="176"/>
      <c r="AT2177" s="177" t="s">
        <v>2027</v>
      </c>
      <c r="AU2177" s="177" t="s">
        <v>1960</v>
      </c>
      <c r="AV2177" s="11" t="s">
        <v>2024</v>
      </c>
      <c r="AW2177" s="11" t="s">
        <v>2028</v>
      </c>
      <c r="AX2177" s="11" t="s">
        <v>1878</v>
      </c>
      <c r="AY2177" s="177" t="s">
        <v>2019</v>
      </c>
    </row>
    <row r="2178" spans="2:65" s="1" customFormat="1" ht="31.5" customHeight="1">
      <c r="B2178" s="33"/>
      <c r="C2178" s="155" t="s">
        <v>832</v>
      </c>
      <c r="D2178" s="155" t="s">
        <v>2020</v>
      </c>
      <c r="E2178" s="156" t="s">
        <v>833</v>
      </c>
      <c r="F2178" s="249" t="s">
        <v>834</v>
      </c>
      <c r="G2178" s="250"/>
      <c r="H2178" s="250"/>
      <c r="I2178" s="250"/>
      <c r="J2178" s="157" t="s">
        <v>2023</v>
      </c>
      <c r="K2178" s="158">
        <v>18.097999999999999</v>
      </c>
      <c r="L2178" s="251">
        <v>0</v>
      </c>
      <c r="M2178" s="250"/>
      <c r="N2178" s="252">
        <f>ROUND(L2178*K2178,2)</f>
        <v>0</v>
      </c>
      <c r="O2178" s="250"/>
      <c r="P2178" s="250"/>
      <c r="Q2178" s="250"/>
      <c r="R2178" s="35"/>
      <c r="T2178" s="159" t="s">
        <v>1876</v>
      </c>
      <c r="U2178" s="42" t="s">
        <v>1901</v>
      </c>
      <c r="V2178" s="34"/>
      <c r="W2178" s="160">
        <f>V2178*K2178</f>
        <v>0</v>
      </c>
      <c r="X2178" s="160">
        <v>5.4000000000000001E-4</v>
      </c>
      <c r="Y2178" s="160">
        <f>X2178*K2178</f>
        <v>9.7729199999999992E-3</v>
      </c>
      <c r="Z2178" s="160">
        <v>0</v>
      </c>
      <c r="AA2178" s="161">
        <f>Z2178*K2178</f>
        <v>0</v>
      </c>
      <c r="AR2178" s="16" t="s">
        <v>2102</v>
      </c>
      <c r="AT2178" s="16" t="s">
        <v>2020</v>
      </c>
      <c r="AU2178" s="16" t="s">
        <v>1960</v>
      </c>
      <c r="AY2178" s="16" t="s">
        <v>2019</v>
      </c>
      <c r="BE2178" s="102">
        <f>IF(U2178="základní",N2178,0)</f>
        <v>0</v>
      </c>
      <c r="BF2178" s="102">
        <f>IF(U2178="snížená",N2178,0)</f>
        <v>0</v>
      </c>
      <c r="BG2178" s="102">
        <f>IF(U2178="zákl. přenesená",N2178,0)</f>
        <v>0</v>
      </c>
      <c r="BH2178" s="102">
        <f>IF(U2178="sníž. přenesená",N2178,0)</f>
        <v>0</v>
      </c>
      <c r="BI2178" s="102">
        <f>IF(U2178="nulová",N2178,0)</f>
        <v>0</v>
      </c>
      <c r="BJ2178" s="16" t="s">
        <v>1878</v>
      </c>
      <c r="BK2178" s="102">
        <f>ROUND(L2178*K2178,2)</f>
        <v>0</v>
      </c>
      <c r="BL2178" s="16" t="s">
        <v>2102</v>
      </c>
      <c r="BM2178" s="16" t="s">
        <v>835</v>
      </c>
    </row>
    <row r="2179" spans="2:65" s="10" customFormat="1" ht="31.5" customHeight="1">
      <c r="B2179" s="162"/>
      <c r="C2179" s="163"/>
      <c r="D2179" s="163"/>
      <c r="E2179" s="164" t="s">
        <v>1876</v>
      </c>
      <c r="F2179" s="262" t="s">
        <v>836</v>
      </c>
      <c r="G2179" s="263"/>
      <c r="H2179" s="263"/>
      <c r="I2179" s="263"/>
      <c r="J2179" s="163"/>
      <c r="K2179" s="165">
        <v>6.3179999999999996</v>
      </c>
      <c r="L2179" s="163"/>
      <c r="M2179" s="163"/>
      <c r="N2179" s="163"/>
      <c r="O2179" s="163"/>
      <c r="P2179" s="163"/>
      <c r="Q2179" s="163"/>
      <c r="R2179" s="166"/>
      <c r="T2179" s="167"/>
      <c r="U2179" s="163"/>
      <c r="V2179" s="163"/>
      <c r="W2179" s="163"/>
      <c r="X2179" s="163"/>
      <c r="Y2179" s="163"/>
      <c r="Z2179" s="163"/>
      <c r="AA2179" s="168"/>
      <c r="AT2179" s="169" t="s">
        <v>2027</v>
      </c>
      <c r="AU2179" s="169" t="s">
        <v>1960</v>
      </c>
      <c r="AV2179" s="10" t="s">
        <v>1960</v>
      </c>
      <c r="AW2179" s="10" t="s">
        <v>2028</v>
      </c>
      <c r="AX2179" s="10" t="s">
        <v>1936</v>
      </c>
      <c r="AY2179" s="169" t="s">
        <v>2019</v>
      </c>
    </row>
    <row r="2180" spans="2:65" s="10" customFormat="1" ht="31.5" customHeight="1">
      <c r="B2180" s="162"/>
      <c r="C2180" s="163"/>
      <c r="D2180" s="163"/>
      <c r="E2180" s="164" t="s">
        <v>1876</v>
      </c>
      <c r="F2180" s="266" t="s">
        <v>837</v>
      </c>
      <c r="G2180" s="263"/>
      <c r="H2180" s="263"/>
      <c r="I2180" s="263"/>
      <c r="J2180" s="163"/>
      <c r="K2180" s="165">
        <v>9.3000000000000007</v>
      </c>
      <c r="L2180" s="163"/>
      <c r="M2180" s="163"/>
      <c r="N2180" s="163"/>
      <c r="O2180" s="163"/>
      <c r="P2180" s="163"/>
      <c r="Q2180" s="163"/>
      <c r="R2180" s="166"/>
      <c r="T2180" s="167"/>
      <c r="U2180" s="163"/>
      <c r="V2180" s="163"/>
      <c r="W2180" s="163"/>
      <c r="X2180" s="163"/>
      <c r="Y2180" s="163"/>
      <c r="Z2180" s="163"/>
      <c r="AA2180" s="168"/>
      <c r="AT2180" s="169" t="s">
        <v>2027</v>
      </c>
      <c r="AU2180" s="169" t="s">
        <v>1960</v>
      </c>
      <c r="AV2180" s="10" t="s">
        <v>1960</v>
      </c>
      <c r="AW2180" s="10" t="s">
        <v>2028</v>
      </c>
      <c r="AX2180" s="10" t="s">
        <v>1936</v>
      </c>
      <c r="AY2180" s="169" t="s">
        <v>2019</v>
      </c>
    </row>
    <row r="2181" spans="2:65" s="10" customFormat="1" ht="31.5" customHeight="1">
      <c r="B2181" s="162"/>
      <c r="C2181" s="163"/>
      <c r="D2181" s="163"/>
      <c r="E2181" s="164" t="s">
        <v>1876</v>
      </c>
      <c r="F2181" s="266" t="s">
        <v>838</v>
      </c>
      <c r="G2181" s="263"/>
      <c r="H2181" s="263"/>
      <c r="I2181" s="263"/>
      <c r="J2181" s="163"/>
      <c r="K2181" s="165">
        <v>2.48</v>
      </c>
      <c r="L2181" s="163"/>
      <c r="M2181" s="163"/>
      <c r="N2181" s="163"/>
      <c r="O2181" s="163"/>
      <c r="P2181" s="163"/>
      <c r="Q2181" s="163"/>
      <c r="R2181" s="166"/>
      <c r="T2181" s="167"/>
      <c r="U2181" s="163"/>
      <c r="V2181" s="163"/>
      <c r="W2181" s="163"/>
      <c r="X2181" s="163"/>
      <c r="Y2181" s="163"/>
      <c r="Z2181" s="163"/>
      <c r="AA2181" s="168"/>
      <c r="AT2181" s="169" t="s">
        <v>2027</v>
      </c>
      <c r="AU2181" s="169" t="s">
        <v>1960</v>
      </c>
      <c r="AV2181" s="10" t="s">
        <v>1960</v>
      </c>
      <c r="AW2181" s="10" t="s">
        <v>2028</v>
      </c>
      <c r="AX2181" s="10" t="s">
        <v>1936</v>
      </c>
      <c r="AY2181" s="169" t="s">
        <v>2019</v>
      </c>
    </row>
    <row r="2182" spans="2:65" s="11" customFormat="1" ht="22.5" customHeight="1">
      <c r="B2182" s="170"/>
      <c r="C2182" s="171"/>
      <c r="D2182" s="171"/>
      <c r="E2182" s="172" t="s">
        <v>1876</v>
      </c>
      <c r="F2182" s="264" t="s">
        <v>2029</v>
      </c>
      <c r="G2182" s="265"/>
      <c r="H2182" s="265"/>
      <c r="I2182" s="265"/>
      <c r="J2182" s="171"/>
      <c r="K2182" s="173">
        <v>18.097999999999999</v>
      </c>
      <c r="L2182" s="171"/>
      <c r="M2182" s="171"/>
      <c r="N2182" s="171"/>
      <c r="O2182" s="171"/>
      <c r="P2182" s="171"/>
      <c r="Q2182" s="171"/>
      <c r="R2182" s="174"/>
      <c r="T2182" s="175"/>
      <c r="U2182" s="171"/>
      <c r="V2182" s="171"/>
      <c r="W2182" s="171"/>
      <c r="X2182" s="171"/>
      <c r="Y2182" s="171"/>
      <c r="Z2182" s="171"/>
      <c r="AA2182" s="176"/>
      <c r="AT2182" s="177" t="s">
        <v>2027</v>
      </c>
      <c r="AU2182" s="177" t="s">
        <v>1960</v>
      </c>
      <c r="AV2182" s="11" t="s">
        <v>2024</v>
      </c>
      <c r="AW2182" s="11" t="s">
        <v>2028</v>
      </c>
      <c r="AX2182" s="11" t="s">
        <v>1878</v>
      </c>
      <c r="AY2182" s="177" t="s">
        <v>2019</v>
      </c>
    </row>
    <row r="2183" spans="2:65" s="1" customFormat="1" ht="31.5" customHeight="1">
      <c r="B2183" s="33"/>
      <c r="C2183" s="155" t="s">
        <v>839</v>
      </c>
      <c r="D2183" s="155" t="s">
        <v>2020</v>
      </c>
      <c r="E2183" s="156" t="s">
        <v>840</v>
      </c>
      <c r="F2183" s="249" t="s">
        <v>841</v>
      </c>
      <c r="G2183" s="250"/>
      <c r="H2183" s="250"/>
      <c r="I2183" s="250"/>
      <c r="J2183" s="157" t="s">
        <v>2023</v>
      </c>
      <c r="K2183" s="158">
        <v>74.498000000000005</v>
      </c>
      <c r="L2183" s="251">
        <v>0</v>
      </c>
      <c r="M2183" s="250"/>
      <c r="N2183" s="252">
        <f>ROUND(L2183*K2183,2)</f>
        <v>0</v>
      </c>
      <c r="O2183" s="250"/>
      <c r="P2183" s="250"/>
      <c r="Q2183" s="250"/>
      <c r="R2183" s="35"/>
      <c r="T2183" s="159" t="s">
        <v>1876</v>
      </c>
      <c r="U2183" s="42" t="s">
        <v>1901</v>
      </c>
      <c r="V2183" s="34"/>
      <c r="W2183" s="160">
        <f>V2183*K2183</f>
        <v>0</v>
      </c>
      <c r="X2183" s="160">
        <v>1.6000000000000001E-4</v>
      </c>
      <c r="Y2183" s="160">
        <f>X2183*K2183</f>
        <v>1.1919680000000002E-2</v>
      </c>
      <c r="Z2183" s="160">
        <v>0</v>
      </c>
      <c r="AA2183" s="161">
        <f>Z2183*K2183</f>
        <v>0</v>
      </c>
      <c r="AR2183" s="16" t="s">
        <v>2102</v>
      </c>
      <c r="AT2183" s="16" t="s">
        <v>2020</v>
      </c>
      <c r="AU2183" s="16" t="s">
        <v>1960</v>
      </c>
      <c r="AY2183" s="16" t="s">
        <v>2019</v>
      </c>
      <c r="BE2183" s="102">
        <f>IF(U2183="základní",N2183,0)</f>
        <v>0</v>
      </c>
      <c r="BF2183" s="102">
        <f>IF(U2183="snížená",N2183,0)</f>
        <v>0</v>
      </c>
      <c r="BG2183" s="102">
        <f>IF(U2183="zákl. přenesená",N2183,0)</f>
        <v>0</v>
      </c>
      <c r="BH2183" s="102">
        <f>IF(U2183="sníž. přenesená",N2183,0)</f>
        <v>0</v>
      </c>
      <c r="BI2183" s="102">
        <f>IF(U2183="nulová",N2183,0)</f>
        <v>0</v>
      </c>
      <c r="BJ2183" s="16" t="s">
        <v>1878</v>
      </c>
      <c r="BK2183" s="102">
        <f>ROUND(L2183*K2183,2)</f>
        <v>0</v>
      </c>
      <c r="BL2183" s="16" t="s">
        <v>2102</v>
      </c>
      <c r="BM2183" s="16" t="s">
        <v>842</v>
      </c>
    </row>
    <row r="2184" spans="2:65" s="10" customFormat="1" ht="22.5" customHeight="1">
      <c r="B2184" s="162"/>
      <c r="C2184" s="163"/>
      <c r="D2184" s="163"/>
      <c r="E2184" s="164" t="s">
        <v>1876</v>
      </c>
      <c r="F2184" s="262" t="s">
        <v>843</v>
      </c>
      <c r="G2184" s="263"/>
      <c r="H2184" s="263"/>
      <c r="I2184" s="263"/>
      <c r="J2184" s="163"/>
      <c r="K2184" s="165">
        <v>74.498000000000005</v>
      </c>
      <c r="L2184" s="163"/>
      <c r="M2184" s="163"/>
      <c r="N2184" s="163"/>
      <c r="O2184" s="163"/>
      <c r="P2184" s="163"/>
      <c r="Q2184" s="163"/>
      <c r="R2184" s="166"/>
      <c r="T2184" s="167"/>
      <c r="U2184" s="163"/>
      <c r="V2184" s="163"/>
      <c r="W2184" s="163"/>
      <c r="X2184" s="163"/>
      <c r="Y2184" s="163"/>
      <c r="Z2184" s="163"/>
      <c r="AA2184" s="168"/>
      <c r="AT2184" s="169" t="s">
        <v>2027</v>
      </c>
      <c r="AU2184" s="169" t="s">
        <v>1960</v>
      </c>
      <c r="AV2184" s="10" t="s">
        <v>1960</v>
      </c>
      <c r="AW2184" s="10" t="s">
        <v>2028</v>
      </c>
      <c r="AX2184" s="10" t="s">
        <v>1936</v>
      </c>
      <c r="AY2184" s="169" t="s">
        <v>2019</v>
      </c>
    </row>
    <row r="2185" spans="2:65" s="11" customFormat="1" ht="22.5" customHeight="1">
      <c r="B2185" s="170"/>
      <c r="C2185" s="171"/>
      <c r="D2185" s="171"/>
      <c r="E2185" s="172" t="s">
        <v>1876</v>
      </c>
      <c r="F2185" s="264" t="s">
        <v>2029</v>
      </c>
      <c r="G2185" s="265"/>
      <c r="H2185" s="265"/>
      <c r="I2185" s="265"/>
      <c r="J2185" s="171"/>
      <c r="K2185" s="173">
        <v>74.498000000000005</v>
      </c>
      <c r="L2185" s="171"/>
      <c r="M2185" s="171"/>
      <c r="N2185" s="171"/>
      <c r="O2185" s="171"/>
      <c r="P2185" s="171"/>
      <c r="Q2185" s="171"/>
      <c r="R2185" s="174"/>
      <c r="T2185" s="175"/>
      <c r="U2185" s="171"/>
      <c r="V2185" s="171"/>
      <c r="W2185" s="171"/>
      <c r="X2185" s="171"/>
      <c r="Y2185" s="171"/>
      <c r="Z2185" s="171"/>
      <c r="AA2185" s="176"/>
      <c r="AT2185" s="177" t="s">
        <v>2027</v>
      </c>
      <c r="AU2185" s="177" t="s">
        <v>1960</v>
      </c>
      <c r="AV2185" s="11" t="s">
        <v>2024</v>
      </c>
      <c r="AW2185" s="11" t="s">
        <v>2028</v>
      </c>
      <c r="AX2185" s="11" t="s">
        <v>1878</v>
      </c>
      <c r="AY2185" s="177" t="s">
        <v>2019</v>
      </c>
    </row>
    <row r="2186" spans="2:65" s="1" customFormat="1" ht="31.5" customHeight="1">
      <c r="B2186" s="33"/>
      <c r="C2186" s="155" t="s">
        <v>844</v>
      </c>
      <c r="D2186" s="155" t="s">
        <v>2020</v>
      </c>
      <c r="E2186" s="156" t="s">
        <v>845</v>
      </c>
      <c r="F2186" s="249" t="s">
        <v>846</v>
      </c>
      <c r="G2186" s="250"/>
      <c r="H2186" s="250"/>
      <c r="I2186" s="250"/>
      <c r="J2186" s="157" t="s">
        <v>2023</v>
      </c>
      <c r="K2186" s="158">
        <v>74.498000000000005</v>
      </c>
      <c r="L2186" s="251">
        <v>0</v>
      </c>
      <c r="M2186" s="250"/>
      <c r="N2186" s="252">
        <f>ROUND(L2186*K2186,2)</f>
        <v>0</v>
      </c>
      <c r="O2186" s="250"/>
      <c r="P2186" s="250"/>
      <c r="Q2186" s="250"/>
      <c r="R2186" s="35"/>
      <c r="T2186" s="159" t="s">
        <v>1876</v>
      </c>
      <c r="U2186" s="42" t="s">
        <v>1901</v>
      </c>
      <c r="V2186" s="34"/>
      <c r="W2186" s="160">
        <f>V2186*K2186</f>
        <v>0</v>
      </c>
      <c r="X2186" s="160">
        <v>4.8000000000000001E-4</v>
      </c>
      <c r="Y2186" s="160">
        <f>X2186*K2186</f>
        <v>3.5759040000000006E-2</v>
      </c>
      <c r="Z2186" s="160">
        <v>0</v>
      </c>
      <c r="AA2186" s="161">
        <f>Z2186*K2186</f>
        <v>0</v>
      </c>
      <c r="AR2186" s="16" t="s">
        <v>2102</v>
      </c>
      <c r="AT2186" s="16" t="s">
        <v>2020</v>
      </c>
      <c r="AU2186" s="16" t="s">
        <v>1960</v>
      </c>
      <c r="AY2186" s="16" t="s">
        <v>2019</v>
      </c>
      <c r="BE2186" s="102">
        <f>IF(U2186="základní",N2186,0)</f>
        <v>0</v>
      </c>
      <c r="BF2186" s="102">
        <f>IF(U2186="snížená",N2186,0)</f>
        <v>0</v>
      </c>
      <c r="BG2186" s="102">
        <f>IF(U2186="zákl. přenesená",N2186,0)</f>
        <v>0</v>
      </c>
      <c r="BH2186" s="102">
        <f>IF(U2186="sníž. přenesená",N2186,0)</f>
        <v>0</v>
      </c>
      <c r="BI2186" s="102">
        <f>IF(U2186="nulová",N2186,0)</f>
        <v>0</v>
      </c>
      <c r="BJ2186" s="16" t="s">
        <v>1878</v>
      </c>
      <c r="BK2186" s="102">
        <f>ROUND(L2186*K2186,2)</f>
        <v>0</v>
      </c>
      <c r="BL2186" s="16" t="s">
        <v>2102</v>
      </c>
      <c r="BM2186" s="16" t="s">
        <v>847</v>
      </c>
    </row>
    <row r="2187" spans="2:65" s="10" customFormat="1" ht="22.5" customHeight="1">
      <c r="B2187" s="162"/>
      <c r="C2187" s="163"/>
      <c r="D2187" s="163"/>
      <c r="E2187" s="164" t="s">
        <v>1876</v>
      </c>
      <c r="F2187" s="262" t="s">
        <v>843</v>
      </c>
      <c r="G2187" s="263"/>
      <c r="H2187" s="263"/>
      <c r="I2187" s="263"/>
      <c r="J2187" s="163"/>
      <c r="K2187" s="165">
        <v>74.498000000000005</v>
      </c>
      <c r="L2187" s="163"/>
      <c r="M2187" s="163"/>
      <c r="N2187" s="163"/>
      <c r="O2187" s="163"/>
      <c r="P2187" s="163"/>
      <c r="Q2187" s="163"/>
      <c r="R2187" s="166"/>
      <c r="T2187" s="167"/>
      <c r="U2187" s="163"/>
      <c r="V2187" s="163"/>
      <c r="W2187" s="163"/>
      <c r="X2187" s="163"/>
      <c r="Y2187" s="163"/>
      <c r="Z2187" s="163"/>
      <c r="AA2187" s="168"/>
      <c r="AT2187" s="169" t="s">
        <v>2027</v>
      </c>
      <c r="AU2187" s="169" t="s">
        <v>1960</v>
      </c>
      <c r="AV2187" s="10" t="s">
        <v>1960</v>
      </c>
      <c r="AW2187" s="10" t="s">
        <v>2028</v>
      </c>
      <c r="AX2187" s="10" t="s">
        <v>1936</v>
      </c>
      <c r="AY2187" s="169" t="s">
        <v>2019</v>
      </c>
    </row>
    <row r="2188" spans="2:65" s="11" customFormat="1" ht="22.5" customHeight="1">
      <c r="B2188" s="170"/>
      <c r="C2188" s="171"/>
      <c r="D2188" s="171"/>
      <c r="E2188" s="172" t="s">
        <v>1876</v>
      </c>
      <c r="F2188" s="264" t="s">
        <v>2029</v>
      </c>
      <c r="G2188" s="265"/>
      <c r="H2188" s="265"/>
      <c r="I2188" s="265"/>
      <c r="J2188" s="171"/>
      <c r="K2188" s="173">
        <v>74.498000000000005</v>
      </c>
      <c r="L2188" s="171"/>
      <c r="M2188" s="171"/>
      <c r="N2188" s="171"/>
      <c r="O2188" s="171"/>
      <c r="P2188" s="171"/>
      <c r="Q2188" s="171"/>
      <c r="R2188" s="174"/>
      <c r="T2188" s="175"/>
      <c r="U2188" s="171"/>
      <c r="V2188" s="171"/>
      <c r="W2188" s="171"/>
      <c r="X2188" s="171"/>
      <c r="Y2188" s="171"/>
      <c r="Z2188" s="171"/>
      <c r="AA2188" s="176"/>
      <c r="AT2188" s="177" t="s">
        <v>2027</v>
      </c>
      <c r="AU2188" s="177" t="s">
        <v>1960</v>
      </c>
      <c r="AV2188" s="11" t="s">
        <v>2024</v>
      </c>
      <c r="AW2188" s="11" t="s">
        <v>2028</v>
      </c>
      <c r="AX2188" s="11" t="s">
        <v>1878</v>
      </c>
      <c r="AY2188" s="177" t="s">
        <v>2019</v>
      </c>
    </row>
    <row r="2189" spans="2:65" s="9" customFormat="1" ht="29.85" customHeight="1">
      <c r="B2189" s="144"/>
      <c r="C2189" s="145"/>
      <c r="D2189" s="154" t="s">
        <v>1994</v>
      </c>
      <c r="E2189" s="154"/>
      <c r="F2189" s="154"/>
      <c r="G2189" s="154"/>
      <c r="H2189" s="154"/>
      <c r="I2189" s="154"/>
      <c r="J2189" s="154"/>
      <c r="K2189" s="154"/>
      <c r="L2189" s="154"/>
      <c r="M2189" s="154"/>
      <c r="N2189" s="256">
        <f>BK2189</f>
        <v>0</v>
      </c>
      <c r="O2189" s="257"/>
      <c r="P2189" s="257"/>
      <c r="Q2189" s="257"/>
      <c r="R2189" s="147"/>
      <c r="T2189" s="148"/>
      <c r="U2189" s="145"/>
      <c r="V2189" s="145"/>
      <c r="W2189" s="149">
        <f>SUM(W2190:W2226)</f>
        <v>0</v>
      </c>
      <c r="X2189" s="145"/>
      <c r="Y2189" s="149">
        <f>SUM(Y2190:Y2226)</f>
        <v>0.67271455700000005</v>
      </c>
      <c r="Z2189" s="145"/>
      <c r="AA2189" s="150">
        <f>SUM(AA2190:AA2226)</f>
        <v>0</v>
      </c>
      <c r="AR2189" s="151" t="s">
        <v>1960</v>
      </c>
      <c r="AT2189" s="152" t="s">
        <v>1935</v>
      </c>
      <c r="AU2189" s="152" t="s">
        <v>1878</v>
      </c>
      <c r="AY2189" s="151" t="s">
        <v>2019</v>
      </c>
      <c r="BK2189" s="153">
        <f>SUM(BK2190:BK2226)</f>
        <v>0</v>
      </c>
    </row>
    <row r="2190" spans="2:65" s="1" customFormat="1" ht="31.5" customHeight="1">
      <c r="B2190" s="33"/>
      <c r="C2190" s="155" t="s">
        <v>848</v>
      </c>
      <c r="D2190" s="155" t="s">
        <v>2020</v>
      </c>
      <c r="E2190" s="156" t="s">
        <v>849</v>
      </c>
      <c r="F2190" s="249" t="s">
        <v>850</v>
      </c>
      <c r="G2190" s="250"/>
      <c r="H2190" s="250"/>
      <c r="I2190" s="250"/>
      <c r="J2190" s="157" t="s">
        <v>2023</v>
      </c>
      <c r="K2190" s="158">
        <v>1168.604</v>
      </c>
      <c r="L2190" s="251">
        <v>0</v>
      </c>
      <c r="M2190" s="250"/>
      <c r="N2190" s="252">
        <f>ROUND(L2190*K2190,2)</f>
        <v>0</v>
      </c>
      <c r="O2190" s="250"/>
      <c r="P2190" s="250"/>
      <c r="Q2190" s="250"/>
      <c r="R2190" s="35"/>
      <c r="T2190" s="159" t="s">
        <v>1876</v>
      </c>
      <c r="U2190" s="42" t="s">
        <v>1901</v>
      </c>
      <c r="V2190" s="34"/>
      <c r="W2190" s="160">
        <f>V2190*K2190</f>
        <v>0</v>
      </c>
      <c r="X2190" s="160">
        <v>0</v>
      </c>
      <c r="Y2190" s="160">
        <f>X2190*K2190</f>
        <v>0</v>
      </c>
      <c r="Z2190" s="160">
        <v>0</v>
      </c>
      <c r="AA2190" s="161">
        <f>Z2190*K2190</f>
        <v>0</v>
      </c>
      <c r="AR2190" s="16" t="s">
        <v>2102</v>
      </c>
      <c r="AT2190" s="16" t="s">
        <v>2020</v>
      </c>
      <c r="AU2190" s="16" t="s">
        <v>1960</v>
      </c>
      <c r="AY2190" s="16" t="s">
        <v>2019</v>
      </c>
      <c r="BE2190" s="102">
        <f>IF(U2190="základní",N2190,0)</f>
        <v>0</v>
      </c>
      <c r="BF2190" s="102">
        <f>IF(U2190="snížená",N2190,0)</f>
        <v>0</v>
      </c>
      <c r="BG2190" s="102">
        <f>IF(U2190="zákl. přenesená",N2190,0)</f>
        <v>0</v>
      </c>
      <c r="BH2190" s="102">
        <f>IF(U2190="sníž. přenesená",N2190,0)</f>
        <v>0</v>
      </c>
      <c r="BI2190" s="102">
        <f>IF(U2190="nulová",N2190,0)</f>
        <v>0</v>
      </c>
      <c r="BJ2190" s="16" t="s">
        <v>1878</v>
      </c>
      <c r="BK2190" s="102">
        <f>ROUND(L2190*K2190,2)</f>
        <v>0</v>
      </c>
      <c r="BL2190" s="16" t="s">
        <v>2102</v>
      </c>
      <c r="BM2190" s="16" t="s">
        <v>851</v>
      </c>
    </row>
    <row r="2191" spans="2:65" s="10" customFormat="1" ht="22.5" customHeight="1">
      <c r="B2191" s="162"/>
      <c r="C2191" s="163"/>
      <c r="D2191" s="163"/>
      <c r="E2191" s="164" t="s">
        <v>1876</v>
      </c>
      <c r="F2191" s="262" t="s">
        <v>852</v>
      </c>
      <c r="G2191" s="263"/>
      <c r="H2191" s="263"/>
      <c r="I2191" s="263"/>
      <c r="J2191" s="163"/>
      <c r="K2191" s="165">
        <v>147.01</v>
      </c>
      <c r="L2191" s="163"/>
      <c r="M2191" s="163"/>
      <c r="N2191" s="163"/>
      <c r="O2191" s="163"/>
      <c r="P2191" s="163"/>
      <c r="Q2191" s="163"/>
      <c r="R2191" s="166"/>
      <c r="T2191" s="167"/>
      <c r="U2191" s="163"/>
      <c r="V2191" s="163"/>
      <c r="W2191" s="163"/>
      <c r="X2191" s="163"/>
      <c r="Y2191" s="163"/>
      <c r="Z2191" s="163"/>
      <c r="AA2191" s="168"/>
      <c r="AT2191" s="169" t="s">
        <v>2027</v>
      </c>
      <c r="AU2191" s="169" t="s">
        <v>1960</v>
      </c>
      <c r="AV2191" s="10" t="s">
        <v>1960</v>
      </c>
      <c r="AW2191" s="10" t="s">
        <v>2028</v>
      </c>
      <c r="AX2191" s="10" t="s">
        <v>1936</v>
      </c>
      <c r="AY2191" s="169" t="s">
        <v>2019</v>
      </c>
    </row>
    <row r="2192" spans="2:65" s="10" customFormat="1" ht="22.5" customHeight="1">
      <c r="B2192" s="162"/>
      <c r="C2192" s="163"/>
      <c r="D2192" s="163"/>
      <c r="E2192" s="164" t="s">
        <v>1876</v>
      </c>
      <c r="F2192" s="266" t="s">
        <v>853</v>
      </c>
      <c r="G2192" s="263"/>
      <c r="H2192" s="263"/>
      <c r="I2192" s="263"/>
      <c r="J2192" s="163"/>
      <c r="K2192" s="165">
        <v>177.40100000000001</v>
      </c>
      <c r="L2192" s="163"/>
      <c r="M2192" s="163"/>
      <c r="N2192" s="163"/>
      <c r="O2192" s="163"/>
      <c r="P2192" s="163"/>
      <c r="Q2192" s="163"/>
      <c r="R2192" s="166"/>
      <c r="T2192" s="167"/>
      <c r="U2192" s="163"/>
      <c r="V2192" s="163"/>
      <c r="W2192" s="163"/>
      <c r="X2192" s="163"/>
      <c r="Y2192" s="163"/>
      <c r="Z2192" s="163"/>
      <c r="AA2192" s="168"/>
      <c r="AT2192" s="169" t="s">
        <v>2027</v>
      </c>
      <c r="AU2192" s="169" t="s">
        <v>1960</v>
      </c>
      <c r="AV2192" s="10" t="s">
        <v>1960</v>
      </c>
      <c r="AW2192" s="10" t="s">
        <v>2028</v>
      </c>
      <c r="AX2192" s="10" t="s">
        <v>1936</v>
      </c>
      <c r="AY2192" s="169" t="s">
        <v>2019</v>
      </c>
    </row>
    <row r="2193" spans="2:65" s="10" customFormat="1" ht="22.5" customHeight="1">
      <c r="B2193" s="162"/>
      <c r="C2193" s="163"/>
      <c r="D2193" s="163"/>
      <c r="E2193" s="164" t="s">
        <v>1876</v>
      </c>
      <c r="F2193" s="266" t="s">
        <v>854</v>
      </c>
      <c r="G2193" s="263"/>
      <c r="H2193" s="263"/>
      <c r="I2193" s="263"/>
      <c r="J2193" s="163"/>
      <c r="K2193" s="165">
        <v>497.54500000000002</v>
      </c>
      <c r="L2193" s="163"/>
      <c r="M2193" s="163"/>
      <c r="N2193" s="163"/>
      <c r="O2193" s="163"/>
      <c r="P2193" s="163"/>
      <c r="Q2193" s="163"/>
      <c r="R2193" s="166"/>
      <c r="T2193" s="167"/>
      <c r="U2193" s="163"/>
      <c r="V2193" s="163"/>
      <c r="W2193" s="163"/>
      <c r="X2193" s="163"/>
      <c r="Y2193" s="163"/>
      <c r="Z2193" s="163"/>
      <c r="AA2193" s="168"/>
      <c r="AT2193" s="169" t="s">
        <v>2027</v>
      </c>
      <c r="AU2193" s="169" t="s">
        <v>1960</v>
      </c>
      <c r="AV2193" s="10" t="s">
        <v>1960</v>
      </c>
      <c r="AW2193" s="10" t="s">
        <v>2028</v>
      </c>
      <c r="AX2193" s="10" t="s">
        <v>1936</v>
      </c>
      <c r="AY2193" s="169" t="s">
        <v>2019</v>
      </c>
    </row>
    <row r="2194" spans="2:65" s="10" customFormat="1" ht="22.5" customHeight="1">
      <c r="B2194" s="162"/>
      <c r="C2194" s="163"/>
      <c r="D2194" s="163"/>
      <c r="E2194" s="164" t="s">
        <v>1876</v>
      </c>
      <c r="F2194" s="266" t="s">
        <v>855</v>
      </c>
      <c r="G2194" s="263"/>
      <c r="H2194" s="263"/>
      <c r="I2194" s="263"/>
      <c r="J2194" s="163"/>
      <c r="K2194" s="165">
        <v>166.863</v>
      </c>
      <c r="L2194" s="163"/>
      <c r="M2194" s="163"/>
      <c r="N2194" s="163"/>
      <c r="O2194" s="163"/>
      <c r="P2194" s="163"/>
      <c r="Q2194" s="163"/>
      <c r="R2194" s="166"/>
      <c r="T2194" s="167"/>
      <c r="U2194" s="163"/>
      <c r="V2194" s="163"/>
      <c r="W2194" s="163"/>
      <c r="X2194" s="163"/>
      <c r="Y2194" s="163"/>
      <c r="Z2194" s="163"/>
      <c r="AA2194" s="168"/>
      <c r="AT2194" s="169" t="s">
        <v>2027</v>
      </c>
      <c r="AU2194" s="169" t="s">
        <v>1960</v>
      </c>
      <c r="AV2194" s="10" t="s">
        <v>1960</v>
      </c>
      <c r="AW2194" s="10" t="s">
        <v>2028</v>
      </c>
      <c r="AX2194" s="10" t="s">
        <v>1936</v>
      </c>
      <c r="AY2194" s="169" t="s">
        <v>2019</v>
      </c>
    </row>
    <row r="2195" spans="2:65" s="10" customFormat="1" ht="31.5" customHeight="1">
      <c r="B2195" s="162"/>
      <c r="C2195" s="163"/>
      <c r="D2195" s="163"/>
      <c r="E2195" s="164" t="s">
        <v>1876</v>
      </c>
      <c r="F2195" s="266" t="s">
        <v>856</v>
      </c>
      <c r="G2195" s="263"/>
      <c r="H2195" s="263"/>
      <c r="I2195" s="263"/>
      <c r="J2195" s="163"/>
      <c r="K2195" s="165">
        <v>50.45</v>
      </c>
      <c r="L2195" s="163"/>
      <c r="M2195" s="163"/>
      <c r="N2195" s="163"/>
      <c r="O2195" s="163"/>
      <c r="P2195" s="163"/>
      <c r="Q2195" s="163"/>
      <c r="R2195" s="166"/>
      <c r="T2195" s="167"/>
      <c r="U2195" s="163"/>
      <c r="V2195" s="163"/>
      <c r="W2195" s="163"/>
      <c r="X2195" s="163"/>
      <c r="Y2195" s="163"/>
      <c r="Z2195" s="163"/>
      <c r="AA2195" s="168"/>
      <c r="AT2195" s="169" t="s">
        <v>2027</v>
      </c>
      <c r="AU2195" s="169" t="s">
        <v>1960</v>
      </c>
      <c r="AV2195" s="10" t="s">
        <v>1960</v>
      </c>
      <c r="AW2195" s="10" t="s">
        <v>2028</v>
      </c>
      <c r="AX2195" s="10" t="s">
        <v>1936</v>
      </c>
      <c r="AY2195" s="169" t="s">
        <v>2019</v>
      </c>
    </row>
    <row r="2196" spans="2:65" s="10" customFormat="1" ht="31.5" customHeight="1">
      <c r="B2196" s="162"/>
      <c r="C2196" s="163"/>
      <c r="D2196" s="163"/>
      <c r="E2196" s="164" t="s">
        <v>1876</v>
      </c>
      <c r="F2196" s="266" t="s">
        <v>857</v>
      </c>
      <c r="G2196" s="263"/>
      <c r="H2196" s="263"/>
      <c r="I2196" s="263"/>
      <c r="J2196" s="163"/>
      <c r="K2196" s="165">
        <v>129.33500000000001</v>
      </c>
      <c r="L2196" s="163"/>
      <c r="M2196" s="163"/>
      <c r="N2196" s="163"/>
      <c r="O2196" s="163"/>
      <c r="P2196" s="163"/>
      <c r="Q2196" s="163"/>
      <c r="R2196" s="166"/>
      <c r="T2196" s="167"/>
      <c r="U2196" s="163"/>
      <c r="V2196" s="163"/>
      <c r="W2196" s="163"/>
      <c r="X2196" s="163"/>
      <c r="Y2196" s="163"/>
      <c r="Z2196" s="163"/>
      <c r="AA2196" s="168"/>
      <c r="AT2196" s="169" t="s">
        <v>2027</v>
      </c>
      <c r="AU2196" s="169" t="s">
        <v>1960</v>
      </c>
      <c r="AV2196" s="10" t="s">
        <v>1960</v>
      </c>
      <c r="AW2196" s="10" t="s">
        <v>2028</v>
      </c>
      <c r="AX2196" s="10" t="s">
        <v>1936</v>
      </c>
      <c r="AY2196" s="169" t="s">
        <v>2019</v>
      </c>
    </row>
    <row r="2197" spans="2:65" s="11" customFormat="1" ht="22.5" customHeight="1">
      <c r="B2197" s="170"/>
      <c r="C2197" s="171"/>
      <c r="D2197" s="171"/>
      <c r="E2197" s="172" t="s">
        <v>1876</v>
      </c>
      <c r="F2197" s="264" t="s">
        <v>2029</v>
      </c>
      <c r="G2197" s="265"/>
      <c r="H2197" s="265"/>
      <c r="I2197" s="265"/>
      <c r="J2197" s="171"/>
      <c r="K2197" s="173">
        <v>1168.604</v>
      </c>
      <c r="L2197" s="171"/>
      <c r="M2197" s="171"/>
      <c r="N2197" s="171"/>
      <c r="O2197" s="171"/>
      <c r="P2197" s="171"/>
      <c r="Q2197" s="171"/>
      <c r="R2197" s="174"/>
      <c r="T2197" s="175"/>
      <c r="U2197" s="171"/>
      <c r="V2197" s="171"/>
      <c r="W2197" s="171"/>
      <c r="X2197" s="171"/>
      <c r="Y2197" s="171"/>
      <c r="Z2197" s="171"/>
      <c r="AA2197" s="176"/>
      <c r="AT2197" s="177" t="s">
        <v>2027</v>
      </c>
      <c r="AU2197" s="177" t="s">
        <v>1960</v>
      </c>
      <c r="AV2197" s="11" t="s">
        <v>2024</v>
      </c>
      <c r="AW2197" s="11" t="s">
        <v>2028</v>
      </c>
      <c r="AX2197" s="11" t="s">
        <v>1878</v>
      </c>
      <c r="AY2197" s="177" t="s">
        <v>2019</v>
      </c>
    </row>
    <row r="2198" spans="2:65" s="1" customFormat="1" ht="31.5" customHeight="1">
      <c r="B2198" s="33"/>
      <c r="C2198" s="155" t="s">
        <v>858</v>
      </c>
      <c r="D2198" s="155" t="s">
        <v>2020</v>
      </c>
      <c r="E2198" s="156" t="s">
        <v>859</v>
      </c>
      <c r="F2198" s="249" t="s">
        <v>860</v>
      </c>
      <c r="G2198" s="250"/>
      <c r="H2198" s="250"/>
      <c r="I2198" s="250"/>
      <c r="J2198" s="157" t="s">
        <v>2023</v>
      </c>
      <c r="K2198" s="158">
        <v>212.054</v>
      </c>
      <c r="L2198" s="251">
        <v>0</v>
      </c>
      <c r="M2198" s="250"/>
      <c r="N2198" s="252">
        <f>ROUND(L2198*K2198,2)</f>
        <v>0</v>
      </c>
      <c r="O2198" s="250"/>
      <c r="P2198" s="250"/>
      <c r="Q2198" s="250"/>
      <c r="R2198" s="35"/>
      <c r="T2198" s="159" t="s">
        <v>1876</v>
      </c>
      <c r="U2198" s="42" t="s">
        <v>1901</v>
      </c>
      <c r="V2198" s="34"/>
      <c r="W2198" s="160">
        <f>V2198*K2198</f>
        <v>0</v>
      </c>
      <c r="X2198" s="160">
        <v>0</v>
      </c>
      <c r="Y2198" s="160">
        <f>X2198*K2198</f>
        <v>0</v>
      </c>
      <c r="Z2198" s="160">
        <v>0</v>
      </c>
      <c r="AA2198" s="161">
        <f>Z2198*K2198</f>
        <v>0</v>
      </c>
      <c r="AR2198" s="16" t="s">
        <v>2102</v>
      </c>
      <c r="AT2198" s="16" t="s">
        <v>2020</v>
      </c>
      <c r="AU2198" s="16" t="s">
        <v>1960</v>
      </c>
      <c r="AY2198" s="16" t="s">
        <v>2019</v>
      </c>
      <c r="BE2198" s="102">
        <f>IF(U2198="základní",N2198,0)</f>
        <v>0</v>
      </c>
      <c r="BF2198" s="102">
        <f>IF(U2198="snížená",N2198,0)</f>
        <v>0</v>
      </c>
      <c r="BG2198" s="102">
        <f>IF(U2198="zákl. přenesená",N2198,0)</f>
        <v>0</v>
      </c>
      <c r="BH2198" s="102">
        <f>IF(U2198="sníž. přenesená",N2198,0)</f>
        <v>0</v>
      </c>
      <c r="BI2198" s="102">
        <f>IF(U2198="nulová",N2198,0)</f>
        <v>0</v>
      </c>
      <c r="BJ2198" s="16" t="s">
        <v>1878</v>
      </c>
      <c r="BK2198" s="102">
        <f>ROUND(L2198*K2198,2)</f>
        <v>0</v>
      </c>
      <c r="BL2198" s="16" t="s">
        <v>2102</v>
      </c>
      <c r="BM2198" s="16" t="s">
        <v>861</v>
      </c>
    </row>
    <row r="2199" spans="2:65" s="10" customFormat="1" ht="22.5" customHeight="1">
      <c r="B2199" s="162"/>
      <c r="C2199" s="163"/>
      <c r="D2199" s="163"/>
      <c r="E2199" s="164" t="s">
        <v>1876</v>
      </c>
      <c r="F2199" s="262" t="s">
        <v>862</v>
      </c>
      <c r="G2199" s="263"/>
      <c r="H2199" s="263"/>
      <c r="I2199" s="263"/>
      <c r="J2199" s="163"/>
      <c r="K2199" s="165">
        <v>124.92400000000001</v>
      </c>
      <c r="L2199" s="163"/>
      <c r="M2199" s="163"/>
      <c r="N2199" s="163"/>
      <c r="O2199" s="163"/>
      <c r="P2199" s="163"/>
      <c r="Q2199" s="163"/>
      <c r="R2199" s="166"/>
      <c r="T2199" s="167"/>
      <c r="U2199" s="163"/>
      <c r="V2199" s="163"/>
      <c r="W2199" s="163"/>
      <c r="X2199" s="163"/>
      <c r="Y2199" s="163"/>
      <c r="Z2199" s="163"/>
      <c r="AA2199" s="168"/>
      <c r="AT2199" s="169" t="s">
        <v>2027</v>
      </c>
      <c r="AU2199" s="169" t="s">
        <v>1960</v>
      </c>
      <c r="AV2199" s="10" t="s">
        <v>1960</v>
      </c>
      <c r="AW2199" s="10" t="s">
        <v>2028</v>
      </c>
      <c r="AX2199" s="10" t="s">
        <v>1936</v>
      </c>
      <c r="AY2199" s="169" t="s">
        <v>2019</v>
      </c>
    </row>
    <row r="2200" spans="2:65" s="10" customFormat="1" ht="22.5" customHeight="1">
      <c r="B2200" s="162"/>
      <c r="C2200" s="163"/>
      <c r="D2200" s="163"/>
      <c r="E2200" s="164" t="s">
        <v>1876</v>
      </c>
      <c r="F2200" s="266" t="s">
        <v>863</v>
      </c>
      <c r="G2200" s="263"/>
      <c r="H2200" s="263"/>
      <c r="I2200" s="263"/>
      <c r="J2200" s="163"/>
      <c r="K2200" s="165">
        <v>87.13</v>
      </c>
      <c r="L2200" s="163"/>
      <c r="M2200" s="163"/>
      <c r="N2200" s="163"/>
      <c r="O2200" s="163"/>
      <c r="P2200" s="163"/>
      <c r="Q2200" s="163"/>
      <c r="R2200" s="166"/>
      <c r="T2200" s="167"/>
      <c r="U2200" s="163"/>
      <c r="V2200" s="163"/>
      <c r="W2200" s="163"/>
      <c r="X2200" s="163"/>
      <c r="Y2200" s="163"/>
      <c r="Z2200" s="163"/>
      <c r="AA2200" s="168"/>
      <c r="AT2200" s="169" t="s">
        <v>2027</v>
      </c>
      <c r="AU2200" s="169" t="s">
        <v>1960</v>
      </c>
      <c r="AV2200" s="10" t="s">
        <v>1960</v>
      </c>
      <c r="AW2200" s="10" t="s">
        <v>2028</v>
      </c>
      <c r="AX2200" s="10" t="s">
        <v>1936</v>
      </c>
      <c r="AY2200" s="169" t="s">
        <v>2019</v>
      </c>
    </row>
    <row r="2201" spans="2:65" s="11" customFormat="1" ht="22.5" customHeight="1">
      <c r="B2201" s="170"/>
      <c r="C2201" s="171"/>
      <c r="D2201" s="171"/>
      <c r="E2201" s="172" t="s">
        <v>1876</v>
      </c>
      <c r="F2201" s="264" t="s">
        <v>2029</v>
      </c>
      <c r="G2201" s="265"/>
      <c r="H2201" s="265"/>
      <c r="I2201" s="265"/>
      <c r="J2201" s="171"/>
      <c r="K2201" s="173">
        <v>212.054</v>
      </c>
      <c r="L2201" s="171"/>
      <c r="M2201" s="171"/>
      <c r="N2201" s="171"/>
      <c r="O2201" s="171"/>
      <c r="P2201" s="171"/>
      <c r="Q2201" s="171"/>
      <c r="R2201" s="174"/>
      <c r="T2201" s="175"/>
      <c r="U2201" s="171"/>
      <c r="V2201" s="171"/>
      <c r="W2201" s="171"/>
      <c r="X2201" s="171"/>
      <c r="Y2201" s="171"/>
      <c r="Z2201" s="171"/>
      <c r="AA2201" s="176"/>
      <c r="AT2201" s="177" t="s">
        <v>2027</v>
      </c>
      <c r="AU2201" s="177" t="s">
        <v>1960</v>
      </c>
      <c r="AV2201" s="11" t="s">
        <v>2024</v>
      </c>
      <c r="AW2201" s="11" t="s">
        <v>2028</v>
      </c>
      <c r="AX2201" s="11" t="s">
        <v>1878</v>
      </c>
      <c r="AY2201" s="177" t="s">
        <v>2019</v>
      </c>
    </row>
    <row r="2202" spans="2:65" s="1" customFormat="1" ht="31.5" customHeight="1">
      <c r="B2202" s="33"/>
      <c r="C2202" s="178" t="s">
        <v>864</v>
      </c>
      <c r="D2202" s="178" t="s">
        <v>2128</v>
      </c>
      <c r="E2202" s="179" t="s">
        <v>865</v>
      </c>
      <c r="F2202" s="267" t="s">
        <v>866</v>
      </c>
      <c r="G2202" s="268"/>
      <c r="H2202" s="268"/>
      <c r="I2202" s="268"/>
      <c r="J2202" s="180" t="s">
        <v>2023</v>
      </c>
      <c r="K2202" s="181">
        <v>222.65700000000001</v>
      </c>
      <c r="L2202" s="269">
        <v>0</v>
      </c>
      <c r="M2202" s="268"/>
      <c r="N2202" s="270">
        <f>ROUND(L2202*K2202,2)</f>
        <v>0</v>
      </c>
      <c r="O2202" s="250"/>
      <c r="P2202" s="250"/>
      <c r="Q2202" s="250"/>
      <c r="R2202" s="35"/>
      <c r="T2202" s="159" t="s">
        <v>1876</v>
      </c>
      <c r="U2202" s="42" t="s">
        <v>1901</v>
      </c>
      <c r="V2202" s="34"/>
      <c r="W2202" s="160">
        <f>V2202*K2202</f>
        <v>0</v>
      </c>
      <c r="X2202" s="160">
        <v>9.9999999999999995E-7</v>
      </c>
      <c r="Y2202" s="160">
        <f>X2202*K2202</f>
        <v>2.2265699999999999E-4</v>
      </c>
      <c r="Z2202" s="160">
        <v>0</v>
      </c>
      <c r="AA2202" s="161">
        <f>Z2202*K2202</f>
        <v>0</v>
      </c>
      <c r="AR2202" s="16" t="s">
        <v>2184</v>
      </c>
      <c r="AT2202" s="16" t="s">
        <v>2128</v>
      </c>
      <c r="AU2202" s="16" t="s">
        <v>1960</v>
      </c>
      <c r="AY2202" s="16" t="s">
        <v>2019</v>
      </c>
      <c r="BE2202" s="102">
        <f>IF(U2202="základní",N2202,0)</f>
        <v>0</v>
      </c>
      <c r="BF2202" s="102">
        <f>IF(U2202="snížená",N2202,0)</f>
        <v>0</v>
      </c>
      <c r="BG2202" s="102">
        <f>IF(U2202="zákl. přenesená",N2202,0)</f>
        <v>0</v>
      </c>
      <c r="BH2202" s="102">
        <f>IF(U2202="sníž. přenesená",N2202,0)</f>
        <v>0</v>
      </c>
      <c r="BI2202" s="102">
        <f>IF(U2202="nulová",N2202,0)</f>
        <v>0</v>
      </c>
      <c r="BJ2202" s="16" t="s">
        <v>1878</v>
      </c>
      <c r="BK2202" s="102">
        <f>ROUND(L2202*K2202,2)</f>
        <v>0</v>
      </c>
      <c r="BL2202" s="16" t="s">
        <v>2102</v>
      </c>
      <c r="BM2202" s="16" t="s">
        <v>867</v>
      </c>
    </row>
    <row r="2203" spans="2:65" s="1" customFormat="1" ht="31.5" customHeight="1">
      <c r="B2203" s="33"/>
      <c r="C2203" s="155" t="s">
        <v>868</v>
      </c>
      <c r="D2203" s="155" t="s">
        <v>2020</v>
      </c>
      <c r="E2203" s="156" t="s">
        <v>869</v>
      </c>
      <c r="F2203" s="249" t="s">
        <v>870</v>
      </c>
      <c r="G2203" s="250"/>
      <c r="H2203" s="250"/>
      <c r="I2203" s="250"/>
      <c r="J2203" s="157" t="s">
        <v>2023</v>
      </c>
      <c r="K2203" s="158">
        <v>1168.604</v>
      </c>
      <c r="L2203" s="251">
        <v>0</v>
      </c>
      <c r="M2203" s="250"/>
      <c r="N2203" s="252">
        <f>ROUND(L2203*K2203,2)</f>
        <v>0</v>
      </c>
      <c r="O2203" s="250"/>
      <c r="P2203" s="250"/>
      <c r="Q2203" s="250"/>
      <c r="R2203" s="35"/>
      <c r="T2203" s="159" t="s">
        <v>1876</v>
      </c>
      <c r="U2203" s="42" t="s">
        <v>1901</v>
      </c>
      <c r="V2203" s="34"/>
      <c r="W2203" s="160">
        <f>V2203*K2203</f>
        <v>0</v>
      </c>
      <c r="X2203" s="160">
        <v>2.1000000000000001E-4</v>
      </c>
      <c r="Y2203" s="160">
        <f>X2203*K2203</f>
        <v>0.24540684000000001</v>
      </c>
      <c r="Z2203" s="160">
        <v>0</v>
      </c>
      <c r="AA2203" s="161">
        <f>Z2203*K2203</f>
        <v>0</v>
      </c>
      <c r="AR2203" s="16" t="s">
        <v>2102</v>
      </c>
      <c r="AT2203" s="16" t="s">
        <v>2020</v>
      </c>
      <c r="AU2203" s="16" t="s">
        <v>1960</v>
      </c>
      <c r="AY2203" s="16" t="s">
        <v>2019</v>
      </c>
      <c r="BE2203" s="102">
        <f>IF(U2203="základní",N2203,0)</f>
        <v>0</v>
      </c>
      <c r="BF2203" s="102">
        <f>IF(U2203="snížená",N2203,0)</f>
        <v>0</v>
      </c>
      <c r="BG2203" s="102">
        <f>IF(U2203="zákl. přenesená",N2203,0)</f>
        <v>0</v>
      </c>
      <c r="BH2203" s="102">
        <f>IF(U2203="sníž. přenesená",N2203,0)</f>
        <v>0</v>
      </c>
      <c r="BI2203" s="102">
        <f>IF(U2203="nulová",N2203,0)</f>
        <v>0</v>
      </c>
      <c r="BJ2203" s="16" t="s">
        <v>1878</v>
      </c>
      <c r="BK2203" s="102">
        <f>ROUND(L2203*K2203,2)</f>
        <v>0</v>
      </c>
      <c r="BL2203" s="16" t="s">
        <v>2102</v>
      </c>
      <c r="BM2203" s="16" t="s">
        <v>871</v>
      </c>
    </row>
    <row r="2204" spans="2:65" s="10" customFormat="1" ht="22.5" customHeight="1">
      <c r="B2204" s="162"/>
      <c r="C2204" s="163"/>
      <c r="D2204" s="163"/>
      <c r="E2204" s="164" t="s">
        <v>1876</v>
      </c>
      <c r="F2204" s="262" t="s">
        <v>852</v>
      </c>
      <c r="G2204" s="263"/>
      <c r="H2204" s="263"/>
      <c r="I2204" s="263"/>
      <c r="J2204" s="163"/>
      <c r="K2204" s="165">
        <v>147.01</v>
      </c>
      <c r="L2204" s="163"/>
      <c r="M2204" s="163"/>
      <c r="N2204" s="163"/>
      <c r="O2204" s="163"/>
      <c r="P2204" s="163"/>
      <c r="Q2204" s="163"/>
      <c r="R2204" s="166"/>
      <c r="T2204" s="167"/>
      <c r="U2204" s="163"/>
      <c r="V2204" s="163"/>
      <c r="W2204" s="163"/>
      <c r="X2204" s="163"/>
      <c r="Y2204" s="163"/>
      <c r="Z2204" s="163"/>
      <c r="AA2204" s="168"/>
      <c r="AT2204" s="169" t="s">
        <v>2027</v>
      </c>
      <c r="AU2204" s="169" t="s">
        <v>1960</v>
      </c>
      <c r="AV2204" s="10" t="s">
        <v>1960</v>
      </c>
      <c r="AW2204" s="10" t="s">
        <v>2028</v>
      </c>
      <c r="AX2204" s="10" t="s">
        <v>1936</v>
      </c>
      <c r="AY2204" s="169" t="s">
        <v>2019</v>
      </c>
    </row>
    <row r="2205" spans="2:65" s="10" customFormat="1" ht="22.5" customHeight="1">
      <c r="B2205" s="162"/>
      <c r="C2205" s="163"/>
      <c r="D2205" s="163"/>
      <c r="E2205" s="164" t="s">
        <v>1876</v>
      </c>
      <c r="F2205" s="266" t="s">
        <v>853</v>
      </c>
      <c r="G2205" s="263"/>
      <c r="H2205" s="263"/>
      <c r="I2205" s="263"/>
      <c r="J2205" s="163"/>
      <c r="K2205" s="165">
        <v>177.40100000000001</v>
      </c>
      <c r="L2205" s="163"/>
      <c r="M2205" s="163"/>
      <c r="N2205" s="163"/>
      <c r="O2205" s="163"/>
      <c r="P2205" s="163"/>
      <c r="Q2205" s="163"/>
      <c r="R2205" s="166"/>
      <c r="T2205" s="167"/>
      <c r="U2205" s="163"/>
      <c r="V2205" s="163"/>
      <c r="W2205" s="163"/>
      <c r="X2205" s="163"/>
      <c r="Y2205" s="163"/>
      <c r="Z2205" s="163"/>
      <c r="AA2205" s="168"/>
      <c r="AT2205" s="169" t="s">
        <v>2027</v>
      </c>
      <c r="AU2205" s="169" t="s">
        <v>1960</v>
      </c>
      <c r="AV2205" s="10" t="s">
        <v>1960</v>
      </c>
      <c r="AW2205" s="10" t="s">
        <v>2028</v>
      </c>
      <c r="AX2205" s="10" t="s">
        <v>1936</v>
      </c>
      <c r="AY2205" s="169" t="s">
        <v>2019</v>
      </c>
    </row>
    <row r="2206" spans="2:65" s="10" customFormat="1" ht="22.5" customHeight="1">
      <c r="B2206" s="162"/>
      <c r="C2206" s="163"/>
      <c r="D2206" s="163"/>
      <c r="E2206" s="164" t="s">
        <v>1876</v>
      </c>
      <c r="F2206" s="266" t="s">
        <v>854</v>
      </c>
      <c r="G2206" s="263"/>
      <c r="H2206" s="263"/>
      <c r="I2206" s="263"/>
      <c r="J2206" s="163"/>
      <c r="K2206" s="165">
        <v>497.54500000000002</v>
      </c>
      <c r="L2206" s="163"/>
      <c r="M2206" s="163"/>
      <c r="N2206" s="163"/>
      <c r="O2206" s="163"/>
      <c r="P2206" s="163"/>
      <c r="Q2206" s="163"/>
      <c r="R2206" s="166"/>
      <c r="T2206" s="167"/>
      <c r="U2206" s="163"/>
      <c r="V2206" s="163"/>
      <c r="W2206" s="163"/>
      <c r="X2206" s="163"/>
      <c r="Y2206" s="163"/>
      <c r="Z2206" s="163"/>
      <c r="AA2206" s="168"/>
      <c r="AT2206" s="169" t="s">
        <v>2027</v>
      </c>
      <c r="AU2206" s="169" t="s">
        <v>1960</v>
      </c>
      <c r="AV2206" s="10" t="s">
        <v>1960</v>
      </c>
      <c r="AW2206" s="10" t="s">
        <v>2028</v>
      </c>
      <c r="AX2206" s="10" t="s">
        <v>1936</v>
      </c>
      <c r="AY2206" s="169" t="s">
        <v>2019</v>
      </c>
    </row>
    <row r="2207" spans="2:65" s="10" customFormat="1" ht="22.5" customHeight="1">
      <c r="B2207" s="162"/>
      <c r="C2207" s="163"/>
      <c r="D2207" s="163"/>
      <c r="E2207" s="164" t="s">
        <v>1876</v>
      </c>
      <c r="F2207" s="266" t="s">
        <v>855</v>
      </c>
      <c r="G2207" s="263"/>
      <c r="H2207" s="263"/>
      <c r="I2207" s="263"/>
      <c r="J2207" s="163"/>
      <c r="K2207" s="165">
        <v>166.863</v>
      </c>
      <c r="L2207" s="163"/>
      <c r="M2207" s="163"/>
      <c r="N2207" s="163"/>
      <c r="O2207" s="163"/>
      <c r="P2207" s="163"/>
      <c r="Q2207" s="163"/>
      <c r="R2207" s="166"/>
      <c r="T2207" s="167"/>
      <c r="U2207" s="163"/>
      <c r="V2207" s="163"/>
      <c r="W2207" s="163"/>
      <c r="X2207" s="163"/>
      <c r="Y2207" s="163"/>
      <c r="Z2207" s="163"/>
      <c r="AA2207" s="168"/>
      <c r="AT2207" s="169" t="s">
        <v>2027</v>
      </c>
      <c r="AU2207" s="169" t="s">
        <v>1960</v>
      </c>
      <c r="AV2207" s="10" t="s">
        <v>1960</v>
      </c>
      <c r="AW2207" s="10" t="s">
        <v>2028</v>
      </c>
      <c r="AX2207" s="10" t="s">
        <v>1936</v>
      </c>
      <c r="AY2207" s="169" t="s">
        <v>2019</v>
      </c>
    </row>
    <row r="2208" spans="2:65" s="10" customFormat="1" ht="31.5" customHeight="1">
      <c r="B2208" s="162"/>
      <c r="C2208" s="163"/>
      <c r="D2208" s="163"/>
      <c r="E2208" s="164" t="s">
        <v>1876</v>
      </c>
      <c r="F2208" s="266" t="s">
        <v>856</v>
      </c>
      <c r="G2208" s="263"/>
      <c r="H2208" s="263"/>
      <c r="I2208" s="263"/>
      <c r="J2208" s="163"/>
      <c r="K2208" s="165">
        <v>50.45</v>
      </c>
      <c r="L2208" s="163"/>
      <c r="M2208" s="163"/>
      <c r="N2208" s="163"/>
      <c r="O2208" s="163"/>
      <c r="P2208" s="163"/>
      <c r="Q2208" s="163"/>
      <c r="R2208" s="166"/>
      <c r="T2208" s="167"/>
      <c r="U2208" s="163"/>
      <c r="V2208" s="163"/>
      <c r="W2208" s="163"/>
      <c r="X2208" s="163"/>
      <c r="Y2208" s="163"/>
      <c r="Z2208" s="163"/>
      <c r="AA2208" s="168"/>
      <c r="AT2208" s="169" t="s">
        <v>2027</v>
      </c>
      <c r="AU2208" s="169" t="s">
        <v>1960</v>
      </c>
      <c r="AV2208" s="10" t="s">
        <v>1960</v>
      </c>
      <c r="AW2208" s="10" t="s">
        <v>2028</v>
      </c>
      <c r="AX2208" s="10" t="s">
        <v>1936</v>
      </c>
      <c r="AY2208" s="169" t="s">
        <v>2019</v>
      </c>
    </row>
    <row r="2209" spans="2:65" s="10" customFormat="1" ht="31.5" customHeight="1">
      <c r="B2209" s="162"/>
      <c r="C2209" s="163"/>
      <c r="D2209" s="163"/>
      <c r="E2209" s="164" t="s">
        <v>1876</v>
      </c>
      <c r="F2209" s="266" t="s">
        <v>857</v>
      </c>
      <c r="G2209" s="263"/>
      <c r="H2209" s="263"/>
      <c r="I2209" s="263"/>
      <c r="J2209" s="163"/>
      <c r="K2209" s="165">
        <v>129.33500000000001</v>
      </c>
      <c r="L2209" s="163"/>
      <c r="M2209" s="163"/>
      <c r="N2209" s="163"/>
      <c r="O2209" s="163"/>
      <c r="P2209" s="163"/>
      <c r="Q2209" s="163"/>
      <c r="R2209" s="166"/>
      <c r="T2209" s="167"/>
      <c r="U2209" s="163"/>
      <c r="V2209" s="163"/>
      <c r="W2209" s="163"/>
      <c r="X2209" s="163"/>
      <c r="Y2209" s="163"/>
      <c r="Z2209" s="163"/>
      <c r="AA2209" s="168"/>
      <c r="AT2209" s="169" t="s">
        <v>2027</v>
      </c>
      <c r="AU2209" s="169" t="s">
        <v>1960</v>
      </c>
      <c r="AV2209" s="10" t="s">
        <v>1960</v>
      </c>
      <c r="AW2209" s="10" t="s">
        <v>2028</v>
      </c>
      <c r="AX2209" s="10" t="s">
        <v>1936</v>
      </c>
      <c r="AY2209" s="169" t="s">
        <v>2019</v>
      </c>
    </row>
    <row r="2210" spans="2:65" s="11" customFormat="1" ht="22.5" customHeight="1">
      <c r="B2210" s="170"/>
      <c r="C2210" s="171"/>
      <c r="D2210" s="171"/>
      <c r="E2210" s="172" t="s">
        <v>1876</v>
      </c>
      <c r="F2210" s="264" t="s">
        <v>2029</v>
      </c>
      <c r="G2210" s="265"/>
      <c r="H2210" s="265"/>
      <c r="I2210" s="265"/>
      <c r="J2210" s="171"/>
      <c r="K2210" s="173">
        <v>1168.604</v>
      </c>
      <c r="L2210" s="171"/>
      <c r="M2210" s="171"/>
      <c r="N2210" s="171"/>
      <c r="O2210" s="171"/>
      <c r="P2210" s="171"/>
      <c r="Q2210" s="171"/>
      <c r="R2210" s="174"/>
      <c r="T2210" s="175"/>
      <c r="U2210" s="171"/>
      <c r="V2210" s="171"/>
      <c r="W2210" s="171"/>
      <c r="X2210" s="171"/>
      <c r="Y2210" s="171"/>
      <c r="Z2210" s="171"/>
      <c r="AA2210" s="176"/>
      <c r="AT2210" s="177" t="s">
        <v>2027</v>
      </c>
      <c r="AU2210" s="177" t="s">
        <v>1960</v>
      </c>
      <c r="AV2210" s="11" t="s">
        <v>2024</v>
      </c>
      <c r="AW2210" s="11" t="s">
        <v>2028</v>
      </c>
      <c r="AX2210" s="11" t="s">
        <v>1878</v>
      </c>
      <c r="AY2210" s="177" t="s">
        <v>2019</v>
      </c>
    </row>
    <row r="2211" spans="2:65" s="1" customFormat="1" ht="31.5" customHeight="1">
      <c r="B2211" s="33"/>
      <c r="C2211" s="155" t="s">
        <v>872</v>
      </c>
      <c r="D2211" s="155" t="s">
        <v>2020</v>
      </c>
      <c r="E2211" s="156" t="s">
        <v>873</v>
      </c>
      <c r="F2211" s="249" t="s">
        <v>874</v>
      </c>
      <c r="G2211" s="250"/>
      <c r="H2211" s="250"/>
      <c r="I2211" s="250"/>
      <c r="J2211" s="157" t="s">
        <v>2023</v>
      </c>
      <c r="K2211" s="158">
        <v>100</v>
      </c>
      <c r="L2211" s="251">
        <v>0</v>
      </c>
      <c r="M2211" s="250"/>
      <c r="N2211" s="252">
        <f>ROUND(L2211*K2211,2)</f>
        <v>0</v>
      </c>
      <c r="O2211" s="250"/>
      <c r="P2211" s="250"/>
      <c r="Q2211" s="250"/>
      <c r="R2211" s="35"/>
      <c r="T2211" s="159" t="s">
        <v>1876</v>
      </c>
      <c r="U2211" s="42" t="s">
        <v>1901</v>
      </c>
      <c r="V2211" s="34"/>
      <c r="W2211" s="160">
        <f>V2211*K2211</f>
        <v>0</v>
      </c>
      <c r="X2211" s="160">
        <v>2.0000000000000001E-4</v>
      </c>
      <c r="Y2211" s="160">
        <f>X2211*K2211</f>
        <v>0.02</v>
      </c>
      <c r="Z2211" s="160">
        <v>0</v>
      </c>
      <c r="AA2211" s="161">
        <f>Z2211*K2211</f>
        <v>0</v>
      </c>
      <c r="AR2211" s="16" t="s">
        <v>2102</v>
      </c>
      <c r="AT2211" s="16" t="s">
        <v>2020</v>
      </c>
      <c r="AU2211" s="16" t="s">
        <v>1960</v>
      </c>
      <c r="AY2211" s="16" t="s">
        <v>2019</v>
      </c>
      <c r="BE2211" s="102">
        <f>IF(U2211="základní",N2211,0)</f>
        <v>0</v>
      </c>
      <c r="BF2211" s="102">
        <f>IF(U2211="snížená",N2211,0)</f>
        <v>0</v>
      </c>
      <c r="BG2211" s="102">
        <f>IF(U2211="zákl. přenesená",N2211,0)</f>
        <v>0</v>
      </c>
      <c r="BH2211" s="102">
        <f>IF(U2211="sníž. přenesená",N2211,0)</f>
        <v>0</v>
      </c>
      <c r="BI2211" s="102">
        <f>IF(U2211="nulová",N2211,0)</f>
        <v>0</v>
      </c>
      <c r="BJ2211" s="16" t="s">
        <v>1878</v>
      </c>
      <c r="BK2211" s="102">
        <f>ROUND(L2211*K2211,2)</f>
        <v>0</v>
      </c>
      <c r="BL2211" s="16" t="s">
        <v>2102</v>
      </c>
      <c r="BM2211" s="16" t="s">
        <v>875</v>
      </c>
    </row>
    <row r="2212" spans="2:65" s="10" customFormat="1" ht="22.5" customHeight="1">
      <c r="B2212" s="162"/>
      <c r="C2212" s="163"/>
      <c r="D2212" s="163"/>
      <c r="E2212" s="164" t="s">
        <v>1876</v>
      </c>
      <c r="F2212" s="262" t="s">
        <v>876</v>
      </c>
      <c r="G2212" s="263"/>
      <c r="H2212" s="263"/>
      <c r="I2212" s="263"/>
      <c r="J2212" s="163"/>
      <c r="K2212" s="165">
        <v>100</v>
      </c>
      <c r="L2212" s="163"/>
      <c r="M2212" s="163"/>
      <c r="N2212" s="163"/>
      <c r="O2212" s="163"/>
      <c r="P2212" s="163"/>
      <c r="Q2212" s="163"/>
      <c r="R2212" s="166"/>
      <c r="T2212" s="167"/>
      <c r="U2212" s="163"/>
      <c r="V2212" s="163"/>
      <c r="W2212" s="163"/>
      <c r="X2212" s="163"/>
      <c r="Y2212" s="163"/>
      <c r="Z2212" s="163"/>
      <c r="AA2212" s="168"/>
      <c r="AT2212" s="169" t="s">
        <v>2027</v>
      </c>
      <c r="AU2212" s="169" t="s">
        <v>1960</v>
      </c>
      <c r="AV2212" s="10" t="s">
        <v>1960</v>
      </c>
      <c r="AW2212" s="10" t="s">
        <v>2028</v>
      </c>
      <c r="AX2212" s="10" t="s">
        <v>1936</v>
      </c>
      <c r="AY2212" s="169" t="s">
        <v>2019</v>
      </c>
    </row>
    <row r="2213" spans="2:65" s="11" customFormat="1" ht="22.5" customHeight="1">
      <c r="B2213" s="170"/>
      <c r="C2213" s="171"/>
      <c r="D2213" s="171"/>
      <c r="E2213" s="172" t="s">
        <v>1876</v>
      </c>
      <c r="F2213" s="264" t="s">
        <v>2029</v>
      </c>
      <c r="G2213" s="265"/>
      <c r="H2213" s="265"/>
      <c r="I2213" s="265"/>
      <c r="J2213" s="171"/>
      <c r="K2213" s="173">
        <v>100</v>
      </c>
      <c r="L2213" s="171"/>
      <c r="M2213" s="171"/>
      <c r="N2213" s="171"/>
      <c r="O2213" s="171"/>
      <c r="P2213" s="171"/>
      <c r="Q2213" s="171"/>
      <c r="R2213" s="174"/>
      <c r="T2213" s="175"/>
      <c r="U2213" s="171"/>
      <c r="V2213" s="171"/>
      <c r="W2213" s="171"/>
      <c r="X2213" s="171"/>
      <c r="Y2213" s="171"/>
      <c r="Z2213" s="171"/>
      <c r="AA2213" s="176"/>
      <c r="AT2213" s="177" t="s">
        <v>2027</v>
      </c>
      <c r="AU2213" s="177" t="s">
        <v>1960</v>
      </c>
      <c r="AV2213" s="11" t="s">
        <v>2024</v>
      </c>
      <c r="AW2213" s="11" t="s">
        <v>2028</v>
      </c>
      <c r="AX2213" s="11" t="s">
        <v>1878</v>
      </c>
      <c r="AY2213" s="177" t="s">
        <v>2019</v>
      </c>
    </row>
    <row r="2214" spans="2:65" s="1" customFormat="1" ht="31.5" customHeight="1">
      <c r="B2214" s="33"/>
      <c r="C2214" s="155" t="s">
        <v>877</v>
      </c>
      <c r="D2214" s="155" t="s">
        <v>2020</v>
      </c>
      <c r="E2214" s="156" t="s">
        <v>878</v>
      </c>
      <c r="F2214" s="249" t="s">
        <v>879</v>
      </c>
      <c r="G2214" s="250"/>
      <c r="H2214" s="250"/>
      <c r="I2214" s="250"/>
      <c r="J2214" s="157" t="s">
        <v>2023</v>
      </c>
      <c r="K2214" s="158">
        <v>1168.604</v>
      </c>
      <c r="L2214" s="251">
        <v>0</v>
      </c>
      <c r="M2214" s="250"/>
      <c r="N2214" s="252">
        <f>ROUND(L2214*K2214,2)</f>
        <v>0</v>
      </c>
      <c r="O2214" s="250"/>
      <c r="P2214" s="250"/>
      <c r="Q2214" s="250"/>
      <c r="R2214" s="35"/>
      <c r="T2214" s="159" t="s">
        <v>1876</v>
      </c>
      <c r="U2214" s="42" t="s">
        <v>1901</v>
      </c>
      <c r="V2214" s="34"/>
      <c r="W2214" s="160">
        <f>V2214*K2214</f>
        <v>0</v>
      </c>
      <c r="X2214" s="160">
        <v>3.3E-4</v>
      </c>
      <c r="Y2214" s="160">
        <f>X2214*K2214</f>
        <v>0.38563932000000001</v>
      </c>
      <c r="Z2214" s="160">
        <v>0</v>
      </c>
      <c r="AA2214" s="161">
        <f>Z2214*K2214</f>
        <v>0</v>
      </c>
      <c r="AR2214" s="16" t="s">
        <v>2102</v>
      </c>
      <c r="AT2214" s="16" t="s">
        <v>2020</v>
      </c>
      <c r="AU2214" s="16" t="s">
        <v>1960</v>
      </c>
      <c r="AY2214" s="16" t="s">
        <v>2019</v>
      </c>
      <c r="BE2214" s="102">
        <f>IF(U2214="základní",N2214,0)</f>
        <v>0</v>
      </c>
      <c r="BF2214" s="102">
        <f>IF(U2214="snížená",N2214,0)</f>
        <v>0</v>
      </c>
      <c r="BG2214" s="102">
        <f>IF(U2214="zákl. přenesená",N2214,0)</f>
        <v>0</v>
      </c>
      <c r="BH2214" s="102">
        <f>IF(U2214="sníž. přenesená",N2214,0)</f>
        <v>0</v>
      </c>
      <c r="BI2214" s="102">
        <f>IF(U2214="nulová",N2214,0)</f>
        <v>0</v>
      </c>
      <c r="BJ2214" s="16" t="s">
        <v>1878</v>
      </c>
      <c r="BK2214" s="102">
        <f>ROUND(L2214*K2214,2)</f>
        <v>0</v>
      </c>
      <c r="BL2214" s="16" t="s">
        <v>2102</v>
      </c>
      <c r="BM2214" s="16" t="s">
        <v>880</v>
      </c>
    </row>
    <row r="2215" spans="2:65" s="10" customFormat="1" ht="22.5" customHeight="1">
      <c r="B2215" s="162"/>
      <c r="C2215" s="163"/>
      <c r="D2215" s="163"/>
      <c r="E2215" s="164" t="s">
        <v>1876</v>
      </c>
      <c r="F2215" s="262" t="s">
        <v>852</v>
      </c>
      <c r="G2215" s="263"/>
      <c r="H2215" s="263"/>
      <c r="I2215" s="263"/>
      <c r="J2215" s="163"/>
      <c r="K2215" s="165">
        <v>147.01</v>
      </c>
      <c r="L2215" s="163"/>
      <c r="M2215" s="163"/>
      <c r="N2215" s="163"/>
      <c r="O2215" s="163"/>
      <c r="P2215" s="163"/>
      <c r="Q2215" s="163"/>
      <c r="R2215" s="166"/>
      <c r="T2215" s="167"/>
      <c r="U2215" s="163"/>
      <c r="V2215" s="163"/>
      <c r="W2215" s="163"/>
      <c r="X2215" s="163"/>
      <c r="Y2215" s="163"/>
      <c r="Z2215" s="163"/>
      <c r="AA2215" s="168"/>
      <c r="AT2215" s="169" t="s">
        <v>2027</v>
      </c>
      <c r="AU2215" s="169" t="s">
        <v>1960</v>
      </c>
      <c r="AV2215" s="10" t="s">
        <v>1960</v>
      </c>
      <c r="AW2215" s="10" t="s">
        <v>2028</v>
      </c>
      <c r="AX2215" s="10" t="s">
        <v>1936</v>
      </c>
      <c r="AY2215" s="169" t="s">
        <v>2019</v>
      </c>
    </row>
    <row r="2216" spans="2:65" s="10" customFormat="1" ht="22.5" customHeight="1">
      <c r="B2216" s="162"/>
      <c r="C2216" s="163"/>
      <c r="D2216" s="163"/>
      <c r="E2216" s="164" t="s">
        <v>1876</v>
      </c>
      <c r="F2216" s="266" t="s">
        <v>853</v>
      </c>
      <c r="G2216" s="263"/>
      <c r="H2216" s="263"/>
      <c r="I2216" s="263"/>
      <c r="J2216" s="163"/>
      <c r="K2216" s="165">
        <v>177.40100000000001</v>
      </c>
      <c r="L2216" s="163"/>
      <c r="M2216" s="163"/>
      <c r="N2216" s="163"/>
      <c r="O2216" s="163"/>
      <c r="P2216" s="163"/>
      <c r="Q2216" s="163"/>
      <c r="R2216" s="166"/>
      <c r="T2216" s="167"/>
      <c r="U2216" s="163"/>
      <c r="V2216" s="163"/>
      <c r="W2216" s="163"/>
      <c r="X2216" s="163"/>
      <c r="Y2216" s="163"/>
      <c r="Z2216" s="163"/>
      <c r="AA2216" s="168"/>
      <c r="AT2216" s="169" t="s">
        <v>2027</v>
      </c>
      <c r="AU2216" s="169" t="s">
        <v>1960</v>
      </c>
      <c r="AV2216" s="10" t="s">
        <v>1960</v>
      </c>
      <c r="AW2216" s="10" t="s">
        <v>2028</v>
      </c>
      <c r="AX2216" s="10" t="s">
        <v>1936</v>
      </c>
      <c r="AY2216" s="169" t="s">
        <v>2019</v>
      </c>
    </row>
    <row r="2217" spans="2:65" s="10" customFormat="1" ht="22.5" customHeight="1">
      <c r="B2217" s="162"/>
      <c r="C2217" s="163"/>
      <c r="D2217" s="163"/>
      <c r="E2217" s="164" t="s">
        <v>1876</v>
      </c>
      <c r="F2217" s="266" t="s">
        <v>854</v>
      </c>
      <c r="G2217" s="263"/>
      <c r="H2217" s="263"/>
      <c r="I2217" s="263"/>
      <c r="J2217" s="163"/>
      <c r="K2217" s="165">
        <v>497.54500000000002</v>
      </c>
      <c r="L2217" s="163"/>
      <c r="M2217" s="163"/>
      <c r="N2217" s="163"/>
      <c r="O2217" s="163"/>
      <c r="P2217" s="163"/>
      <c r="Q2217" s="163"/>
      <c r="R2217" s="166"/>
      <c r="T2217" s="167"/>
      <c r="U2217" s="163"/>
      <c r="V2217" s="163"/>
      <c r="W2217" s="163"/>
      <c r="X2217" s="163"/>
      <c r="Y2217" s="163"/>
      <c r="Z2217" s="163"/>
      <c r="AA2217" s="168"/>
      <c r="AT2217" s="169" t="s">
        <v>2027</v>
      </c>
      <c r="AU2217" s="169" t="s">
        <v>1960</v>
      </c>
      <c r="AV2217" s="10" t="s">
        <v>1960</v>
      </c>
      <c r="AW2217" s="10" t="s">
        <v>2028</v>
      </c>
      <c r="AX2217" s="10" t="s">
        <v>1936</v>
      </c>
      <c r="AY2217" s="169" t="s">
        <v>2019</v>
      </c>
    </row>
    <row r="2218" spans="2:65" s="10" customFormat="1" ht="22.5" customHeight="1">
      <c r="B2218" s="162"/>
      <c r="C2218" s="163"/>
      <c r="D2218" s="163"/>
      <c r="E2218" s="164" t="s">
        <v>1876</v>
      </c>
      <c r="F2218" s="266" t="s">
        <v>855</v>
      </c>
      <c r="G2218" s="263"/>
      <c r="H2218" s="263"/>
      <c r="I2218" s="263"/>
      <c r="J2218" s="163"/>
      <c r="K2218" s="165">
        <v>166.863</v>
      </c>
      <c r="L2218" s="163"/>
      <c r="M2218" s="163"/>
      <c r="N2218" s="163"/>
      <c r="O2218" s="163"/>
      <c r="P2218" s="163"/>
      <c r="Q2218" s="163"/>
      <c r="R2218" s="166"/>
      <c r="T2218" s="167"/>
      <c r="U2218" s="163"/>
      <c r="V2218" s="163"/>
      <c r="W2218" s="163"/>
      <c r="X2218" s="163"/>
      <c r="Y2218" s="163"/>
      <c r="Z2218" s="163"/>
      <c r="AA2218" s="168"/>
      <c r="AT2218" s="169" t="s">
        <v>2027</v>
      </c>
      <c r="AU2218" s="169" t="s">
        <v>1960</v>
      </c>
      <c r="AV2218" s="10" t="s">
        <v>1960</v>
      </c>
      <c r="AW2218" s="10" t="s">
        <v>2028</v>
      </c>
      <c r="AX2218" s="10" t="s">
        <v>1936</v>
      </c>
      <c r="AY2218" s="169" t="s">
        <v>2019</v>
      </c>
    </row>
    <row r="2219" spans="2:65" s="10" customFormat="1" ht="31.5" customHeight="1">
      <c r="B2219" s="162"/>
      <c r="C2219" s="163"/>
      <c r="D2219" s="163"/>
      <c r="E2219" s="164" t="s">
        <v>1876</v>
      </c>
      <c r="F2219" s="266" t="s">
        <v>856</v>
      </c>
      <c r="G2219" s="263"/>
      <c r="H2219" s="263"/>
      <c r="I2219" s="263"/>
      <c r="J2219" s="163"/>
      <c r="K2219" s="165">
        <v>50.45</v>
      </c>
      <c r="L2219" s="163"/>
      <c r="M2219" s="163"/>
      <c r="N2219" s="163"/>
      <c r="O2219" s="163"/>
      <c r="P2219" s="163"/>
      <c r="Q2219" s="163"/>
      <c r="R2219" s="166"/>
      <c r="T2219" s="167"/>
      <c r="U2219" s="163"/>
      <c r="V2219" s="163"/>
      <c r="W2219" s="163"/>
      <c r="X2219" s="163"/>
      <c r="Y2219" s="163"/>
      <c r="Z2219" s="163"/>
      <c r="AA2219" s="168"/>
      <c r="AT2219" s="169" t="s">
        <v>2027</v>
      </c>
      <c r="AU2219" s="169" t="s">
        <v>1960</v>
      </c>
      <c r="AV2219" s="10" t="s">
        <v>1960</v>
      </c>
      <c r="AW2219" s="10" t="s">
        <v>2028</v>
      </c>
      <c r="AX2219" s="10" t="s">
        <v>1936</v>
      </c>
      <c r="AY2219" s="169" t="s">
        <v>2019</v>
      </c>
    </row>
    <row r="2220" spans="2:65" s="10" customFormat="1" ht="31.5" customHeight="1">
      <c r="B2220" s="162"/>
      <c r="C2220" s="163"/>
      <c r="D2220" s="163"/>
      <c r="E2220" s="164" t="s">
        <v>1876</v>
      </c>
      <c r="F2220" s="266" t="s">
        <v>857</v>
      </c>
      <c r="G2220" s="263"/>
      <c r="H2220" s="263"/>
      <c r="I2220" s="263"/>
      <c r="J2220" s="163"/>
      <c r="K2220" s="165">
        <v>129.33500000000001</v>
      </c>
      <c r="L2220" s="163"/>
      <c r="M2220" s="163"/>
      <c r="N2220" s="163"/>
      <c r="O2220" s="163"/>
      <c r="P2220" s="163"/>
      <c r="Q2220" s="163"/>
      <c r="R2220" s="166"/>
      <c r="T2220" s="167"/>
      <c r="U2220" s="163"/>
      <c r="V2220" s="163"/>
      <c r="W2220" s="163"/>
      <c r="X2220" s="163"/>
      <c r="Y2220" s="163"/>
      <c r="Z2220" s="163"/>
      <c r="AA2220" s="168"/>
      <c r="AT2220" s="169" t="s">
        <v>2027</v>
      </c>
      <c r="AU2220" s="169" t="s">
        <v>1960</v>
      </c>
      <c r="AV2220" s="10" t="s">
        <v>1960</v>
      </c>
      <c r="AW2220" s="10" t="s">
        <v>2028</v>
      </c>
      <c r="AX2220" s="10" t="s">
        <v>1936</v>
      </c>
      <c r="AY2220" s="169" t="s">
        <v>2019</v>
      </c>
    </row>
    <row r="2221" spans="2:65" s="11" customFormat="1" ht="22.5" customHeight="1">
      <c r="B2221" s="170"/>
      <c r="C2221" s="171"/>
      <c r="D2221" s="171"/>
      <c r="E2221" s="172" t="s">
        <v>1876</v>
      </c>
      <c r="F2221" s="264" t="s">
        <v>2029</v>
      </c>
      <c r="G2221" s="265"/>
      <c r="H2221" s="265"/>
      <c r="I2221" s="265"/>
      <c r="J2221" s="171"/>
      <c r="K2221" s="173">
        <v>1168.604</v>
      </c>
      <c r="L2221" s="171"/>
      <c r="M2221" s="171"/>
      <c r="N2221" s="171"/>
      <c r="O2221" s="171"/>
      <c r="P2221" s="171"/>
      <c r="Q2221" s="171"/>
      <c r="R2221" s="174"/>
      <c r="T2221" s="175"/>
      <c r="U2221" s="171"/>
      <c r="V2221" s="171"/>
      <c r="W2221" s="171"/>
      <c r="X2221" s="171"/>
      <c r="Y2221" s="171"/>
      <c r="Z2221" s="171"/>
      <c r="AA2221" s="176"/>
      <c r="AT2221" s="177" t="s">
        <v>2027</v>
      </c>
      <c r="AU2221" s="177" t="s">
        <v>1960</v>
      </c>
      <c r="AV2221" s="11" t="s">
        <v>2024</v>
      </c>
      <c r="AW2221" s="11" t="s">
        <v>2028</v>
      </c>
      <c r="AX2221" s="11" t="s">
        <v>1878</v>
      </c>
      <c r="AY2221" s="177" t="s">
        <v>2019</v>
      </c>
    </row>
    <row r="2222" spans="2:65" s="1" customFormat="1" ht="44.25" customHeight="1">
      <c r="B2222" s="33"/>
      <c r="C2222" s="155" t="s">
        <v>881</v>
      </c>
      <c r="D2222" s="155" t="s">
        <v>2020</v>
      </c>
      <c r="E2222" s="156" t="s">
        <v>882</v>
      </c>
      <c r="F2222" s="249" t="s">
        <v>883</v>
      </c>
      <c r="G2222" s="250"/>
      <c r="H2222" s="250"/>
      <c r="I2222" s="250"/>
      <c r="J2222" s="157" t="s">
        <v>2023</v>
      </c>
      <c r="K2222" s="158">
        <v>714.85799999999995</v>
      </c>
      <c r="L2222" s="251">
        <v>0</v>
      </c>
      <c r="M2222" s="250"/>
      <c r="N2222" s="252">
        <f>ROUND(L2222*K2222,2)</f>
        <v>0</v>
      </c>
      <c r="O2222" s="250"/>
      <c r="P2222" s="250"/>
      <c r="Q2222" s="250"/>
      <c r="R2222" s="35"/>
      <c r="T2222" s="159" t="s">
        <v>1876</v>
      </c>
      <c r="U2222" s="42" t="s">
        <v>1901</v>
      </c>
      <c r="V2222" s="34"/>
      <c r="W2222" s="160">
        <f>V2222*K2222</f>
        <v>0</v>
      </c>
      <c r="X2222" s="160">
        <v>3.0000000000000001E-5</v>
      </c>
      <c r="Y2222" s="160">
        <f>X2222*K2222</f>
        <v>2.1445739999999998E-2</v>
      </c>
      <c r="Z2222" s="160">
        <v>0</v>
      </c>
      <c r="AA2222" s="161">
        <f>Z2222*K2222</f>
        <v>0</v>
      </c>
      <c r="AR2222" s="16" t="s">
        <v>2102</v>
      </c>
      <c r="AT2222" s="16" t="s">
        <v>2020</v>
      </c>
      <c r="AU2222" s="16" t="s">
        <v>1960</v>
      </c>
      <c r="AY2222" s="16" t="s">
        <v>2019</v>
      </c>
      <c r="BE2222" s="102">
        <f>IF(U2222="základní",N2222,0)</f>
        <v>0</v>
      </c>
      <c r="BF2222" s="102">
        <f>IF(U2222="snížená",N2222,0)</f>
        <v>0</v>
      </c>
      <c r="BG2222" s="102">
        <f>IF(U2222="zákl. přenesená",N2222,0)</f>
        <v>0</v>
      </c>
      <c r="BH2222" s="102">
        <f>IF(U2222="sníž. přenesená",N2222,0)</f>
        <v>0</v>
      </c>
      <c r="BI2222" s="102">
        <f>IF(U2222="nulová",N2222,0)</f>
        <v>0</v>
      </c>
      <c r="BJ2222" s="16" t="s">
        <v>1878</v>
      </c>
      <c r="BK2222" s="102">
        <f>ROUND(L2222*K2222,2)</f>
        <v>0</v>
      </c>
      <c r="BL2222" s="16" t="s">
        <v>2102</v>
      </c>
      <c r="BM2222" s="16" t="s">
        <v>884</v>
      </c>
    </row>
    <row r="2223" spans="2:65" s="10" customFormat="1" ht="22.5" customHeight="1">
      <c r="B2223" s="162"/>
      <c r="C2223" s="163"/>
      <c r="D2223" s="163"/>
      <c r="E2223" s="164" t="s">
        <v>1876</v>
      </c>
      <c r="F2223" s="262" t="s">
        <v>854</v>
      </c>
      <c r="G2223" s="263"/>
      <c r="H2223" s="263"/>
      <c r="I2223" s="263"/>
      <c r="J2223" s="163"/>
      <c r="K2223" s="165">
        <v>497.54500000000002</v>
      </c>
      <c r="L2223" s="163"/>
      <c r="M2223" s="163"/>
      <c r="N2223" s="163"/>
      <c r="O2223" s="163"/>
      <c r="P2223" s="163"/>
      <c r="Q2223" s="163"/>
      <c r="R2223" s="166"/>
      <c r="T2223" s="167"/>
      <c r="U2223" s="163"/>
      <c r="V2223" s="163"/>
      <c r="W2223" s="163"/>
      <c r="X2223" s="163"/>
      <c r="Y2223" s="163"/>
      <c r="Z2223" s="163"/>
      <c r="AA2223" s="168"/>
      <c r="AT2223" s="169" t="s">
        <v>2027</v>
      </c>
      <c r="AU2223" s="169" t="s">
        <v>1960</v>
      </c>
      <c r="AV2223" s="10" t="s">
        <v>1960</v>
      </c>
      <c r="AW2223" s="10" t="s">
        <v>2028</v>
      </c>
      <c r="AX2223" s="10" t="s">
        <v>1936</v>
      </c>
      <c r="AY2223" s="169" t="s">
        <v>2019</v>
      </c>
    </row>
    <row r="2224" spans="2:65" s="10" customFormat="1" ht="22.5" customHeight="1">
      <c r="B2224" s="162"/>
      <c r="C2224" s="163"/>
      <c r="D2224" s="163"/>
      <c r="E2224" s="164" t="s">
        <v>1876</v>
      </c>
      <c r="F2224" s="266" t="s">
        <v>855</v>
      </c>
      <c r="G2224" s="263"/>
      <c r="H2224" s="263"/>
      <c r="I2224" s="263"/>
      <c r="J2224" s="163"/>
      <c r="K2224" s="165">
        <v>166.863</v>
      </c>
      <c r="L2224" s="163"/>
      <c r="M2224" s="163"/>
      <c r="N2224" s="163"/>
      <c r="O2224" s="163"/>
      <c r="P2224" s="163"/>
      <c r="Q2224" s="163"/>
      <c r="R2224" s="166"/>
      <c r="T2224" s="167"/>
      <c r="U2224" s="163"/>
      <c r="V2224" s="163"/>
      <c r="W2224" s="163"/>
      <c r="X2224" s="163"/>
      <c r="Y2224" s="163"/>
      <c r="Z2224" s="163"/>
      <c r="AA2224" s="168"/>
      <c r="AT2224" s="169" t="s">
        <v>2027</v>
      </c>
      <c r="AU2224" s="169" t="s">
        <v>1960</v>
      </c>
      <c r="AV2224" s="10" t="s">
        <v>1960</v>
      </c>
      <c r="AW2224" s="10" t="s">
        <v>2028</v>
      </c>
      <c r="AX2224" s="10" t="s">
        <v>1936</v>
      </c>
      <c r="AY2224" s="169" t="s">
        <v>2019</v>
      </c>
    </row>
    <row r="2225" spans="2:65" s="10" customFormat="1" ht="31.5" customHeight="1">
      <c r="B2225" s="162"/>
      <c r="C2225" s="163"/>
      <c r="D2225" s="163"/>
      <c r="E2225" s="164" t="s">
        <v>1876</v>
      </c>
      <c r="F2225" s="266" t="s">
        <v>856</v>
      </c>
      <c r="G2225" s="263"/>
      <c r="H2225" s="263"/>
      <c r="I2225" s="263"/>
      <c r="J2225" s="163"/>
      <c r="K2225" s="165">
        <v>50.45</v>
      </c>
      <c r="L2225" s="163"/>
      <c r="M2225" s="163"/>
      <c r="N2225" s="163"/>
      <c r="O2225" s="163"/>
      <c r="P2225" s="163"/>
      <c r="Q2225" s="163"/>
      <c r="R2225" s="166"/>
      <c r="T2225" s="167"/>
      <c r="U2225" s="163"/>
      <c r="V2225" s="163"/>
      <c r="W2225" s="163"/>
      <c r="X2225" s="163"/>
      <c r="Y2225" s="163"/>
      <c r="Z2225" s="163"/>
      <c r="AA2225" s="168"/>
      <c r="AT2225" s="169" t="s">
        <v>2027</v>
      </c>
      <c r="AU2225" s="169" t="s">
        <v>1960</v>
      </c>
      <c r="AV2225" s="10" t="s">
        <v>1960</v>
      </c>
      <c r="AW2225" s="10" t="s">
        <v>2028</v>
      </c>
      <c r="AX2225" s="10" t="s">
        <v>1936</v>
      </c>
      <c r="AY2225" s="169" t="s">
        <v>2019</v>
      </c>
    </row>
    <row r="2226" spans="2:65" s="11" customFormat="1" ht="22.5" customHeight="1">
      <c r="B2226" s="170"/>
      <c r="C2226" s="171"/>
      <c r="D2226" s="171"/>
      <c r="E2226" s="172" t="s">
        <v>1876</v>
      </c>
      <c r="F2226" s="264" t="s">
        <v>2029</v>
      </c>
      <c r="G2226" s="265"/>
      <c r="H2226" s="265"/>
      <c r="I2226" s="265"/>
      <c r="J2226" s="171"/>
      <c r="K2226" s="173">
        <v>714.85799999999995</v>
      </c>
      <c r="L2226" s="171"/>
      <c r="M2226" s="171"/>
      <c r="N2226" s="171"/>
      <c r="O2226" s="171"/>
      <c r="P2226" s="171"/>
      <c r="Q2226" s="171"/>
      <c r="R2226" s="174"/>
      <c r="T2226" s="175"/>
      <c r="U2226" s="171"/>
      <c r="V2226" s="171"/>
      <c r="W2226" s="171"/>
      <c r="X2226" s="171"/>
      <c r="Y2226" s="171"/>
      <c r="Z2226" s="171"/>
      <c r="AA2226" s="176"/>
      <c r="AT2226" s="177" t="s">
        <v>2027</v>
      </c>
      <c r="AU2226" s="177" t="s">
        <v>1960</v>
      </c>
      <c r="AV2226" s="11" t="s">
        <v>2024</v>
      </c>
      <c r="AW2226" s="11" t="s">
        <v>2028</v>
      </c>
      <c r="AX2226" s="11" t="s">
        <v>1878</v>
      </c>
      <c r="AY2226" s="177" t="s">
        <v>2019</v>
      </c>
    </row>
    <row r="2227" spans="2:65" s="9" customFormat="1" ht="29.85" customHeight="1">
      <c r="B2227" s="144"/>
      <c r="C2227" s="145"/>
      <c r="D2227" s="154" t="s">
        <v>1995</v>
      </c>
      <c r="E2227" s="154"/>
      <c r="F2227" s="154"/>
      <c r="G2227" s="154"/>
      <c r="H2227" s="154"/>
      <c r="I2227" s="154"/>
      <c r="J2227" s="154"/>
      <c r="K2227" s="154"/>
      <c r="L2227" s="154"/>
      <c r="M2227" s="154"/>
      <c r="N2227" s="256">
        <f>BK2227</f>
        <v>0</v>
      </c>
      <c r="O2227" s="257"/>
      <c r="P2227" s="257"/>
      <c r="Q2227" s="257"/>
      <c r="R2227" s="147"/>
      <c r="T2227" s="148"/>
      <c r="U2227" s="145"/>
      <c r="V2227" s="145"/>
      <c r="W2227" s="149">
        <f>SUM(W2228:W2236)</f>
        <v>0</v>
      </c>
      <c r="X2227" s="145"/>
      <c r="Y2227" s="149">
        <f>SUM(Y2228:Y2236)</f>
        <v>0.82336100000000001</v>
      </c>
      <c r="Z2227" s="145"/>
      <c r="AA2227" s="150">
        <f>SUM(AA2228:AA2236)</f>
        <v>9.3189999999999995E-2</v>
      </c>
      <c r="AR2227" s="151" t="s">
        <v>1960</v>
      </c>
      <c r="AT2227" s="152" t="s">
        <v>1935</v>
      </c>
      <c r="AU2227" s="152" t="s">
        <v>1878</v>
      </c>
      <c r="AY2227" s="151" t="s">
        <v>2019</v>
      </c>
      <c r="BK2227" s="153">
        <f>SUM(BK2228:BK2236)</f>
        <v>0</v>
      </c>
    </row>
    <row r="2228" spans="2:65" s="1" customFormat="1" ht="31.5" customHeight="1">
      <c r="B2228" s="33"/>
      <c r="C2228" s="155" t="s">
        <v>885</v>
      </c>
      <c r="D2228" s="155" t="s">
        <v>2020</v>
      </c>
      <c r="E2228" s="156" t="s">
        <v>886</v>
      </c>
      <c r="F2228" s="249" t="s">
        <v>887</v>
      </c>
      <c r="G2228" s="250"/>
      <c r="H2228" s="250"/>
      <c r="I2228" s="250"/>
      <c r="J2228" s="157" t="s">
        <v>2023</v>
      </c>
      <c r="K2228" s="158">
        <v>1.925</v>
      </c>
      <c r="L2228" s="251">
        <v>0</v>
      </c>
      <c r="M2228" s="250"/>
      <c r="N2228" s="252">
        <f>ROUND(L2228*K2228,2)</f>
        <v>0</v>
      </c>
      <c r="O2228" s="250"/>
      <c r="P2228" s="250"/>
      <c r="Q2228" s="250"/>
      <c r="R2228" s="35"/>
      <c r="T2228" s="159" t="s">
        <v>1876</v>
      </c>
      <c r="U2228" s="42" t="s">
        <v>1901</v>
      </c>
      <c r="V2228" s="34"/>
      <c r="W2228" s="160">
        <f>V2228*K2228</f>
        <v>0</v>
      </c>
      <c r="X2228" s="160">
        <v>0</v>
      </c>
      <c r="Y2228" s="160">
        <f>X2228*K2228</f>
        <v>0</v>
      </c>
      <c r="Z2228" s="160">
        <v>1.4E-2</v>
      </c>
      <c r="AA2228" s="161">
        <f>Z2228*K2228</f>
        <v>2.6950000000000002E-2</v>
      </c>
      <c r="AR2228" s="16" t="s">
        <v>2102</v>
      </c>
      <c r="AT2228" s="16" t="s">
        <v>2020</v>
      </c>
      <c r="AU2228" s="16" t="s">
        <v>1960</v>
      </c>
      <c r="AY2228" s="16" t="s">
        <v>2019</v>
      </c>
      <c r="BE2228" s="102">
        <f>IF(U2228="základní",N2228,0)</f>
        <v>0</v>
      </c>
      <c r="BF2228" s="102">
        <f>IF(U2228="snížená",N2228,0)</f>
        <v>0</v>
      </c>
      <c r="BG2228" s="102">
        <f>IF(U2228="zákl. přenesená",N2228,0)</f>
        <v>0</v>
      </c>
      <c r="BH2228" s="102">
        <f>IF(U2228="sníž. přenesená",N2228,0)</f>
        <v>0</v>
      </c>
      <c r="BI2228" s="102">
        <f>IF(U2228="nulová",N2228,0)</f>
        <v>0</v>
      </c>
      <c r="BJ2228" s="16" t="s">
        <v>1878</v>
      </c>
      <c r="BK2228" s="102">
        <f>ROUND(L2228*K2228,2)</f>
        <v>0</v>
      </c>
      <c r="BL2228" s="16" t="s">
        <v>2102</v>
      </c>
      <c r="BM2228" s="16" t="s">
        <v>888</v>
      </c>
    </row>
    <row r="2229" spans="2:65" s="10" customFormat="1" ht="31.5" customHeight="1">
      <c r="B2229" s="162"/>
      <c r="C2229" s="163"/>
      <c r="D2229" s="163"/>
      <c r="E2229" s="164" t="s">
        <v>1876</v>
      </c>
      <c r="F2229" s="262" t="s">
        <v>451</v>
      </c>
      <c r="G2229" s="263"/>
      <c r="H2229" s="263"/>
      <c r="I2229" s="263"/>
      <c r="J2229" s="163"/>
      <c r="K2229" s="165">
        <v>1.925</v>
      </c>
      <c r="L2229" s="163"/>
      <c r="M2229" s="163"/>
      <c r="N2229" s="163"/>
      <c r="O2229" s="163"/>
      <c r="P2229" s="163"/>
      <c r="Q2229" s="163"/>
      <c r="R2229" s="166"/>
      <c r="T2229" s="167"/>
      <c r="U2229" s="163"/>
      <c r="V2229" s="163"/>
      <c r="W2229" s="163"/>
      <c r="X2229" s="163"/>
      <c r="Y2229" s="163"/>
      <c r="Z2229" s="163"/>
      <c r="AA2229" s="168"/>
      <c r="AT2229" s="169" t="s">
        <v>2027</v>
      </c>
      <c r="AU2229" s="169" t="s">
        <v>1960</v>
      </c>
      <c r="AV2229" s="10" t="s">
        <v>1960</v>
      </c>
      <c r="AW2229" s="10" t="s">
        <v>2028</v>
      </c>
      <c r="AX2229" s="10" t="s">
        <v>1936</v>
      </c>
      <c r="AY2229" s="169" t="s">
        <v>2019</v>
      </c>
    </row>
    <row r="2230" spans="2:65" s="11" customFormat="1" ht="22.5" customHeight="1">
      <c r="B2230" s="170"/>
      <c r="C2230" s="171"/>
      <c r="D2230" s="171"/>
      <c r="E2230" s="172" t="s">
        <v>1876</v>
      </c>
      <c r="F2230" s="264" t="s">
        <v>2029</v>
      </c>
      <c r="G2230" s="265"/>
      <c r="H2230" s="265"/>
      <c r="I2230" s="265"/>
      <c r="J2230" s="171"/>
      <c r="K2230" s="173">
        <v>1.925</v>
      </c>
      <c r="L2230" s="171"/>
      <c r="M2230" s="171"/>
      <c r="N2230" s="171"/>
      <c r="O2230" s="171"/>
      <c r="P2230" s="171"/>
      <c r="Q2230" s="171"/>
      <c r="R2230" s="174"/>
      <c r="T2230" s="175"/>
      <c r="U2230" s="171"/>
      <c r="V2230" s="171"/>
      <c r="W2230" s="171"/>
      <c r="X2230" s="171"/>
      <c r="Y2230" s="171"/>
      <c r="Z2230" s="171"/>
      <c r="AA2230" s="176"/>
      <c r="AT2230" s="177" t="s">
        <v>2027</v>
      </c>
      <c r="AU2230" s="177" t="s">
        <v>1960</v>
      </c>
      <c r="AV2230" s="11" t="s">
        <v>2024</v>
      </c>
      <c r="AW2230" s="11" t="s">
        <v>2028</v>
      </c>
      <c r="AX2230" s="11" t="s">
        <v>1878</v>
      </c>
      <c r="AY2230" s="177" t="s">
        <v>2019</v>
      </c>
    </row>
    <row r="2231" spans="2:65" s="1" customFormat="1" ht="31.5" customHeight="1">
      <c r="B2231" s="33"/>
      <c r="C2231" s="155" t="s">
        <v>889</v>
      </c>
      <c r="D2231" s="155" t="s">
        <v>2020</v>
      </c>
      <c r="E2231" s="156" t="s">
        <v>890</v>
      </c>
      <c r="F2231" s="249" t="s">
        <v>891</v>
      </c>
      <c r="G2231" s="250"/>
      <c r="H2231" s="250"/>
      <c r="I2231" s="250"/>
      <c r="J2231" s="157" t="s">
        <v>2023</v>
      </c>
      <c r="K2231" s="158">
        <v>3.68</v>
      </c>
      <c r="L2231" s="251">
        <v>0</v>
      </c>
      <c r="M2231" s="250"/>
      <c r="N2231" s="252">
        <f>ROUND(L2231*K2231,2)</f>
        <v>0</v>
      </c>
      <c r="O2231" s="250"/>
      <c r="P2231" s="250"/>
      <c r="Q2231" s="250"/>
      <c r="R2231" s="35"/>
      <c r="T2231" s="159" t="s">
        <v>1876</v>
      </c>
      <c r="U2231" s="42" t="s">
        <v>1901</v>
      </c>
      <c r="V2231" s="34"/>
      <c r="W2231" s="160">
        <f>V2231*K2231</f>
        <v>0</v>
      </c>
      <c r="X2231" s="160">
        <v>0</v>
      </c>
      <c r="Y2231" s="160">
        <f>X2231*K2231</f>
        <v>0</v>
      </c>
      <c r="Z2231" s="160">
        <v>1.7999999999999999E-2</v>
      </c>
      <c r="AA2231" s="161">
        <f>Z2231*K2231</f>
        <v>6.6239999999999993E-2</v>
      </c>
      <c r="AR2231" s="16" t="s">
        <v>2102</v>
      </c>
      <c r="AT2231" s="16" t="s">
        <v>2020</v>
      </c>
      <c r="AU2231" s="16" t="s">
        <v>1960</v>
      </c>
      <c r="AY2231" s="16" t="s">
        <v>2019</v>
      </c>
      <c r="BE2231" s="102">
        <f>IF(U2231="základní",N2231,0)</f>
        <v>0</v>
      </c>
      <c r="BF2231" s="102">
        <f>IF(U2231="snížená",N2231,0)</f>
        <v>0</v>
      </c>
      <c r="BG2231" s="102">
        <f>IF(U2231="zákl. přenesená",N2231,0)</f>
        <v>0</v>
      </c>
      <c r="BH2231" s="102">
        <f>IF(U2231="sníž. přenesená",N2231,0)</f>
        <v>0</v>
      </c>
      <c r="BI2231" s="102">
        <f>IF(U2231="nulová",N2231,0)</f>
        <v>0</v>
      </c>
      <c r="BJ2231" s="16" t="s">
        <v>1878</v>
      </c>
      <c r="BK2231" s="102">
        <f>ROUND(L2231*K2231,2)</f>
        <v>0</v>
      </c>
      <c r="BL2231" s="16" t="s">
        <v>2102</v>
      </c>
      <c r="BM2231" s="16" t="s">
        <v>892</v>
      </c>
    </row>
    <row r="2232" spans="2:65" s="10" customFormat="1" ht="22.5" customHeight="1">
      <c r="B2232" s="162"/>
      <c r="C2232" s="163"/>
      <c r="D2232" s="163"/>
      <c r="E2232" s="164" t="s">
        <v>1876</v>
      </c>
      <c r="F2232" s="262" t="s">
        <v>893</v>
      </c>
      <c r="G2232" s="263"/>
      <c r="H2232" s="263"/>
      <c r="I2232" s="263"/>
      <c r="J2232" s="163"/>
      <c r="K2232" s="165">
        <v>3.68</v>
      </c>
      <c r="L2232" s="163"/>
      <c r="M2232" s="163"/>
      <c r="N2232" s="163"/>
      <c r="O2232" s="163"/>
      <c r="P2232" s="163"/>
      <c r="Q2232" s="163"/>
      <c r="R2232" s="166"/>
      <c r="T2232" s="167"/>
      <c r="U2232" s="163"/>
      <c r="V2232" s="163"/>
      <c r="W2232" s="163"/>
      <c r="X2232" s="163"/>
      <c r="Y2232" s="163"/>
      <c r="Z2232" s="163"/>
      <c r="AA2232" s="168"/>
      <c r="AT2232" s="169" t="s">
        <v>2027</v>
      </c>
      <c r="AU2232" s="169" t="s">
        <v>1960</v>
      </c>
      <c r="AV2232" s="10" t="s">
        <v>1960</v>
      </c>
      <c r="AW2232" s="10" t="s">
        <v>2028</v>
      </c>
      <c r="AX2232" s="10" t="s">
        <v>1936</v>
      </c>
      <c r="AY2232" s="169" t="s">
        <v>2019</v>
      </c>
    </row>
    <row r="2233" spans="2:65" s="11" customFormat="1" ht="22.5" customHeight="1">
      <c r="B2233" s="170"/>
      <c r="C2233" s="171"/>
      <c r="D2233" s="171"/>
      <c r="E2233" s="172" t="s">
        <v>1876</v>
      </c>
      <c r="F2233" s="264" t="s">
        <v>2029</v>
      </c>
      <c r="G2233" s="265"/>
      <c r="H2233" s="265"/>
      <c r="I2233" s="265"/>
      <c r="J2233" s="171"/>
      <c r="K2233" s="173">
        <v>3.68</v>
      </c>
      <c r="L2233" s="171"/>
      <c r="M2233" s="171"/>
      <c r="N2233" s="171"/>
      <c r="O2233" s="171"/>
      <c r="P2233" s="171"/>
      <c r="Q2233" s="171"/>
      <c r="R2233" s="174"/>
      <c r="T2233" s="175"/>
      <c r="U2233" s="171"/>
      <c r="V2233" s="171"/>
      <c r="W2233" s="171"/>
      <c r="X2233" s="171"/>
      <c r="Y2233" s="171"/>
      <c r="Z2233" s="171"/>
      <c r="AA2233" s="176"/>
      <c r="AT2233" s="177" t="s">
        <v>2027</v>
      </c>
      <c r="AU2233" s="177" t="s">
        <v>1960</v>
      </c>
      <c r="AV2233" s="11" t="s">
        <v>2024</v>
      </c>
      <c r="AW2233" s="11" t="s">
        <v>2028</v>
      </c>
      <c r="AX2233" s="11" t="s">
        <v>1878</v>
      </c>
      <c r="AY2233" s="177" t="s">
        <v>2019</v>
      </c>
    </row>
    <row r="2234" spans="2:65" s="1" customFormat="1" ht="57" customHeight="1">
      <c r="B2234" s="33"/>
      <c r="C2234" s="155" t="s">
        <v>894</v>
      </c>
      <c r="D2234" s="155" t="s">
        <v>2020</v>
      </c>
      <c r="E2234" s="156" t="s">
        <v>895</v>
      </c>
      <c r="F2234" s="249" t="s">
        <v>896</v>
      </c>
      <c r="G2234" s="250"/>
      <c r="H2234" s="250"/>
      <c r="I2234" s="250"/>
      <c r="J2234" s="157" t="s">
        <v>2023</v>
      </c>
      <c r="K2234" s="158">
        <v>40.46</v>
      </c>
      <c r="L2234" s="251">
        <v>0</v>
      </c>
      <c r="M2234" s="250"/>
      <c r="N2234" s="252">
        <f>ROUND(L2234*K2234,2)</f>
        <v>0</v>
      </c>
      <c r="O2234" s="250"/>
      <c r="P2234" s="250"/>
      <c r="Q2234" s="250"/>
      <c r="R2234" s="35"/>
      <c r="T2234" s="159" t="s">
        <v>1876</v>
      </c>
      <c r="U2234" s="42" t="s">
        <v>1901</v>
      </c>
      <c r="V2234" s="34"/>
      <c r="W2234" s="160">
        <f>V2234*K2234</f>
        <v>0</v>
      </c>
      <c r="X2234" s="160">
        <v>2.035E-2</v>
      </c>
      <c r="Y2234" s="160">
        <f>X2234*K2234</f>
        <v>0.82336100000000001</v>
      </c>
      <c r="Z2234" s="160">
        <v>0</v>
      </c>
      <c r="AA2234" s="161">
        <f>Z2234*K2234</f>
        <v>0</v>
      </c>
      <c r="AR2234" s="16" t="s">
        <v>2102</v>
      </c>
      <c r="AT2234" s="16" t="s">
        <v>2020</v>
      </c>
      <c r="AU2234" s="16" t="s">
        <v>1960</v>
      </c>
      <c r="AY2234" s="16" t="s">
        <v>2019</v>
      </c>
      <c r="BE2234" s="102">
        <f>IF(U2234="základní",N2234,0)</f>
        <v>0</v>
      </c>
      <c r="BF2234" s="102">
        <f>IF(U2234="snížená",N2234,0)</f>
        <v>0</v>
      </c>
      <c r="BG2234" s="102">
        <f>IF(U2234="zákl. přenesená",N2234,0)</f>
        <v>0</v>
      </c>
      <c r="BH2234" s="102">
        <f>IF(U2234="sníž. přenesená",N2234,0)</f>
        <v>0</v>
      </c>
      <c r="BI2234" s="102">
        <f>IF(U2234="nulová",N2234,0)</f>
        <v>0</v>
      </c>
      <c r="BJ2234" s="16" t="s">
        <v>1878</v>
      </c>
      <c r="BK2234" s="102">
        <f>ROUND(L2234*K2234,2)</f>
        <v>0</v>
      </c>
      <c r="BL2234" s="16" t="s">
        <v>2102</v>
      </c>
      <c r="BM2234" s="16" t="s">
        <v>897</v>
      </c>
    </row>
    <row r="2235" spans="2:65" s="10" customFormat="1" ht="22.5" customHeight="1">
      <c r="B2235" s="162"/>
      <c r="C2235" s="163"/>
      <c r="D2235" s="163"/>
      <c r="E2235" s="164" t="s">
        <v>1876</v>
      </c>
      <c r="F2235" s="262" t="s">
        <v>898</v>
      </c>
      <c r="G2235" s="263"/>
      <c r="H2235" s="263"/>
      <c r="I2235" s="263"/>
      <c r="J2235" s="163"/>
      <c r="K2235" s="165">
        <v>40.46</v>
      </c>
      <c r="L2235" s="163"/>
      <c r="M2235" s="163"/>
      <c r="N2235" s="163"/>
      <c r="O2235" s="163"/>
      <c r="P2235" s="163"/>
      <c r="Q2235" s="163"/>
      <c r="R2235" s="166"/>
      <c r="T2235" s="167"/>
      <c r="U2235" s="163"/>
      <c r="V2235" s="163"/>
      <c r="W2235" s="163"/>
      <c r="X2235" s="163"/>
      <c r="Y2235" s="163"/>
      <c r="Z2235" s="163"/>
      <c r="AA2235" s="168"/>
      <c r="AT2235" s="169" t="s">
        <v>2027</v>
      </c>
      <c r="AU2235" s="169" t="s">
        <v>1960</v>
      </c>
      <c r="AV2235" s="10" t="s">
        <v>1960</v>
      </c>
      <c r="AW2235" s="10" t="s">
        <v>2028</v>
      </c>
      <c r="AX2235" s="10" t="s">
        <v>1936</v>
      </c>
      <c r="AY2235" s="169" t="s">
        <v>2019</v>
      </c>
    </row>
    <row r="2236" spans="2:65" s="11" customFormat="1" ht="22.5" customHeight="1">
      <c r="B2236" s="170"/>
      <c r="C2236" s="171"/>
      <c r="D2236" s="171"/>
      <c r="E2236" s="172" t="s">
        <v>1876</v>
      </c>
      <c r="F2236" s="264" t="s">
        <v>2029</v>
      </c>
      <c r="G2236" s="265"/>
      <c r="H2236" s="265"/>
      <c r="I2236" s="265"/>
      <c r="J2236" s="171"/>
      <c r="K2236" s="173">
        <v>40.46</v>
      </c>
      <c r="L2236" s="171"/>
      <c r="M2236" s="171"/>
      <c r="N2236" s="171"/>
      <c r="O2236" s="171"/>
      <c r="P2236" s="171"/>
      <c r="Q2236" s="171"/>
      <c r="R2236" s="174"/>
      <c r="T2236" s="175"/>
      <c r="U2236" s="171"/>
      <c r="V2236" s="171"/>
      <c r="W2236" s="171"/>
      <c r="X2236" s="171"/>
      <c r="Y2236" s="171"/>
      <c r="Z2236" s="171"/>
      <c r="AA2236" s="176"/>
      <c r="AT2236" s="177" t="s">
        <v>2027</v>
      </c>
      <c r="AU2236" s="177" t="s">
        <v>1960</v>
      </c>
      <c r="AV2236" s="11" t="s">
        <v>2024</v>
      </c>
      <c r="AW2236" s="11" t="s">
        <v>2028</v>
      </c>
      <c r="AX2236" s="11" t="s">
        <v>1878</v>
      </c>
      <c r="AY2236" s="177" t="s">
        <v>2019</v>
      </c>
    </row>
    <row r="2237" spans="2:65" s="1" customFormat="1" ht="49.9" customHeight="1">
      <c r="B2237" s="33"/>
      <c r="C2237" s="34"/>
      <c r="D2237" s="146" t="s">
        <v>899</v>
      </c>
      <c r="E2237" s="34"/>
      <c r="F2237" s="34"/>
      <c r="G2237" s="34"/>
      <c r="H2237" s="34"/>
      <c r="I2237" s="34"/>
      <c r="J2237" s="34"/>
      <c r="K2237" s="34"/>
      <c r="L2237" s="34"/>
      <c r="M2237" s="34"/>
      <c r="N2237" s="255">
        <f>BK2237</f>
        <v>0</v>
      </c>
      <c r="O2237" s="246"/>
      <c r="P2237" s="246"/>
      <c r="Q2237" s="246"/>
      <c r="R2237" s="35"/>
      <c r="T2237" s="135"/>
      <c r="U2237" s="54"/>
      <c r="V2237" s="54"/>
      <c r="W2237" s="54"/>
      <c r="X2237" s="54"/>
      <c r="Y2237" s="54"/>
      <c r="Z2237" s="54"/>
      <c r="AA2237" s="56"/>
      <c r="AT2237" s="16" t="s">
        <v>1935</v>
      </c>
      <c r="AU2237" s="16" t="s">
        <v>1936</v>
      </c>
      <c r="AY2237" s="16" t="s">
        <v>900</v>
      </c>
      <c r="BK2237" s="102">
        <v>0</v>
      </c>
    </row>
    <row r="2238" spans="2:65" s="1" customFormat="1" ht="6.95" customHeight="1">
      <c r="B2238" s="57"/>
      <c r="C2238" s="58"/>
      <c r="D2238" s="58"/>
      <c r="E2238" s="58"/>
      <c r="F2238" s="58"/>
      <c r="G2238" s="58"/>
      <c r="H2238" s="58"/>
      <c r="I2238" s="58"/>
      <c r="J2238" s="58"/>
      <c r="K2238" s="58"/>
      <c r="L2238" s="58"/>
      <c r="M2238" s="58"/>
      <c r="N2238" s="58"/>
      <c r="O2238" s="58"/>
      <c r="P2238" s="58"/>
      <c r="Q2238" s="58"/>
      <c r="R2238" s="59"/>
    </row>
  </sheetData>
  <sheetProtection password="CC35" sheet="1" objects="1" scenarios="1" formatColumns="0" formatRows="0" sort="0" autoFilter="0"/>
  <mergeCells count="3140">
    <mergeCell ref="N1320:Q1320"/>
    <mergeCell ref="N2079:Q2079"/>
    <mergeCell ref="N2132:Q2132"/>
    <mergeCell ref="N2189:Q2189"/>
    <mergeCell ref="N2227:Q2227"/>
    <mergeCell ref="N2211:Q2211"/>
    <mergeCell ref="N2190:Q2190"/>
    <mergeCell ref="N2178:Q2178"/>
    <mergeCell ref="N2167:Q2167"/>
    <mergeCell ref="N2170:Q2170"/>
    <mergeCell ref="N1402:Q1402"/>
    <mergeCell ref="N2237:Q2237"/>
    <mergeCell ref="H1:K1"/>
    <mergeCell ref="S2:AC2"/>
    <mergeCell ref="N951:Q951"/>
    <mergeCell ref="N1165:Q1165"/>
    <mergeCell ref="N1183:Q1183"/>
    <mergeCell ref="N1185:Q1185"/>
    <mergeCell ref="N1186:Q1186"/>
    <mergeCell ref="N1261:Q1261"/>
    <mergeCell ref="N1829:Q1829"/>
    <mergeCell ref="N1764:Q1764"/>
    <mergeCell ref="N1747:Q1747"/>
    <mergeCell ref="N1750:Q1750"/>
    <mergeCell ref="N1753:Q1753"/>
    <mergeCell ref="N1380:Q1380"/>
    <mergeCell ref="N1434:Q1434"/>
    <mergeCell ref="N1438:Q1438"/>
    <mergeCell ref="N1458:Q1458"/>
    <mergeCell ref="N1439:Q1439"/>
    <mergeCell ref="N2033:Q2033"/>
    <mergeCell ref="F2225:I2225"/>
    <mergeCell ref="F2226:I2226"/>
    <mergeCell ref="F2217:I2217"/>
    <mergeCell ref="F2218:I2218"/>
    <mergeCell ref="F2219:I2219"/>
    <mergeCell ref="F2220:I2220"/>
    <mergeCell ref="F2221:I2221"/>
    <mergeCell ref="F2222:I2222"/>
    <mergeCell ref="N2173:Q2173"/>
    <mergeCell ref="L2231:M2231"/>
    <mergeCell ref="N2231:Q2231"/>
    <mergeCell ref="F2228:I2228"/>
    <mergeCell ref="L2228:M2228"/>
    <mergeCell ref="N2228:Q2228"/>
    <mergeCell ref="F2229:I2229"/>
    <mergeCell ref="F2236:I2236"/>
    <mergeCell ref="F2212:I2212"/>
    <mergeCell ref="F2213:I2213"/>
    <mergeCell ref="F2214:I2214"/>
    <mergeCell ref="L2214:M2214"/>
    <mergeCell ref="N2214:Q2214"/>
    <mergeCell ref="F2215:I2215"/>
    <mergeCell ref="F2216:I2216"/>
    <mergeCell ref="F2232:I2232"/>
    <mergeCell ref="F2233:I2233"/>
    <mergeCell ref="L2222:M2222"/>
    <mergeCell ref="N2222:Q2222"/>
    <mergeCell ref="F2223:I2223"/>
    <mergeCell ref="F2224:I2224"/>
    <mergeCell ref="N2234:Q2234"/>
    <mergeCell ref="F2235:I2235"/>
    <mergeCell ref="F2234:I2234"/>
    <mergeCell ref="L2234:M2234"/>
    <mergeCell ref="F2230:I2230"/>
    <mergeCell ref="F2231:I2231"/>
    <mergeCell ref="L2203:M2203"/>
    <mergeCell ref="N2203:Q2203"/>
    <mergeCell ref="F2204:I2204"/>
    <mergeCell ref="F2201:I2201"/>
    <mergeCell ref="F2202:I2202"/>
    <mergeCell ref="L2202:M2202"/>
    <mergeCell ref="N2202:Q2202"/>
    <mergeCell ref="L2190:M2190"/>
    <mergeCell ref="F2209:I2209"/>
    <mergeCell ref="F2210:I2210"/>
    <mergeCell ref="F2211:I2211"/>
    <mergeCell ref="L2211:M2211"/>
    <mergeCell ref="F2205:I2205"/>
    <mergeCell ref="F2206:I2206"/>
    <mergeCell ref="F2207:I2207"/>
    <mergeCell ref="F2208:I2208"/>
    <mergeCell ref="F2203:I2203"/>
    <mergeCell ref="F2192:I2192"/>
    <mergeCell ref="F2193:I2193"/>
    <mergeCell ref="F2194:I2194"/>
    <mergeCell ref="F2187:I2187"/>
    <mergeCell ref="F2188:I2188"/>
    <mergeCell ref="F2190:I2190"/>
    <mergeCell ref="L2178:M2178"/>
    <mergeCell ref="L2198:M2198"/>
    <mergeCell ref="N2198:Q2198"/>
    <mergeCell ref="F2199:I2199"/>
    <mergeCell ref="F2200:I2200"/>
    <mergeCell ref="F2195:I2195"/>
    <mergeCell ref="F2196:I2196"/>
    <mergeCell ref="F2197:I2197"/>
    <mergeCell ref="F2198:I2198"/>
    <mergeCell ref="F2191:I2191"/>
    <mergeCell ref="N2186:Q2186"/>
    <mergeCell ref="F2183:I2183"/>
    <mergeCell ref="L2183:M2183"/>
    <mergeCell ref="N2183:Q2183"/>
    <mergeCell ref="F2184:I2184"/>
    <mergeCell ref="F2179:I2179"/>
    <mergeCell ref="F2180:I2180"/>
    <mergeCell ref="F2181:I2181"/>
    <mergeCell ref="F2182:I2182"/>
    <mergeCell ref="F2165:I2165"/>
    <mergeCell ref="F2166:I2166"/>
    <mergeCell ref="F2167:I2167"/>
    <mergeCell ref="L2167:M2167"/>
    <mergeCell ref="F2185:I2185"/>
    <mergeCell ref="F2186:I2186"/>
    <mergeCell ref="L2186:M2186"/>
    <mergeCell ref="F2176:I2176"/>
    <mergeCell ref="F2177:I2177"/>
    <mergeCell ref="F2178:I2178"/>
    <mergeCell ref="F2171:I2171"/>
    <mergeCell ref="F2172:I2172"/>
    <mergeCell ref="F2173:I2173"/>
    <mergeCell ref="L2173:M2173"/>
    <mergeCell ref="F2168:I2168"/>
    <mergeCell ref="F2169:I2169"/>
    <mergeCell ref="F2170:I2170"/>
    <mergeCell ref="L2170:M2170"/>
    <mergeCell ref="F2174:I2174"/>
    <mergeCell ref="F2175:I2175"/>
    <mergeCell ref="F2152:I2152"/>
    <mergeCell ref="F2153:I2153"/>
    <mergeCell ref="F2154:I2154"/>
    <mergeCell ref="F2155:I2155"/>
    <mergeCell ref="F2158:I2158"/>
    <mergeCell ref="F2159:I2159"/>
    <mergeCell ref="F2160:I2160"/>
    <mergeCell ref="F2161:I2161"/>
    <mergeCell ref="L2161:M2161"/>
    <mergeCell ref="N2161:Q2161"/>
    <mergeCell ref="F2162:I2162"/>
    <mergeCell ref="F2163:I2163"/>
    <mergeCell ref="L2155:M2155"/>
    <mergeCell ref="N2155:Q2155"/>
    <mergeCell ref="F2156:I2156"/>
    <mergeCell ref="F2157:I2157"/>
    <mergeCell ref="F2164:I2164"/>
    <mergeCell ref="L2164:M2164"/>
    <mergeCell ref="N2164:Q2164"/>
    <mergeCell ref="F2139:I2139"/>
    <mergeCell ref="F2140:I2140"/>
    <mergeCell ref="F2141:I2141"/>
    <mergeCell ref="F2142:I2142"/>
    <mergeCell ref="F2143:I2143"/>
    <mergeCell ref="L2143:M2143"/>
    <mergeCell ref="N2143:Q2143"/>
    <mergeCell ref="F2148:I2148"/>
    <mergeCell ref="F2149:I2149"/>
    <mergeCell ref="L2149:M2149"/>
    <mergeCell ref="N2149:Q2149"/>
    <mergeCell ref="F2144:I2144"/>
    <mergeCell ref="F2145:I2145"/>
    <mergeCell ref="F2146:I2146"/>
    <mergeCell ref="F2147:I2147"/>
    <mergeCell ref="N2133:Q2133"/>
    <mergeCell ref="F2150:I2150"/>
    <mergeCell ref="F2151:I2151"/>
    <mergeCell ref="F2129:I2129"/>
    <mergeCell ref="F2130:I2130"/>
    <mergeCell ref="F2131:I2131"/>
    <mergeCell ref="F2134:I2134"/>
    <mergeCell ref="F2135:I2135"/>
    <mergeCell ref="F2136:I2136"/>
    <mergeCell ref="F2138:I2138"/>
    <mergeCell ref="N2119:Q2119"/>
    <mergeCell ref="L2136:M2136"/>
    <mergeCell ref="N2136:Q2136"/>
    <mergeCell ref="F2137:I2137"/>
    <mergeCell ref="L2137:M2137"/>
    <mergeCell ref="N2137:Q2137"/>
    <mergeCell ref="L2131:M2131"/>
    <mergeCell ref="N2131:Q2131"/>
    <mergeCell ref="F2133:I2133"/>
    <mergeCell ref="L2133:M2133"/>
    <mergeCell ref="F2120:I2120"/>
    <mergeCell ref="F2121:I2121"/>
    <mergeCell ref="F2122:I2122"/>
    <mergeCell ref="L2122:M2122"/>
    <mergeCell ref="F2118:I2118"/>
    <mergeCell ref="F2119:I2119"/>
    <mergeCell ref="L2119:M2119"/>
    <mergeCell ref="F2126:I2126"/>
    <mergeCell ref="F2127:I2127"/>
    <mergeCell ref="F2128:I2128"/>
    <mergeCell ref="L2128:M2128"/>
    <mergeCell ref="N2122:Q2122"/>
    <mergeCell ref="F2123:I2123"/>
    <mergeCell ref="F2124:I2124"/>
    <mergeCell ref="F2125:I2125"/>
    <mergeCell ref="L2125:M2125"/>
    <mergeCell ref="N2125:Q2125"/>
    <mergeCell ref="N2128:Q2128"/>
    <mergeCell ref="F2105:I2105"/>
    <mergeCell ref="F2106:I2106"/>
    <mergeCell ref="F2107:I2107"/>
    <mergeCell ref="L2107:M2107"/>
    <mergeCell ref="N2107:Q2107"/>
    <mergeCell ref="F2108:I2108"/>
    <mergeCell ref="F2109:I2109"/>
    <mergeCell ref="F2110:I2110"/>
    <mergeCell ref="L2110:M2110"/>
    <mergeCell ref="F2116:I2116"/>
    <mergeCell ref="F2117:I2117"/>
    <mergeCell ref="N2110:Q2110"/>
    <mergeCell ref="F2111:I2111"/>
    <mergeCell ref="F2112:I2112"/>
    <mergeCell ref="F2113:I2113"/>
    <mergeCell ref="F2093:I2093"/>
    <mergeCell ref="F2094:I2094"/>
    <mergeCell ref="F2095:I2095"/>
    <mergeCell ref="F2096:I2096"/>
    <mergeCell ref="F2114:I2114"/>
    <mergeCell ref="F2115:I2115"/>
    <mergeCell ref="F2101:I2101"/>
    <mergeCell ref="F2102:I2102"/>
    <mergeCell ref="F2097:I2097"/>
    <mergeCell ref="F2098:I2098"/>
    <mergeCell ref="F2099:I2099"/>
    <mergeCell ref="F2100:I2100"/>
    <mergeCell ref="N2080:Q2080"/>
    <mergeCell ref="F2081:I2081"/>
    <mergeCell ref="F2103:I2103"/>
    <mergeCell ref="L2103:M2103"/>
    <mergeCell ref="N2103:Q2103"/>
    <mergeCell ref="F2104:I2104"/>
    <mergeCell ref="L2104:M2104"/>
    <mergeCell ref="N2104:Q2104"/>
    <mergeCell ref="L2100:M2100"/>
    <mergeCell ref="N2100:Q2100"/>
    <mergeCell ref="F2082:I2082"/>
    <mergeCell ref="F2083:I2083"/>
    <mergeCell ref="F2084:I2084"/>
    <mergeCell ref="F2085:I2085"/>
    <mergeCell ref="F2080:I2080"/>
    <mergeCell ref="L2080:M2080"/>
    <mergeCell ref="L2089:M2089"/>
    <mergeCell ref="N2089:Q2089"/>
    <mergeCell ref="F2090:I2090"/>
    <mergeCell ref="F2091:I2091"/>
    <mergeCell ref="F2086:I2086"/>
    <mergeCell ref="F2087:I2087"/>
    <mergeCell ref="F2088:I2088"/>
    <mergeCell ref="F2089:I2089"/>
    <mergeCell ref="F2092:I2092"/>
    <mergeCell ref="L2092:M2092"/>
    <mergeCell ref="N2092:Q2092"/>
    <mergeCell ref="F2069:I2069"/>
    <mergeCell ref="F2070:I2070"/>
    <mergeCell ref="L2070:M2070"/>
    <mergeCell ref="N2070:Q2070"/>
    <mergeCell ref="F2071:I2071"/>
    <mergeCell ref="F2072:I2072"/>
    <mergeCell ref="F2073:I2073"/>
    <mergeCell ref="N2061:Q2061"/>
    <mergeCell ref="F2062:I2062"/>
    <mergeCell ref="F2076:I2076"/>
    <mergeCell ref="L2076:M2076"/>
    <mergeCell ref="N2076:Q2076"/>
    <mergeCell ref="F2077:I2077"/>
    <mergeCell ref="L2073:M2073"/>
    <mergeCell ref="N2073:Q2073"/>
    <mergeCell ref="F2074:I2074"/>
    <mergeCell ref="F2075:I2075"/>
    <mergeCell ref="N2063:Q2063"/>
    <mergeCell ref="F2064:I2064"/>
    <mergeCell ref="F2078:I2078"/>
    <mergeCell ref="L2078:M2078"/>
    <mergeCell ref="N2078:Q2078"/>
    <mergeCell ref="F2058:I2058"/>
    <mergeCell ref="F2059:I2059"/>
    <mergeCell ref="F2060:I2060"/>
    <mergeCell ref="F2061:I2061"/>
    <mergeCell ref="L2061:M2061"/>
    <mergeCell ref="F2047:I2047"/>
    <mergeCell ref="F2048:I2048"/>
    <mergeCell ref="F2051:I2051"/>
    <mergeCell ref="F2054:I2054"/>
    <mergeCell ref="F2057:I2057"/>
    <mergeCell ref="F2065:I2065"/>
    <mergeCell ref="F2063:I2063"/>
    <mergeCell ref="L2048:M2048"/>
    <mergeCell ref="N2048:Q2048"/>
    <mergeCell ref="F2049:I2049"/>
    <mergeCell ref="F2050:I2050"/>
    <mergeCell ref="F2067:I2067"/>
    <mergeCell ref="F2068:I2068"/>
    <mergeCell ref="F2066:I2066"/>
    <mergeCell ref="L2066:M2066"/>
    <mergeCell ref="N2066:Q2066"/>
    <mergeCell ref="L2063:M2063"/>
    <mergeCell ref="L2054:M2054"/>
    <mergeCell ref="N2054:Q2054"/>
    <mergeCell ref="F2055:I2055"/>
    <mergeCell ref="F2056:I2056"/>
    <mergeCell ref="L2051:M2051"/>
    <mergeCell ref="N2051:Q2051"/>
    <mergeCell ref="F2052:I2052"/>
    <mergeCell ref="F2053:I2053"/>
    <mergeCell ref="N2041:Q2041"/>
    <mergeCell ref="F2036:I2036"/>
    <mergeCell ref="F2037:I2037"/>
    <mergeCell ref="F2038:I2038"/>
    <mergeCell ref="F2039:I2039"/>
    <mergeCell ref="F2034:I2034"/>
    <mergeCell ref="L2034:M2034"/>
    <mergeCell ref="N2034:Q2034"/>
    <mergeCell ref="F2035:I2035"/>
    <mergeCell ref="F2023:I2023"/>
    <mergeCell ref="F2024:I2024"/>
    <mergeCell ref="F2025:I2025"/>
    <mergeCell ref="F2028:I2028"/>
    <mergeCell ref="F2031:I2031"/>
    <mergeCell ref="F2042:I2042"/>
    <mergeCell ref="F2040:I2040"/>
    <mergeCell ref="F2041:I2041"/>
    <mergeCell ref="F2030:I2030"/>
    <mergeCell ref="L2025:M2025"/>
    <mergeCell ref="N2025:Q2025"/>
    <mergeCell ref="F2026:I2026"/>
    <mergeCell ref="F2027:I2027"/>
    <mergeCell ref="F2046:I2046"/>
    <mergeCell ref="F2043:I2043"/>
    <mergeCell ref="F2044:I2044"/>
    <mergeCell ref="F2045:I2045"/>
    <mergeCell ref="L2041:M2041"/>
    <mergeCell ref="L2013:M2013"/>
    <mergeCell ref="N2013:Q2013"/>
    <mergeCell ref="L2031:M2031"/>
    <mergeCell ref="N2031:Q2031"/>
    <mergeCell ref="F2032:I2032"/>
    <mergeCell ref="L2032:M2032"/>
    <mergeCell ref="N2032:Q2032"/>
    <mergeCell ref="L2028:M2028"/>
    <mergeCell ref="N2028:Q2028"/>
    <mergeCell ref="F2029:I2029"/>
    <mergeCell ref="F2014:I2014"/>
    <mergeCell ref="F2015:I2015"/>
    <mergeCell ref="F2016:I2016"/>
    <mergeCell ref="F2017:I2017"/>
    <mergeCell ref="F2012:I2012"/>
    <mergeCell ref="F2013:I2013"/>
    <mergeCell ref="F2020:I2020"/>
    <mergeCell ref="F2021:I2021"/>
    <mergeCell ref="L2021:M2021"/>
    <mergeCell ref="N2021:Q2021"/>
    <mergeCell ref="F2018:I2018"/>
    <mergeCell ref="L2018:M2018"/>
    <mergeCell ref="N2018:Q2018"/>
    <mergeCell ref="F2019:I2019"/>
    <mergeCell ref="F2022:I2022"/>
    <mergeCell ref="L2022:M2022"/>
    <mergeCell ref="N2022:Q2022"/>
    <mergeCell ref="F1997:I1997"/>
    <mergeCell ref="L1997:M1997"/>
    <mergeCell ref="N1997:Q1997"/>
    <mergeCell ref="F1998:I1998"/>
    <mergeCell ref="F1999:I1999"/>
    <mergeCell ref="F2000:I2000"/>
    <mergeCell ref="F2001:I2001"/>
    <mergeCell ref="F2006:I2006"/>
    <mergeCell ref="F2007:I2007"/>
    <mergeCell ref="F2008:I2008"/>
    <mergeCell ref="F2009:I2009"/>
    <mergeCell ref="F2002:I2002"/>
    <mergeCell ref="F2003:I2003"/>
    <mergeCell ref="F2004:I2004"/>
    <mergeCell ref="F2005:I2005"/>
    <mergeCell ref="F2010:I2010"/>
    <mergeCell ref="F2011:I2011"/>
    <mergeCell ref="F1982:I1982"/>
    <mergeCell ref="F1983:I1983"/>
    <mergeCell ref="F1984:I1984"/>
    <mergeCell ref="F1985:I1985"/>
    <mergeCell ref="F1986:I1986"/>
    <mergeCell ref="F1987:I1987"/>
    <mergeCell ref="F1988:I1988"/>
    <mergeCell ref="F1989:I1989"/>
    <mergeCell ref="N1994:Q1994"/>
    <mergeCell ref="F1995:I1995"/>
    <mergeCell ref="F1990:I1990"/>
    <mergeCell ref="F1991:I1991"/>
    <mergeCell ref="F1992:I1992"/>
    <mergeCell ref="F1993:I1993"/>
    <mergeCell ref="F1996:I1996"/>
    <mergeCell ref="F1971:I1971"/>
    <mergeCell ref="F1972:I1972"/>
    <mergeCell ref="L1972:M1972"/>
    <mergeCell ref="F1976:I1976"/>
    <mergeCell ref="F1977:I1977"/>
    <mergeCell ref="F1978:I1978"/>
    <mergeCell ref="L1978:M1978"/>
    <mergeCell ref="F1994:I1994"/>
    <mergeCell ref="L1994:M1994"/>
    <mergeCell ref="N1978:Q1978"/>
    <mergeCell ref="F1979:I1979"/>
    <mergeCell ref="F1980:I1980"/>
    <mergeCell ref="F1981:I1981"/>
    <mergeCell ref="N1972:Q1972"/>
    <mergeCell ref="F1973:I1973"/>
    <mergeCell ref="F1974:I1974"/>
    <mergeCell ref="F1975:I1975"/>
    <mergeCell ref="L1975:M1975"/>
    <mergeCell ref="N1975:Q1975"/>
    <mergeCell ref="L1962:M1962"/>
    <mergeCell ref="N1962:Q1962"/>
    <mergeCell ref="F1963:I1963"/>
    <mergeCell ref="F1958:I1958"/>
    <mergeCell ref="F1959:I1959"/>
    <mergeCell ref="F1960:I1960"/>
    <mergeCell ref="F1961:I1961"/>
    <mergeCell ref="L1967:M1967"/>
    <mergeCell ref="N1967:Q1967"/>
    <mergeCell ref="F1968:I1968"/>
    <mergeCell ref="F1969:I1969"/>
    <mergeCell ref="F1964:I1964"/>
    <mergeCell ref="F1965:I1965"/>
    <mergeCell ref="F1966:I1966"/>
    <mergeCell ref="F1967:I1967"/>
    <mergeCell ref="F1970:I1970"/>
    <mergeCell ref="F1947:I1947"/>
    <mergeCell ref="F1948:I1948"/>
    <mergeCell ref="F1949:I1949"/>
    <mergeCell ref="F1950:I1950"/>
    <mergeCell ref="F1951:I1951"/>
    <mergeCell ref="F1952:I1952"/>
    <mergeCell ref="F1953:I1953"/>
    <mergeCell ref="F1956:I1956"/>
    <mergeCell ref="F1962:I1962"/>
    <mergeCell ref="F1957:I1957"/>
    <mergeCell ref="L1957:M1957"/>
    <mergeCell ref="N1957:Q1957"/>
    <mergeCell ref="L1953:M1953"/>
    <mergeCell ref="N1953:Q1953"/>
    <mergeCell ref="F1954:I1954"/>
    <mergeCell ref="F1955:I1955"/>
    <mergeCell ref="F1934:I1934"/>
    <mergeCell ref="F1935:I1935"/>
    <mergeCell ref="F1936:I1936"/>
    <mergeCell ref="L1936:M1936"/>
    <mergeCell ref="L1956:M1956"/>
    <mergeCell ref="N1956:Q1956"/>
    <mergeCell ref="N1936:Q1936"/>
    <mergeCell ref="F1937:I1937"/>
    <mergeCell ref="F1938:I1938"/>
    <mergeCell ref="F1939:I1939"/>
    <mergeCell ref="L1939:M1939"/>
    <mergeCell ref="N1939:Q1939"/>
    <mergeCell ref="F1944:I1944"/>
    <mergeCell ref="F1945:I1945"/>
    <mergeCell ref="F1946:I1946"/>
    <mergeCell ref="L1946:M1946"/>
    <mergeCell ref="F1940:I1940"/>
    <mergeCell ref="F1941:I1941"/>
    <mergeCell ref="F1942:I1942"/>
    <mergeCell ref="F1943:I1943"/>
    <mergeCell ref="N1946:Q1946"/>
    <mergeCell ref="F1922:I1922"/>
    <mergeCell ref="F1923:I1923"/>
    <mergeCell ref="F1924:I1924"/>
    <mergeCell ref="F1925:I1925"/>
    <mergeCell ref="L1925:M1925"/>
    <mergeCell ref="N1925:Q1925"/>
    <mergeCell ref="F1926:I1926"/>
    <mergeCell ref="F1927:I1927"/>
    <mergeCell ref="F1928:I1928"/>
    <mergeCell ref="F1929:I1929"/>
    <mergeCell ref="L1929:M1929"/>
    <mergeCell ref="N1929:Q1929"/>
    <mergeCell ref="F1931:I1931"/>
    <mergeCell ref="L1931:M1931"/>
    <mergeCell ref="N1931:Q1931"/>
    <mergeCell ref="N1930:Q1930"/>
    <mergeCell ref="F1932:I1932"/>
    <mergeCell ref="F1933:I1933"/>
    <mergeCell ref="F1909:I1909"/>
    <mergeCell ref="F1910:I1910"/>
    <mergeCell ref="F1911:I1911"/>
    <mergeCell ref="F1912:I1912"/>
    <mergeCell ref="F1913:I1913"/>
    <mergeCell ref="F1914:I1914"/>
    <mergeCell ref="F1915:I1915"/>
    <mergeCell ref="F1918:I1918"/>
    <mergeCell ref="F1919:I1919"/>
    <mergeCell ref="F1920:I1920"/>
    <mergeCell ref="L1920:M1920"/>
    <mergeCell ref="N1920:Q1920"/>
    <mergeCell ref="L1915:M1915"/>
    <mergeCell ref="N1915:Q1915"/>
    <mergeCell ref="F1916:I1916"/>
    <mergeCell ref="F1917:I1917"/>
    <mergeCell ref="F1921:I1921"/>
    <mergeCell ref="F1898:I1898"/>
    <mergeCell ref="F1899:I1899"/>
    <mergeCell ref="L1899:M1899"/>
    <mergeCell ref="F1903:I1903"/>
    <mergeCell ref="F1904:I1904"/>
    <mergeCell ref="F1905:I1905"/>
    <mergeCell ref="F1906:I1906"/>
    <mergeCell ref="F1907:I1907"/>
    <mergeCell ref="F1908:I1908"/>
    <mergeCell ref="N1899:Q1899"/>
    <mergeCell ref="F1900:I1900"/>
    <mergeCell ref="F1901:I1901"/>
    <mergeCell ref="F1902:I1902"/>
    <mergeCell ref="L1902:M1902"/>
    <mergeCell ref="N1902:Q1902"/>
    <mergeCell ref="L1908:M1908"/>
    <mergeCell ref="N1908:Q1908"/>
    <mergeCell ref="F1883:I1883"/>
    <mergeCell ref="F1884:I1884"/>
    <mergeCell ref="L1884:M1884"/>
    <mergeCell ref="N1884:Q1884"/>
    <mergeCell ref="F1885:I1885"/>
    <mergeCell ref="F1886:I1886"/>
    <mergeCell ref="F1887:I1887"/>
    <mergeCell ref="F1888:I1888"/>
    <mergeCell ref="F1893:I1893"/>
    <mergeCell ref="F1894:I1894"/>
    <mergeCell ref="F1895:I1895"/>
    <mergeCell ref="F1896:I1896"/>
    <mergeCell ref="F1889:I1889"/>
    <mergeCell ref="F1890:I1890"/>
    <mergeCell ref="F1891:I1891"/>
    <mergeCell ref="F1892:I1892"/>
    <mergeCell ref="F1897:I1897"/>
    <mergeCell ref="F1868:I1868"/>
    <mergeCell ref="F1869:I1869"/>
    <mergeCell ref="L1869:M1869"/>
    <mergeCell ref="F1873:I1873"/>
    <mergeCell ref="F1874:I1874"/>
    <mergeCell ref="F1875:I1875"/>
    <mergeCell ref="F1876:I1876"/>
    <mergeCell ref="F1877:I1877"/>
    <mergeCell ref="F1878:I1878"/>
    <mergeCell ref="F1879:I1879"/>
    <mergeCell ref="F1880:I1880"/>
    <mergeCell ref="F1881:I1881"/>
    <mergeCell ref="F1882:I1882"/>
    <mergeCell ref="N1869:Q1869"/>
    <mergeCell ref="F1870:I1870"/>
    <mergeCell ref="F1871:I1871"/>
    <mergeCell ref="F1872:I1872"/>
    <mergeCell ref="N1859:Q1859"/>
    <mergeCell ref="F1860:I1860"/>
    <mergeCell ref="F1861:I1861"/>
    <mergeCell ref="F1862:I1862"/>
    <mergeCell ref="F1857:I1857"/>
    <mergeCell ref="F1858:I1858"/>
    <mergeCell ref="F1859:I1859"/>
    <mergeCell ref="L1859:M1859"/>
    <mergeCell ref="L1866:M1866"/>
    <mergeCell ref="N1866:Q1866"/>
    <mergeCell ref="F1863:I1863"/>
    <mergeCell ref="L1863:M1863"/>
    <mergeCell ref="N1863:Q1863"/>
    <mergeCell ref="F1864:I1864"/>
    <mergeCell ref="F1867:I1867"/>
    <mergeCell ref="F1846:I1846"/>
    <mergeCell ref="F1847:I1847"/>
    <mergeCell ref="L1847:M1847"/>
    <mergeCell ref="F1851:I1851"/>
    <mergeCell ref="F1852:I1852"/>
    <mergeCell ref="F1853:I1853"/>
    <mergeCell ref="L1853:M1853"/>
    <mergeCell ref="F1865:I1865"/>
    <mergeCell ref="F1866:I1866"/>
    <mergeCell ref="N1847:Q1847"/>
    <mergeCell ref="F1848:I1848"/>
    <mergeCell ref="F1849:I1849"/>
    <mergeCell ref="F1850:I1850"/>
    <mergeCell ref="L1850:M1850"/>
    <mergeCell ref="N1850:Q1850"/>
    <mergeCell ref="N1853:Q1853"/>
    <mergeCell ref="F1854:I1854"/>
    <mergeCell ref="F1855:I1855"/>
    <mergeCell ref="F1856:I1856"/>
    <mergeCell ref="L1856:M1856"/>
    <mergeCell ref="N1856:Q1856"/>
    <mergeCell ref="L1838:M1838"/>
    <mergeCell ref="N1838:Q1838"/>
    <mergeCell ref="F1839:I1839"/>
    <mergeCell ref="F1840:I1840"/>
    <mergeCell ref="F1835:I1835"/>
    <mergeCell ref="F1836:I1836"/>
    <mergeCell ref="F1837:I1837"/>
    <mergeCell ref="F1838:I1838"/>
    <mergeCell ref="F1843:I1843"/>
    <mergeCell ref="F1844:I1844"/>
    <mergeCell ref="L1844:M1844"/>
    <mergeCell ref="N1844:Q1844"/>
    <mergeCell ref="F1841:I1841"/>
    <mergeCell ref="L1841:M1841"/>
    <mergeCell ref="N1841:Q1841"/>
    <mergeCell ref="F1842:I1842"/>
    <mergeCell ref="F1845:I1845"/>
    <mergeCell ref="F1825:I1825"/>
    <mergeCell ref="F1826:I1826"/>
    <mergeCell ref="L1826:M1826"/>
    <mergeCell ref="F1827:I1827"/>
    <mergeCell ref="F1828:I1828"/>
    <mergeCell ref="F1829:I1829"/>
    <mergeCell ref="L1829:M1829"/>
    <mergeCell ref="F1831:I1831"/>
    <mergeCell ref="L1831:M1831"/>
    <mergeCell ref="N1812:Q1812"/>
    <mergeCell ref="F1813:I1813"/>
    <mergeCell ref="N1831:Q1831"/>
    <mergeCell ref="F1832:I1832"/>
    <mergeCell ref="F1833:I1833"/>
    <mergeCell ref="F1834:I1834"/>
    <mergeCell ref="L1834:M1834"/>
    <mergeCell ref="N1834:Q1834"/>
    <mergeCell ref="N1830:Q1830"/>
    <mergeCell ref="N1826:Q1826"/>
    <mergeCell ref="F1814:I1814"/>
    <mergeCell ref="F1815:I1815"/>
    <mergeCell ref="F1816:I1816"/>
    <mergeCell ref="F1817:I1817"/>
    <mergeCell ref="F1812:I1812"/>
    <mergeCell ref="L1812:M1812"/>
    <mergeCell ref="F1822:I1822"/>
    <mergeCell ref="F1823:I1823"/>
    <mergeCell ref="L1823:M1823"/>
    <mergeCell ref="N1823:Q1823"/>
    <mergeCell ref="F1818:I1818"/>
    <mergeCell ref="F1819:I1819"/>
    <mergeCell ref="F1820:I1820"/>
    <mergeCell ref="F1821:I1821"/>
    <mergeCell ref="F1824:I1824"/>
    <mergeCell ref="F1797:I1797"/>
    <mergeCell ref="F1798:I1798"/>
    <mergeCell ref="F1799:I1799"/>
    <mergeCell ref="F1800:I1800"/>
    <mergeCell ref="F1801:I1801"/>
    <mergeCell ref="F1804:I1804"/>
    <mergeCell ref="F1805:I1805"/>
    <mergeCell ref="F1806:I1806"/>
    <mergeCell ref="F1807:I1807"/>
    <mergeCell ref="F1810:I1810"/>
    <mergeCell ref="F1811:I1811"/>
    <mergeCell ref="L1801:M1801"/>
    <mergeCell ref="N1801:Q1801"/>
    <mergeCell ref="F1802:I1802"/>
    <mergeCell ref="F1803:I1803"/>
    <mergeCell ref="F1782:I1782"/>
    <mergeCell ref="F1783:I1783"/>
    <mergeCell ref="F1784:I1784"/>
    <mergeCell ref="F1785:I1785"/>
    <mergeCell ref="F1808:I1808"/>
    <mergeCell ref="F1809:I1809"/>
    <mergeCell ref="N1790:Q1790"/>
    <mergeCell ref="F1791:I1791"/>
    <mergeCell ref="F1786:I1786"/>
    <mergeCell ref="F1787:I1787"/>
    <mergeCell ref="F1788:I1788"/>
    <mergeCell ref="F1789:I1789"/>
    <mergeCell ref="F1792:I1792"/>
    <mergeCell ref="F1793:I1793"/>
    <mergeCell ref="F1794:I1794"/>
    <mergeCell ref="F1795:I1795"/>
    <mergeCell ref="F1790:I1790"/>
    <mergeCell ref="L1790:M1790"/>
    <mergeCell ref="F1796:I1796"/>
    <mergeCell ref="F1769:I1769"/>
    <mergeCell ref="F1770:I1770"/>
    <mergeCell ref="F1771:I1771"/>
    <mergeCell ref="F1772:I1772"/>
    <mergeCell ref="F1775:I1775"/>
    <mergeCell ref="F1776:I1776"/>
    <mergeCell ref="F1777:I1777"/>
    <mergeCell ref="F1778:I1778"/>
    <mergeCell ref="F1779:I1779"/>
    <mergeCell ref="N1756:Q1756"/>
    <mergeCell ref="F1757:I1757"/>
    <mergeCell ref="F1780:I1780"/>
    <mergeCell ref="F1781:I1781"/>
    <mergeCell ref="L1781:M1781"/>
    <mergeCell ref="N1781:Q1781"/>
    <mergeCell ref="L1772:M1772"/>
    <mergeCell ref="N1772:Q1772"/>
    <mergeCell ref="F1773:I1773"/>
    <mergeCell ref="F1774:I1774"/>
    <mergeCell ref="F1768:I1768"/>
    <mergeCell ref="F1762:I1762"/>
    <mergeCell ref="F1763:I1763"/>
    <mergeCell ref="F1764:I1764"/>
    <mergeCell ref="L1764:M1764"/>
    <mergeCell ref="F1758:I1758"/>
    <mergeCell ref="F1759:I1759"/>
    <mergeCell ref="F1760:I1760"/>
    <mergeCell ref="F1761:I1761"/>
    <mergeCell ref="F1746:I1746"/>
    <mergeCell ref="F1747:I1747"/>
    <mergeCell ref="L1747:M1747"/>
    <mergeCell ref="F1765:I1765"/>
    <mergeCell ref="F1766:I1766"/>
    <mergeCell ref="F1767:I1767"/>
    <mergeCell ref="F1756:I1756"/>
    <mergeCell ref="L1756:M1756"/>
    <mergeCell ref="F1734:I1734"/>
    <mergeCell ref="F1735:I1735"/>
    <mergeCell ref="F1736:I1736"/>
    <mergeCell ref="F1739:I1739"/>
    <mergeCell ref="F1742:I1742"/>
    <mergeCell ref="F1751:I1751"/>
    <mergeCell ref="F1748:I1748"/>
    <mergeCell ref="F1749:I1749"/>
    <mergeCell ref="F1750:I1750"/>
    <mergeCell ref="F1745:I1745"/>
    <mergeCell ref="L1736:M1736"/>
    <mergeCell ref="N1736:Q1736"/>
    <mergeCell ref="F1737:I1737"/>
    <mergeCell ref="F1738:I1738"/>
    <mergeCell ref="F1754:I1754"/>
    <mergeCell ref="F1755:I1755"/>
    <mergeCell ref="F1752:I1752"/>
    <mergeCell ref="F1753:I1753"/>
    <mergeCell ref="L1753:M1753"/>
    <mergeCell ref="L1750:M1750"/>
    <mergeCell ref="L1742:M1742"/>
    <mergeCell ref="N1742:Q1742"/>
    <mergeCell ref="F1743:I1743"/>
    <mergeCell ref="F1744:I1744"/>
    <mergeCell ref="L1739:M1739"/>
    <mergeCell ref="N1739:Q1739"/>
    <mergeCell ref="F1740:I1740"/>
    <mergeCell ref="F1741:I1741"/>
    <mergeCell ref="N1730:Q1730"/>
    <mergeCell ref="F1725:I1725"/>
    <mergeCell ref="F1726:I1726"/>
    <mergeCell ref="F1727:I1727"/>
    <mergeCell ref="L1727:M1727"/>
    <mergeCell ref="F1721:I1721"/>
    <mergeCell ref="F1722:I1722"/>
    <mergeCell ref="F1723:I1723"/>
    <mergeCell ref="F1724:I1724"/>
    <mergeCell ref="F1715:I1715"/>
    <mergeCell ref="F1731:I1731"/>
    <mergeCell ref="F1732:I1732"/>
    <mergeCell ref="F1733:I1733"/>
    <mergeCell ref="L1733:M1733"/>
    <mergeCell ref="N1727:Q1727"/>
    <mergeCell ref="F1728:I1728"/>
    <mergeCell ref="F1729:I1729"/>
    <mergeCell ref="F1730:I1730"/>
    <mergeCell ref="L1730:M1730"/>
    <mergeCell ref="N1717:Q1717"/>
    <mergeCell ref="N1733:Q1733"/>
    <mergeCell ref="F1711:I1711"/>
    <mergeCell ref="L1711:M1711"/>
    <mergeCell ref="N1711:Q1711"/>
    <mergeCell ref="F1712:I1712"/>
    <mergeCell ref="F1713:I1713"/>
    <mergeCell ref="F1714:I1714"/>
    <mergeCell ref="L1714:M1714"/>
    <mergeCell ref="N1714:Q1714"/>
    <mergeCell ref="F1718:I1718"/>
    <mergeCell ref="F1719:I1719"/>
    <mergeCell ref="F1720:I1720"/>
    <mergeCell ref="L1720:M1720"/>
    <mergeCell ref="F1716:I1716"/>
    <mergeCell ref="F1717:I1717"/>
    <mergeCell ref="L1717:M1717"/>
    <mergeCell ref="N1720:Q1720"/>
    <mergeCell ref="F1700:I1700"/>
    <mergeCell ref="F1701:I1701"/>
    <mergeCell ref="F1702:I1702"/>
    <mergeCell ref="L1702:M1702"/>
    <mergeCell ref="N1702:Q1702"/>
    <mergeCell ref="F1703:I1703"/>
    <mergeCell ref="F1704:I1704"/>
    <mergeCell ref="F1705:I1705"/>
    <mergeCell ref="L1705:M1705"/>
    <mergeCell ref="N1705:Q1705"/>
    <mergeCell ref="F1706:I1706"/>
    <mergeCell ref="F1707:I1707"/>
    <mergeCell ref="F1708:I1708"/>
    <mergeCell ref="L1708:M1708"/>
    <mergeCell ref="N1708:Q1708"/>
    <mergeCell ref="F1709:I1709"/>
    <mergeCell ref="F1710:I1710"/>
    <mergeCell ref="F1690:I1690"/>
    <mergeCell ref="L1690:M1690"/>
    <mergeCell ref="F1694:I1694"/>
    <mergeCell ref="F1695:I1695"/>
    <mergeCell ref="F1696:I1696"/>
    <mergeCell ref="L1696:M1696"/>
    <mergeCell ref="F1698:I1698"/>
    <mergeCell ref="F1699:I1699"/>
    <mergeCell ref="L1699:M1699"/>
    <mergeCell ref="N1699:Q1699"/>
    <mergeCell ref="N1690:Q1690"/>
    <mergeCell ref="F1691:I1691"/>
    <mergeCell ref="F1692:I1692"/>
    <mergeCell ref="F1693:I1693"/>
    <mergeCell ref="L1693:M1693"/>
    <mergeCell ref="N1693:Q1693"/>
    <mergeCell ref="F1679:I1679"/>
    <mergeCell ref="F1680:I1680"/>
    <mergeCell ref="F1681:I1681"/>
    <mergeCell ref="L1681:M1681"/>
    <mergeCell ref="N1696:Q1696"/>
    <mergeCell ref="F1697:I1697"/>
    <mergeCell ref="F1685:I1685"/>
    <mergeCell ref="F1686:I1686"/>
    <mergeCell ref="F1687:I1687"/>
    <mergeCell ref="L1687:M1687"/>
    <mergeCell ref="N1681:Q1681"/>
    <mergeCell ref="F1682:I1682"/>
    <mergeCell ref="F1683:I1683"/>
    <mergeCell ref="F1684:I1684"/>
    <mergeCell ref="L1684:M1684"/>
    <mergeCell ref="N1684:Q1684"/>
    <mergeCell ref="N1687:Q1687"/>
    <mergeCell ref="F1688:I1688"/>
    <mergeCell ref="F1689:I1689"/>
    <mergeCell ref="F1669:I1669"/>
    <mergeCell ref="L1669:M1669"/>
    <mergeCell ref="N1669:Q1669"/>
    <mergeCell ref="F1670:I1670"/>
    <mergeCell ref="F1671:I1671"/>
    <mergeCell ref="F1672:I1672"/>
    <mergeCell ref="L1672:M1672"/>
    <mergeCell ref="F1676:I1676"/>
    <mergeCell ref="F1677:I1677"/>
    <mergeCell ref="F1678:I1678"/>
    <mergeCell ref="L1678:M1678"/>
    <mergeCell ref="N1672:Q1672"/>
    <mergeCell ref="F1673:I1673"/>
    <mergeCell ref="F1674:I1674"/>
    <mergeCell ref="F1675:I1675"/>
    <mergeCell ref="L1675:M1675"/>
    <mergeCell ref="N1675:Q1675"/>
    <mergeCell ref="N1678:Q1678"/>
    <mergeCell ref="F1658:I1658"/>
    <mergeCell ref="F1659:I1659"/>
    <mergeCell ref="F1660:I1660"/>
    <mergeCell ref="L1660:M1660"/>
    <mergeCell ref="N1660:Q1660"/>
    <mergeCell ref="F1661:I1661"/>
    <mergeCell ref="F1662:I1662"/>
    <mergeCell ref="F1663:I1663"/>
    <mergeCell ref="L1663:M1663"/>
    <mergeCell ref="F1650:I1650"/>
    <mergeCell ref="F1651:I1651"/>
    <mergeCell ref="N1663:Q1663"/>
    <mergeCell ref="F1664:I1664"/>
    <mergeCell ref="F1665:I1665"/>
    <mergeCell ref="F1666:I1666"/>
    <mergeCell ref="L1666:M1666"/>
    <mergeCell ref="N1666:Q1666"/>
    <mergeCell ref="F1644:I1644"/>
    <mergeCell ref="F1645:I1645"/>
    <mergeCell ref="F1646:I1646"/>
    <mergeCell ref="F1647:I1647"/>
    <mergeCell ref="F1648:I1648"/>
    <mergeCell ref="F1649:I1649"/>
    <mergeCell ref="F1652:I1652"/>
    <mergeCell ref="F1653:I1653"/>
    <mergeCell ref="F1654:I1654"/>
    <mergeCell ref="L1654:M1654"/>
    <mergeCell ref="F1667:I1667"/>
    <mergeCell ref="F1668:I1668"/>
    <mergeCell ref="N1654:Q1654"/>
    <mergeCell ref="F1655:I1655"/>
    <mergeCell ref="F1656:I1656"/>
    <mergeCell ref="F1657:I1657"/>
    <mergeCell ref="L1657:M1657"/>
    <mergeCell ref="N1657:Q1657"/>
    <mergeCell ref="L1639:M1639"/>
    <mergeCell ref="F1635:I1635"/>
    <mergeCell ref="F1636:I1636"/>
    <mergeCell ref="L1636:M1636"/>
    <mergeCell ref="N1636:Q1636"/>
    <mergeCell ref="F1633:I1633"/>
    <mergeCell ref="L1633:M1633"/>
    <mergeCell ref="N1633:Q1633"/>
    <mergeCell ref="F1634:I1634"/>
    <mergeCell ref="F1640:I1640"/>
    <mergeCell ref="F1641:I1641"/>
    <mergeCell ref="F1642:I1642"/>
    <mergeCell ref="F1637:I1637"/>
    <mergeCell ref="F1638:I1638"/>
    <mergeCell ref="F1639:I1639"/>
    <mergeCell ref="N1624:Q1624"/>
    <mergeCell ref="F1625:I1625"/>
    <mergeCell ref="F1626:I1626"/>
    <mergeCell ref="F1643:I1643"/>
    <mergeCell ref="F1622:I1622"/>
    <mergeCell ref="F1623:I1623"/>
    <mergeCell ref="F1624:I1624"/>
    <mergeCell ref="F1627:I1627"/>
    <mergeCell ref="F1630:I1630"/>
    <mergeCell ref="N1639:Q1639"/>
    <mergeCell ref="N1612:Q1612"/>
    <mergeCell ref="L1630:M1630"/>
    <mergeCell ref="N1630:Q1630"/>
    <mergeCell ref="F1631:I1631"/>
    <mergeCell ref="F1632:I1632"/>
    <mergeCell ref="L1627:M1627"/>
    <mergeCell ref="N1627:Q1627"/>
    <mergeCell ref="F1628:I1628"/>
    <mergeCell ref="F1629:I1629"/>
    <mergeCell ref="L1624:M1624"/>
    <mergeCell ref="F1613:I1613"/>
    <mergeCell ref="F1614:I1614"/>
    <mergeCell ref="F1615:I1615"/>
    <mergeCell ref="L1615:M1615"/>
    <mergeCell ref="F1611:I1611"/>
    <mergeCell ref="F1612:I1612"/>
    <mergeCell ref="L1612:M1612"/>
    <mergeCell ref="F1619:I1619"/>
    <mergeCell ref="F1620:I1620"/>
    <mergeCell ref="F1621:I1621"/>
    <mergeCell ref="L1621:M1621"/>
    <mergeCell ref="N1615:Q1615"/>
    <mergeCell ref="F1616:I1616"/>
    <mergeCell ref="F1617:I1617"/>
    <mergeCell ref="F1618:I1618"/>
    <mergeCell ref="L1618:M1618"/>
    <mergeCell ref="N1618:Q1618"/>
    <mergeCell ref="N1621:Q1621"/>
    <mergeCell ref="F1600:I1600"/>
    <mergeCell ref="F1601:I1601"/>
    <mergeCell ref="F1602:I1602"/>
    <mergeCell ref="F1603:I1603"/>
    <mergeCell ref="L1603:M1603"/>
    <mergeCell ref="N1603:Q1603"/>
    <mergeCell ref="F1604:I1604"/>
    <mergeCell ref="F1605:I1605"/>
    <mergeCell ref="F1606:I1606"/>
    <mergeCell ref="N1609:Q1609"/>
    <mergeCell ref="F1610:I1610"/>
    <mergeCell ref="L1606:M1606"/>
    <mergeCell ref="N1606:Q1606"/>
    <mergeCell ref="F1607:I1607"/>
    <mergeCell ref="F1608:I1608"/>
    <mergeCell ref="F1587:I1587"/>
    <mergeCell ref="F1588:I1588"/>
    <mergeCell ref="F1589:I1589"/>
    <mergeCell ref="L1589:M1589"/>
    <mergeCell ref="F1609:I1609"/>
    <mergeCell ref="L1609:M1609"/>
    <mergeCell ref="F1593:I1593"/>
    <mergeCell ref="F1594:I1594"/>
    <mergeCell ref="F1595:I1595"/>
    <mergeCell ref="F1596:I1596"/>
    <mergeCell ref="N1589:Q1589"/>
    <mergeCell ref="F1590:I1590"/>
    <mergeCell ref="F1591:I1591"/>
    <mergeCell ref="F1592:I1592"/>
    <mergeCell ref="L1592:M1592"/>
    <mergeCell ref="N1592:Q1592"/>
    <mergeCell ref="F1597:I1597"/>
    <mergeCell ref="F1598:I1598"/>
    <mergeCell ref="F1599:I1599"/>
    <mergeCell ref="F1577:I1577"/>
    <mergeCell ref="F1578:I1578"/>
    <mergeCell ref="F1579:I1579"/>
    <mergeCell ref="F1581:I1581"/>
    <mergeCell ref="F1582:I1582"/>
    <mergeCell ref="F1583:I1583"/>
    <mergeCell ref="F1586:I1586"/>
    <mergeCell ref="L1583:M1583"/>
    <mergeCell ref="N1583:Q1583"/>
    <mergeCell ref="F1584:I1584"/>
    <mergeCell ref="F1585:I1585"/>
    <mergeCell ref="L1579:M1579"/>
    <mergeCell ref="N1579:Q1579"/>
    <mergeCell ref="F1580:I1580"/>
    <mergeCell ref="L1580:M1580"/>
    <mergeCell ref="N1580:Q1580"/>
    <mergeCell ref="L1586:M1586"/>
    <mergeCell ref="N1586:Q1586"/>
    <mergeCell ref="F1566:I1566"/>
    <mergeCell ref="F1567:I1567"/>
    <mergeCell ref="F1568:I1568"/>
    <mergeCell ref="L1568:M1568"/>
    <mergeCell ref="N1568:Q1568"/>
    <mergeCell ref="F1569:I1569"/>
    <mergeCell ref="F1570:I1570"/>
    <mergeCell ref="F1571:I1571"/>
    <mergeCell ref="F1574:I1574"/>
    <mergeCell ref="F1575:I1575"/>
    <mergeCell ref="F1576:I1576"/>
    <mergeCell ref="L1576:M1576"/>
    <mergeCell ref="L1571:M1571"/>
    <mergeCell ref="N1571:Q1571"/>
    <mergeCell ref="F1573:I1573"/>
    <mergeCell ref="L1573:M1573"/>
    <mergeCell ref="N1573:Q1573"/>
    <mergeCell ref="N1572:Q1572"/>
    <mergeCell ref="N1576:Q1576"/>
    <mergeCell ref="F1555:I1555"/>
    <mergeCell ref="F1556:I1556"/>
    <mergeCell ref="F1557:I1557"/>
    <mergeCell ref="L1557:M1557"/>
    <mergeCell ref="N1557:Q1557"/>
    <mergeCell ref="F1558:I1558"/>
    <mergeCell ref="F1559:I1559"/>
    <mergeCell ref="F1560:I1560"/>
    <mergeCell ref="F1561:I1561"/>
    <mergeCell ref="F1565:I1565"/>
    <mergeCell ref="L1565:M1565"/>
    <mergeCell ref="N1565:Q1565"/>
    <mergeCell ref="F1562:I1562"/>
    <mergeCell ref="L1562:M1562"/>
    <mergeCell ref="N1562:Q1562"/>
    <mergeCell ref="F1563:I1563"/>
    <mergeCell ref="N1548:Q1548"/>
    <mergeCell ref="F1545:I1545"/>
    <mergeCell ref="L1545:M1545"/>
    <mergeCell ref="N1545:Q1545"/>
    <mergeCell ref="F1546:I1546"/>
    <mergeCell ref="F1564:I1564"/>
    <mergeCell ref="F1549:I1549"/>
    <mergeCell ref="F1550:I1550"/>
    <mergeCell ref="F1551:I1551"/>
    <mergeCell ref="L1551:M1551"/>
    <mergeCell ref="F1547:I1547"/>
    <mergeCell ref="F1548:I1548"/>
    <mergeCell ref="L1548:M1548"/>
    <mergeCell ref="N1551:Q1551"/>
    <mergeCell ref="F1552:I1552"/>
    <mergeCell ref="F1553:I1553"/>
    <mergeCell ref="F1554:I1554"/>
    <mergeCell ref="L1554:M1554"/>
    <mergeCell ref="N1554:Q1554"/>
    <mergeCell ref="N1535:Q1535"/>
    <mergeCell ref="F1537:I1537"/>
    <mergeCell ref="L1537:M1537"/>
    <mergeCell ref="N1537:Q1537"/>
    <mergeCell ref="F1533:I1533"/>
    <mergeCell ref="F1534:I1534"/>
    <mergeCell ref="F1535:I1535"/>
    <mergeCell ref="L1535:M1535"/>
    <mergeCell ref="N1536:Q1536"/>
    <mergeCell ref="F1542:I1542"/>
    <mergeCell ref="L1542:M1542"/>
    <mergeCell ref="N1542:Q1542"/>
    <mergeCell ref="F1543:I1543"/>
    <mergeCell ref="F1538:I1538"/>
    <mergeCell ref="F1539:I1539"/>
    <mergeCell ref="F1540:I1540"/>
    <mergeCell ref="F1541:I1541"/>
    <mergeCell ref="F1544:I1544"/>
    <mergeCell ref="F1522:I1522"/>
    <mergeCell ref="L1522:M1522"/>
    <mergeCell ref="N1522:Q1522"/>
    <mergeCell ref="F1523:I1523"/>
    <mergeCell ref="F1524:I1524"/>
    <mergeCell ref="F1525:I1525"/>
    <mergeCell ref="F1526:I1526"/>
    <mergeCell ref="L1526:M1526"/>
    <mergeCell ref="N1526:Q1526"/>
    <mergeCell ref="N1511:Q1511"/>
    <mergeCell ref="L1530:M1530"/>
    <mergeCell ref="N1530:Q1530"/>
    <mergeCell ref="F1531:I1531"/>
    <mergeCell ref="F1532:I1532"/>
    <mergeCell ref="F1527:I1527"/>
    <mergeCell ref="F1528:I1528"/>
    <mergeCell ref="F1529:I1529"/>
    <mergeCell ref="F1530:I1530"/>
    <mergeCell ref="N1521:Q1521"/>
    <mergeCell ref="F1512:I1512"/>
    <mergeCell ref="F1513:I1513"/>
    <mergeCell ref="F1514:I1514"/>
    <mergeCell ref="L1514:M1514"/>
    <mergeCell ref="F1510:I1510"/>
    <mergeCell ref="F1511:I1511"/>
    <mergeCell ref="L1511:M1511"/>
    <mergeCell ref="F1518:I1518"/>
    <mergeCell ref="F1519:I1519"/>
    <mergeCell ref="F1520:I1520"/>
    <mergeCell ref="L1520:M1520"/>
    <mergeCell ref="N1514:Q1514"/>
    <mergeCell ref="F1515:I1515"/>
    <mergeCell ref="F1516:I1516"/>
    <mergeCell ref="F1517:I1517"/>
    <mergeCell ref="L1517:M1517"/>
    <mergeCell ref="N1517:Q1517"/>
    <mergeCell ref="N1520:Q1520"/>
    <mergeCell ref="F1499:I1499"/>
    <mergeCell ref="F1500:I1500"/>
    <mergeCell ref="L1500:M1500"/>
    <mergeCell ref="N1500:Q1500"/>
    <mergeCell ref="F1501:I1501"/>
    <mergeCell ref="F1502:I1502"/>
    <mergeCell ref="F1503:I1503"/>
    <mergeCell ref="L1503:M1503"/>
    <mergeCell ref="N1503:Q1503"/>
    <mergeCell ref="L1489:M1489"/>
    <mergeCell ref="N1489:Q1489"/>
    <mergeCell ref="N1506:Q1506"/>
    <mergeCell ref="F1507:I1507"/>
    <mergeCell ref="F1508:I1508"/>
    <mergeCell ref="F1509:I1509"/>
    <mergeCell ref="F1504:I1504"/>
    <mergeCell ref="F1505:I1505"/>
    <mergeCell ref="F1506:I1506"/>
    <mergeCell ref="L1506:M1506"/>
    <mergeCell ref="F1490:I1490"/>
    <mergeCell ref="F1491:I1491"/>
    <mergeCell ref="F1492:I1492"/>
    <mergeCell ref="F1493:I1493"/>
    <mergeCell ref="F1488:I1488"/>
    <mergeCell ref="F1489:I1489"/>
    <mergeCell ref="L1497:M1497"/>
    <mergeCell ref="N1497:Q1497"/>
    <mergeCell ref="F1494:I1494"/>
    <mergeCell ref="L1494:M1494"/>
    <mergeCell ref="N1494:Q1494"/>
    <mergeCell ref="F1495:I1495"/>
    <mergeCell ref="F1498:I1498"/>
    <mergeCell ref="F1477:I1477"/>
    <mergeCell ref="F1478:I1478"/>
    <mergeCell ref="L1478:M1478"/>
    <mergeCell ref="F1482:I1482"/>
    <mergeCell ref="F1483:I1483"/>
    <mergeCell ref="F1484:I1484"/>
    <mergeCell ref="L1484:M1484"/>
    <mergeCell ref="F1496:I1496"/>
    <mergeCell ref="F1497:I1497"/>
    <mergeCell ref="N1484:Q1484"/>
    <mergeCell ref="F1485:I1485"/>
    <mergeCell ref="F1486:I1486"/>
    <mergeCell ref="F1487:I1487"/>
    <mergeCell ref="N1478:Q1478"/>
    <mergeCell ref="F1479:I1479"/>
    <mergeCell ref="F1480:I1480"/>
    <mergeCell ref="F1481:I1481"/>
    <mergeCell ref="L1481:M1481"/>
    <mergeCell ref="N1481:Q1481"/>
    <mergeCell ref="L1469:M1469"/>
    <mergeCell ref="N1469:Q1469"/>
    <mergeCell ref="F1470:I1470"/>
    <mergeCell ref="F1471:I1471"/>
    <mergeCell ref="F1466:I1466"/>
    <mergeCell ref="F1467:I1467"/>
    <mergeCell ref="F1468:I1468"/>
    <mergeCell ref="F1469:I1469"/>
    <mergeCell ref="F1474:I1474"/>
    <mergeCell ref="F1475:I1475"/>
    <mergeCell ref="L1475:M1475"/>
    <mergeCell ref="N1475:Q1475"/>
    <mergeCell ref="F1472:I1472"/>
    <mergeCell ref="L1472:M1472"/>
    <mergeCell ref="N1472:Q1472"/>
    <mergeCell ref="F1473:I1473"/>
    <mergeCell ref="F1476:I1476"/>
    <mergeCell ref="F1452:I1452"/>
    <mergeCell ref="F1453:I1453"/>
    <mergeCell ref="F1454:I1454"/>
    <mergeCell ref="F1455:I1455"/>
    <mergeCell ref="F1459:I1459"/>
    <mergeCell ref="F1462:I1462"/>
    <mergeCell ref="F1463:I1463"/>
    <mergeCell ref="F1464:I1464"/>
    <mergeCell ref="F1465:I1465"/>
    <mergeCell ref="L1459:M1459"/>
    <mergeCell ref="N1459:Q1459"/>
    <mergeCell ref="F1460:I1460"/>
    <mergeCell ref="F1461:I1461"/>
    <mergeCell ref="L1455:M1455"/>
    <mergeCell ref="N1455:Q1455"/>
    <mergeCell ref="F1456:I1456"/>
    <mergeCell ref="F1457:I1457"/>
    <mergeCell ref="L1447:M1447"/>
    <mergeCell ref="N1447:Q1447"/>
    <mergeCell ref="L1465:M1465"/>
    <mergeCell ref="N1465:Q1465"/>
    <mergeCell ref="F1440:I1440"/>
    <mergeCell ref="F1441:I1441"/>
    <mergeCell ref="F1442:I1442"/>
    <mergeCell ref="F1443:I1443"/>
    <mergeCell ref="L1443:M1443"/>
    <mergeCell ref="N1443:Q1443"/>
    <mergeCell ref="F1432:I1432"/>
    <mergeCell ref="F1448:I1448"/>
    <mergeCell ref="F1449:I1449"/>
    <mergeCell ref="F1450:I1450"/>
    <mergeCell ref="F1451:I1451"/>
    <mergeCell ref="F1446:I1446"/>
    <mergeCell ref="F1447:I1447"/>
    <mergeCell ref="F1444:I1444"/>
    <mergeCell ref="F1445:I1445"/>
    <mergeCell ref="N1435:Q1435"/>
    <mergeCell ref="L1451:M1451"/>
    <mergeCell ref="N1451:Q1451"/>
    <mergeCell ref="F1427:I1427"/>
    <mergeCell ref="F1428:I1428"/>
    <mergeCell ref="F1429:I1429"/>
    <mergeCell ref="F1430:I1430"/>
    <mergeCell ref="F1431:I1431"/>
    <mergeCell ref="L1431:M1431"/>
    <mergeCell ref="N1431:Q1431"/>
    <mergeCell ref="F1436:I1436"/>
    <mergeCell ref="F1437:I1437"/>
    <mergeCell ref="F1439:I1439"/>
    <mergeCell ref="L1439:M1439"/>
    <mergeCell ref="F1433:I1433"/>
    <mergeCell ref="F1435:I1435"/>
    <mergeCell ref="L1435:M1435"/>
    <mergeCell ref="N1417:Q1417"/>
    <mergeCell ref="F1418:I1418"/>
    <mergeCell ref="F1419:I1419"/>
    <mergeCell ref="F1414:I1414"/>
    <mergeCell ref="F1415:I1415"/>
    <mergeCell ref="F1416:I1416"/>
    <mergeCell ref="F1417:I1417"/>
    <mergeCell ref="N1424:Q1424"/>
    <mergeCell ref="F1425:I1425"/>
    <mergeCell ref="F1420:I1420"/>
    <mergeCell ref="F1421:I1421"/>
    <mergeCell ref="F1422:I1422"/>
    <mergeCell ref="F1423:I1423"/>
    <mergeCell ref="F1405:I1405"/>
    <mergeCell ref="F1406:I1406"/>
    <mergeCell ref="F1407:I1407"/>
    <mergeCell ref="F1408:I1408"/>
    <mergeCell ref="F1424:I1424"/>
    <mergeCell ref="L1424:M1424"/>
    <mergeCell ref="L1417:M1417"/>
    <mergeCell ref="F1409:I1409"/>
    <mergeCell ref="F1410:I1410"/>
    <mergeCell ref="L1410:M1410"/>
    <mergeCell ref="N1410:Q1410"/>
    <mergeCell ref="F1426:I1426"/>
    <mergeCell ref="F1401:I1401"/>
    <mergeCell ref="F1402:I1402"/>
    <mergeCell ref="L1402:M1402"/>
    <mergeCell ref="F1403:I1403"/>
    <mergeCell ref="F1404:I1404"/>
    <mergeCell ref="F1411:I1411"/>
    <mergeCell ref="F1412:I1412"/>
    <mergeCell ref="F1413:I1413"/>
    <mergeCell ref="F1388:I1388"/>
    <mergeCell ref="F1389:I1389"/>
    <mergeCell ref="F1390:I1390"/>
    <mergeCell ref="F1391:I1391"/>
    <mergeCell ref="F1392:I1392"/>
    <mergeCell ref="F1395:I1395"/>
    <mergeCell ref="F1396:I1396"/>
    <mergeCell ref="F1397:I1397"/>
    <mergeCell ref="L1397:M1397"/>
    <mergeCell ref="N1397:Q1397"/>
    <mergeCell ref="F1398:I1398"/>
    <mergeCell ref="L1392:M1392"/>
    <mergeCell ref="N1392:Q1392"/>
    <mergeCell ref="F1393:I1393"/>
    <mergeCell ref="F1394:I1394"/>
    <mergeCell ref="F1399:I1399"/>
    <mergeCell ref="F1400:I1400"/>
    <mergeCell ref="F1376:I1376"/>
    <mergeCell ref="F1377:I1377"/>
    <mergeCell ref="F1378:I1378"/>
    <mergeCell ref="F1379:I1379"/>
    <mergeCell ref="F1382:I1382"/>
    <mergeCell ref="F1383:I1383"/>
    <mergeCell ref="F1384:I1384"/>
    <mergeCell ref="F1387:I1387"/>
    <mergeCell ref="L1384:M1384"/>
    <mergeCell ref="N1384:Q1384"/>
    <mergeCell ref="F1385:I1385"/>
    <mergeCell ref="F1386:I1386"/>
    <mergeCell ref="L1379:M1379"/>
    <mergeCell ref="N1379:Q1379"/>
    <mergeCell ref="F1381:I1381"/>
    <mergeCell ref="L1381:M1381"/>
    <mergeCell ref="N1381:Q1381"/>
    <mergeCell ref="L1387:M1387"/>
    <mergeCell ref="N1387:Q1387"/>
    <mergeCell ref="F1363:I1363"/>
    <mergeCell ref="F1364:I1364"/>
    <mergeCell ref="F1365:I1365"/>
    <mergeCell ref="F1366:I1366"/>
    <mergeCell ref="F1367:I1367"/>
    <mergeCell ref="L1367:M1367"/>
    <mergeCell ref="N1367:Q1367"/>
    <mergeCell ref="F1368:I1368"/>
    <mergeCell ref="L1372:M1372"/>
    <mergeCell ref="N1372:Q1372"/>
    <mergeCell ref="F1373:I1373"/>
    <mergeCell ref="F1374:I1374"/>
    <mergeCell ref="F1369:I1369"/>
    <mergeCell ref="F1370:I1370"/>
    <mergeCell ref="F1371:I1371"/>
    <mergeCell ref="F1372:I1372"/>
    <mergeCell ref="F1375:I1375"/>
    <mergeCell ref="L1375:M1375"/>
    <mergeCell ref="N1375:Q1375"/>
    <mergeCell ref="F1352:I1352"/>
    <mergeCell ref="F1353:I1353"/>
    <mergeCell ref="F1354:I1354"/>
    <mergeCell ref="L1354:M1354"/>
    <mergeCell ref="N1354:Q1354"/>
    <mergeCell ref="F1355:I1355"/>
    <mergeCell ref="F1356:I1356"/>
    <mergeCell ref="L1342:M1342"/>
    <mergeCell ref="N1342:Q1342"/>
    <mergeCell ref="L1348:M1348"/>
    <mergeCell ref="N1348:Q1348"/>
    <mergeCell ref="F1359:I1359"/>
    <mergeCell ref="F1360:I1360"/>
    <mergeCell ref="F1357:I1357"/>
    <mergeCell ref="F1358:I1358"/>
    <mergeCell ref="L1358:M1358"/>
    <mergeCell ref="N1358:Q1358"/>
    <mergeCell ref="F1343:I1343"/>
    <mergeCell ref="F1344:I1344"/>
    <mergeCell ref="L1344:M1344"/>
    <mergeCell ref="N1344:Q1344"/>
    <mergeCell ref="L1362:M1362"/>
    <mergeCell ref="N1362:Q1362"/>
    <mergeCell ref="F1361:I1361"/>
    <mergeCell ref="F1362:I1362"/>
    <mergeCell ref="F1349:I1349"/>
    <mergeCell ref="F1350:I1350"/>
    <mergeCell ref="L1350:M1350"/>
    <mergeCell ref="N1350:Q1350"/>
    <mergeCell ref="F1345:I1345"/>
    <mergeCell ref="F1346:I1346"/>
    <mergeCell ref="F1347:I1347"/>
    <mergeCell ref="F1348:I1348"/>
    <mergeCell ref="F1351:I1351"/>
    <mergeCell ref="F1326:I1326"/>
    <mergeCell ref="F1327:I1327"/>
    <mergeCell ref="F1328:I1328"/>
    <mergeCell ref="F1329:I1329"/>
    <mergeCell ref="F1330:I1330"/>
    <mergeCell ref="F1331:I1331"/>
    <mergeCell ref="F1332:I1332"/>
    <mergeCell ref="F1333:I1333"/>
    <mergeCell ref="F1334:I1334"/>
    <mergeCell ref="F1341:I1341"/>
    <mergeCell ref="F1342:I1342"/>
    <mergeCell ref="F1335:I1335"/>
    <mergeCell ref="F1336:I1336"/>
    <mergeCell ref="F1337:I1337"/>
    <mergeCell ref="F1338:I1338"/>
    <mergeCell ref="F1314:I1314"/>
    <mergeCell ref="F1315:I1315"/>
    <mergeCell ref="F1316:I1316"/>
    <mergeCell ref="L1316:M1316"/>
    <mergeCell ref="F1339:I1339"/>
    <mergeCell ref="F1340:I1340"/>
    <mergeCell ref="F1321:I1321"/>
    <mergeCell ref="L1321:M1321"/>
    <mergeCell ref="N1321:Q1321"/>
    <mergeCell ref="F1322:I1322"/>
    <mergeCell ref="N1316:Q1316"/>
    <mergeCell ref="F1317:I1317"/>
    <mergeCell ref="F1318:I1318"/>
    <mergeCell ref="F1319:I1319"/>
    <mergeCell ref="L1319:M1319"/>
    <mergeCell ref="N1319:Q1319"/>
    <mergeCell ref="F1323:I1323"/>
    <mergeCell ref="F1324:I1324"/>
    <mergeCell ref="F1325:I1325"/>
    <mergeCell ref="F1303:I1303"/>
    <mergeCell ref="F1304:I1304"/>
    <mergeCell ref="F1305:I1305"/>
    <mergeCell ref="F1308:I1308"/>
    <mergeCell ref="F1309:I1309"/>
    <mergeCell ref="F1312:I1312"/>
    <mergeCell ref="F1313:I1313"/>
    <mergeCell ref="L1309:M1309"/>
    <mergeCell ref="N1309:Q1309"/>
    <mergeCell ref="F1310:I1310"/>
    <mergeCell ref="F1311:I1311"/>
    <mergeCell ref="L1305:M1305"/>
    <mergeCell ref="N1305:Q1305"/>
    <mergeCell ref="F1306:I1306"/>
    <mergeCell ref="F1307:I1307"/>
    <mergeCell ref="L1313:M1313"/>
    <mergeCell ref="N1313:Q1313"/>
    <mergeCell ref="F1292:I1292"/>
    <mergeCell ref="F1293:I1293"/>
    <mergeCell ref="L1293:M1293"/>
    <mergeCell ref="N1293:Q1293"/>
    <mergeCell ref="F1294:I1294"/>
    <mergeCell ref="F1295:I1295"/>
    <mergeCell ref="F1296:I1296"/>
    <mergeCell ref="F1297:I1297"/>
    <mergeCell ref="L1301:M1301"/>
    <mergeCell ref="N1301:Q1301"/>
    <mergeCell ref="L1297:M1297"/>
    <mergeCell ref="N1297:Q1297"/>
    <mergeCell ref="F1298:I1298"/>
    <mergeCell ref="F1299:I1299"/>
    <mergeCell ref="F1302:I1302"/>
    <mergeCell ref="F1281:I1281"/>
    <mergeCell ref="F1282:I1282"/>
    <mergeCell ref="F1283:I1283"/>
    <mergeCell ref="F1286:I1286"/>
    <mergeCell ref="F1289:I1289"/>
    <mergeCell ref="F1300:I1300"/>
    <mergeCell ref="F1301:I1301"/>
    <mergeCell ref="F1290:I1290"/>
    <mergeCell ref="F1291:I1291"/>
    <mergeCell ref="L1286:M1286"/>
    <mergeCell ref="N1286:Q1286"/>
    <mergeCell ref="F1287:I1287"/>
    <mergeCell ref="F1288:I1288"/>
    <mergeCell ref="F1271:I1271"/>
    <mergeCell ref="F1272:I1272"/>
    <mergeCell ref="F1273:I1273"/>
    <mergeCell ref="L1273:M1273"/>
    <mergeCell ref="L1289:M1289"/>
    <mergeCell ref="N1289:Q1289"/>
    <mergeCell ref="L1283:M1283"/>
    <mergeCell ref="N1283:Q1283"/>
    <mergeCell ref="F1284:I1284"/>
    <mergeCell ref="F1285:I1285"/>
    <mergeCell ref="F1275:I1275"/>
    <mergeCell ref="F1276:I1276"/>
    <mergeCell ref="F1277:I1277"/>
    <mergeCell ref="L1277:M1277"/>
    <mergeCell ref="N1273:Q1273"/>
    <mergeCell ref="F1274:I1274"/>
    <mergeCell ref="L1274:M1274"/>
    <mergeCell ref="N1274:Q1274"/>
    <mergeCell ref="N1277:Q1277"/>
    <mergeCell ref="F1278:I1278"/>
    <mergeCell ref="F1279:I1279"/>
    <mergeCell ref="F1280:I1280"/>
    <mergeCell ref="L1280:M1280"/>
    <mergeCell ref="N1280:Q1280"/>
    <mergeCell ref="F1264:I1264"/>
    <mergeCell ref="F1265:I1265"/>
    <mergeCell ref="L1265:M1265"/>
    <mergeCell ref="N1265:Q1265"/>
    <mergeCell ref="F1262:I1262"/>
    <mergeCell ref="L1262:M1262"/>
    <mergeCell ref="N1262:Q1262"/>
    <mergeCell ref="F1263:I1263"/>
    <mergeCell ref="N1268:Q1268"/>
    <mergeCell ref="F1269:I1269"/>
    <mergeCell ref="F1270:I1270"/>
    <mergeCell ref="L1270:M1270"/>
    <mergeCell ref="N1270:Q1270"/>
    <mergeCell ref="F1266:I1266"/>
    <mergeCell ref="F1267:I1267"/>
    <mergeCell ref="F1268:I1268"/>
    <mergeCell ref="L1268:M1268"/>
    <mergeCell ref="F1254:I1254"/>
    <mergeCell ref="F1255:I1255"/>
    <mergeCell ref="L1255:M1255"/>
    <mergeCell ref="N1255:Q1255"/>
    <mergeCell ref="F1252:I1252"/>
    <mergeCell ref="L1252:M1252"/>
    <mergeCell ref="N1252:Q1252"/>
    <mergeCell ref="F1253:I1253"/>
    <mergeCell ref="F1258:I1258"/>
    <mergeCell ref="F1259:I1259"/>
    <mergeCell ref="L1259:M1259"/>
    <mergeCell ref="N1259:Q1259"/>
    <mergeCell ref="F1256:I1256"/>
    <mergeCell ref="L1256:M1256"/>
    <mergeCell ref="N1256:Q1256"/>
    <mergeCell ref="F1257:I1257"/>
    <mergeCell ref="F1260:I1260"/>
    <mergeCell ref="L1260:M1260"/>
    <mergeCell ref="N1260:Q1260"/>
    <mergeCell ref="F1243:I1243"/>
    <mergeCell ref="L1243:M1243"/>
    <mergeCell ref="N1243:Q1243"/>
    <mergeCell ref="F1244:I1244"/>
    <mergeCell ref="L1244:M1244"/>
    <mergeCell ref="N1244:Q1244"/>
    <mergeCell ref="F1245:I1245"/>
    <mergeCell ref="N1251:Q1251"/>
    <mergeCell ref="F1248:I1248"/>
    <mergeCell ref="L1248:M1248"/>
    <mergeCell ref="N1248:Q1248"/>
    <mergeCell ref="F1249:I1249"/>
    <mergeCell ref="F1246:I1246"/>
    <mergeCell ref="F1247:I1247"/>
    <mergeCell ref="L1247:M1247"/>
    <mergeCell ref="N1247:Q1247"/>
    <mergeCell ref="F1232:I1232"/>
    <mergeCell ref="F1233:I1233"/>
    <mergeCell ref="F1234:I1234"/>
    <mergeCell ref="L1234:M1234"/>
    <mergeCell ref="F1250:I1250"/>
    <mergeCell ref="F1251:I1251"/>
    <mergeCell ref="L1251:M1251"/>
    <mergeCell ref="F1238:I1238"/>
    <mergeCell ref="F1239:I1239"/>
    <mergeCell ref="F1240:I1240"/>
    <mergeCell ref="L1240:M1240"/>
    <mergeCell ref="N1234:Q1234"/>
    <mergeCell ref="F1235:I1235"/>
    <mergeCell ref="F1236:I1236"/>
    <mergeCell ref="F1237:I1237"/>
    <mergeCell ref="L1237:M1237"/>
    <mergeCell ref="N1237:Q1237"/>
    <mergeCell ref="N1240:Q1240"/>
    <mergeCell ref="F1241:I1241"/>
    <mergeCell ref="F1242:I1242"/>
    <mergeCell ref="F1220:I1220"/>
    <mergeCell ref="F1221:I1221"/>
    <mergeCell ref="F1222:I1222"/>
    <mergeCell ref="F1223:I1223"/>
    <mergeCell ref="F1224:I1224"/>
    <mergeCell ref="F1225:I1225"/>
    <mergeCell ref="L1225:M1225"/>
    <mergeCell ref="N1225:Q1225"/>
    <mergeCell ref="F1226:I1226"/>
    <mergeCell ref="F1227:I1227"/>
    <mergeCell ref="F1228:I1228"/>
    <mergeCell ref="L1228:M1228"/>
    <mergeCell ref="N1228:Q1228"/>
    <mergeCell ref="F1213:I1213"/>
    <mergeCell ref="F1214:I1214"/>
    <mergeCell ref="F1229:I1229"/>
    <mergeCell ref="F1230:I1230"/>
    <mergeCell ref="F1231:I1231"/>
    <mergeCell ref="L1231:M1231"/>
    <mergeCell ref="N1215:Q1215"/>
    <mergeCell ref="F1216:I1216"/>
    <mergeCell ref="N1231:Q1231"/>
    <mergeCell ref="F1208:I1208"/>
    <mergeCell ref="F1209:I1209"/>
    <mergeCell ref="F1210:I1210"/>
    <mergeCell ref="F1211:I1211"/>
    <mergeCell ref="L1211:M1211"/>
    <mergeCell ref="N1211:Q1211"/>
    <mergeCell ref="F1212:I1212"/>
    <mergeCell ref="F1217:I1217"/>
    <mergeCell ref="F1218:I1218"/>
    <mergeCell ref="F1219:I1219"/>
    <mergeCell ref="L1219:M1219"/>
    <mergeCell ref="F1215:I1215"/>
    <mergeCell ref="L1215:M1215"/>
    <mergeCell ref="N1219:Q1219"/>
    <mergeCell ref="F1195:I1195"/>
    <mergeCell ref="F1196:I1196"/>
    <mergeCell ref="L1196:M1196"/>
    <mergeCell ref="N1196:Q1196"/>
    <mergeCell ref="F1197:I1197"/>
    <mergeCell ref="F1198:I1198"/>
    <mergeCell ref="F1199:I1199"/>
    <mergeCell ref="F1200:I1200"/>
    <mergeCell ref="F1201:I1201"/>
    <mergeCell ref="F1204:I1204"/>
    <mergeCell ref="F1205:I1205"/>
    <mergeCell ref="F1206:I1206"/>
    <mergeCell ref="F1207:I1207"/>
    <mergeCell ref="L1201:M1201"/>
    <mergeCell ref="N1201:Q1201"/>
    <mergeCell ref="F1202:I1202"/>
    <mergeCell ref="F1203:I1203"/>
    <mergeCell ref="L1207:M1207"/>
    <mergeCell ref="N1207:Q1207"/>
    <mergeCell ref="F1181:I1181"/>
    <mergeCell ref="F1182:I1182"/>
    <mergeCell ref="F1184:I1184"/>
    <mergeCell ref="L1184:M1184"/>
    <mergeCell ref="N1184:Q1184"/>
    <mergeCell ref="F1187:I1187"/>
    <mergeCell ref="L1187:M1187"/>
    <mergeCell ref="N1187:Q1187"/>
    <mergeCell ref="L1191:M1191"/>
    <mergeCell ref="N1191:Q1191"/>
    <mergeCell ref="F1192:I1192"/>
    <mergeCell ref="F1193:I1193"/>
    <mergeCell ref="F1188:I1188"/>
    <mergeCell ref="F1189:I1189"/>
    <mergeCell ref="F1190:I1190"/>
    <mergeCell ref="F1191:I1191"/>
    <mergeCell ref="F1194:I1194"/>
    <mergeCell ref="F1172:I1172"/>
    <mergeCell ref="F1173:I1173"/>
    <mergeCell ref="F1174:I1174"/>
    <mergeCell ref="F1176:I1176"/>
    <mergeCell ref="F1179:I1179"/>
    <mergeCell ref="F1180:I1180"/>
    <mergeCell ref="F1166:I1166"/>
    <mergeCell ref="L1166:M1166"/>
    <mergeCell ref="N1166:Q1166"/>
    <mergeCell ref="F1167:I1167"/>
    <mergeCell ref="L1176:M1176"/>
    <mergeCell ref="N1176:Q1176"/>
    <mergeCell ref="L1174:M1174"/>
    <mergeCell ref="N1174:Q1174"/>
    <mergeCell ref="F1175:I1175"/>
    <mergeCell ref="L1175:M1175"/>
    <mergeCell ref="N1167:Q1167"/>
    <mergeCell ref="F1168:I1168"/>
    <mergeCell ref="L1168:M1168"/>
    <mergeCell ref="N1168:Q1168"/>
    <mergeCell ref="L1180:M1180"/>
    <mergeCell ref="N1180:Q1180"/>
    <mergeCell ref="F1177:I1177"/>
    <mergeCell ref="F1178:I1178"/>
    <mergeCell ref="N1175:Q1175"/>
    <mergeCell ref="F1155:I1155"/>
    <mergeCell ref="F1169:I1169"/>
    <mergeCell ref="F1170:I1170"/>
    <mergeCell ref="F1171:I1171"/>
    <mergeCell ref="L1171:M1171"/>
    <mergeCell ref="L1167:M1167"/>
    <mergeCell ref="F1161:I1161"/>
    <mergeCell ref="F1162:I1162"/>
    <mergeCell ref="F1163:I1163"/>
    <mergeCell ref="F1164:I1164"/>
    <mergeCell ref="N1157:Q1157"/>
    <mergeCell ref="N1171:Q1171"/>
    <mergeCell ref="F1149:I1149"/>
    <mergeCell ref="F1150:I1150"/>
    <mergeCell ref="F1151:I1151"/>
    <mergeCell ref="F1152:I1152"/>
    <mergeCell ref="F1153:I1153"/>
    <mergeCell ref="L1153:M1153"/>
    <mergeCell ref="N1153:Q1153"/>
    <mergeCell ref="F1154:I1154"/>
    <mergeCell ref="F1158:I1158"/>
    <mergeCell ref="F1159:I1159"/>
    <mergeCell ref="F1160:I1160"/>
    <mergeCell ref="L1160:M1160"/>
    <mergeCell ref="F1156:I1156"/>
    <mergeCell ref="F1157:I1157"/>
    <mergeCell ref="L1157:M1157"/>
    <mergeCell ref="N1160:Q1160"/>
    <mergeCell ref="F1134:I1134"/>
    <mergeCell ref="F1135:I1135"/>
    <mergeCell ref="F1136:I1136"/>
    <mergeCell ref="F1137:I1137"/>
    <mergeCell ref="F1138:I1138"/>
    <mergeCell ref="F1139:I1139"/>
    <mergeCell ref="F1140:I1140"/>
    <mergeCell ref="F1141:I1141"/>
    <mergeCell ref="F1142:I1142"/>
    <mergeCell ref="F1147:I1147"/>
    <mergeCell ref="F1148:I1148"/>
    <mergeCell ref="F1143:I1143"/>
    <mergeCell ref="F1144:I1144"/>
    <mergeCell ref="F1145:I1145"/>
    <mergeCell ref="L1145:M1145"/>
    <mergeCell ref="F1121:I1121"/>
    <mergeCell ref="L1121:M1121"/>
    <mergeCell ref="N1121:Q1121"/>
    <mergeCell ref="F1122:I1122"/>
    <mergeCell ref="N1145:Q1145"/>
    <mergeCell ref="F1146:I1146"/>
    <mergeCell ref="L1126:M1126"/>
    <mergeCell ref="N1126:Q1126"/>
    <mergeCell ref="F1127:I1127"/>
    <mergeCell ref="F1128:I1128"/>
    <mergeCell ref="F1123:I1123"/>
    <mergeCell ref="F1124:I1124"/>
    <mergeCell ref="F1125:I1125"/>
    <mergeCell ref="F1126:I1126"/>
    <mergeCell ref="F1133:I1133"/>
    <mergeCell ref="F1110:I1110"/>
    <mergeCell ref="F1111:I1111"/>
    <mergeCell ref="F1112:I1112"/>
    <mergeCell ref="F1115:I1115"/>
    <mergeCell ref="F1118:I1118"/>
    <mergeCell ref="F1129:I1129"/>
    <mergeCell ref="F1130:I1130"/>
    <mergeCell ref="F1131:I1131"/>
    <mergeCell ref="F1132:I1132"/>
    <mergeCell ref="F1119:I1119"/>
    <mergeCell ref="F1120:I1120"/>
    <mergeCell ref="L1115:M1115"/>
    <mergeCell ref="N1115:Q1115"/>
    <mergeCell ref="F1116:I1116"/>
    <mergeCell ref="F1117:I1117"/>
    <mergeCell ref="F1099:I1099"/>
    <mergeCell ref="F1100:I1100"/>
    <mergeCell ref="F1101:I1101"/>
    <mergeCell ref="L1101:M1101"/>
    <mergeCell ref="L1118:M1118"/>
    <mergeCell ref="N1118:Q1118"/>
    <mergeCell ref="L1112:M1112"/>
    <mergeCell ref="N1112:Q1112"/>
    <mergeCell ref="F1113:I1113"/>
    <mergeCell ref="F1114:I1114"/>
    <mergeCell ref="F1105:I1105"/>
    <mergeCell ref="F1106:I1106"/>
    <mergeCell ref="F1107:I1107"/>
    <mergeCell ref="F1108:I1108"/>
    <mergeCell ref="N1101:Q1101"/>
    <mergeCell ref="F1102:I1102"/>
    <mergeCell ref="F1103:I1103"/>
    <mergeCell ref="F1104:I1104"/>
    <mergeCell ref="L1104:M1104"/>
    <mergeCell ref="N1104:Q1104"/>
    <mergeCell ref="F1109:I1109"/>
    <mergeCell ref="L1109:M1109"/>
    <mergeCell ref="N1109:Q1109"/>
    <mergeCell ref="F1087:I1087"/>
    <mergeCell ref="F1088:I1088"/>
    <mergeCell ref="F1089:I1089"/>
    <mergeCell ref="F1090:I1090"/>
    <mergeCell ref="L1090:M1090"/>
    <mergeCell ref="N1090:Q1090"/>
    <mergeCell ref="F1091:I1091"/>
    <mergeCell ref="L1095:M1095"/>
    <mergeCell ref="N1095:Q1095"/>
    <mergeCell ref="F1096:I1096"/>
    <mergeCell ref="F1097:I1097"/>
    <mergeCell ref="F1092:I1092"/>
    <mergeCell ref="F1093:I1093"/>
    <mergeCell ref="F1094:I1094"/>
    <mergeCell ref="F1095:I1095"/>
    <mergeCell ref="F1098:I1098"/>
    <mergeCell ref="L1098:M1098"/>
    <mergeCell ref="N1098:Q1098"/>
    <mergeCell ref="F1076:I1076"/>
    <mergeCell ref="F1077:I1077"/>
    <mergeCell ref="F1078:I1078"/>
    <mergeCell ref="L1078:M1078"/>
    <mergeCell ref="N1078:Q1078"/>
    <mergeCell ref="F1079:I1079"/>
    <mergeCell ref="F1080:I1080"/>
    <mergeCell ref="F1083:I1083"/>
    <mergeCell ref="F1084:I1084"/>
    <mergeCell ref="L1084:M1084"/>
    <mergeCell ref="N1084:Q1084"/>
    <mergeCell ref="F1081:I1081"/>
    <mergeCell ref="L1081:M1081"/>
    <mergeCell ref="N1081:Q1081"/>
    <mergeCell ref="F1082:I1082"/>
    <mergeCell ref="F1085:I1085"/>
    <mergeCell ref="F1086:I1086"/>
    <mergeCell ref="F1064:I1064"/>
    <mergeCell ref="F1065:I1065"/>
    <mergeCell ref="F1066:I1066"/>
    <mergeCell ref="F1067:I1067"/>
    <mergeCell ref="F1068:I1068"/>
    <mergeCell ref="F1071:I1071"/>
    <mergeCell ref="F1074:I1074"/>
    <mergeCell ref="F1075:I1075"/>
    <mergeCell ref="L1071:M1071"/>
    <mergeCell ref="N1071:Q1071"/>
    <mergeCell ref="F1072:I1072"/>
    <mergeCell ref="F1073:I1073"/>
    <mergeCell ref="L1068:M1068"/>
    <mergeCell ref="N1068:Q1068"/>
    <mergeCell ref="F1069:I1069"/>
    <mergeCell ref="F1070:I1070"/>
    <mergeCell ref="L1075:M1075"/>
    <mergeCell ref="N1075:Q1075"/>
    <mergeCell ref="F1053:I1053"/>
    <mergeCell ref="F1054:I1054"/>
    <mergeCell ref="F1055:I1055"/>
    <mergeCell ref="L1055:M1055"/>
    <mergeCell ref="N1055:Q1055"/>
    <mergeCell ref="F1056:I1056"/>
    <mergeCell ref="F1057:I1057"/>
    <mergeCell ref="F1058:I1058"/>
    <mergeCell ref="F1062:I1062"/>
    <mergeCell ref="L1062:M1062"/>
    <mergeCell ref="N1062:Q1062"/>
    <mergeCell ref="L1058:M1058"/>
    <mergeCell ref="N1058:Q1058"/>
    <mergeCell ref="F1059:I1059"/>
    <mergeCell ref="F1060:I1060"/>
    <mergeCell ref="F1063:I1063"/>
    <mergeCell ref="F1042:I1042"/>
    <mergeCell ref="F1043:I1043"/>
    <mergeCell ref="L1043:M1043"/>
    <mergeCell ref="F1047:I1047"/>
    <mergeCell ref="F1048:I1048"/>
    <mergeCell ref="F1049:I1049"/>
    <mergeCell ref="F1050:I1050"/>
    <mergeCell ref="L1050:M1050"/>
    <mergeCell ref="F1061:I1061"/>
    <mergeCell ref="N1043:Q1043"/>
    <mergeCell ref="F1044:I1044"/>
    <mergeCell ref="F1045:I1045"/>
    <mergeCell ref="F1046:I1046"/>
    <mergeCell ref="L1046:M1046"/>
    <mergeCell ref="N1046:Q1046"/>
    <mergeCell ref="N1037:Q1037"/>
    <mergeCell ref="N1050:Q1050"/>
    <mergeCell ref="F1051:I1051"/>
    <mergeCell ref="F1052:I1052"/>
    <mergeCell ref="F1031:I1031"/>
    <mergeCell ref="F1032:I1032"/>
    <mergeCell ref="F1033:I1033"/>
    <mergeCell ref="L1033:M1033"/>
    <mergeCell ref="N1033:Q1033"/>
    <mergeCell ref="F1034:I1034"/>
    <mergeCell ref="F1025:I1025"/>
    <mergeCell ref="F1038:I1038"/>
    <mergeCell ref="F1039:I1039"/>
    <mergeCell ref="F1040:I1040"/>
    <mergeCell ref="L1040:M1040"/>
    <mergeCell ref="F1036:I1036"/>
    <mergeCell ref="F1037:I1037"/>
    <mergeCell ref="L1037:M1037"/>
    <mergeCell ref="F1035:I1035"/>
    <mergeCell ref="N1027:Q1027"/>
    <mergeCell ref="N1040:Q1040"/>
    <mergeCell ref="F1041:I1041"/>
    <mergeCell ref="F1020:I1020"/>
    <mergeCell ref="F1021:I1021"/>
    <mergeCell ref="F1022:I1022"/>
    <mergeCell ref="F1023:I1023"/>
    <mergeCell ref="L1023:M1023"/>
    <mergeCell ref="N1023:Q1023"/>
    <mergeCell ref="F1024:I1024"/>
    <mergeCell ref="F1028:I1028"/>
    <mergeCell ref="F1029:I1029"/>
    <mergeCell ref="F1030:I1030"/>
    <mergeCell ref="L1030:M1030"/>
    <mergeCell ref="F1026:I1026"/>
    <mergeCell ref="F1027:I1027"/>
    <mergeCell ref="L1027:M1027"/>
    <mergeCell ref="N1030:Q1030"/>
    <mergeCell ref="F1007:I1007"/>
    <mergeCell ref="F1008:I1008"/>
    <mergeCell ref="F1009:I1009"/>
    <mergeCell ref="F1010:I1010"/>
    <mergeCell ref="F1011:I1011"/>
    <mergeCell ref="L1011:M1011"/>
    <mergeCell ref="N1011:Q1011"/>
    <mergeCell ref="F1012:I1012"/>
    <mergeCell ref="F1013:I1013"/>
    <mergeCell ref="F1018:I1018"/>
    <mergeCell ref="F1019:I1019"/>
    <mergeCell ref="F1014:I1014"/>
    <mergeCell ref="F1015:I1015"/>
    <mergeCell ref="F1016:I1016"/>
    <mergeCell ref="L1016:M1016"/>
    <mergeCell ref="F997:I997"/>
    <mergeCell ref="L997:M997"/>
    <mergeCell ref="N997:Q997"/>
    <mergeCell ref="F998:I998"/>
    <mergeCell ref="N1016:Q1016"/>
    <mergeCell ref="F1017:I1017"/>
    <mergeCell ref="N1001:Q1001"/>
    <mergeCell ref="F1002:I1002"/>
    <mergeCell ref="F999:I999"/>
    <mergeCell ref="F1000:I1000"/>
    <mergeCell ref="L1000:M1000"/>
    <mergeCell ref="N1000:Q1000"/>
    <mergeCell ref="F1003:I1003"/>
    <mergeCell ref="F1004:I1004"/>
    <mergeCell ref="F1005:I1005"/>
    <mergeCell ref="F1006:I1006"/>
    <mergeCell ref="F1001:I1001"/>
    <mergeCell ref="L1001:M1001"/>
    <mergeCell ref="L1006:M1006"/>
    <mergeCell ref="N1006:Q1006"/>
    <mergeCell ref="F984:I984"/>
    <mergeCell ref="F985:I985"/>
    <mergeCell ref="F986:I986"/>
    <mergeCell ref="L986:M986"/>
    <mergeCell ref="N986:Q986"/>
    <mergeCell ref="F987:I987"/>
    <mergeCell ref="F988:I988"/>
    <mergeCell ref="F989:I989"/>
    <mergeCell ref="F994:I994"/>
    <mergeCell ref="F995:I995"/>
    <mergeCell ref="F990:I990"/>
    <mergeCell ref="L990:M990"/>
    <mergeCell ref="N990:Q990"/>
    <mergeCell ref="F991:I991"/>
    <mergeCell ref="F996:I996"/>
    <mergeCell ref="F973:I973"/>
    <mergeCell ref="F974:I974"/>
    <mergeCell ref="F975:I975"/>
    <mergeCell ref="F978:I978"/>
    <mergeCell ref="F979:I979"/>
    <mergeCell ref="F980:I980"/>
    <mergeCell ref="F983:I983"/>
    <mergeCell ref="F992:I992"/>
    <mergeCell ref="F993:I993"/>
    <mergeCell ref="L980:M980"/>
    <mergeCell ref="N980:Q980"/>
    <mergeCell ref="F981:I981"/>
    <mergeCell ref="F982:I982"/>
    <mergeCell ref="L975:M975"/>
    <mergeCell ref="N975:Q975"/>
    <mergeCell ref="F976:I976"/>
    <mergeCell ref="F977:I977"/>
    <mergeCell ref="N968:Q968"/>
    <mergeCell ref="F969:I969"/>
    <mergeCell ref="L983:M983"/>
    <mergeCell ref="N983:Q983"/>
    <mergeCell ref="F962:I962"/>
    <mergeCell ref="F963:I963"/>
    <mergeCell ref="F964:I964"/>
    <mergeCell ref="L964:M964"/>
    <mergeCell ref="N964:Q964"/>
    <mergeCell ref="F965:I965"/>
    <mergeCell ref="F956:I956"/>
    <mergeCell ref="F970:I970"/>
    <mergeCell ref="F971:I971"/>
    <mergeCell ref="F972:I972"/>
    <mergeCell ref="L972:M972"/>
    <mergeCell ref="F968:I968"/>
    <mergeCell ref="L968:M968"/>
    <mergeCell ref="F966:I966"/>
    <mergeCell ref="F967:I967"/>
    <mergeCell ref="N958:Q958"/>
    <mergeCell ref="N972:Q972"/>
    <mergeCell ref="F952:I952"/>
    <mergeCell ref="L952:M952"/>
    <mergeCell ref="N952:Q952"/>
    <mergeCell ref="F953:I953"/>
    <mergeCell ref="F954:I954"/>
    <mergeCell ref="F955:I955"/>
    <mergeCell ref="L955:M955"/>
    <mergeCell ref="N955:Q955"/>
    <mergeCell ref="F959:I959"/>
    <mergeCell ref="F960:I960"/>
    <mergeCell ref="F961:I961"/>
    <mergeCell ref="L961:M961"/>
    <mergeCell ref="F957:I957"/>
    <mergeCell ref="F958:I958"/>
    <mergeCell ref="L958:M958"/>
    <mergeCell ref="N961:Q961"/>
    <mergeCell ref="F940:I940"/>
    <mergeCell ref="F941:I941"/>
    <mergeCell ref="F942:I942"/>
    <mergeCell ref="L942:M942"/>
    <mergeCell ref="N942:Q942"/>
    <mergeCell ref="F943:I943"/>
    <mergeCell ref="F944:I944"/>
    <mergeCell ref="F945:I945"/>
    <mergeCell ref="L945:M945"/>
    <mergeCell ref="N945:Q945"/>
    <mergeCell ref="F946:I946"/>
    <mergeCell ref="F947:I947"/>
    <mergeCell ref="F948:I948"/>
    <mergeCell ref="L948:M948"/>
    <mergeCell ref="N948:Q948"/>
    <mergeCell ref="F949:I949"/>
    <mergeCell ref="F950:I950"/>
    <mergeCell ref="F932:I932"/>
    <mergeCell ref="F933:I933"/>
    <mergeCell ref="F935:I935"/>
    <mergeCell ref="F937:I937"/>
    <mergeCell ref="F938:I938"/>
    <mergeCell ref="F939:I939"/>
    <mergeCell ref="L935:M935"/>
    <mergeCell ref="N935:Q935"/>
    <mergeCell ref="F936:I936"/>
    <mergeCell ref="L936:M936"/>
    <mergeCell ref="N936:Q936"/>
    <mergeCell ref="L933:M933"/>
    <mergeCell ref="N933:Q933"/>
    <mergeCell ref="F934:I934"/>
    <mergeCell ref="L934:M934"/>
    <mergeCell ref="N934:Q934"/>
    <mergeCell ref="L939:M939"/>
    <mergeCell ref="N939:Q939"/>
    <mergeCell ref="F918:I918"/>
    <mergeCell ref="F919:I919"/>
    <mergeCell ref="F920:I920"/>
    <mergeCell ref="L920:M920"/>
    <mergeCell ref="N920:Q920"/>
    <mergeCell ref="F921:I921"/>
    <mergeCell ref="F922:I922"/>
    <mergeCell ref="F923:I923"/>
    <mergeCell ref="F928:I928"/>
    <mergeCell ref="F929:I929"/>
    <mergeCell ref="F930:I930"/>
    <mergeCell ref="F931:I931"/>
    <mergeCell ref="F924:I924"/>
    <mergeCell ref="F925:I925"/>
    <mergeCell ref="F926:I926"/>
    <mergeCell ref="F927:I927"/>
    <mergeCell ref="L931:M931"/>
    <mergeCell ref="N931:Q931"/>
    <mergeCell ref="F907:I907"/>
    <mergeCell ref="L907:M907"/>
    <mergeCell ref="N907:Q907"/>
    <mergeCell ref="F908:I908"/>
    <mergeCell ref="F909:I909"/>
    <mergeCell ref="F910:I910"/>
    <mergeCell ref="F911:I911"/>
    <mergeCell ref="L911:M911"/>
    <mergeCell ref="F915:I915"/>
    <mergeCell ref="F916:I916"/>
    <mergeCell ref="F917:I917"/>
    <mergeCell ref="L917:M917"/>
    <mergeCell ref="N911:Q911"/>
    <mergeCell ref="F912:I912"/>
    <mergeCell ref="F913:I913"/>
    <mergeCell ref="F914:I914"/>
    <mergeCell ref="L914:M914"/>
    <mergeCell ref="N914:Q914"/>
    <mergeCell ref="N917:Q917"/>
    <mergeCell ref="F892:I892"/>
    <mergeCell ref="F893:I893"/>
    <mergeCell ref="F894:I894"/>
    <mergeCell ref="F895:I895"/>
    <mergeCell ref="F896:I896"/>
    <mergeCell ref="F897:I897"/>
    <mergeCell ref="F898:I898"/>
    <mergeCell ref="F899:I899"/>
    <mergeCell ref="F900:I900"/>
    <mergeCell ref="F903:I903"/>
    <mergeCell ref="F904:I904"/>
    <mergeCell ref="F905:I905"/>
    <mergeCell ref="F906:I906"/>
    <mergeCell ref="L900:M900"/>
    <mergeCell ref="N900:Q900"/>
    <mergeCell ref="F901:I901"/>
    <mergeCell ref="F902:I902"/>
    <mergeCell ref="N879:Q879"/>
    <mergeCell ref="F880:I880"/>
    <mergeCell ref="F881:I881"/>
    <mergeCell ref="F882:I882"/>
    <mergeCell ref="F877:I877"/>
    <mergeCell ref="F878:I878"/>
    <mergeCell ref="F879:I879"/>
    <mergeCell ref="L879:M879"/>
    <mergeCell ref="F887:I887"/>
    <mergeCell ref="F888:I888"/>
    <mergeCell ref="F889:I889"/>
    <mergeCell ref="F890:I890"/>
    <mergeCell ref="F883:I883"/>
    <mergeCell ref="F884:I884"/>
    <mergeCell ref="F885:I885"/>
    <mergeCell ref="F886:I886"/>
    <mergeCell ref="F891:I891"/>
    <mergeCell ref="F862:I862"/>
    <mergeCell ref="F863:I863"/>
    <mergeCell ref="F864:I864"/>
    <mergeCell ref="F865:I865"/>
    <mergeCell ref="F866:I866"/>
    <mergeCell ref="F867:I867"/>
    <mergeCell ref="F868:I868"/>
    <mergeCell ref="F869:I869"/>
    <mergeCell ref="F870:I870"/>
    <mergeCell ref="L876:M876"/>
    <mergeCell ref="N876:Q876"/>
    <mergeCell ref="F871:I871"/>
    <mergeCell ref="F872:I872"/>
    <mergeCell ref="F873:I873"/>
    <mergeCell ref="F874:I874"/>
    <mergeCell ref="F849:I849"/>
    <mergeCell ref="F850:I850"/>
    <mergeCell ref="F851:I851"/>
    <mergeCell ref="F852:I852"/>
    <mergeCell ref="F875:I875"/>
    <mergeCell ref="F876:I876"/>
    <mergeCell ref="N855:Q855"/>
    <mergeCell ref="F856:I856"/>
    <mergeCell ref="L852:M852"/>
    <mergeCell ref="N852:Q852"/>
    <mergeCell ref="F853:I853"/>
    <mergeCell ref="F854:I854"/>
    <mergeCell ref="F857:I857"/>
    <mergeCell ref="F858:I858"/>
    <mergeCell ref="F859:I859"/>
    <mergeCell ref="F860:I860"/>
    <mergeCell ref="F855:I855"/>
    <mergeCell ref="L855:M855"/>
    <mergeCell ref="F861:I861"/>
    <mergeCell ref="F832:I832"/>
    <mergeCell ref="F833:I833"/>
    <mergeCell ref="F834:I834"/>
    <mergeCell ref="F835:I835"/>
    <mergeCell ref="F836:I836"/>
    <mergeCell ref="F837:I837"/>
    <mergeCell ref="F838:I838"/>
    <mergeCell ref="F839:I839"/>
    <mergeCell ref="F840:I840"/>
    <mergeCell ref="F845:I845"/>
    <mergeCell ref="F846:I846"/>
    <mergeCell ref="F847:I847"/>
    <mergeCell ref="F848:I848"/>
    <mergeCell ref="F841:I841"/>
    <mergeCell ref="F842:I842"/>
    <mergeCell ref="F843:I843"/>
    <mergeCell ref="F844:I844"/>
    <mergeCell ref="F821:I821"/>
    <mergeCell ref="F822:I822"/>
    <mergeCell ref="F823:I823"/>
    <mergeCell ref="F824:I824"/>
    <mergeCell ref="F817:I817"/>
    <mergeCell ref="F818:I818"/>
    <mergeCell ref="F819:I819"/>
    <mergeCell ref="F820:I820"/>
    <mergeCell ref="F829:I829"/>
    <mergeCell ref="F830:I830"/>
    <mergeCell ref="F831:I831"/>
    <mergeCell ref="L831:M831"/>
    <mergeCell ref="F825:I825"/>
    <mergeCell ref="F826:I826"/>
    <mergeCell ref="F827:I827"/>
    <mergeCell ref="F828:I828"/>
    <mergeCell ref="N831:Q831"/>
    <mergeCell ref="F804:I804"/>
    <mergeCell ref="F805:I805"/>
    <mergeCell ref="F806:I806"/>
    <mergeCell ref="F807:I807"/>
    <mergeCell ref="L807:M807"/>
    <mergeCell ref="N807:Q807"/>
    <mergeCell ref="F808:I808"/>
    <mergeCell ref="F809:I809"/>
    <mergeCell ref="F810:I810"/>
    <mergeCell ref="F813:I813"/>
    <mergeCell ref="F814:I814"/>
    <mergeCell ref="F815:I815"/>
    <mergeCell ref="F816:I816"/>
    <mergeCell ref="L810:M810"/>
    <mergeCell ref="N810:Q810"/>
    <mergeCell ref="F811:I811"/>
    <mergeCell ref="F812:I812"/>
    <mergeCell ref="F795:I795"/>
    <mergeCell ref="F796:I796"/>
    <mergeCell ref="L796:M796"/>
    <mergeCell ref="N796:Q796"/>
    <mergeCell ref="F791:I791"/>
    <mergeCell ref="F792:I792"/>
    <mergeCell ref="F793:I793"/>
    <mergeCell ref="F794:I794"/>
    <mergeCell ref="F802:I802"/>
    <mergeCell ref="L802:M802"/>
    <mergeCell ref="N802:Q802"/>
    <mergeCell ref="F797:I797"/>
    <mergeCell ref="F798:I798"/>
    <mergeCell ref="F799:I799"/>
    <mergeCell ref="F800:I800"/>
    <mergeCell ref="F803:I803"/>
    <mergeCell ref="F779:I779"/>
    <mergeCell ref="F780:I780"/>
    <mergeCell ref="F781:I781"/>
    <mergeCell ref="F784:I784"/>
    <mergeCell ref="F785:I785"/>
    <mergeCell ref="F786:I786"/>
    <mergeCell ref="F787:I787"/>
    <mergeCell ref="F790:I790"/>
    <mergeCell ref="F801:I801"/>
    <mergeCell ref="L772:M772"/>
    <mergeCell ref="N772:Q772"/>
    <mergeCell ref="L787:M787"/>
    <mergeCell ref="N787:Q787"/>
    <mergeCell ref="F788:I788"/>
    <mergeCell ref="F789:I789"/>
    <mergeCell ref="L781:M781"/>
    <mergeCell ref="N781:Q781"/>
    <mergeCell ref="F782:I782"/>
    <mergeCell ref="F783:I783"/>
    <mergeCell ref="F767:I767"/>
    <mergeCell ref="F768:I768"/>
    <mergeCell ref="F769:I769"/>
    <mergeCell ref="F770:I770"/>
    <mergeCell ref="F771:I771"/>
    <mergeCell ref="F772:I772"/>
    <mergeCell ref="F773:I773"/>
    <mergeCell ref="F774:I774"/>
    <mergeCell ref="F775:I775"/>
    <mergeCell ref="L775:M775"/>
    <mergeCell ref="L790:M790"/>
    <mergeCell ref="N790:Q790"/>
    <mergeCell ref="N775:Q775"/>
    <mergeCell ref="F776:I776"/>
    <mergeCell ref="F777:I777"/>
    <mergeCell ref="F778:I778"/>
    <mergeCell ref="L778:M778"/>
    <mergeCell ref="N778:Q778"/>
    <mergeCell ref="F759:I759"/>
    <mergeCell ref="F760:I760"/>
    <mergeCell ref="L760:M760"/>
    <mergeCell ref="F754:I754"/>
    <mergeCell ref="F755:I755"/>
    <mergeCell ref="F756:I756"/>
    <mergeCell ref="F757:I757"/>
    <mergeCell ref="F748:I748"/>
    <mergeCell ref="F764:I764"/>
    <mergeCell ref="F765:I765"/>
    <mergeCell ref="F766:I766"/>
    <mergeCell ref="L766:M766"/>
    <mergeCell ref="N760:Q760"/>
    <mergeCell ref="F761:I761"/>
    <mergeCell ref="F762:I762"/>
    <mergeCell ref="F763:I763"/>
    <mergeCell ref="F758:I758"/>
    <mergeCell ref="N750:Q750"/>
    <mergeCell ref="N766:Q766"/>
    <mergeCell ref="F744:I744"/>
    <mergeCell ref="L744:M744"/>
    <mergeCell ref="N744:Q744"/>
    <mergeCell ref="F745:I745"/>
    <mergeCell ref="F746:I746"/>
    <mergeCell ref="F747:I747"/>
    <mergeCell ref="L747:M747"/>
    <mergeCell ref="N747:Q747"/>
    <mergeCell ref="F751:I751"/>
    <mergeCell ref="F752:I752"/>
    <mergeCell ref="F753:I753"/>
    <mergeCell ref="L753:M753"/>
    <mergeCell ref="F749:I749"/>
    <mergeCell ref="F750:I750"/>
    <mergeCell ref="L750:M750"/>
    <mergeCell ref="N753:Q753"/>
    <mergeCell ref="F733:I733"/>
    <mergeCell ref="F734:I734"/>
    <mergeCell ref="L734:M734"/>
    <mergeCell ref="N734:Q734"/>
    <mergeCell ref="F735:I735"/>
    <mergeCell ref="F736:I736"/>
    <mergeCell ref="F737:I737"/>
    <mergeCell ref="F738:I738"/>
    <mergeCell ref="F739:I739"/>
    <mergeCell ref="F740:I740"/>
    <mergeCell ref="L740:M740"/>
    <mergeCell ref="N740:Q740"/>
    <mergeCell ref="F741:I741"/>
    <mergeCell ref="L741:M741"/>
    <mergeCell ref="N741:Q741"/>
    <mergeCell ref="F742:I742"/>
    <mergeCell ref="F743:I743"/>
    <mergeCell ref="F720:I720"/>
    <mergeCell ref="F721:I721"/>
    <mergeCell ref="F722:I722"/>
    <mergeCell ref="F725:I725"/>
    <mergeCell ref="F726:I726"/>
    <mergeCell ref="F727:I727"/>
    <mergeCell ref="F730:I730"/>
    <mergeCell ref="F731:I731"/>
    <mergeCell ref="L727:M727"/>
    <mergeCell ref="N727:Q727"/>
    <mergeCell ref="F728:I728"/>
    <mergeCell ref="F729:I729"/>
    <mergeCell ref="L722:M722"/>
    <mergeCell ref="N722:Q722"/>
    <mergeCell ref="F723:I723"/>
    <mergeCell ref="F724:I724"/>
    <mergeCell ref="F732:I732"/>
    <mergeCell ref="F707:I707"/>
    <mergeCell ref="F708:I708"/>
    <mergeCell ref="F709:I709"/>
    <mergeCell ref="F710:I710"/>
    <mergeCell ref="F713:I713"/>
    <mergeCell ref="F714:I714"/>
    <mergeCell ref="F717:I717"/>
    <mergeCell ref="F718:I718"/>
    <mergeCell ref="F719:I719"/>
    <mergeCell ref="L693:M693"/>
    <mergeCell ref="N693:Q693"/>
    <mergeCell ref="L714:M714"/>
    <mergeCell ref="N714:Q714"/>
    <mergeCell ref="F715:I715"/>
    <mergeCell ref="F716:I716"/>
    <mergeCell ref="L710:M710"/>
    <mergeCell ref="N710:Q710"/>
    <mergeCell ref="F711:I711"/>
    <mergeCell ref="F712:I712"/>
    <mergeCell ref="F694:I694"/>
    <mergeCell ref="F695:I695"/>
    <mergeCell ref="F696:I696"/>
    <mergeCell ref="F697:I697"/>
    <mergeCell ref="F692:I692"/>
    <mergeCell ref="F693:I693"/>
    <mergeCell ref="N682:Q682"/>
    <mergeCell ref="F683:I683"/>
    <mergeCell ref="F702:I702"/>
    <mergeCell ref="F703:I703"/>
    <mergeCell ref="F704:I704"/>
    <mergeCell ref="F705:I705"/>
    <mergeCell ref="F698:I698"/>
    <mergeCell ref="F699:I699"/>
    <mergeCell ref="F700:I700"/>
    <mergeCell ref="F701:I701"/>
    <mergeCell ref="L685:M685"/>
    <mergeCell ref="N685:Q685"/>
    <mergeCell ref="F706:I706"/>
    <mergeCell ref="L706:M706"/>
    <mergeCell ref="N706:Q706"/>
    <mergeCell ref="N679:Q679"/>
    <mergeCell ref="F680:I680"/>
    <mergeCell ref="F681:I681"/>
    <mergeCell ref="F682:I682"/>
    <mergeCell ref="L682:M682"/>
    <mergeCell ref="F686:I686"/>
    <mergeCell ref="F687:I687"/>
    <mergeCell ref="F688:I688"/>
    <mergeCell ref="F689:I689"/>
    <mergeCell ref="F684:I684"/>
    <mergeCell ref="F685:I685"/>
    <mergeCell ref="F690:I690"/>
    <mergeCell ref="F691:I691"/>
    <mergeCell ref="F664:I664"/>
    <mergeCell ref="F665:I665"/>
    <mergeCell ref="F666:I666"/>
    <mergeCell ref="F667:I667"/>
    <mergeCell ref="F668:I668"/>
    <mergeCell ref="F669:I669"/>
    <mergeCell ref="F670:I670"/>
    <mergeCell ref="F671:I671"/>
    <mergeCell ref="F676:I676"/>
    <mergeCell ref="F677:I677"/>
    <mergeCell ref="F678:I678"/>
    <mergeCell ref="F679:I679"/>
    <mergeCell ref="F672:I672"/>
    <mergeCell ref="F673:I673"/>
    <mergeCell ref="F674:I674"/>
    <mergeCell ref="F675:I675"/>
    <mergeCell ref="L679:M679"/>
    <mergeCell ref="F651:I651"/>
    <mergeCell ref="F652:I652"/>
    <mergeCell ref="F653:I653"/>
    <mergeCell ref="F654:I654"/>
    <mergeCell ref="L654:M654"/>
    <mergeCell ref="F658:I658"/>
    <mergeCell ref="F659:I659"/>
    <mergeCell ref="F660:I660"/>
    <mergeCell ref="F661:I661"/>
    <mergeCell ref="F662:I662"/>
    <mergeCell ref="F663:I663"/>
    <mergeCell ref="N654:Q654"/>
    <mergeCell ref="F655:I655"/>
    <mergeCell ref="F656:I656"/>
    <mergeCell ref="F657:I657"/>
    <mergeCell ref="F638:I638"/>
    <mergeCell ref="F639:I639"/>
    <mergeCell ref="F640:I640"/>
    <mergeCell ref="F641:I641"/>
    <mergeCell ref="L661:M661"/>
    <mergeCell ref="N661:Q661"/>
    <mergeCell ref="N646:Q646"/>
    <mergeCell ref="F647:I647"/>
    <mergeCell ref="F642:I642"/>
    <mergeCell ref="F643:I643"/>
    <mergeCell ref="F644:I644"/>
    <mergeCell ref="F645:I645"/>
    <mergeCell ref="F648:I648"/>
    <mergeCell ref="F649:I649"/>
    <mergeCell ref="F650:I650"/>
    <mergeCell ref="L650:M650"/>
    <mergeCell ref="F646:I646"/>
    <mergeCell ref="L646:M646"/>
    <mergeCell ref="N650:Q650"/>
    <mergeCell ref="F623:I623"/>
    <mergeCell ref="F624:I624"/>
    <mergeCell ref="F625:I625"/>
    <mergeCell ref="F626:I626"/>
    <mergeCell ref="F627:I627"/>
    <mergeCell ref="F628:I628"/>
    <mergeCell ref="L628:M628"/>
    <mergeCell ref="N628:Q628"/>
    <mergeCell ref="F629:I629"/>
    <mergeCell ref="F634:I634"/>
    <mergeCell ref="F635:I635"/>
    <mergeCell ref="F636:I636"/>
    <mergeCell ref="F637:I637"/>
    <mergeCell ref="F630:I630"/>
    <mergeCell ref="F631:I631"/>
    <mergeCell ref="F632:I632"/>
    <mergeCell ref="F633:I633"/>
    <mergeCell ref="L637:M637"/>
    <mergeCell ref="N637:Q637"/>
    <mergeCell ref="F608:I608"/>
    <mergeCell ref="F609:I609"/>
    <mergeCell ref="F610:I610"/>
    <mergeCell ref="L610:M610"/>
    <mergeCell ref="N610:Q610"/>
    <mergeCell ref="F611:I611"/>
    <mergeCell ref="F612:I612"/>
    <mergeCell ref="F613:I613"/>
    <mergeCell ref="F618:I618"/>
    <mergeCell ref="F619:I619"/>
    <mergeCell ref="F620:I620"/>
    <mergeCell ref="F621:I621"/>
    <mergeCell ref="F614:I614"/>
    <mergeCell ref="F615:I615"/>
    <mergeCell ref="F616:I616"/>
    <mergeCell ref="F617:I617"/>
    <mergeCell ref="F622:I622"/>
    <mergeCell ref="F593:I593"/>
    <mergeCell ref="F594:I594"/>
    <mergeCell ref="F595:I595"/>
    <mergeCell ref="F596:I596"/>
    <mergeCell ref="F597:I597"/>
    <mergeCell ref="F598:I598"/>
    <mergeCell ref="F599:I599"/>
    <mergeCell ref="F600:I600"/>
    <mergeCell ref="F601:I601"/>
    <mergeCell ref="F606:I606"/>
    <mergeCell ref="L606:M606"/>
    <mergeCell ref="N606:Q606"/>
    <mergeCell ref="F607:I607"/>
    <mergeCell ref="F602:I602"/>
    <mergeCell ref="F603:I603"/>
    <mergeCell ref="F604:I604"/>
    <mergeCell ref="F605:I605"/>
    <mergeCell ref="L583:M583"/>
    <mergeCell ref="N583:Q583"/>
    <mergeCell ref="F584:I584"/>
    <mergeCell ref="F585:I585"/>
    <mergeCell ref="F580:I580"/>
    <mergeCell ref="F581:I581"/>
    <mergeCell ref="F582:I582"/>
    <mergeCell ref="F583:I583"/>
    <mergeCell ref="N588:Q588"/>
    <mergeCell ref="F589:I589"/>
    <mergeCell ref="F590:I590"/>
    <mergeCell ref="F591:I591"/>
    <mergeCell ref="F586:I586"/>
    <mergeCell ref="F587:I587"/>
    <mergeCell ref="F588:I588"/>
    <mergeCell ref="L588:M588"/>
    <mergeCell ref="F592:I592"/>
    <mergeCell ref="F567:I567"/>
    <mergeCell ref="F568:I568"/>
    <mergeCell ref="F569:I569"/>
    <mergeCell ref="F570:I570"/>
    <mergeCell ref="F573:I573"/>
    <mergeCell ref="F574:I574"/>
    <mergeCell ref="F575:I575"/>
    <mergeCell ref="F578:I578"/>
    <mergeCell ref="F579:I579"/>
    <mergeCell ref="F559:I559"/>
    <mergeCell ref="F560:I560"/>
    <mergeCell ref="L575:M575"/>
    <mergeCell ref="N575:Q575"/>
    <mergeCell ref="F576:I576"/>
    <mergeCell ref="F577:I577"/>
    <mergeCell ref="L570:M570"/>
    <mergeCell ref="N570:Q570"/>
    <mergeCell ref="F571:I571"/>
    <mergeCell ref="F572:I572"/>
    <mergeCell ref="L562:M562"/>
    <mergeCell ref="N562:Q562"/>
    <mergeCell ref="L579:M579"/>
    <mergeCell ref="N579:Q579"/>
    <mergeCell ref="F554:I554"/>
    <mergeCell ref="F555:I555"/>
    <mergeCell ref="F557:I557"/>
    <mergeCell ref="L557:M557"/>
    <mergeCell ref="N557:Q557"/>
    <mergeCell ref="F558:I558"/>
    <mergeCell ref="F563:I563"/>
    <mergeCell ref="F564:I564"/>
    <mergeCell ref="F565:I565"/>
    <mergeCell ref="F566:I566"/>
    <mergeCell ref="F561:I561"/>
    <mergeCell ref="F562:I562"/>
    <mergeCell ref="L566:M566"/>
    <mergeCell ref="N566:Q566"/>
    <mergeCell ref="N556:Q556"/>
    <mergeCell ref="F539:I539"/>
    <mergeCell ref="F540:I540"/>
    <mergeCell ref="F541:I541"/>
    <mergeCell ref="F542:I542"/>
    <mergeCell ref="F543:I543"/>
    <mergeCell ref="F544:I544"/>
    <mergeCell ref="F545:I545"/>
    <mergeCell ref="N553:Q553"/>
    <mergeCell ref="F548:I548"/>
    <mergeCell ref="F549:I549"/>
    <mergeCell ref="F550:I550"/>
    <mergeCell ref="F551:I551"/>
    <mergeCell ref="L545:M545"/>
    <mergeCell ref="N545:Q545"/>
    <mergeCell ref="F546:I546"/>
    <mergeCell ref="F547:I547"/>
    <mergeCell ref="F528:I528"/>
    <mergeCell ref="F529:I529"/>
    <mergeCell ref="F530:I530"/>
    <mergeCell ref="L530:M530"/>
    <mergeCell ref="F552:I552"/>
    <mergeCell ref="F553:I553"/>
    <mergeCell ref="L553:M553"/>
    <mergeCell ref="F536:I536"/>
    <mergeCell ref="F537:I537"/>
    <mergeCell ref="N530:Q530"/>
    <mergeCell ref="F531:I531"/>
    <mergeCell ref="F532:I532"/>
    <mergeCell ref="F533:I533"/>
    <mergeCell ref="L533:M533"/>
    <mergeCell ref="N533:Q533"/>
    <mergeCell ref="F517:I517"/>
    <mergeCell ref="F518:I518"/>
    <mergeCell ref="L518:M518"/>
    <mergeCell ref="N518:Q518"/>
    <mergeCell ref="F519:I519"/>
    <mergeCell ref="F520:I520"/>
    <mergeCell ref="L521:M521"/>
    <mergeCell ref="N521:Q521"/>
    <mergeCell ref="F522:I522"/>
    <mergeCell ref="F523:I523"/>
    <mergeCell ref="F538:I538"/>
    <mergeCell ref="L538:M538"/>
    <mergeCell ref="N538:Q538"/>
    <mergeCell ref="F521:I521"/>
    <mergeCell ref="F534:I534"/>
    <mergeCell ref="F535:I535"/>
    <mergeCell ref="F526:I526"/>
    <mergeCell ref="F527:I527"/>
    <mergeCell ref="L527:M527"/>
    <mergeCell ref="N527:Q527"/>
    <mergeCell ref="F524:I524"/>
    <mergeCell ref="L524:M524"/>
    <mergeCell ref="N524:Q524"/>
    <mergeCell ref="F525:I525"/>
    <mergeCell ref="F508:I508"/>
    <mergeCell ref="F509:I509"/>
    <mergeCell ref="L509:M509"/>
    <mergeCell ref="N509:Q509"/>
    <mergeCell ref="F504:I504"/>
    <mergeCell ref="F505:I505"/>
    <mergeCell ref="F506:I506"/>
    <mergeCell ref="F507:I507"/>
    <mergeCell ref="F514:I514"/>
    <mergeCell ref="F515:I515"/>
    <mergeCell ref="L515:M515"/>
    <mergeCell ref="N515:Q515"/>
    <mergeCell ref="F510:I510"/>
    <mergeCell ref="F511:I511"/>
    <mergeCell ref="F512:I512"/>
    <mergeCell ref="F513:I513"/>
    <mergeCell ref="F516:I516"/>
    <mergeCell ref="F488:I488"/>
    <mergeCell ref="F489:I489"/>
    <mergeCell ref="F490:I490"/>
    <mergeCell ref="F491:I491"/>
    <mergeCell ref="F492:I492"/>
    <mergeCell ref="F493:I493"/>
    <mergeCell ref="F494:I494"/>
    <mergeCell ref="F495:I495"/>
    <mergeCell ref="F496:I496"/>
    <mergeCell ref="F479:I479"/>
    <mergeCell ref="F500:I500"/>
    <mergeCell ref="F501:I501"/>
    <mergeCell ref="F502:I502"/>
    <mergeCell ref="F503:I503"/>
    <mergeCell ref="F498:I498"/>
    <mergeCell ref="F499:I499"/>
    <mergeCell ref="F475:I475"/>
    <mergeCell ref="L475:M475"/>
    <mergeCell ref="N475:Q475"/>
    <mergeCell ref="F476:I476"/>
    <mergeCell ref="F477:I477"/>
    <mergeCell ref="F478:I478"/>
    <mergeCell ref="F480:I480"/>
    <mergeCell ref="F481:I481"/>
    <mergeCell ref="L481:M481"/>
    <mergeCell ref="N481:Q481"/>
    <mergeCell ref="L503:M503"/>
    <mergeCell ref="N503:Q503"/>
    <mergeCell ref="N497:Q497"/>
    <mergeCell ref="L498:M498"/>
    <mergeCell ref="N498:Q498"/>
    <mergeCell ref="F486:I486"/>
    <mergeCell ref="F487:I487"/>
    <mergeCell ref="L487:M487"/>
    <mergeCell ref="N487:Q487"/>
    <mergeCell ref="F482:I482"/>
    <mergeCell ref="F483:I483"/>
    <mergeCell ref="F484:I484"/>
    <mergeCell ref="F485:I485"/>
    <mergeCell ref="L465:M465"/>
    <mergeCell ref="N465:Q465"/>
    <mergeCell ref="F466:I466"/>
    <mergeCell ref="F467:I467"/>
    <mergeCell ref="F462:I462"/>
    <mergeCell ref="F463:I463"/>
    <mergeCell ref="F464:I464"/>
    <mergeCell ref="F465:I465"/>
    <mergeCell ref="F472:I472"/>
    <mergeCell ref="F473:I473"/>
    <mergeCell ref="F468:I468"/>
    <mergeCell ref="F469:I469"/>
    <mergeCell ref="L469:M469"/>
    <mergeCell ref="N469:Q469"/>
    <mergeCell ref="F474:I474"/>
    <mergeCell ref="F451:I451"/>
    <mergeCell ref="F452:I452"/>
    <mergeCell ref="F453:I453"/>
    <mergeCell ref="F456:I456"/>
    <mergeCell ref="F457:I457"/>
    <mergeCell ref="F460:I460"/>
    <mergeCell ref="F461:I461"/>
    <mergeCell ref="F470:I470"/>
    <mergeCell ref="F471:I471"/>
    <mergeCell ref="F444:I444"/>
    <mergeCell ref="L457:M457"/>
    <mergeCell ref="N457:Q457"/>
    <mergeCell ref="F458:I458"/>
    <mergeCell ref="F459:I459"/>
    <mergeCell ref="L453:M453"/>
    <mergeCell ref="N453:Q453"/>
    <mergeCell ref="F454:I454"/>
    <mergeCell ref="F455:I455"/>
    <mergeCell ref="N447:Q447"/>
    <mergeCell ref="L461:M461"/>
    <mergeCell ref="N461:Q461"/>
    <mergeCell ref="F439:I439"/>
    <mergeCell ref="F440:I440"/>
    <mergeCell ref="F441:I441"/>
    <mergeCell ref="F442:I442"/>
    <mergeCell ref="F443:I443"/>
    <mergeCell ref="L443:M443"/>
    <mergeCell ref="N443:Q443"/>
    <mergeCell ref="F448:I448"/>
    <mergeCell ref="F449:I449"/>
    <mergeCell ref="F450:I450"/>
    <mergeCell ref="L450:M450"/>
    <mergeCell ref="F445:I445"/>
    <mergeCell ref="F447:I447"/>
    <mergeCell ref="L447:M447"/>
    <mergeCell ref="N450:Q450"/>
    <mergeCell ref="N446:Q446"/>
    <mergeCell ref="F428:I428"/>
    <mergeCell ref="F429:I429"/>
    <mergeCell ref="F430:I430"/>
    <mergeCell ref="L430:M430"/>
    <mergeCell ref="N430:Q430"/>
    <mergeCell ref="F431:I431"/>
    <mergeCell ref="F432:I432"/>
    <mergeCell ref="F433:I433"/>
    <mergeCell ref="F436:I436"/>
    <mergeCell ref="L436:M436"/>
    <mergeCell ref="N436:Q436"/>
    <mergeCell ref="F437:I437"/>
    <mergeCell ref="L433:M433"/>
    <mergeCell ref="N433:Q433"/>
    <mergeCell ref="F434:I434"/>
    <mergeCell ref="F435:I435"/>
    <mergeCell ref="F438:I438"/>
    <mergeCell ref="F415:I415"/>
    <mergeCell ref="F416:I416"/>
    <mergeCell ref="F417:I417"/>
    <mergeCell ref="F420:I420"/>
    <mergeCell ref="F421:I421"/>
    <mergeCell ref="F422:I422"/>
    <mergeCell ref="F425:I425"/>
    <mergeCell ref="F426:I426"/>
    <mergeCell ref="F427:I427"/>
    <mergeCell ref="L422:M422"/>
    <mergeCell ref="N422:Q422"/>
    <mergeCell ref="F423:I423"/>
    <mergeCell ref="F424:I424"/>
    <mergeCell ref="L417:M417"/>
    <mergeCell ref="N417:Q417"/>
    <mergeCell ref="F418:I418"/>
    <mergeCell ref="F419:I419"/>
    <mergeCell ref="L427:M427"/>
    <mergeCell ref="N427:Q427"/>
    <mergeCell ref="F404:I404"/>
    <mergeCell ref="L404:M404"/>
    <mergeCell ref="N404:Q404"/>
    <mergeCell ref="F405:I405"/>
    <mergeCell ref="F406:I406"/>
    <mergeCell ref="F407:I407"/>
    <mergeCell ref="F408:I408"/>
    <mergeCell ref="F409:I409"/>
    <mergeCell ref="F412:I412"/>
    <mergeCell ref="L412:M412"/>
    <mergeCell ref="N412:Q412"/>
    <mergeCell ref="F413:I413"/>
    <mergeCell ref="L409:M409"/>
    <mergeCell ref="N409:Q409"/>
    <mergeCell ref="F410:I410"/>
    <mergeCell ref="F411:I411"/>
    <mergeCell ref="F414:I414"/>
    <mergeCell ref="F393:I393"/>
    <mergeCell ref="L393:M393"/>
    <mergeCell ref="N393:Q393"/>
    <mergeCell ref="F394:I394"/>
    <mergeCell ref="F395:I395"/>
    <mergeCell ref="F396:I396"/>
    <mergeCell ref="F397:I397"/>
    <mergeCell ref="F398:I398"/>
    <mergeCell ref="L398:M398"/>
    <mergeCell ref="N398:Q398"/>
    <mergeCell ref="F399:I399"/>
    <mergeCell ref="F400:I400"/>
    <mergeCell ref="F401:I401"/>
    <mergeCell ref="L401:M401"/>
    <mergeCell ref="N401:Q401"/>
    <mergeCell ref="F402:I402"/>
    <mergeCell ref="F403:I403"/>
    <mergeCell ref="F378:I378"/>
    <mergeCell ref="F379:I379"/>
    <mergeCell ref="F380:I380"/>
    <mergeCell ref="F381:I381"/>
    <mergeCell ref="F384:I384"/>
    <mergeCell ref="F385:I385"/>
    <mergeCell ref="F386:I386"/>
    <mergeCell ref="F387:I387"/>
    <mergeCell ref="F390:I390"/>
    <mergeCell ref="F391:I391"/>
    <mergeCell ref="L381:M381"/>
    <mergeCell ref="N381:Q381"/>
    <mergeCell ref="F382:I382"/>
    <mergeCell ref="F383:I383"/>
    <mergeCell ref="F392:I392"/>
    <mergeCell ref="F367:I367"/>
    <mergeCell ref="F368:I368"/>
    <mergeCell ref="F369:I369"/>
    <mergeCell ref="F370:I370"/>
    <mergeCell ref="F371:I371"/>
    <mergeCell ref="F374:I374"/>
    <mergeCell ref="F377:I377"/>
    <mergeCell ref="F388:I388"/>
    <mergeCell ref="F389:I389"/>
    <mergeCell ref="F361:I361"/>
    <mergeCell ref="L374:M374"/>
    <mergeCell ref="N374:Q374"/>
    <mergeCell ref="F375:I375"/>
    <mergeCell ref="F376:I376"/>
    <mergeCell ref="L371:M371"/>
    <mergeCell ref="N371:Q371"/>
    <mergeCell ref="F372:I372"/>
    <mergeCell ref="F373:I373"/>
    <mergeCell ref="N363:Q363"/>
    <mergeCell ref="L377:M377"/>
    <mergeCell ref="N377:Q377"/>
    <mergeCell ref="F355:I355"/>
    <mergeCell ref="F356:I356"/>
    <mergeCell ref="F358:I358"/>
    <mergeCell ref="L358:M358"/>
    <mergeCell ref="N358:Q358"/>
    <mergeCell ref="F359:I359"/>
    <mergeCell ref="F360:I360"/>
    <mergeCell ref="F364:I364"/>
    <mergeCell ref="F365:I365"/>
    <mergeCell ref="F366:I366"/>
    <mergeCell ref="L366:M366"/>
    <mergeCell ref="F362:I362"/>
    <mergeCell ref="F363:I363"/>
    <mergeCell ref="L363:M363"/>
    <mergeCell ref="N366:Q366"/>
    <mergeCell ref="N357:Q357"/>
    <mergeCell ref="F344:I344"/>
    <mergeCell ref="F345:I345"/>
    <mergeCell ref="L345:M345"/>
    <mergeCell ref="N345:Q345"/>
    <mergeCell ref="F346:I346"/>
    <mergeCell ref="F347:I347"/>
    <mergeCell ref="F348:I348"/>
    <mergeCell ref="F349:I349"/>
    <mergeCell ref="F352:I352"/>
    <mergeCell ref="F353:I353"/>
    <mergeCell ref="L353:M353"/>
    <mergeCell ref="N353:Q353"/>
    <mergeCell ref="L349:M349"/>
    <mergeCell ref="N349:Q349"/>
    <mergeCell ref="F350:I350"/>
    <mergeCell ref="F351:I351"/>
    <mergeCell ref="F354:I354"/>
    <mergeCell ref="F331:I331"/>
    <mergeCell ref="F332:I332"/>
    <mergeCell ref="F333:I333"/>
    <mergeCell ref="F334:I334"/>
    <mergeCell ref="F337:I337"/>
    <mergeCell ref="F338:I338"/>
    <mergeCell ref="F339:I339"/>
    <mergeCell ref="F340:I340"/>
    <mergeCell ref="F341:I341"/>
    <mergeCell ref="L341:M341"/>
    <mergeCell ref="N341:Q341"/>
    <mergeCell ref="F342:I342"/>
    <mergeCell ref="F343:I343"/>
    <mergeCell ref="L334:M334"/>
    <mergeCell ref="N334:Q334"/>
    <mergeCell ref="F335:I335"/>
    <mergeCell ref="F336:I336"/>
    <mergeCell ref="F322:I322"/>
    <mergeCell ref="F323:I323"/>
    <mergeCell ref="L323:M323"/>
    <mergeCell ref="N323:Q323"/>
    <mergeCell ref="F318:I318"/>
    <mergeCell ref="F319:I319"/>
    <mergeCell ref="F320:I320"/>
    <mergeCell ref="F321:I321"/>
    <mergeCell ref="F329:I329"/>
    <mergeCell ref="L329:M329"/>
    <mergeCell ref="N329:Q329"/>
    <mergeCell ref="F324:I324"/>
    <mergeCell ref="F325:I325"/>
    <mergeCell ref="F326:I326"/>
    <mergeCell ref="F327:I327"/>
    <mergeCell ref="F330:I330"/>
    <mergeCell ref="F306:I306"/>
    <mergeCell ref="F307:I307"/>
    <mergeCell ref="F308:I308"/>
    <mergeCell ref="F311:I311"/>
    <mergeCell ref="F312:I312"/>
    <mergeCell ref="F315:I315"/>
    <mergeCell ref="F316:I316"/>
    <mergeCell ref="F317:I317"/>
    <mergeCell ref="F328:I328"/>
    <mergeCell ref="L312:M312"/>
    <mergeCell ref="N312:Q312"/>
    <mergeCell ref="F313:I313"/>
    <mergeCell ref="F314:I314"/>
    <mergeCell ref="L308:M308"/>
    <mergeCell ref="N308:Q308"/>
    <mergeCell ref="F309:I309"/>
    <mergeCell ref="F310:I310"/>
    <mergeCell ref="L317:M317"/>
    <mergeCell ref="N317:Q317"/>
    <mergeCell ref="F295:I295"/>
    <mergeCell ref="F296:I296"/>
    <mergeCell ref="L296:M296"/>
    <mergeCell ref="N296:Q296"/>
    <mergeCell ref="F297:I297"/>
    <mergeCell ref="F298:I298"/>
    <mergeCell ref="F299:I299"/>
    <mergeCell ref="L299:M299"/>
    <mergeCell ref="F294:I294"/>
    <mergeCell ref="N299:Q299"/>
    <mergeCell ref="F300:I300"/>
    <mergeCell ref="F301:I301"/>
    <mergeCell ref="F302:I302"/>
    <mergeCell ref="L302:M302"/>
    <mergeCell ref="N302:Q302"/>
    <mergeCell ref="N284:Q284"/>
    <mergeCell ref="F285:I285"/>
    <mergeCell ref="F286:I286"/>
    <mergeCell ref="F303:I303"/>
    <mergeCell ref="F304:I304"/>
    <mergeCell ref="F305:I305"/>
    <mergeCell ref="F284:I284"/>
    <mergeCell ref="F287:I287"/>
    <mergeCell ref="F290:I290"/>
    <mergeCell ref="F293:I293"/>
    <mergeCell ref="N271:Q271"/>
    <mergeCell ref="L290:M290"/>
    <mergeCell ref="N290:Q290"/>
    <mergeCell ref="F291:I291"/>
    <mergeCell ref="F292:I292"/>
    <mergeCell ref="L287:M287"/>
    <mergeCell ref="N287:Q287"/>
    <mergeCell ref="F288:I288"/>
    <mergeCell ref="F289:I289"/>
    <mergeCell ref="L284:M284"/>
    <mergeCell ref="F272:I272"/>
    <mergeCell ref="F273:I273"/>
    <mergeCell ref="F275:I275"/>
    <mergeCell ref="L275:M275"/>
    <mergeCell ref="F270:I270"/>
    <mergeCell ref="F271:I271"/>
    <mergeCell ref="L271:M271"/>
    <mergeCell ref="F279:I279"/>
    <mergeCell ref="F280:I280"/>
    <mergeCell ref="F281:I281"/>
    <mergeCell ref="F282:I282"/>
    <mergeCell ref="N275:Q275"/>
    <mergeCell ref="F276:I276"/>
    <mergeCell ref="F277:I277"/>
    <mergeCell ref="F278:I278"/>
    <mergeCell ref="F283:I283"/>
    <mergeCell ref="N274:Q274"/>
    <mergeCell ref="F261:I261"/>
    <mergeCell ref="L261:M261"/>
    <mergeCell ref="N261:Q261"/>
    <mergeCell ref="F262:I262"/>
    <mergeCell ref="F263:I263"/>
    <mergeCell ref="F264:I264"/>
    <mergeCell ref="L264:M264"/>
    <mergeCell ref="N264:Q264"/>
    <mergeCell ref="F267:I267"/>
    <mergeCell ref="F268:I268"/>
    <mergeCell ref="L268:M268"/>
    <mergeCell ref="N268:Q268"/>
    <mergeCell ref="F265:I265"/>
    <mergeCell ref="L265:M265"/>
    <mergeCell ref="N265:Q265"/>
    <mergeCell ref="F266:I266"/>
    <mergeCell ref="L252:M252"/>
    <mergeCell ref="N252:Q252"/>
    <mergeCell ref="F253:I253"/>
    <mergeCell ref="F254:I254"/>
    <mergeCell ref="F269:I269"/>
    <mergeCell ref="F250:I250"/>
    <mergeCell ref="F251:I251"/>
    <mergeCell ref="F252:I252"/>
    <mergeCell ref="F255:I255"/>
    <mergeCell ref="F258:I258"/>
    <mergeCell ref="L240:M240"/>
    <mergeCell ref="N240:Q240"/>
    <mergeCell ref="L258:M258"/>
    <mergeCell ref="N258:Q258"/>
    <mergeCell ref="F259:I259"/>
    <mergeCell ref="F260:I260"/>
    <mergeCell ref="L255:M255"/>
    <mergeCell ref="N255:Q255"/>
    <mergeCell ref="F256:I256"/>
    <mergeCell ref="F257:I257"/>
    <mergeCell ref="N243:Q243"/>
    <mergeCell ref="F244:I244"/>
    <mergeCell ref="F245:I245"/>
    <mergeCell ref="F246:I246"/>
    <mergeCell ref="L246:M246"/>
    <mergeCell ref="N246:Q246"/>
    <mergeCell ref="F243:I243"/>
    <mergeCell ref="L243:M243"/>
    <mergeCell ref="F231:I231"/>
    <mergeCell ref="F232:I232"/>
    <mergeCell ref="F247:I247"/>
    <mergeCell ref="F248:I248"/>
    <mergeCell ref="F249:I249"/>
    <mergeCell ref="L249:M249"/>
    <mergeCell ref="F241:I241"/>
    <mergeCell ref="F242:I242"/>
    <mergeCell ref="F239:I239"/>
    <mergeCell ref="F240:I240"/>
    <mergeCell ref="L234:M234"/>
    <mergeCell ref="N234:Q234"/>
    <mergeCell ref="N249:Q249"/>
    <mergeCell ref="F226:I226"/>
    <mergeCell ref="F227:I227"/>
    <mergeCell ref="F228:I228"/>
    <mergeCell ref="L228:M228"/>
    <mergeCell ref="N228:Q228"/>
    <mergeCell ref="F229:I229"/>
    <mergeCell ref="F230:I230"/>
    <mergeCell ref="F235:I235"/>
    <mergeCell ref="F236:I236"/>
    <mergeCell ref="F237:I237"/>
    <mergeCell ref="F238:I238"/>
    <mergeCell ref="F233:I233"/>
    <mergeCell ref="F234:I234"/>
    <mergeCell ref="L222:M222"/>
    <mergeCell ref="N216:Q216"/>
    <mergeCell ref="F217:I217"/>
    <mergeCell ref="F218:I218"/>
    <mergeCell ref="F219:I219"/>
    <mergeCell ref="F214:I214"/>
    <mergeCell ref="F215:I215"/>
    <mergeCell ref="F216:I216"/>
    <mergeCell ref="L216:M216"/>
    <mergeCell ref="N204:Q204"/>
    <mergeCell ref="N222:Q222"/>
    <mergeCell ref="F223:I223"/>
    <mergeCell ref="F224:I224"/>
    <mergeCell ref="F225:I225"/>
    <mergeCell ref="L225:M225"/>
    <mergeCell ref="N225:Q225"/>
    <mergeCell ref="F220:I220"/>
    <mergeCell ref="F221:I221"/>
    <mergeCell ref="F222:I222"/>
    <mergeCell ref="F205:I205"/>
    <mergeCell ref="F206:I206"/>
    <mergeCell ref="F207:I207"/>
    <mergeCell ref="L207:M207"/>
    <mergeCell ref="F203:I203"/>
    <mergeCell ref="F204:I204"/>
    <mergeCell ref="L204:M204"/>
    <mergeCell ref="N207:Q207"/>
    <mergeCell ref="F208:I208"/>
    <mergeCell ref="F209:I209"/>
    <mergeCell ref="F210:I210"/>
    <mergeCell ref="L210:M210"/>
    <mergeCell ref="N210:Q210"/>
    <mergeCell ref="F211:I211"/>
    <mergeCell ref="F212:I212"/>
    <mergeCell ref="F213:I213"/>
    <mergeCell ref="F190:I190"/>
    <mergeCell ref="F193:I193"/>
    <mergeCell ref="F194:I194"/>
    <mergeCell ref="F195:I195"/>
    <mergeCell ref="F196:I196"/>
    <mergeCell ref="F197:I197"/>
    <mergeCell ref="F200:I200"/>
    <mergeCell ref="L197:M197"/>
    <mergeCell ref="N197:Q197"/>
    <mergeCell ref="F198:I198"/>
    <mergeCell ref="F199:I199"/>
    <mergeCell ref="L190:M190"/>
    <mergeCell ref="N190:Q190"/>
    <mergeCell ref="F191:I191"/>
    <mergeCell ref="F192:I192"/>
    <mergeCell ref="F201:I201"/>
    <mergeCell ref="F202:I202"/>
    <mergeCell ref="F177:I177"/>
    <mergeCell ref="F178:I178"/>
    <mergeCell ref="F179:I179"/>
    <mergeCell ref="F182:I182"/>
    <mergeCell ref="F183:I183"/>
    <mergeCell ref="F184:I184"/>
    <mergeCell ref="F185:I185"/>
    <mergeCell ref="F188:I188"/>
    <mergeCell ref="L185:M185"/>
    <mergeCell ref="N185:Q185"/>
    <mergeCell ref="F186:I186"/>
    <mergeCell ref="F187:I187"/>
    <mergeCell ref="L179:M179"/>
    <mergeCell ref="N179:Q179"/>
    <mergeCell ref="F180:I180"/>
    <mergeCell ref="F181:I181"/>
    <mergeCell ref="F189:I189"/>
    <mergeCell ref="F166:I166"/>
    <mergeCell ref="F167:I167"/>
    <mergeCell ref="F168:I168"/>
    <mergeCell ref="F171:I171"/>
    <mergeCell ref="F174:I174"/>
    <mergeCell ref="F175:I175"/>
    <mergeCell ref="L171:M171"/>
    <mergeCell ref="N171:Q171"/>
    <mergeCell ref="F172:I172"/>
    <mergeCell ref="F173:I173"/>
    <mergeCell ref="L168:M168"/>
    <mergeCell ref="N168:Q168"/>
    <mergeCell ref="F169:I169"/>
    <mergeCell ref="F170:I170"/>
    <mergeCell ref="L175:M175"/>
    <mergeCell ref="N175:Q175"/>
    <mergeCell ref="F176:I176"/>
    <mergeCell ref="F156:I156"/>
    <mergeCell ref="L156:M156"/>
    <mergeCell ref="N156:Q156"/>
    <mergeCell ref="F157:I157"/>
    <mergeCell ref="F158:I158"/>
    <mergeCell ref="F159:I159"/>
    <mergeCell ref="L159:M159"/>
    <mergeCell ref="F163:I163"/>
    <mergeCell ref="F164:I164"/>
    <mergeCell ref="F165:I165"/>
    <mergeCell ref="L165:M165"/>
    <mergeCell ref="N159:Q159"/>
    <mergeCell ref="F160:I160"/>
    <mergeCell ref="F161:I161"/>
    <mergeCell ref="F162:I162"/>
    <mergeCell ref="L162:M162"/>
    <mergeCell ref="N162:Q162"/>
    <mergeCell ref="N165:Q165"/>
    <mergeCell ref="F145:I145"/>
    <mergeCell ref="F146:I146"/>
    <mergeCell ref="F147:I147"/>
    <mergeCell ref="L147:M147"/>
    <mergeCell ref="N147:Q147"/>
    <mergeCell ref="F148:I148"/>
    <mergeCell ref="F149:I149"/>
    <mergeCell ref="F150:I150"/>
    <mergeCell ref="L150:M150"/>
    <mergeCell ref="N150:Q150"/>
    <mergeCell ref="F151:I151"/>
    <mergeCell ref="F152:I152"/>
    <mergeCell ref="F153:I153"/>
    <mergeCell ref="L153:M153"/>
    <mergeCell ref="N153:Q153"/>
    <mergeCell ref="F154:I154"/>
    <mergeCell ref="F155:I155"/>
    <mergeCell ref="D120:H120"/>
    <mergeCell ref="N120:Q120"/>
    <mergeCell ref="D121:H121"/>
    <mergeCell ref="N121:Q121"/>
    <mergeCell ref="D122:H122"/>
    <mergeCell ref="N122:Q122"/>
    <mergeCell ref="N123:Q123"/>
    <mergeCell ref="L125:Q125"/>
    <mergeCell ref="M138:Q138"/>
    <mergeCell ref="F140:I140"/>
    <mergeCell ref="L140:M140"/>
    <mergeCell ref="N140:Q140"/>
    <mergeCell ref="C131:Q131"/>
    <mergeCell ref="F133:P133"/>
    <mergeCell ref="M135:P135"/>
    <mergeCell ref="M137:Q137"/>
    <mergeCell ref="F144:I144"/>
    <mergeCell ref="L144:M144"/>
    <mergeCell ref="N144:Q144"/>
    <mergeCell ref="N141:Q141"/>
    <mergeCell ref="N142:Q142"/>
    <mergeCell ref="N143:Q143"/>
    <mergeCell ref="N108:Q108"/>
    <mergeCell ref="N109:Q109"/>
    <mergeCell ref="N110:Q110"/>
    <mergeCell ref="N111:Q111"/>
    <mergeCell ref="N104:Q104"/>
    <mergeCell ref="N105:Q105"/>
    <mergeCell ref="N106:Q106"/>
    <mergeCell ref="N107:Q107"/>
    <mergeCell ref="N117:Q117"/>
    <mergeCell ref="D118:H118"/>
    <mergeCell ref="N118:Q118"/>
    <mergeCell ref="D119:H119"/>
    <mergeCell ref="N119:Q119"/>
    <mergeCell ref="N112:Q112"/>
    <mergeCell ref="N113:Q113"/>
    <mergeCell ref="N114:Q114"/>
    <mergeCell ref="N115:Q115"/>
    <mergeCell ref="N91:Q91"/>
    <mergeCell ref="N92:Q92"/>
    <mergeCell ref="N93:Q93"/>
    <mergeCell ref="N94:Q94"/>
    <mergeCell ref="N87:Q87"/>
    <mergeCell ref="N88:Q88"/>
    <mergeCell ref="N89:Q89"/>
    <mergeCell ref="N90:Q90"/>
    <mergeCell ref="N99:Q99"/>
    <mergeCell ref="N100:Q100"/>
    <mergeCell ref="N101:Q101"/>
    <mergeCell ref="N102:Q102"/>
    <mergeCell ref="N95:Q95"/>
    <mergeCell ref="N96:Q96"/>
    <mergeCell ref="N97:Q97"/>
    <mergeCell ref="N98:Q98"/>
    <mergeCell ref="N103:Q103"/>
    <mergeCell ref="H31:J31"/>
    <mergeCell ref="M31:P31"/>
    <mergeCell ref="H32:J32"/>
    <mergeCell ref="M32:P32"/>
    <mergeCell ref="H33:J33"/>
    <mergeCell ref="M33:P33"/>
    <mergeCell ref="H34:J34"/>
    <mergeCell ref="M34:P34"/>
    <mergeCell ref="H35:J35"/>
    <mergeCell ref="M80:P80"/>
    <mergeCell ref="M82:Q82"/>
    <mergeCell ref="M83:Q83"/>
    <mergeCell ref="C85:G85"/>
    <mergeCell ref="N85:Q85"/>
    <mergeCell ref="M35:P35"/>
    <mergeCell ref="L37:P37"/>
    <mergeCell ref="C76:Q76"/>
    <mergeCell ref="F78:P78"/>
    <mergeCell ref="O10:P10"/>
    <mergeCell ref="O11:P11"/>
    <mergeCell ref="O13:P13"/>
    <mergeCell ref="E14:L14"/>
    <mergeCell ref="O14:P14"/>
    <mergeCell ref="C2:Q2"/>
    <mergeCell ref="C4:Q4"/>
    <mergeCell ref="F6:P6"/>
    <mergeCell ref="O8:P8"/>
    <mergeCell ref="E23:L23"/>
    <mergeCell ref="M26:P26"/>
    <mergeCell ref="M27:P27"/>
    <mergeCell ref="M29:P29"/>
    <mergeCell ref="O16:P16"/>
    <mergeCell ref="O17:P17"/>
    <mergeCell ref="O19:P19"/>
    <mergeCell ref="O20:P20"/>
  </mergeCells>
  <phoneticPr fontId="37" type="noConversion"/>
  <hyperlinks>
    <hyperlink ref="F1:G1" location="C2" tooltip="Krycí list rozpočtu" display="1) Krycí list rozpočtu"/>
    <hyperlink ref="H1:K1" location="C85" tooltip="Rekapitulace rozpočtu" display="2) Rekapitulace rozpočtu"/>
    <hyperlink ref="L1" location="C140" tooltip="Rozpočet" display="3) Rozpočet"/>
    <hyperlink ref="S1:T1" location="'Rekapitulace stavby'!C2" tooltip="Rekapitulace stavby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719a-17 - MŠ Horažďovice,...</vt:lpstr>
      <vt:lpstr>'719a-17 - MŠ Horažďovice,...'!Názvy_tisku</vt:lpstr>
      <vt:lpstr>'Rekapitulace stavby'!Názvy_tisku</vt:lpstr>
      <vt:lpstr>'719a-17 - MŠ Horažďovice,...'!Oblast_tisku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JirkaNTB\Jirka</dc:creator>
  <cp:lastModifiedBy>Jirka</cp:lastModifiedBy>
  <dcterms:created xsi:type="dcterms:W3CDTF">2017-12-20T09:52:04Z</dcterms:created>
  <dcterms:modified xsi:type="dcterms:W3CDTF">2017-12-20T09:52:46Z</dcterms:modified>
</cp:coreProperties>
</file>