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N:\0_Akce\ENERGETIKA_Kotelny_UT  - - - - - -\KD_kotelna\Rozpocet\VÝKAZY, ROZP\"/>
    </mc:Choice>
  </mc:AlternateContent>
  <bookViews>
    <workbookView xWindow="285" yWindow="555" windowWidth="16965" windowHeight="7485" activeTab="1"/>
  </bookViews>
  <sheets>
    <sheet name="Rekapitulace stavby" sheetId="1" r:id="rId1"/>
    <sheet name="01 - D.1 - OPZ-Plynové za..." sheetId="2" r:id="rId2"/>
    <sheet name="02 - D.1 -OPZ-Demontáže" sheetId="3" r:id="rId3"/>
  </sheets>
  <definedNames>
    <definedName name="_xlnm.Print_Titles" localSheetId="1">'01 - D.1 - OPZ-Plynové za...'!$112:$112</definedName>
    <definedName name="_xlnm.Print_Titles" localSheetId="2">'02 - D.1 -OPZ-Demontáže'!$110:$110</definedName>
    <definedName name="_xlnm.Print_Titles" localSheetId="0">'Rekapitulace stavby'!$85:$85</definedName>
    <definedName name="_xlnm.Print_Area" localSheetId="1">'01 - D.1 - OPZ-Plynové za...'!$C$4:$Q$70,'01 - D.1 - OPZ-Plynové za...'!$C$76:$Q$96,'01 - D.1 - OPZ-Plynové za...'!$C$102:$Q$157</definedName>
    <definedName name="_xlnm.Print_Area" localSheetId="2">'02 - D.1 -OPZ-Demontáže'!$C$4:$Q$70,'02 - D.1 -OPZ-Demontáže'!$C$76:$Q$94,'02 - D.1 -OPZ-Demontáže'!$C$100:$Q$121</definedName>
    <definedName name="_xlnm.Print_Area" localSheetId="0">'Rekapitulace stavby'!$C$4:$AP$70,'Rekapitulace stavby'!$C$76:$AP$93</definedName>
  </definedNames>
  <calcPr calcId="162913"/>
</workbook>
</file>

<file path=xl/calcChain.xml><?xml version="1.0" encoding="utf-8"?>
<calcChain xmlns="http://schemas.openxmlformats.org/spreadsheetml/2006/main">
  <c r="AY89" i="1" l="1"/>
  <c r="AX89" i="1"/>
  <c r="BI121" i="3"/>
  <c r="BH121" i="3"/>
  <c r="BG121" i="3"/>
  <c r="BF121" i="3"/>
  <c r="AA121" i="3"/>
  <c r="Y121" i="3"/>
  <c r="W121" i="3"/>
  <c r="BK121" i="3"/>
  <c r="N121" i="3"/>
  <c r="BE121" i="3" s="1"/>
  <c r="BI120" i="3"/>
  <c r="BH120" i="3"/>
  <c r="BG120" i="3"/>
  <c r="BF120" i="3"/>
  <c r="AA120" i="3"/>
  <c r="Y120" i="3"/>
  <c r="W120" i="3"/>
  <c r="BK120" i="3"/>
  <c r="N120" i="3"/>
  <c r="BE120" i="3"/>
  <c r="BI119" i="3"/>
  <c r="BH119" i="3"/>
  <c r="BG119" i="3"/>
  <c r="BF119" i="3"/>
  <c r="AA119" i="3"/>
  <c r="Y119" i="3"/>
  <c r="W119" i="3"/>
  <c r="BK119" i="3"/>
  <c r="N119" i="3"/>
  <c r="BE119" i="3" s="1"/>
  <c r="BI118" i="3"/>
  <c r="BH118" i="3"/>
  <c r="BG118" i="3"/>
  <c r="BF118" i="3"/>
  <c r="AA118" i="3"/>
  <c r="Y118" i="3"/>
  <c r="W118" i="3"/>
  <c r="BK118" i="3"/>
  <c r="N118" i="3"/>
  <c r="BE118" i="3" s="1"/>
  <c r="BI117" i="3"/>
  <c r="H36" i="3" s="1"/>
  <c r="BD89" i="1" s="1"/>
  <c r="BH117" i="3"/>
  <c r="BG117" i="3"/>
  <c r="BF117" i="3"/>
  <c r="AA117" i="3"/>
  <c r="Y117" i="3"/>
  <c r="W117" i="3"/>
  <c r="BK117" i="3"/>
  <c r="N117" i="3"/>
  <c r="BE117" i="3" s="1"/>
  <c r="BI116" i="3"/>
  <c r="BH116" i="3"/>
  <c r="BG116" i="3"/>
  <c r="BF116" i="3"/>
  <c r="AA116" i="3"/>
  <c r="Y116" i="3"/>
  <c r="W116" i="3"/>
  <c r="BK116" i="3"/>
  <c r="N116" i="3"/>
  <c r="BE116" i="3"/>
  <c r="BI115" i="3"/>
  <c r="BH115" i="3"/>
  <c r="BG115" i="3"/>
  <c r="BF115" i="3"/>
  <c r="AA115" i="3"/>
  <c r="AA113" i="3" s="1"/>
  <c r="AA112" i="3" s="1"/>
  <c r="AA111" i="3" s="1"/>
  <c r="Y115" i="3"/>
  <c r="W115" i="3"/>
  <c r="BK115" i="3"/>
  <c r="N115" i="3"/>
  <c r="BE115" i="3" s="1"/>
  <c r="BI114" i="3"/>
  <c r="BH114" i="3"/>
  <c r="BG114" i="3"/>
  <c r="H34" i="3" s="1"/>
  <c r="BB89" i="1" s="1"/>
  <c r="BF114" i="3"/>
  <c r="AA114" i="3"/>
  <c r="Y114" i="3"/>
  <c r="W114" i="3"/>
  <c r="W113" i="3"/>
  <c r="W112" i="3" s="1"/>
  <c r="W111" i="3" s="1"/>
  <c r="AU89" i="1" s="1"/>
  <c r="BK114" i="3"/>
  <c r="N114" i="3"/>
  <c r="BE114" i="3" s="1"/>
  <c r="F105" i="3"/>
  <c r="F103" i="3"/>
  <c r="M28" i="3"/>
  <c r="AS89" i="1"/>
  <c r="F81" i="3"/>
  <c r="F79" i="3"/>
  <c r="O21" i="3"/>
  <c r="E21" i="3"/>
  <c r="M84" i="3" s="1"/>
  <c r="O20" i="3"/>
  <c r="O18" i="3"/>
  <c r="E18" i="3"/>
  <c r="M83" i="3" s="1"/>
  <c r="O17" i="3"/>
  <c r="O15" i="3"/>
  <c r="E15" i="3"/>
  <c r="F84" i="3" s="1"/>
  <c r="O14" i="3"/>
  <c r="O12" i="3"/>
  <c r="E12" i="3"/>
  <c r="F107" i="3" s="1"/>
  <c r="O11" i="3"/>
  <c r="O9" i="3"/>
  <c r="M105" i="3" s="1"/>
  <c r="F6" i="3"/>
  <c r="F78" i="3" s="1"/>
  <c r="AY88" i="1"/>
  <c r="AX88" i="1"/>
  <c r="BI157" i="2"/>
  <c r="BH157" i="2"/>
  <c r="BG157" i="2"/>
  <c r="BF157" i="2"/>
  <c r="AA157" i="2"/>
  <c r="AA156" i="2" s="1"/>
  <c r="Y157" i="2"/>
  <c r="Y156" i="2" s="1"/>
  <c r="W157" i="2"/>
  <c r="W156" i="2" s="1"/>
  <c r="BK157" i="2"/>
  <c r="BK156" i="2" s="1"/>
  <c r="N156" i="2" s="1"/>
  <c r="N92" i="2" s="1"/>
  <c r="N157" i="2"/>
  <c r="BE157" i="2" s="1"/>
  <c r="BI155" i="2"/>
  <c r="BH155" i="2"/>
  <c r="BG155" i="2"/>
  <c r="BF155" i="2"/>
  <c r="AA155" i="2"/>
  <c r="Y155" i="2"/>
  <c r="W155" i="2"/>
  <c r="BK155" i="2"/>
  <c r="N155" i="2"/>
  <c r="BE155" i="2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AA151" i="2" s="1"/>
  <c r="AA114" i="2" s="1"/>
  <c r="Y152" i="2"/>
  <c r="W152" i="2"/>
  <c r="BK152" i="2"/>
  <c r="N152" i="2"/>
  <c r="BE152" i="2" s="1"/>
  <c r="BI150" i="2"/>
  <c r="BH150" i="2"/>
  <c r="BG150" i="2"/>
  <c r="BF150" i="2"/>
  <c r="AA150" i="2"/>
  <c r="Y150" i="2"/>
  <c r="W150" i="2"/>
  <c r="BK150" i="2"/>
  <c r="N150" i="2"/>
  <c r="BE150" i="2"/>
  <c r="BI149" i="2"/>
  <c r="BH149" i="2"/>
  <c r="BG149" i="2"/>
  <c r="BF149" i="2"/>
  <c r="AA149" i="2"/>
  <c r="Y149" i="2"/>
  <c r="W149" i="2"/>
  <c r="BK149" i="2"/>
  <c r="N149" i="2"/>
  <c r="BE149" i="2"/>
  <c r="BI148" i="2"/>
  <c r="BH148" i="2"/>
  <c r="BG148" i="2"/>
  <c r="BF148" i="2"/>
  <c r="AA148" i="2"/>
  <c r="Y148" i="2"/>
  <c r="W148" i="2"/>
  <c r="BK148" i="2"/>
  <c r="N148" i="2"/>
  <c r="BE148" i="2"/>
  <c r="BI147" i="2"/>
  <c r="BH147" i="2"/>
  <c r="BG147" i="2"/>
  <c r="BF147" i="2"/>
  <c r="AA147" i="2"/>
  <c r="Y147" i="2"/>
  <c r="W147" i="2"/>
  <c r="BK147" i="2"/>
  <c r="N147" i="2"/>
  <c r="BE147" i="2"/>
  <c r="BI146" i="2"/>
  <c r="BH146" i="2"/>
  <c r="BG146" i="2"/>
  <c r="BF146" i="2"/>
  <c r="AA146" i="2"/>
  <c r="Y146" i="2"/>
  <c r="W146" i="2"/>
  <c r="BK146" i="2"/>
  <c r="N146" i="2"/>
  <c r="BE146" i="2"/>
  <c r="BI145" i="2"/>
  <c r="BH145" i="2"/>
  <c r="BG145" i="2"/>
  <c r="BF145" i="2"/>
  <c r="AA145" i="2"/>
  <c r="Y145" i="2"/>
  <c r="W145" i="2"/>
  <c r="BK145" i="2"/>
  <c r="N145" i="2"/>
  <c r="BE145" i="2"/>
  <c r="BI144" i="2"/>
  <c r="BH144" i="2"/>
  <c r="BG144" i="2"/>
  <c r="BF144" i="2"/>
  <c r="AA144" i="2"/>
  <c r="Y144" i="2"/>
  <c r="W144" i="2"/>
  <c r="BK144" i="2"/>
  <c r="N144" i="2"/>
  <c r="BE144" i="2"/>
  <c r="BI143" i="2"/>
  <c r="BH143" i="2"/>
  <c r="BG143" i="2"/>
  <c r="BF143" i="2"/>
  <c r="AA143" i="2"/>
  <c r="Y143" i="2"/>
  <c r="W143" i="2"/>
  <c r="BK143" i="2"/>
  <c r="N143" i="2"/>
  <c r="BE143" i="2"/>
  <c r="BI142" i="2"/>
  <c r="BH142" i="2"/>
  <c r="BG142" i="2"/>
  <c r="BF142" i="2"/>
  <c r="AA142" i="2"/>
  <c r="Y142" i="2"/>
  <c r="W142" i="2"/>
  <c r="BK142" i="2"/>
  <c r="N142" i="2"/>
  <c r="BE142" i="2"/>
  <c r="BI141" i="2"/>
  <c r="BH141" i="2"/>
  <c r="BG141" i="2"/>
  <c r="BF141" i="2"/>
  <c r="AA141" i="2"/>
  <c r="Y141" i="2"/>
  <c r="W141" i="2"/>
  <c r="BK141" i="2"/>
  <c r="N141" i="2"/>
  <c r="BE141" i="2"/>
  <c r="BI140" i="2"/>
  <c r="BH140" i="2"/>
  <c r="BG140" i="2"/>
  <c r="BF140" i="2"/>
  <c r="AA140" i="2"/>
  <c r="Y140" i="2"/>
  <c r="W140" i="2"/>
  <c r="BK140" i="2"/>
  <c r="N140" i="2"/>
  <c r="BE140" i="2"/>
  <c r="BI139" i="2"/>
  <c r="BH139" i="2"/>
  <c r="BG139" i="2"/>
  <c r="BF139" i="2"/>
  <c r="AA139" i="2"/>
  <c r="Y139" i="2"/>
  <c r="W139" i="2"/>
  <c r="BK139" i="2"/>
  <c r="N139" i="2"/>
  <c r="BE139" i="2"/>
  <c r="BI138" i="2"/>
  <c r="BH138" i="2"/>
  <c r="BG138" i="2"/>
  <c r="BF138" i="2"/>
  <c r="AA138" i="2"/>
  <c r="Y138" i="2"/>
  <c r="W138" i="2"/>
  <c r="BK138" i="2"/>
  <c r="N138" i="2"/>
  <c r="BE138" i="2"/>
  <c r="BI137" i="2"/>
  <c r="BH137" i="2"/>
  <c r="BG137" i="2"/>
  <c r="BF137" i="2"/>
  <c r="AA137" i="2"/>
  <c r="Y137" i="2"/>
  <c r="W137" i="2"/>
  <c r="BK137" i="2"/>
  <c r="N137" i="2"/>
  <c r="BE137" i="2"/>
  <c r="BI136" i="2"/>
  <c r="BH136" i="2"/>
  <c r="BG136" i="2"/>
  <c r="BF136" i="2"/>
  <c r="AA136" i="2"/>
  <c r="Y136" i="2"/>
  <c r="W136" i="2"/>
  <c r="BK136" i="2"/>
  <c r="N136" i="2"/>
  <c r="BE136" i="2"/>
  <c r="BI135" i="2"/>
  <c r="BH135" i="2"/>
  <c r="BG135" i="2"/>
  <c r="BF135" i="2"/>
  <c r="AA135" i="2"/>
  <c r="Y135" i="2"/>
  <c r="W135" i="2"/>
  <c r="BK135" i="2"/>
  <c r="N135" i="2"/>
  <c r="BE135" i="2"/>
  <c r="BI134" i="2"/>
  <c r="BH134" i="2"/>
  <c r="BG134" i="2"/>
  <c r="BF134" i="2"/>
  <c r="AA134" i="2"/>
  <c r="Y134" i="2"/>
  <c r="W134" i="2"/>
  <c r="BK134" i="2"/>
  <c r="N134" i="2"/>
  <c r="BE134" i="2"/>
  <c r="BI133" i="2"/>
  <c r="BH133" i="2"/>
  <c r="BG133" i="2"/>
  <c r="BF133" i="2"/>
  <c r="AA133" i="2"/>
  <c r="Y133" i="2"/>
  <c r="W133" i="2"/>
  <c r="BK133" i="2"/>
  <c r="N133" i="2"/>
  <c r="BE133" i="2"/>
  <c r="BI132" i="2"/>
  <c r="BH132" i="2"/>
  <c r="BG132" i="2"/>
  <c r="BF132" i="2"/>
  <c r="AA132" i="2"/>
  <c r="Y132" i="2"/>
  <c r="W132" i="2"/>
  <c r="BK132" i="2"/>
  <c r="N132" i="2"/>
  <c r="BE132" i="2"/>
  <c r="BI131" i="2"/>
  <c r="BH131" i="2"/>
  <c r="BG131" i="2"/>
  <c r="BF131" i="2"/>
  <c r="AA131" i="2"/>
  <c r="Y131" i="2"/>
  <c r="W131" i="2"/>
  <c r="BK131" i="2"/>
  <c r="N131" i="2"/>
  <c r="BE131" i="2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Y129" i="2"/>
  <c r="W129" i="2"/>
  <c r="BK129" i="2"/>
  <c r="N129" i="2"/>
  <c r="BE129" i="2"/>
  <c r="BI128" i="2"/>
  <c r="BH128" i="2"/>
  <c r="BG128" i="2"/>
  <c r="BF128" i="2"/>
  <c r="AA128" i="2"/>
  <c r="Y128" i="2"/>
  <c r="W128" i="2"/>
  <c r="BK128" i="2"/>
  <c r="N128" i="2"/>
  <c r="BE128" i="2"/>
  <c r="BI127" i="2"/>
  <c r="BH127" i="2"/>
  <c r="BG127" i="2"/>
  <c r="BF127" i="2"/>
  <c r="AA127" i="2"/>
  <c r="Y127" i="2"/>
  <c r="W127" i="2"/>
  <c r="BK127" i="2"/>
  <c r="N127" i="2"/>
  <c r="BE127" i="2"/>
  <c r="BI126" i="2"/>
  <c r="BH126" i="2"/>
  <c r="BG126" i="2"/>
  <c r="BF126" i="2"/>
  <c r="AA126" i="2"/>
  <c r="Y126" i="2"/>
  <c r="W126" i="2"/>
  <c r="BK126" i="2"/>
  <c r="N126" i="2"/>
  <c r="BE126" i="2"/>
  <c r="BI125" i="2"/>
  <c r="BH125" i="2"/>
  <c r="BG125" i="2"/>
  <c r="BF125" i="2"/>
  <c r="AA125" i="2"/>
  <c r="Y125" i="2"/>
  <c r="W125" i="2"/>
  <c r="BK125" i="2"/>
  <c r="N125" i="2"/>
  <c r="BE125" i="2"/>
  <c r="BI124" i="2"/>
  <c r="BH124" i="2"/>
  <c r="BG124" i="2"/>
  <c r="BF124" i="2"/>
  <c r="AA124" i="2"/>
  <c r="Y124" i="2"/>
  <c r="W124" i="2"/>
  <c r="BK124" i="2"/>
  <c r="N124" i="2"/>
  <c r="BE124" i="2"/>
  <c r="BI123" i="2"/>
  <c r="BH123" i="2"/>
  <c r="BG123" i="2"/>
  <c r="BF123" i="2"/>
  <c r="AA123" i="2"/>
  <c r="Y123" i="2"/>
  <c r="W123" i="2"/>
  <c r="BK123" i="2"/>
  <c r="N123" i="2"/>
  <c r="BE123" i="2"/>
  <c r="BI122" i="2"/>
  <c r="BH122" i="2"/>
  <c r="BG122" i="2"/>
  <c r="BF122" i="2"/>
  <c r="AA122" i="2"/>
  <c r="Y122" i="2"/>
  <c r="W122" i="2"/>
  <c r="BK122" i="2"/>
  <c r="N122" i="2"/>
  <c r="BE122" i="2"/>
  <c r="BI121" i="2"/>
  <c r="BH121" i="2"/>
  <c r="BG121" i="2"/>
  <c r="BF121" i="2"/>
  <c r="AA121" i="2"/>
  <c r="Y121" i="2"/>
  <c r="W121" i="2"/>
  <c r="BK121" i="2"/>
  <c r="N121" i="2"/>
  <c r="BE121" i="2"/>
  <c r="BI120" i="2"/>
  <c r="BH120" i="2"/>
  <c r="BG120" i="2"/>
  <c r="BF120" i="2"/>
  <c r="AA120" i="2"/>
  <c r="Y120" i="2"/>
  <c r="W120" i="2"/>
  <c r="BK120" i="2"/>
  <c r="N120" i="2"/>
  <c r="BE120" i="2"/>
  <c r="BI119" i="2"/>
  <c r="BH119" i="2"/>
  <c r="BG119" i="2"/>
  <c r="BF119" i="2"/>
  <c r="AA119" i="2"/>
  <c r="Y119" i="2"/>
  <c r="W119" i="2"/>
  <c r="BK119" i="2"/>
  <c r="N119" i="2"/>
  <c r="BE119" i="2"/>
  <c r="BI118" i="2"/>
  <c r="BH118" i="2"/>
  <c r="BG118" i="2"/>
  <c r="BF118" i="2"/>
  <c r="AA118" i="2"/>
  <c r="Y118" i="2"/>
  <c r="W118" i="2"/>
  <c r="BK118" i="2"/>
  <c r="N118" i="2"/>
  <c r="BE118" i="2"/>
  <c r="BI117" i="2"/>
  <c r="BH117" i="2"/>
  <c r="BG117" i="2"/>
  <c r="BF117" i="2"/>
  <c r="AA117" i="2"/>
  <c r="Y117" i="2"/>
  <c r="W117" i="2"/>
  <c r="BK117" i="2"/>
  <c r="N117" i="2"/>
  <c r="BE117" i="2"/>
  <c r="BI116" i="2"/>
  <c r="BH116" i="2"/>
  <c r="BG116" i="2"/>
  <c r="BF116" i="2"/>
  <c r="AA116" i="2"/>
  <c r="AA115" i="2"/>
  <c r="Y116" i="2"/>
  <c r="W116" i="2"/>
  <c r="BK116" i="2"/>
  <c r="N116" i="2"/>
  <c r="BE116" i="2"/>
  <c r="F107" i="2"/>
  <c r="F105" i="2"/>
  <c r="M28" i="2"/>
  <c r="AS88" i="1"/>
  <c r="AS87" i="1" s="1"/>
  <c r="F81" i="2"/>
  <c r="F79" i="2"/>
  <c r="O21" i="2"/>
  <c r="E21" i="2"/>
  <c r="M110" i="2" s="1"/>
  <c r="O20" i="2"/>
  <c r="O18" i="2"/>
  <c r="E18" i="2"/>
  <c r="M83" i="2" s="1"/>
  <c r="O17" i="2"/>
  <c r="O15" i="2"/>
  <c r="E15" i="2"/>
  <c r="F84" i="2" s="1"/>
  <c r="O14" i="2"/>
  <c r="O12" i="2"/>
  <c r="E12" i="2"/>
  <c r="F109" i="2" s="1"/>
  <c r="O11" i="2"/>
  <c r="O9" i="2"/>
  <c r="M81" i="2" s="1"/>
  <c r="M107" i="2"/>
  <c r="F6" i="2"/>
  <c r="F78" i="2" s="1"/>
  <c r="AK27" i="1"/>
  <c r="AM83" i="1"/>
  <c r="L83" i="1"/>
  <c r="AM82" i="1"/>
  <c r="L82" i="1"/>
  <c r="AM80" i="1"/>
  <c r="L80" i="1"/>
  <c r="L78" i="1"/>
  <c r="L77" i="1"/>
  <c r="H36" i="2" l="1"/>
  <c r="BD88" i="1" s="1"/>
  <c r="BD87" i="1" s="1"/>
  <c r="W35" i="1" s="1"/>
  <c r="Y151" i="2"/>
  <c r="F83" i="3"/>
  <c r="Y113" i="3"/>
  <c r="Y112" i="3" s="1"/>
  <c r="Y111" i="3" s="1"/>
  <c r="W115" i="2"/>
  <c r="Y115" i="2"/>
  <c r="Y114" i="2" s="1"/>
  <c r="Y113" i="2" s="1"/>
  <c r="W151" i="2"/>
  <c r="M81" i="3"/>
  <c r="M33" i="3"/>
  <c r="AW89" i="1" s="1"/>
  <c r="BK115" i="2"/>
  <c r="BK114" i="2" s="1"/>
  <c r="H35" i="2"/>
  <c r="BC88" i="1" s="1"/>
  <c r="M33" i="2"/>
  <c r="AW88" i="1" s="1"/>
  <c r="H34" i="2"/>
  <c r="BB88" i="1" s="1"/>
  <c r="BK151" i="2"/>
  <c r="N151" i="2" s="1"/>
  <c r="N91" i="2" s="1"/>
  <c r="BB87" i="1"/>
  <c r="AX87" i="1" s="1"/>
  <c r="BK113" i="3"/>
  <c r="N113" i="3" s="1"/>
  <c r="N90" i="3" s="1"/>
  <c r="M32" i="3"/>
  <c r="AV89" i="1" s="1"/>
  <c r="AT89" i="1" s="1"/>
  <c r="H35" i="3"/>
  <c r="BC89" i="1" s="1"/>
  <c r="M109" i="2"/>
  <c r="M84" i="2"/>
  <c r="F83" i="2"/>
  <c r="H32" i="2"/>
  <c r="AZ88" i="1" s="1"/>
  <c r="M32" i="2"/>
  <c r="AV88" i="1" s="1"/>
  <c r="AT88" i="1" s="1"/>
  <c r="AA113" i="2"/>
  <c r="BK112" i="3"/>
  <c r="H32" i="3"/>
  <c r="AZ89" i="1" s="1"/>
  <c r="H33" i="2"/>
  <c r="BA88" i="1" s="1"/>
  <c r="M108" i="3"/>
  <c r="H33" i="3"/>
  <c r="BA89" i="1" s="1"/>
  <c r="M107" i="3"/>
  <c r="F104" i="2"/>
  <c r="F110" i="2"/>
  <c r="F102" i="3"/>
  <c r="F108" i="3"/>
  <c r="N115" i="2" l="1"/>
  <c r="N90" i="2" s="1"/>
  <c r="W114" i="2"/>
  <c r="W113" i="2" s="1"/>
  <c r="AU88" i="1" s="1"/>
  <c r="AU87" i="1" s="1"/>
  <c r="W33" i="1"/>
  <c r="BC87" i="1"/>
  <c r="AY87" i="1" s="1"/>
  <c r="BA87" i="1"/>
  <c r="AW87" i="1" s="1"/>
  <c r="AK32" i="1" s="1"/>
  <c r="AZ87" i="1"/>
  <c r="N114" i="2"/>
  <c r="N89" i="2" s="1"/>
  <c r="BK113" i="2"/>
  <c r="N113" i="2" s="1"/>
  <c r="N88" i="2" s="1"/>
  <c r="N112" i="3"/>
  <c r="N89" i="3" s="1"/>
  <c r="BK111" i="3"/>
  <c r="N111" i="3" s="1"/>
  <c r="N88" i="3" s="1"/>
  <c r="W34" i="1" l="1"/>
  <c r="W32" i="1"/>
  <c r="AV87" i="1"/>
  <c r="W31" i="1"/>
  <c r="L94" i="3"/>
  <c r="M27" i="3"/>
  <c r="M30" i="3" s="1"/>
  <c r="L96" i="2"/>
  <c r="M27" i="2"/>
  <c r="M30" i="2" s="1"/>
  <c r="AT87" i="1" l="1"/>
  <c r="AK31" i="1"/>
  <c r="L38" i="2"/>
  <c r="AG88" i="1"/>
  <c r="L38" i="3"/>
  <c r="AG89" i="1"/>
  <c r="AN89" i="1" s="1"/>
  <c r="AN88" i="1" l="1"/>
  <c r="AG87" i="1"/>
  <c r="AN87" i="1" l="1"/>
  <c r="AN93" i="1" s="1"/>
  <c r="AG93" i="1"/>
  <c r="AK26" i="1"/>
  <c r="AK29" i="1" s="1"/>
  <c r="AK37" i="1" s="1"/>
</calcChain>
</file>

<file path=xl/sharedStrings.xml><?xml version="1.0" encoding="utf-8"?>
<sst xmlns="http://schemas.openxmlformats.org/spreadsheetml/2006/main" count="1086" uniqueCount="317">
  <si>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</si>
  <si>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</si>
  <si>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</si>
  <si>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</si>
  <si>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</si>
  <si>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</si>
  <si>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</si>
  <si>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</si>
  <si>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</si>
  <si>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</si>
  <si>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</si>
  <si>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</si>
  <si>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</si>
  <si>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</si>
  <si>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</si>
  <si>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</si>
  <si>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9999434a</t>
  </si>
  <si>
    <t>Stavba:</t>
  </si>
  <si>
    <t>JKSO:</t>
  </si>
  <si>
    <t>CC-CZ:</t>
  </si>
  <si>
    <t>Místo:</t>
  </si>
  <si>
    <t>Datum:</t>
  </si>
  <si>
    <t>24. 3. 2020</t>
  </si>
  <si>
    <t>Objednatel:</t>
  </si>
  <si>
    <t>IČ:</t>
  </si>
  <si>
    <t>Město Horažďovice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</si>
  <si>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</si>
  <si>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</si>
  <si>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</si>
  <si>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</si>
  <si>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</si>
  <si>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</si>
  <si>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</si>
  <si>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</si>
  <si>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</si>
  <si>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</si>
  <si>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</si>
  <si>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</si>
  <si>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</si>
  <si>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</si>
  <si>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</si>
  <si>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</si>
  <si>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</si>
  <si>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</si>
  <si>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</si>
  <si>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</si>
  <si>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</si>
  <si>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</si>
  <si>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</si>
  <si>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</si>
  <si>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</si>
  <si>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</si>
  <si>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</si>
  <si>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</si>
  <si>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</si>
  <si>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</si>
  <si>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</si>
  <si>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</si>
  <si>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</si>
  <si>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</si>
  <si>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</si>
  <si>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</si>
  <si>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</si>
  <si>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</si>
  <si>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</si>
  <si>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</si>
  <si>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</si>
  <si>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</si>
  <si>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</si>
  <si>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</si>
  <si>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</si>
  <si>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</si>
  <si>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</si>
  <si>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</si>
  <si>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</si>
  <si>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{0a0b8953-3877-49de-8617-81d8a6ba6802}</t>
  </si>
  <si>
    <t>{00000000-0000-0000-0000-000000000000}</t>
  </si>
  <si>
    <t>/</t>
  </si>
  <si>
    <t>01</t>
  </si>
  <si>
    <t>1</t>
  </si>
  <si>
    <t>{da6483fa-8c3f-46a9-ac0b-86fdf92bb12d}</t>
  </si>
  <si>
    <t>02</t>
  </si>
  <si>
    <t>{23773712-0e3c-482c-a080-4aac94d3a0c3}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</si>
  <si>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</si>
  <si>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</si>
  <si>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</si>
  <si>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</si>
  <si>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</si>
  <si>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</si>
  <si>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</si>
  <si>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</si>
  <si>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</si>
  <si>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</si>
  <si>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</si>
  <si>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</si>
  <si>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</si>
  <si>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</si>
  <si>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</si>
  <si>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</si>
  <si>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</si>
  <si>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</si>
  <si>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</si>
  <si>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</si>
  <si>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723 - Zdravotechnika - přípojka NTL plynu a domovní plynovod</t>
  </si>
  <si>
    <t xml:space="preserve">    783 - Dokončovací práce - nátěry</t>
  </si>
  <si>
    <t>HZS - Hodinové zúčtovací sazby a stav.přípomoce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</si>
  <si>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</si>
  <si>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</si>
  <si>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</si>
  <si>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</si>
  <si>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</si>
  <si>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</si>
  <si>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</si>
  <si>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</si>
  <si>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</si>
  <si>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</si>
  <si>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</si>
  <si>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</si>
  <si>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</si>
  <si>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</si>
  <si>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</si>
  <si>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</si>
  <si>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</si>
  <si>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723111202</t>
  </si>
  <si>
    <t>Potrubí ocelové závitové černé bezešvé svařované běžné DN 15</t>
  </si>
  <si>
    <t>m</t>
  </si>
  <si>
    <t>16</t>
  </si>
  <si>
    <t>1303634902</t>
  </si>
  <si>
    <t>723111203</t>
  </si>
  <si>
    <t>Potrubí ocelové závitové černé bezešvé svařované běžné DN 20</t>
  </si>
  <si>
    <t>-1681986512</t>
  </si>
  <si>
    <t>3</t>
  </si>
  <si>
    <t>723111204</t>
  </si>
  <si>
    <t>Potrubí ocelové závitové černé bezešvé svařované běžné DN 25</t>
  </si>
  <si>
    <t>-1528191251</t>
  </si>
  <si>
    <t>4</t>
  </si>
  <si>
    <t>723111205</t>
  </si>
  <si>
    <t>Potrubí ocelové závitové černé bezešvé svařované běžné DN 32</t>
  </si>
  <si>
    <t>-1277485367</t>
  </si>
  <si>
    <t>5</t>
  </si>
  <si>
    <t>723150312</t>
  </si>
  <si>
    <t>Potrubí ocelové hladké černé bezešvé spojované svařováním tvářené za tepla D 57x3,2 mm</t>
  </si>
  <si>
    <t>-548796409</t>
  </si>
  <si>
    <t>6</t>
  </si>
  <si>
    <t>723150313</t>
  </si>
  <si>
    <t>Potrubí ocelové hladké černé bezešvé spojované svařováním tvářené za tepla D 76x3,2 mm</t>
  </si>
  <si>
    <t>92746305</t>
  </si>
  <si>
    <t>7</t>
  </si>
  <si>
    <t>723150315</t>
  </si>
  <si>
    <t>Potrubí ocelové hladké černé bezešvé spojované svařováním tvářené za tepla D 108x4 mm</t>
  </si>
  <si>
    <t>248601921</t>
  </si>
  <si>
    <t>8</t>
  </si>
  <si>
    <t>723150341</t>
  </si>
  <si>
    <t>Redukce zhotovená kováním přes 1 DN DN 32/25</t>
  </si>
  <si>
    <t>kus</t>
  </si>
  <si>
    <t>572637641</t>
  </si>
  <si>
    <t>9</t>
  </si>
  <si>
    <t>723150344</t>
  </si>
  <si>
    <t>Redukce zhotovená kováním přes 1 DN DN 65/50</t>
  </si>
  <si>
    <t>-2105799597</t>
  </si>
  <si>
    <t>10</t>
  </si>
  <si>
    <t>723150346</t>
  </si>
  <si>
    <t>Redukce zhotovená kováním přes 1 DN DN 100/65</t>
  </si>
  <si>
    <t>-1471608573</t>
  </si>
  <si>
    <t>11</t>
  </si>
  <si>
    <t>723160207</t>
  </si>
  <si>
    <t>Přípojka k plynoměru spojované na závit bez ochozu G 2</t>
  </si>
  <si>
    <t>soubor</t>
  </si>
  <si>
    <t>1261169710</t>
  </si>
  <si>
    <t>12</t>
  </si>
  <si>
    <t>723160337</t>
  </si>
  <si>
    <t>Rozpěrka přípojek plynoměru G 2</t>
  </si>
  <si>
    <t>134654376</t>
  </si>
  <si>
    <t>13</t>
  </si>
  <si>
    <t>723190202</t>
  </si>
  <si>
    <t>Přípojka plynovodní ocelová závitová černá bezešvá běžná DN 15</t>
  </si>
  <si>
    <t>207762222</t>
  </si>
  <si>
    <t>14</t>
  </si>
  <si>
    <t>723190204</t>
  </si>
  <si>
    <t>Přípojka plynovodní ocelová závitová černá bezešvá spojovaná na závit běžná DN 25</t>
  </si>
  <si>
    <t>-2033807093</t>
  </si>
  <si>
    <t>723190205</t>
  </si>
  <si>
    <t>Přípojka plynovodní ocelová závitová černá bezešvá běžná DN 32</t>
  </si>
  <si>
    <t>1069226426</t>
  </si>
  <si>
    <t>723190251</t>
  </si>
  <si>
    <t>Výpustky plynovodní vedení a upevnění DN 15</t>
  </si>
  <si>
    <t>-825012870</t>
  </si>
  <si>
    <t>17</t>
  </si>
  <si>
    <t>723190254</t>
  </si>
  <si>
    <t>Výpustky plynovodní vedení a upevnění do DN 50</t>
  </si>
  <si>
    <t>1312927773</t>
  </si>
  <si>
    <t>18</t>
  </si>
  <si>
    <t>723190901</t>
  </si>
  <si>
    <t>Uzavření,otevření plynovodního potrubí při opravě</t>
  </si>
  <si>
    <t>1798604455</t>
  </si>
  <si>
    <t>19</t>
  </si>
  <si>
    <t>723190907</t>
  </si>
  <si>
    <t>Odvzdušnění nebo napuštění plynovodního potrubí-odhad stávající metráže plynovodního potrubí 50m+nové potrubí 17m</t>
  </si>
  <si>
    <t>-1357531617</t>
  </si>
  <si>
    <t>20</t>
  </si>
  <si>
    <t>723190909</t>
  </si>
  <si>
    <t>Zkouška těsnosti potrubí plynovodního</t>
  </si>
  <si>
    <t>240549351</t>
  </si>
  <si>
    <t>723221304</t>
  </si>
  <si>
    <t>Kulový kohoutl vzorkovací  G 1/2¨", PN 5 s vnitřním závitem</t>
  </si>
  <si>
    <t>-203241701</t>
  </si>
  <si>
    <t>22</t>
  </si>
  <si>
    <t>723229105</t>
  </si>
  <si>
    <t>Montáž teploměru stonkového pro plyn se závitem G 1/2" nebo M20x1,5</t>
  </si>
  <si>
    <t>1018017497</t>
  </si>
  <si>
    <t>23</t>
  </si>
  <si>
    <t>M</t>
  </si>
  <si>
    <t>55128138</t>
  </si>
  <si>
    <t>teploměr s jímkou rohový DN15 rozsah -20 až +50°C  G1/2"/M20x1,5,</t>
  </si>
  <si>
    <t>32</t>
  </si>
  <si>
    <t>-1578936287</t>
  </si>
  <si>
    <t>24</t>
  </si>
  <si>
    <t>723229110</t>
  </si>
  <si>
    <t>Montáž sestavy tlakoměrové se závitem M20x1,5 - tlakoměr+kohout tlakoměrový+připojovací nátrubek M20x1,5</t>
  </si>
  <si>
    <t>-1985557988</t>
  </si>
  <si>
    <t>25</t>
  </si>
  <si>
    <t>38841149</t>
  </si>
  <si>
    <t>tlakoměr průměr D 100mm se spodním přípojem M20x1,5 rozsah 0-6 kPa</t>
  </si>
  <si>
    <t>-150104924</t>
  </si>
  <si>
    <t>26</t>
  </si>
  <si>
    <t>42234500</t>
  </si>
  <si>
    <t>kohout tlakoměrový s čepem a nátrubkový pro PN25 s připojenímm20x1,5mm</t>
  </si>
  <si>
    <t>1499761912</t>
  </si>
  <si>
    <t>27</t>
  </si>
  <si>
    <t>42272610</t>
  </si>
  <si>
    <t>přivařovací nátrubek z uhlíkové oceli M20x1,5</t>
  </si>
  <si>
    <t>-1315935615</t>
  </si>
  <si>
    <t>28</t>
  </si>
  <si>
    <t>723231162</t>
  </si>
  <si>
    <t>Kohout kulový přímý G 1/2", PN 42 do 185°C plnoprůtokový, vnitřní závit těžká řada</t>
  </si>
  <si>
    <t>1948327551</t>
  </si>
  <si>
    <t>29</t>
  </si>
  <si>
    <t>723231164</t>
  </si>
  <si>
    <t>Kohout kulový přímý G 1", PN 42 do 185°C plnoprůtokový, vnitřní závit těžká řada</t>
  </si>
  <si>
    <t>-1065671599</t>
  </si>
  <si>
    <t>30</t>
  </si>
  <si>
    <t>723231167</t>
  </si>
  <si>
    <t>Kohout kulový přímý G 2", PN 42 do 185°C plnoprůtokový,vnitřní závit těžká řada</t>
  </si>
  <si>
    <t>-1917670020</t>
  </si>
  <si>
    <t>31</t>
  </si>
  <si>
    <t>723261914</t>
  </si>
  <si>
    <t>Montáž plynoměrů G-25 maximální průtok 40 m3/hod.</t>
  </si>
  <si>
    <t>-240889469</t>
  </si>
  <si>
    <t>723945005</t>
  </si>
  <si>
    <t>Montáž podpěrných konzol pod plynoměr G 25</t>
  </si>
  <si>
    <t>-2098874282</t>
  </si>
  <si>
    <t>33</t>
  </si>
  <si>
    <t>423923005</t>
  </si>
  <si>
    <t>konzola KLS+krytka typ Koňařík  28x30/400 mm pozinkovaná</t>
  </si>
  <si>
    <t>-265028853</t>
  </si>
  <si>
    <t>34</t>
  </si>
  <si>
    <t>723950002</t>
  </si>
  <si>
    <t>Vytěsnění plynu dusíkem před prováděním úprav na stávajícím rozvodu vnitřního plynovodu</t>
  </si>
  <si>
    <t>soub</t>
  </si>
  <si>
    <t>1251741338</t>
  </si>
  <si>
    <t>35</t>
  </si>
  <si>
    <t>998723201</t>
  </si>
  <si>
    <t>Přesun hmot procentní pro vnitřní plynovod v objektech v do 6 m</t>
  </si>
  <si>
    <t>%</t>
  </si>
  <si>
    <t>-1684986762</t>
  </si>
  <si>
    <t>783614653</t>
  </si>
  <si>
    <t>Základní antikorozní jednonásobný syntetický samozákladující potrubí DN do 50 mm+oprava stávajícího</t>
  </si>
  <si>
    <t>-2099955376</t>
  </si>
  <si>
    <t>783614663</t>
  </si>
  <si>
    <t>Základní antikorozní jednonásobný syntetický samozákladující potrubí DN do 100 mm+oprava stávajícího</t>
  </si>
  <si>
    <t>1467133960</t>
  </si>
  <si>
    <t>783617611</t>
  </si>
  <si>
    <t>Krycí dvojnásobný syntetický nátěr potrubí DN do 50 mm+oprava stávajícího</t>
  </si>
  <si>
    <t>489715420</t>
  </si>
  <si>
    <t>783617631</t>
  </si>
  <si>
    <t>Krycí dvojnásobný syntetický nátěr potrubí DN do 100 mm+oprava stávajícího</t>
  </si>
  <si>
    <t>-512264998</t>
  </si>
  <si>
    <t>HZS2213</t>
  </si>
  <si>
    <t>Revize vnitřního plynovodu s vystavením protokolu OPZ a předání celého OPZ  provozovateli</t>
  </si>
  <si>
    <t>512</t>
  </si>
  <si>
    <t>-1285272272</t>
  </si>
  <si>
    <t xml:space="preserve">    723 - Zdravotechnika - vnitřní plynovod</t>
  </si>
  <si>
    <t>723120805</t>
  </si>
  <si>
    <t>Demontáž potrubí ocelové závitové svařované do DN 50</t>
  </si>
  <si>
    <t>-1944142302</t>
  </si>
  <si>
    <t>723150806</t>
  </si>
  <si>
    <t>Demontáž potrubí ocelové hladké svařované D 219</t>
  </si>
  <si>
    <t>-169437088</t>
  </si>
  <si>
    <t>723160817</t>
  </si>
  <si>
    <t>Demontáž přípojka k plynoměru závit s ochozem G 2</t>
  </si>
  <si>
    <t>pár</t>
  </si>
  <si>
    <t>-1379616452</t>
  </si>
  <si>
    <t>723160834</t>
  </si>
  <si>
    <t>Demontáž rozpěrky k plynoměru G 2</t>
  </si>
  <si>
    <t>1376038008</t>
  </si>
  <si>
    <t>723260802</t>
  </si>
  <si>
    <t>Demontáž plynoměrů G 25 nebo G 40 nebo PL 4 max. průtok do 65 m3/hod.</t>
  </si>
  <si>
    <t>1638430867</t>
  </si>
  <si>
    <t>723280800</t>
  </si>
  <si>
    <t>Demontáž plynových armatur do DN 20</t>
  </si>
  <si>
    <t>1858049278</t>
  </si>
  <si>
    <t>723280803</t>
  </si>
  <si>
    <t>Demontáž plynových armatur DN 25 do DN 50</t>
  </si>
  <si>
    <t>1565133712</t>
  </si>
  <si>
    <t>723290821</t>
  </si>
  <si>
    <t>Přemístění vnitrostaveništní demontovaných hmot pro vnitřní plynovod v objektech výšky do 6 m</t>
  </si>
  <si>
    <t>t</t>
  </si>
  <si>
    <t>578321852</t>
  </si>
  <si>
    <t>02 - D.1 -OPZ-Demontáže</t>
  </si>
  <si>
    <t xml:space="preserve">k.ú.Horažďovice </t>
  </si>
  <si>
    <t>Ing. Pavel Míka-Instalprojekt</t>
  </si>
  <si>
    <t>Ing. Pavel Míka</t>
  </si>
  <si>
    <t>k.ú.Horažďovice</t>
  </si>
  <si>
    <t>01 - D.1 - OPZ-Plynové zařízení</t>
  </si>
  <si>
    <t>Rekonstrukce plynové kotelny KD Horažďovice č.p.17</t>
  </si>
  <si>
    <t>D.1 - OPZ-Plynové zařízení</t>
  </si>
  <si>
    <t>D.1 -OPZ-Demontáže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</si>
</sst>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32" fillId="0" borderId="25" xfId="0" applyFont="1" applyBorder="1" applyAlignment="1" applyProtection="1">
      <alignment horizontal="left" vertical="center" wrapText="1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16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4"/>
  <sheetViews>
    <sheetView showGridLines="0" workbookViewId="0">
      <pane ySplit="1" topLeftCell="A67" activePane="bottomLeft" state="frozen"/>
      <selection pane="bottomLeft" activeCell="J90" sqref="J9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58" t="s">
        <v>7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R2" s="165" t="s">
        <v>8</v>
      </c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60" t="s">
        <v>12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23"/>
      <c r="AS4" s="17" t="s">
        <v>13</v>
      </c>
      <c r="BS4" s="18" t="s">
        <v>14</v>
      </c>
    </row>
    <row r="5" spans="1:73" ht="14.45" customHeight="1">
      <c r="B5" s="22"/>
      <c r="C5" s="24"/>
      <c r="D5" s="25" t="s">
        <v>15</v>
      </c>
      <c r="E5" s="24"/>
      <c r="F5" s="24"/>
      <c r="G5" s="24"/>
      <c r="H5" s="24"/>
      <c r="I5" s="24"/>
      <c r="J5" s="24"/>
      <c r="K5" s="162" t="s">
        <v>16</v>
      </c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17</v>
      </c>
      <c r="E6" s="24"/>
      <c r="F6" s="24"/>
      <c r="G6" s="24"/>
      <c r="H6" s="24"/>
      <c r="I6" s="24"/>
      <c r="J6" s="24"/>
      <c r="K6" s="164" t="s">
        <v>314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24"/>
      <c r="AQ6" s="23"/>
      <c r="BS6" s="18" t="s">
        <v>9</v>
      </c>
    </row>
    <row r="7" spans="1:73" ht="14.45" customHeight="1">
      <c r="B7" s="22"/>
      <c r="C7" s="24"/>
      <c r="D7" s="28" t="s">
        <v>18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19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20</v>
      </c>
      <c r="E8" s="24"/>
      <c r="F8" s="24"/>
      <c r="G8" s="24"/>
      <c r="H8" s="24"/>
      <c r="I8" s="24"/>
      <c r="J8" s="24"/>
      <c r="K8" s="154" t="s">
        <v>309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21</v>
      </c>
      <c r="AL8" s="24"/>
      <c r="AM8" s="24"/>
      <c r="AN8" s="26" t="s">
        <v>22</v>
      </c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24</v>
      </c>
      <c r="AL10" s="24"/>
      <c r="AM10" s="24"/>
      <c r="AN10" s="26" t="s">
        <v>5</v>
      </c>
      <c r="AO10" s="24"/>
      <c r="AP10" s="24"/>
      <c r="AQ10" s="23"/>
      <c r="BS10" s="18" t="s">
        <v>9</v>
      </c>
    </row>
    <row r="11" spans="1:73" ht="18.600000000000001" customHeight="1">
      <c r="B11" s="22"/>
      <c r="C11" s="24"/>
      <c r="D11" s="24"/>
      <c r="E11" s="26"/>
      <c r="F11" s="24"/>
      <c r="G11" s="24"/>
      <c r="H11" s="24"/>
      <c r="I11" s="24"/>
      <c r="J11" s="154" t="s">
        <v>25</v>
      </c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26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27</v>
      </c>
      <c r="E13" s="24"/>
      <c r="F13" s="24"/>
      <c r="G13" s="24"/>
      <c r="H13" s="24"/>
      <c r="I13" s="24"/>
      <c r="J13" s="155" t="s">
        <v>310</v>
      </c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24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 ht="15">
      <c r="B14" s="22"/>
      <c r="C14" s="24"/>
      <c r="D14" s="24"/>
      <c r="E14" s="26" t="s">
        <v>28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26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29</v>
      </c>
      <c r="E16" s="24"/>
      <c r="F16" s="24"/>
      <c r="G16" s="24"/>
      <c r="H16" s="24"/>
      <c r="I16" s="24"/>
      <c r="J16" s="155" t="s">
        <v>311</v>
      </c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24</v>
      </c>
      <c r="AL16" s="24"/>
      <c r="AM16" s="24"/>
      <c r="AN16" s="26" t="s">
        <v>5</v>
      </c>
      <c r="AO16" s="24"/>
      <c r="AP16" s="24"/>
      <c r="AQ16" s="23"/>
      <c r="BS16" s="18" t="s">
        <v>6</v>
      </c>
    </row>
    <row r="17" spans="2:71" ht="18.600000000000001" customHeight="1">
      <c r="B17" s="22"/>
      <c r="C17" s="24"/>
      <c r="D17" s="24"/>
      <c r="E17" s="26" t="s">
        <v>28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26</v>
      </c>
      <c r="AL17" s="24"/>
      <c r="AM17" s="24"/>
      <c r="AN17" s="26" t="s">
        <v>5</v>
      </c>
      <c r="AO17" s="24"/>
      <c r="AP17" s="24"/>
      <c r="AQ17" s="23"/>
      <c r="BS17" s="18" t="s">
        <v>30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5" customHeight="1">
      <c r="B19" s="22"/>
      <c r="C19" s="24"/>
      <c r="D19" s="28" t="s">
        <v>31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24</v>
      </c>
      <c r="AL19" s="24"/>
      <c r="AM19" s="24"/>
      <c r="AN19" s="26" t="s">
        <v>5</v>
      </c>
      <c r="AO19" s="24"/>
      <c r="AP19" s="24"/>
      <c r="AQ19" s="23"/>
      <c r="BS19" s="18" t="s">
        <v>9</v>
      </c>
    </row>
    <row r="20" spans="2:71" ht="18.600000000000001" customHeight="1">
      <c r="B20" s="22"/>
      <c r="C20" s="24"/>
      <c r="D20" s="24"/>
      <c r="E20" s="26" t="s">
        <v>28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26</v>
      </c>
      <c r="AL20" s="24"/>
      <c r="AM20" s="24"/>
      <c r="AN20" s="26" t="s">
        <v>5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 ht="15">
      <c r="B22" s="22"/>
      <c r="C22" s="24"/>
      <c r="D22" s="28" t="s">
        <v>32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180" t="s">
        <v>5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81">
        <f>ROUND(AG87,2)</f>
        <v>0</v>
      </c>
      <c r="AL26" s="163"/>
      <c r="AM26" s="163"/>
      <c r="AN26" s="163"/>
      <c r="AO26" s="163"/>
      <c r="AP26" s="24"/>
      <c r="AQ26" s="23"/>
    </row>
    <row r="27" spans="2:71" ht="14.45" customHeight="1">
      <c r="B27" s="22"/>
      <c r="C27" s="24"/>
      <c r="D27" s="30" t="s">
        <v>34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81">
        <f>ROUND(AG91,2)</f>
        <v>0</v>
      </c>
      <c r="AL27" s="181"/>
      <c r="AM27" s="181"/>
      <c r="AN27" s="181"/>
      <c r="AO27" s="181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35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82">
        <f>ROUND(AK26+AK27,2)</f>
        <v>0</v>
      </c>
      <c r="AL29" s="183"/>
      <c r="AM29" s="183"/>
      <c r="AN29" s="183"/>
      <c r="AO29" s="183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36</v>
      </c>
      <c r="E31" s="37"/>
      <c r="F31" s="38" t="s">
        <v>37</v>
      </c>
      <c r="G31" s="37"/>
      <c r="H31" s="37"/>
      <c r="I31" s="37"/>
      <c r="J31" s="37"/>
      <c r="K31" s="37"/>
      <c r="L31" s="156">
        <v>0.21</v>
      </c>
      <c r="M31" s="157"/>
      <c r="N31" s="157"/>
      <c r="O31" s="157"/>
      <c r="P31" s="37"/>
      <c r="Q31" s="37"/>
      <c r="R31" s="37"/>
      <c r="S31" s="37"/>
      <c r="T31" s="40" t="s">
        <v>38</v>
      </c>
      <c r="U31" s="37"/>
      <c r="V31" s="37"/>
      <c r="W31" s="184">
        <f>ROUND(AZ87+SUM(CD92),2)</f>
        <v>0</v>
      </c>
      <c r="X31" s="157"/>
      <c r="Y31" s="157"/>
      <c r="Z31" s="157"/>
      <c r="AA31" s="157"/>
      <c r="AB31" s="157"/>
      <c r="AC31" s="157"/>
      <c r="AD31" s="157"/>
      <c r="AE31" s="157"/>
      <c r="AF31" s="37"/>
      <c r="AG31" s="37"/>
      <c r="AH31" s="37"/>
      <c r="AI31" s="37"/>
      <c r="AJ31" s="37"/>
      <c r="AK31" s="184">
        <f>ROUND(AV87+SUM(BY92),2)</f>
        <v>0</v>
      </c>
      <c r="AL31" s="157"/>
      <c r="AM31" s="157"/>
      <c r="AN31" s="157"/>
      <c r="AO31" s="157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39</v>
      </c>
      <c r="G32" s="37"/>
      <c r="H32" s="37"/>
      <c r="I32" s="37"/>
      <c r="J32" s="37"/>
      <c r="K32" s="37"/>
      <c r="L32" s="156">
        <v>0.15</v>
      </c>
      <c r="M32" s="157"/>
      <c r="N32" s="157"/>
      <c r="O32" s="157"/>
      <c r="P32" s="37"/>
      <c r="Q32" s="37"/>
      <c r="R32" s="37"/>
      <c r="S32" s="37"/>
      <c r="T32" s="40" t="s">
        <v>38</v>
      </c>
      <c r="U32" s="37"/>
      <c r="V32" s="37"/>
      <c r="W32" s="184">
        <f>ROUND(BA87+SUM(CE92),2)</f>
        <v>0</v>
      </c>
      <c r="X32" s="157"/>
      <c r="Y32" s="157"/>
      <c r="Z32" s="157"/>
      <c r="AA32" s="157"/>
      <c r="AB32" s="157"/>
      <c r="AC32" s="157"/>
      <c r="AD32" s="157"/>
      <c r="AE32" s="157"/>
      <c r="AF32" s="37"/>
      <c r="AG32" s="37"/>
      <c r="AH32" s="37"/>
      <c r="AI32" s="37"/>
      <c r="AJ32" s="37"/>
      <c r="AK32" s="184">
        <f>ROUND(AW87+SUM(BZ92),2)</f>
        <v>0</v>
      </c>
      <c r="AL32" s="157"/>
      <c r="AM32" s="157"/>
      <c r="AN32" s="157"/>
      <c r="AO32" s="157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40</v>
      </c>
      <c r="G33" s="37"/>
      <c r="H33" s="37"/>
      <c r="I33" s="37"/>
      <c r="J33" s="37"/>
      <c r="K33" s="37"/>
      <c r="L33" s="156">
        <v>0.21</v>
      </c>
      <c r="M33" s="157"/>
      <c r="N33" s="157"/>
      <c r="O33" s="157"/>
      <c r="P33" s="37"/>
      <c r="Q33" s="37"/>
      <c r="R33" s="37"/>
      <c r="S33" s="37"/>
      <c r="T33" s="40" t="s">
        <v>38</v>
      </c>
      <c r="U33" s="37"/>
      <c r="V33" s="37"/>
      <c r="W33" s="184">
        <f>ROUND(BB87+SUM(CF92),2)</f>
        <v>0</v>
      </c>
      <c r="X33" s="157"/>
      <c r="Y33" s="157"/>
      <c r="Z33" s="157"/>
      <c r="AA33" s="157"/>
      <c r="AB33" s="157"/>
      <c r="AC33" s="157"/>
      <c r="AD33" s="157"/>
      <c r="AE33" s="157"/>
      <c r="AF33" s="37"/>
      <c r="AG33" s="37"/>
      <c r="AH33" s="37"/>
      <c r="AI33" s="37"/>
      <c r="AJ33" s="37"/>
      <c r="AK33" s="184">
        <v>0</v>
      </c>
      <c r="AL33" s="157"/>
      <c r="AM33" s="157"/>
      <c r="AN33" s="157"/>
      <c r="AO33" s="157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41</v>
      </c>
      <c r="G34" s="37"/>
      <c r="H34" s="37"/>
      <c r="I34" s="37"/>
      <c r="J34" s="37"/>
      <c r="K34" s="37"/>
      <c r="L34" s="156">
        <v>0.15</v>
      </c>
      <c r="M34" s="157"/>
      <c r="N34" s="157"/>
      <c r="O34" s="157"/>
      <c r="P34" s="37"/>
      <c r="Q34" s="37"/>
      <c r="R34" s="37"/>
      <c r="S34" s="37"/>
      <c r="T34" s="40" t="s">
        <v>38</v>
      </c>
      <c r="U34" s="37"/>
      <c r="V34" s="37"/>
      <c r="W34" s="184">
        <f>ROUND(BC87+SUM(CG92),2)</f>
        <v>0</v>
      </c>
      <c r="X34" s="157"/>
      <c r="Y34" s="157"/>
      <c r="Z34" s="157"/>
      <c r="AA34" s="157"/>
      <c r="AB34" s="157"/>
      <c r="AC34" s="157"/>
      <c r="AD34" s="157"/>
      <c r="AE34" s="157"/>
      <c r="AF34" s="37"/>
      <c r="AG34" s="37"/>
      <c r="AH34" s="37"/>
      <c r="AI34" s="37"/>
      <c r="AJ34" s="37"/>
      <c r="AK34" s="184">
        <v>0</v>
      </c>
      <c r="AL34" s="157"/>
      <c r="AM34" s="157"/>
      <c r="AN34" s="157"/>
      <c r="AO34" s="157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42</v>
      </c>
      <c r="G35" s="37"/>
      <c r="H35" s="37"/>
      <c r="I35" s="37"/>
      <c r="J35" s="37"/>
      <c r="K35" s="37"/>
      <c r="L35" s="156">
        <v>0</v>
      </c>
      <c r="M35" s="157"/>
      <c r="N35" s="157"/>
      <c r="O35" s="157"/>
      <c r="P35" s="37"/>
      <c r="Q35" s="37"/>
      <c r="R35" s="37"/>
      <c r="S35" s="37"/>
      <c r="T35" s="40" t="s">
        <v>38</v>
      </c>
      <c r="U35" s="37"/>
      <c r="V35" s="37"/>
      <c r="W35" s="184">
        <f>ROUND(BD87+SUM(CH92),2)</f>
        <v>0</v>
      </c>
      <c r="X35" s="157"/>
      <c r="Y35" s="157"/>
      <c r="Z35" s="157"/>
      <c r="AA35" s="157"/>
      <c r="AB35" s="157"/>
      <c r="AC35" s="157"/>
      <c r="AD35" s="157"/>
      <c r="AE35" s="157"/>
      <c r="AF35" s="37"/>
      <c r="AG35" s="37"/>
      <c r="AH35" s="37"/>
      <c r="AI35" s="37"/>
      <c r="AJ35" s="37"/>
      <c r="AK35" s="184">
        <v>0</v>
      </c>
      <c r="AL35" s="157"/>
      <c r="AM35" s="157"/>
      <c r="AN35" s="157"/>
      <c r="AO35" s="157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43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44</v>
      </c>
      <c r="U37" s="44"/>
      <c r="V37" s="44"/>
      <c r="W37" s="44"/>
      <c r="X37" s="186" t="s">
        <v>45</v>
      </c>
      <c r="Y37" s="187"/>
      <c r="Z37" s="187"/>
      <c r="AA37" s="187"/>
      <c r="AB37" s="187"/>
      <c r="AC37" s="44"/>
      <c r="AD37" s="44"/>
      <c r="AE37" s="44"/>
      <c r="AF37" s="44"/>
      <c r="AG37" s="44"/>
      <c r="AH37" s="44"/>
      <c r="AI37" s="44"/>
      <c r="AJ37" s="44"/>
      <c r="AK37" s="188">
        <f>SUM(AK29:AK35)</f>
        <v>0</v>
      </c>
      <c r="AL37" s="187"/>
      <c r="AM37" s="187"/>
      <c r="AN37" s="187"/>
      <c r="AO37" s="189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 ht="15">
      <c r="B49" s="31"/>
      <c r="C49" s="32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47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 ht="15">
      <c r="B58" s="31"/>
      <c r="C58" s="32"/>
      <c r="D58" s="51" t="s">
        <v>48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49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48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49</v>
      </c>
      <c r="AN58" s="52"/>
      <c r="AO58" s="54"/>
      <c r="AP58" s="32"/>
      <c r="AQ58" s="33"/>
    </row>
    <row r="59" spans="2:43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 ht="15">
      <c r="B60" s="31"/>
      <c r="C60" s="32"/>
      <c r="D60" s="46" t="s">
        <v>50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51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 ht="15">
      <c r="B69" s="31"/>
      <c r="C69" s="32"/>
      <c r="D69" s="51" t="s">
        <v>48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49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48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49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60" t="s">
        <v>52</v>
      </c>
      <c r="D76" s="161"/>
      <c r="E76" s="161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161"/>
      <c r="Z76" s="161"/>
      <c r="AA76" s="161"/>
      <c r="AB76" s="161"/>
      <c r="AC76" s="161"/>
      <c r="AD76" s="161"/>
      <c r="AE76" s="161"/>
      <c r="AF76" s="161"/>
      <c r="AG76" s="161"/>
      <c r="AH76" s="161"/>
      <c r="AI76" s="161"/>
      <c r="AJ76" s="161"/>
      <c r="AK76" s="161"/>
      <c r="AL76" s="161"/>
      <c r="AM76" s="161"/>
      <c r="AN76" s="161"/>
      <c r="AO76" s="161"/>
      <c r="AP76" s="161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9999434a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90" t="str">
        <f>K6</f>
        <v>Rekonstrukce plynové kotelny KD Horažďovice č.p.17</v>
      </c>
      <c r="M78" s="191"/>
      <c r="N78" s="191"/>
      <c r="O78" s="191"/>
      <c r="P78" s="191"/>
      <c r="Q78" s="191"/>
      <c r="R78" s="191"/>
      <c r="S78" s="191"/>
      <c r="T78" s="191"/>
      <c r="U78" s="191"/>
      <c r="V78" s="191"/>
      <c r="W78" s="191"/>
      <c r="X78" s="191"/>
      <c r="Y78" s="191"/>
      <c r="Z78" s="191"/>
      <c r="AA78" s="191"/>
      <c r="AB78" s="191"/>
      <c r="AC78" s="191"/>
      <c r="AD78" s="191"/>
      <c r="AE78" s="191"/>
      <c r="AF78" s="191"/>
      <c r="AG78" s="191"/>
      <c r="AH78" s="191"/>
      <c r="AI78" s="191"/>
      <c r="AJ78" s="191"/>
      <c r="AK78" s="191"/>
      <c r="AL78" s="191"/>
      <c r="AM78" s="191"/>
      <c r="AN78" s="191"/>
      <c r="AO78" s="191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20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 xml:space="preserve">k.ú.Horažďovice 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21</v>
      </c>
      <c r="AJ80" s="32"/>
      <c r="AK80" s="32"/>
      <c r="AL80" s="32"/>
      <c r="AM80" s="69" t="str">
        <f>IF(AN8= "","",AN8)</f>
        <v>24. 3. 2020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23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/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29</v>
      </c>
      <c r="AJ82" s="32"/>
      <c r="AK82" s="32"/>
      <c r="AL82" s="32"/>
      <c r="AM82" s="171" t="str">
        <f>IF(E17="","",E17)</f>
        <v xml:space="preserve"> </v>
      </c>
      <c r="AN82" s="171"/>
      <c r="AO82" s="171"/>
      <c r="AP82" s="171"/>
      <c r="AQ82" s="33"/>
      <c r="AS82" s="167" t="s">
        <v>53</v>
      </c>
      <c r="AT82" s="168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27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31</v>
      </c>
      <c r="AJ83" s="32"/>
      <c r="AK83" s="32"/>
      <c r="AL83" s="32"/>
      <c r="AM83" s="171" t="str">
        <f>IF(E20="","",E20)</f>
        <v xml:space="preserve"> </v>
      </c>
      <c r="AN83" s="171"/>
      <c r="AO83" s="171"/>
      <c r="AP83" s="171"/>
      <c r="AQ83" s="33"/>
      <c r="AS83" s="169"/>
      <c r="AT83" s="170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7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69"/>
      <c r="AT84" s="170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92" t="s">
        <v>54</v>
      </c>
      <c r="D85" s="173"/>
      <c r="E85" s="173"/>
      <c r="F85" s="173"/>
      <c r="G85" s="173"/>
      <c r="H85" s="71"/>
      <c r="I85" s="172" t="s">
        <v>55</v>
      </c>
      <c r="J85" s="173"/>
      <c r="K85" s="173"/>
      <c r="L85" s="173"/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2" t="s">
        <v>56</v>
      </c>
      <c r="AH85" s="173"/>
      <c r="AI85" s="173"/>
      <c r="AJ85" s="173"/>
      <c r="AK85" s="173"/>
      <c r="AL85" s="173"/>
      <c r="AM85" s="173"/>
      <c r="AN85" s="172" t="s">
        <v>57</v>
      </c>
      <c r="AO85" s="173"/>
      <c r="AP85" s="174"/>
      <c r="AQ85" s="33"/>
      <c r="AS85" s="72" t="s">
        <v>58</v>
      </c>
      <c r="AT85" s="73" t="s">
        <v>59</v>
      </c>
      <c r="AU85" s="73" t="s">
        <v>60</v>
      </c>
      <c r="AV85" s="73" t="s">
        <v>61</v>
      </c>
      <c r="AW85" s="73" t="s">
        <v>62</v>
      </c>
      <c r="AX85" s="73" t="s">
        <v>63</v>
      </c>
      <c r="AY85" s="73" t="s">
        <v>64</v>
      </c>
      <c r="AZ85" s="73" t="s">
        <v>65</v>
      </c>
      <c r="BA85" s="73" t="s">
        <v>66</v>
      </c>
      <c r="BB85" s="73" t="s">
        <v>67</v>
      </c>
      <c r="BC85" s="73" t="s">
        <v>68</v>
      </c>
      <c r="BD85" s="74" t="s">
        <v>69</v>
      </c>
    </row>
    <row r="86" spans="1:76" s="1" customFormat="1" ht="10.7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70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77">
        <f>ROUND(SUM(AG88:AG89),2)</f>
        <v>0</v>
      </c>
      <c r="AH87" s="177"/>
      <c r="AI87" s="177"/>
      <c r="AJ87" s="177"/>
      <c r="AK87" s="177"/>
      <c r="AL87" s="177"/>
      <c r="AM87" s="177"/>
      <c r="AN87" s="178">
        <f>SUM(AG87,AT87)</f>
        <v>0</v>
      </c>
      <c r="AO87" s="178"/>
      <c r="AP87" s="178"/>
      <c r="AQ87" s="67"/>
      <c r="AS87" s="78">
        <f>ROUND(SUM(AS88:AS89),2)</f>
        <v>0</v>
      </c>
      <c r="AT87" s="79">
        <f>ROUND(SUM(AV87:AW87),2)</f>
        <v>0</v>
      </c>
      <c r="AU87" s="80">
        <f>ROUND(SUM(AU88:AU89),5)</f>
        <v>56.2836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ROUND(SUM(AZ88:AZ89),2)</f>
        <v>0</v>
      </c>
      <c r="BA87" s="79">
        <f>ROUND(SUM(BA88:BA89),2)</f>
        <v>0</v>
      </c>
      <c r="BB87" s="79">
        <f>ROUND(SUM(BB88:BB89),2)</f>
        <v>0</v>
      </c>
      <c r="BC87" s="79">
        <f>ROUND(SUM(BC88:BC89),2)</f>
        <v>0</v>
      </c>
      <c r="BD87" s="81">
        <f>ROUND(SUM(BD88:BD89),2)</f>
        <v>0</v>
      </c>
      <c r="BS87" s="82" t="s">
        <v>71</v>
      </c>
      <c r="BT87" s="82" t="s">
        <v>72</v>
      </c>
      <c r="BU87" s="83" t="s">
        <v>73</v>
      </c>
      <c r="BV87" s="82" t="s">
        <v>74</v>
      </c>
      <c r="BW87" s="82" t="s">
        <v>75</v>
      </c>
      <c r="BX87" s="82" t="s">
        <v>76</v>
      </c>
    </row>
    <row r="88" spans="1:76" s="5" customFormat="1" ht="16.5" customHeight="1">
      <c r="A88" s="84" t="s">
        <v>77</v>
      </c>
      <c r="B88" s="85"/>
      <c r="C88" s="86"/>
      <c r="D88" s="185" t="s">
        <v>78</v>
      </c>
      <c r="E88" s="185"/>
      <c r="F88" s="185"/>
      <c r="G88" s="185"/>
      <c r="H88" s="185"/>
      <c r="I88" s="87"/>
      <c r="J88" s="185" t="s">
        <v>315</v>
      </c>
      <c r="K88" s="185"/>
      <c r="L88" s="185"/>
      <c r="M88" s="185"/>
      <c r="N88" s="185"/>
      <c r="O88" s="185"/>
      <c r="P88" s="185"/>
      <c r="Q88" s="185"/>
      <c r="R88" s="185"/>
      <c r="S88" s="185"/>
      <c r="T88" s="185"/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  <c r="AF88" s="185"/>
      <c r="AG88" s="175">
        <f>'01 - D.1 - OPZ-Plynové za...'!M30</f>
        <v>0</v>
      </c>
      <c r="AH88" s="176"/>
      <c r="AI88" s="176"/>
      <c r="AJ88" s="176"/>
      <c r="AK88" s="176"/>
      <c r="AL88" s="176"/>
      <c r="AM88" s="176"/>
      <c r="AN88" s="175">
        <f>SUM(AG88,AT88)</f>
        <v>0</v>
      </c>
      <c r="AO88" s="176"/>
      <c r="AP88" s="176"/>
      <c r="AQ88" s="88"/>
      <c r="AS88" s="89">
        <f>'01 - D.1 - OPZ-Plynové za...'!M28</f>
        <v>0</v>
      </c>
      <c r="AT88" s="90">
        <f>ROUND(SUM(AV88:AW88),2)</f>
        <v>0</v>
      </c>
      <c r="AU88" s="91">
        <f>'01 - D.1 - OPZ-Plynové za...'!W113</f>
        <v>42.404000000000003</v>
      </c>
      <c r="AV88" s="90">
        <f>'01 - D.1 - OPZ-Plynové za...'!M32</f>
        <v>0</v>
      </c>
      <c r="AW88" s="90">
        <f>'01 - D.1 - OPZ-Plynové za...'!M33</f>
        <v>0</v>
      </c>
      <c r="AX88" s="90">
        <f>'01 - D.1 - OPZ-Plynové za...'!M34</f>
        <v>0</v>
      </c>
      <c r="AY88" s="90">
        <f>'01 - D.1 - OPZ-Plynové za...'!M35</f>
        <v>0</v>
      </c>
      <c r="AZ88" s="90">
        <f>'01 - D.1 - OPZ-Plynové za...'!H32</f>
        <v>0</v>
      </c>
      <c r="BA88" s="90">
        <f>'01 - D.1 - OPZ-Plynové za...'!H33</f>
        <v>0</v>
      </c>
      <c r="BB88" s="90">
        <f>'01 - D.1 - OPZ-Plynové za...'!H34</f>
        <v>0</v>
      </c>
      <c r="BC88" s="90">
        <f>'01 - D.1 - OPZ-Plynové za...'!H35</f>
        <v>0</v>
      </c>
      <c r="BD88" s="92">
        <f>'01 - D.1 - OPZ-Plynové za...'!H36</f>
        <v>0</v>
      </c>
      <c r="BT88" s="93" t="s">
        <v>79</v>
      </c>
      <c r="BV88" s="93" t="s">
        <v>74</v>
      </c>
      <c r="BW88" s="93" t="s">
        <v>80</v>
      </c>
      <c r="BX88" s="93" t="s">
        <v>75</v>
      </c>
    </row>
    <row r="89" spans="1:76" s="5" customFormat="1" ht="16.5" customHeight="1">
      <c r="A89" s="84" t="s">
        <v>77</v>
      </c>
      <c r="B89" s="85"/>
      <c r="C89" s="86"/>
      <c r="D89" s="185" t="s">
        <v>81</v>
      </c>
      <c r="E89" s="185"/>
      <c r="F89" s="185"/>
      <c r="G89" s="185"/>
      <c r="H89" s="185"/>
      <c r="I89" s="87"/>
      <c r="J89" s="185" t="s">
        <v>316</v>
      </c>
      <c r="K89" s="185"/>
      <c r="L89" s="185"/>
      <c r="M89" s="185"/>
      <c r="N89" s="185"/>
      <c r="O89" s="185"/>
      <c r="P89" s="185"/>
      <c r="Q89" s="185"/>
      <c r="R89" s="185"/>
      <c r="S89" s="185"/>
      <c r="T89" s="185"/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  <c r="AF89" s="185"/>
      <c r="AG89" s="175">
        <f>'02 - D.1 -OPZ-Demontáže'!M30</f>
        <v>0</v>
      </c>
      <c r="AH89" s="176"/>
      <c r="AI89" s="176"/>
      <c r="AJ89" s="176"/>
      <c r="AK89" s="176"/>
      <c r="AL89" s="176"/>
      <c r="AM89" s="176"/>
      <c r="AN89" s="175">
        <f>SUM(AG89,AT89)</f>
        <v>0</v>
      </c>
      <c r="AO89" s="176"/>
      <c r="AP89" s="176"/>
      <c r="AQ89" s="88"/>
      <c r="AS89" s="94">
        <f>'02 - D.1 -OPZ-Demontáže'!M28</f>
        <v>0</v>
      </c>
      <c r="AT89" s="95">
        <f>ROUND(SUM(AV89:AW89),2)</f>
        <v>0</v>
      </c>
      <c r="AU89" s="96">
        <f>'02 - D.1 -OPZ-Demontáže'!W111</f>
        <v>13.879603999999999</v>
      </c>
      <c r="AV89" s="95">
        <f>'02 - D.1 -OPZ-Demontáže'!M32</f>
        <v>0</v>
      </c>
      <c r="AW89" s="95">
        <f>'02 - D.1 -OPZ-Demontáže'!M33</f>
        <v>0</v>
      </c>
      <c r="AX89" s="95">
        <f>'02 - D.1 -OPZ-Demontáže'!M34</f>
        <v>0</v>
      </c>
      <c r="AY89" s="95">
        <f>'02 - D.1 -OPZ-Demontáže'!M35</f>
        <v>0</v>
      </c>
      <c r="AZ89" s="95">
        <f>'02 - D.1 -OPZ-Demontáže'!H32</f>
        <v>0</v>
      </c>
      <c r="BA89" s="95">
        <f>'02 - D.1 -OPZ-Demontáže'!H33</f>
        <v>0</v>
      </c>
      <c r="BB89" s="95">
        <f>'02 - D.1 -OPZ-Demontáže'!H34</f>
        <v>0</v>
      </c>
      <c r="BC89" s="95">
        <f>'02 - D.1 -OPZ-Demontáže'!H35</f>
        <v>0</v>
      </c>
      <c r="BD89" s="97">
        <f>'02 - D.1 -OPZ-Demontáže'!H36</f>
        <v>0</v>
      </c>
      <c r="BT89" s="93" t="s">
        <v>79</v>
      </c>
      <c r="BV89" s="93" t="s">
        <v>74</v>
      </c>
      <c r="BW89" s="93" t="s">
        <v>82</v>
      </c>
      <c r="BX89" s="93" t="s">
        <v>75</v>
      </c>
    </row>
    <row r="90" spans="1:76">
      <c r="B90" s="22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3"/>
    </row>
    <row r="91" spans="1:76" s="1" customFormat="1" ht="30" customHeight="1">
      <c r="B91" s="31"/>
      <c r="C91" s="76" t="s">
        <v>83</v>
      </c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178">
        <v>0</v>
      </c>
      <c r="AH91" s="178"/>
      <c r="AI91" s="178"/>
      <c r="AJ91" s="178"/>
      <c r="AK91" s="178"/>
      <c r="AL91" s="178"/>
      <c r="AM91" s="178"/>
      <c r="AN91" s="178">
        <v>0</v>
      </c>
      <c r="AO91" s="178"/>
      <c r="AP91" s="178"/>
      <c r="AQ91" s="33"/>
      <c r="AS91" s="72" t="s">
        <v>84</v>
      </c>
      <c r="AT91" s="73" t="s">
        <v>85</v>
      </c>
      <c r="AU91" s="73" t="s">
        <v>36</v>
      </c>
      <c r="AV91" s="74" t="s">
        <v>59</v>
      </c>
    </row>
    <row r="92" spans="1:76" s="1" customFormat="1" ht="10.7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3"/>
      <c r="AS92" s="98"/>
      <c r="AT92" s="52"/>
      <c r="AU92" s="52"/>
      <c r="AV92" s="54"/>
    </row>
    <row r="93" spans="1:76" s="1" customFormat="1" ht="30" customHeight="1">
      <c r="B93" s="31"/>
      <c r="C93" s="99" t="s">
        <v>86</v>
      </c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100"/>
      <c r="AD93" s="100"/>
      <c r="AE93" s="100"/>
      <c r="AF93" s="100"/>
      <c r="AG93" s="179">
        <f>ROUND(AG87+AG91,2)</f>
        <v>0</v>
      </c>
      <c r="AH93" s="179"/>
      <c r="AI93" s="179"/>
      <c r="AJ93" s="179"/>
      <c r="AK93" s="179"/>
      <c r="AL93" s="179"/>
      <c r="AM93" s="179"/>
      <c r="AN93" s="179">
        <f>AN87+AN91</f>
        <v>0</v>
      </c>
      <c r="AO93" s="179"/>
      <c r="AP93" s="179"/>
      <c r="AQ93" s="33"/>
    </row>
    <row r="94" spans="1:76" s="1" customFormat="1" ht="6.95" customHeight="1"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7"/>
    </row>
  </sheetData>
  <mergeCells count="49">
    <mergeCell ref="D89:H89"/>
    <mergeCell ref="J89:AF89"/>
    <mergeCell ref="W35:AE35"/>
    <mergeCell ref="AK35:AO35"/>
    <mergeCell ref="X37:AB37"/>
    <mergeCell ref="AK37:AO37"/>
    <mergeCell ref="J88:AF88"/>
    <mergeCell ref="C76:AP76"/>
    <mergeCell ref="L78:AO78"/>
    <mergeCell ref="C85:G85"/>
    <mergeCell ref="I85:AF85"/>
    <mergeCell ref="AG85:AM85"/>
    <mergeCell ref="D88:H88"/>
    <mergeCell ref="AN89:AP89"/>
    <mergeCell ref="AM82:AP82"/>
    <mergeCell ref="AG89:AM89"/>
    <mergeCell ref="AG91:AM91"/>
    <mergeCell ref="AN91:AP91"/>
    <mergeCell ref="AG93:AM93"/>
    <mergeCell ref="AN93:AP93"/>
    <mergeCell ref="E23:AN23"/>
    <mergeCell ref="AK26:AO26"/>
    <mergeCell ref="AK27:AO27"/>
    <mergeCell ref="AK29:AO29"/>
    <mergeCell ref="W31:AE31"/>
    <mergeCell ref="AK31:AO31"/>
    <mergeCell ref="W32:AE32"/>
    <mergeCell ref="AK32:AO32"/>
    <mergeCell ref="W33:AE33"/>
    <mergeCell ref="AK33:AO33"/>
    <mergeCell ref="W34:AE34"/>
    <mergeCell ref="AK34:AO34"/>
    <mergeCell ref="AS82:AT84"/>
    <mergeCell ref="AM83:AP83"/>
    <mergeCell ref="AN85:AP85"/>
    <mergeCell ref="AN88:AP88"/>
    <mergeCell ref="AG88:AM88"/>
    <mergeCell ref="AG87:AM87"/>
    <mergeCell ref="AN87:AP87"/>
    <mergeCell ref="C2:AP2"/>
    <mergeCell ref="C4:AP4"/>
    <mergeCell ref="K5:AO5"/>
    <mergeCell ref="K6:AO6"/>
    <mergeCell ref="AR2:BE2"/>
    <mergeCell ref="L35:O35"/>
    <mergeCell ref="L33:O33"/>
    <mergeCell ref="L31:O31"/>
    <mergeCell ref="L32:O32"/>
    <mergeCell ref="L34:O34"/>
  </mergeCells>
  <hyperlinks>
    <hyperlink ref="K1:S1" location="C2" display="1) Souhrnný list stavby"/>
    <hyperlink ref="W1:AF1" location="C87" display="2) Rekapitulace objektů"/>
    <hyperlink ref="A88" location="'01 - D.2 - OPZ-Plynové za...'!C2" display="/"/>
    <hyperlink ref="A89" location="'02 - D.2 -OPZ-Demontáže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8"/>
  <sheetViews>
    <sheetView showGridLines="0" tabSelected="1" workbookViewId="0">
      <pane ySplit="1" topLeftCell="A2" activePane="bottomLeft" state="frozen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30.83203125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87</v>
      </c>
      <c r="G1" s="13"/>
      <c r="H1" s="206" t="s">
        <v>88</v>
      </c>
      <c r="I1" s="206"/>
      <c r="J1" s="206"/>
      <c r="K1" s="206"/>
      <c r="L1" s="13" t="s">
        <v>89</v>
      </c>
      <c r="M1" s="11"/>
      <c r="N1" s="11"/>
      <c r="O1" s="12" t="s">
        <v>90</v>
      </c>
      <c r="P1" s="11"/>
      <c r="Q1" s="11"/>
      <c r="R1" s="11"/>
      <c r="S1" s="13" t="s">
        <v>91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58" t="s">
        <v>7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S2" s="165" t="s">
        <v>8</v>
      </c>
      <c r="T2" s="166"/>
      <c r="U2" s="166"/>
      <c r="V2" s="166"/>
      <c r="W2" s="166"/>
      <c r="X2" s="166"/>
      <c r="Y2" s="166"/>
      <c r="Z2" s="166"/>
      <c r="AA2" s="166"/>
      <c r="AB2" s="166"/>
      <c r="AC2" s="166"/>
      <c r="AT2" s="18" t="s">
        <v>80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92</v>
      </c>
    </row>
    <row r="4" spans="1:66" ht="36.950000000000003" customHeight="1">
      <c r="B4" s="22"/>
      <c r="C4" s="160" t="s">
        <v>93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17</v>
      </c>
      <c r="E6" s="24"/>
      <c r="F6" s="201" t="str">
        <f>'Rekapitulace stavby'!K6</f>
        <v>Rekonstrukce plynové kotelny KD Horažďovice č.p.17</v>
      </c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4"/>
      <c r="R6" s="23"/>
    </row>
    <row r="7" spans="1:66" s="1" customFormat="1" ht="32.85" customHeight="1">
      <c r="B7" s="31"/>
      <c r="C7" s="32"/>
      <c r="D7" s="27" t="s">
        <v>94</v>
      </c>
      <c r="E7" s="32"/>
      <c r="F7" s="164" t="s">
        <v>313</v>
      </c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32"/>
      <c r="R7" s="33"/>
    </row>
    <row r="8" spans="1:66" s="1" customFormat="1" ht="14.45" customHeight="1">
      <c r="B8" s="31"/>
      <c r="C8" s="32"/>
      <c r="D8" s="28" t="s">
        <v>18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19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20</v>
      </c>
      <c r="E9" s="32"/>
      <c r="F9" s="154" t="s">
        <v>312</v>
      </c>
      <c r="G9" s="32"/>
      <c r="H9" s="32"/>
      <c r="I9" s="32"/>
      <c r="J9" s="32"/>
      <c r="K9" s="32"/>
      <c r="L9" s="32"/>
      <c r="M9" s="28" t="s">
        <v>21</v>
      </c>
      <c r="N9" s="32"/>
      <c r="O9" s="204" t="str">
        <f>'Rekapitulace stavby'!AN8</f>
        <v>24. 3. 2020</v>
      </c>
      <c r="P9" s="204"/>
      <c r="Q9" s="32"/>
      <c r="R9" s="33"/>
    </row>
    <row r="10" spans="1:66" s="1" customFormat="1" ht="10.7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162" t="str">
        <f>IF('Rekapitulace stavby'!AN10="","",'Rekapitulace stavby'!AN10)</f>
        <v/>
      </c>
      <c r="P11" s="162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/>
      </c>
      <c r="F12" s="32"/>
      <c r="G12" s="32"/>
      <c r="H12" s="32"/>
      <c r="I12" s="32"/>
      <c r="J12" s="32"/>
      <c r="K12" s="32"/>
      <c r="L12" s="32"/>
      <c r="M12" s="28" t="s">
        <v>26</v>
      </c>
      <c r="N12" s="32"/>
      <c r="O12" s="162" t="str">
        <f>IF('Rekapitulace stavby'!AN11="","",'Rekapitulace stavby'!AN11)</f>
        <v/>
      </c>
      <c r="P12" s="162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27</v>
      </c>
      <c r="E14" s="32"/>
      <c r="F14" s="155" t="s">
        <v>311</v>
      </c>
      <c r="G14" s="32"/>
      <c r="H14" s="32"/>
      <c r="I14" s="32"/>
      <c r="J14" s="32"/>
      <c r="K14" s="32"/>
      <c r="L14" s="32"/>
      <c r="M14" s="28" t="s">
        <v>24</v>
      </c>
      <c r="N14" s="32"/>
      <c r="O14" s="162" t="str">
        <f>IF('Rekapitulace stavby'!AN13="","",'Rekapitulace stavby'!AN13)</f>
        <v/>
      </c>
      <c r="P14" s="162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26</v>
      </c>
      <c r="N15" s="32"/>
      <c r="O15" s="162" t="str">
        <f>IF('Rekapitulace stavby'!AN14="","",'Rekapitulace stavby'!AN14)</f>
        <v/>
      </c>
      <c r="P15" s="162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29</v>
      </c>
      <c r="E17" s="32"/>
      <c r="F17" s="155" t="s">
        <v>311</v>
      </c>
      <c r="G17" s="32"/>
      <c r="H17" s="32"/>
      <c r="I17" s="32"/>
      <c r="J17" s="32"/>
      <c r="K17" s="32"/>
      <c r="L17" s="32"/>
      <c r="M17" s="28" t="s">
        <v>24</v>
      </c>
      <c r="N17" s="32"/>
      <c r="O17" s="162" t="str">
        <f>IF('Rekapitulace stavby'!AN16="","",'Rekapitulace stavby'!AN16)</f>
        <v/>
      </c>
      <c r="P17" s="162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26</v>
      </c>
      <c r="N18" s="32"/>
      <c r="O18" s="162" t="str">
        <f>IF('Rekapitulace stavby'!AN17="","",'Rekapitulace stavby'!AN17)</f>
        <v/>
      </c>
      <c r="P18" s="162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31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162" t="str">
        <f>IF('Rekapitulace stavby'!AN19="","",'Rekapitulace stavby'!AN19)</f>
        <v/>
      </c>
      <c r="P20" s="162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26</v>
      </c>
      <c r="N21" s="32"/>
      <c r="O21" s="162" t="str">
        <f>IF('Rekapitulace stavby'!AN20="","",'Rekapitulace stavby'!AN20)</f>
        <v/>
      </c>
      <c r="P21" s="162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32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80" t="s">
        <v>5</v>
      </c>
      <c r="F24" s="180"/>
      <c r="G24" s="180"/>
      <c r="H24" s="180"/>
      <c r="I24" s="180"/>
      <c r="J24" s="180"/>
      <c r="K24" s="180"/>
      <c r="L24" s="180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95</v>
      </c>
      <c r="E27" s="32"/>
      <c r="F27" s="32"/>
      <c r="G27" s="32"/>
      <c r="H27" s="32"/>
      <c r="I27" s="32"/>
      <c r="J27" s="32"/>
      <c r="K27" s="32"/>
      <c r="L27" s="32"/>
      <c r="M27" s="181">
        <f>N88</f>
        <v>0</v>
      </c>
      <c r="N27" s="181"/>
      <c r="O27" s="181"/>
      <c r="P27" s="181"/>
      <c r="Q27" s="32"/>
      <c r="R27" s="33"/>
    </row>
    <row r="28" spans="2:18" s="1" customFormat="1" ht="14.45" customHeight="1">
      <c r="B28" s="31"/>
      <c r="C28" s="32"/>
      <c r="D28" s="30" t="s">
        <v>96</v>
      </c>
      <c r="E28" s="32"/>
      <c r="F28" s="32"/>
      <c r="G28" s="32"/>
      <c r="H28" s="32"/>
      <c r="I28" s="32"/>
      <c r="J28" s="32"/>
      <c r="K28" s="32"/>
      <c r="L28" s="32"/>
      <c r="M28" s="181">
        <f>N94</f>
        <v>0</v>
      </c>
      <c r="N28" s="181"/>
      <c r="O28" s="181"/>
      <c r="P28" s="181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35</v>
      </c>
      <c r="E30" s="32"/>
      <c r="F30" s="32"/>
      <c r="G30" s="32"/>
      <c r="H30" s="32"/>
      <c r="I30" s="32"/>
      <c r="J30" s="32"/>
      <c r="K30" s="32"/>
      <c r="L30" s="32"/>
      <c r="M30" s="207">
        <f>ROUND(M27+M28,2)</f>
        <v>0</v>
      </c>
      <c r="N30" s="203"/>
      <c r="O30" s="203"/>
      <c r="P30" s="203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36</v>
      </c>
      <c r="E32" s="38" t="s">
        <v>37</v>
      </c>
      <c r="F32" s="39">
        <v>0.21</v>
      </c>
      <c r="G32" s="104" t="s">
        <v>38</v>
      </c>
      <c r="H32" s="205">
        <f>ROUND((SUM(BE94:BE95)+SUM(BE113:BE157)), 2)</f>
        <v>0</v>
      </c>
      <c r="I32" s="203"/>
      <c r="J32" s="203"/>
      <c r="K32" s="32"/>
      <c r="L32" s="32"/>
      <c r="M32" s="205">
        <f>ROUND(ROUND((SUM(BE94:BE95)+SUM(BE113:BE157)), 2)*F32, 2)</f>
        <v>0</v>
      </c>
      <c r="N32" s="203"/>
      <c r="O32" s="203"/>
      <c r="P32" s="203"/>
      <c r="Q32" s="32"/>
      <c r="R32" s="33"/>
    </row>
    <row r="33" spans="2:18" s="1" customFormat="1" ht="14.45" customHeight="1">
      <c r="B33" s="31"/>
      <c r="C33" s="32"/>
      <c r="D33" s="32"/>
      <c r="E33" s="38" t="s">
        <v>39</v>
      </c>
      <c r="F33" s="39">
        <v>0.15</v>
      </c>
      <c r="G33" s="104" t="s">
        <v>38</v>
      </c>
      <c r="H33" s="205">
        <f>ROUND((SUM(BF94:BF95)+SUM(BF113:BF157)), 2)</f>
        <v>0</v>
      </c>
      <c r="I33" s="203"/>
      <c r="J33" s="203"/>
      <c r="K33" s="32"/>
      <c r="L33" s="32"/>
      <c r="M33" s="205">
        <f>ROUND(ROUND((SUM(BF94:BF95)+SUM(BF113:BF157)), 2)*F33, 2)</f>
        <v>0</v>
      </c>
      <c r="N33" s="203"/>
      <c r="O33" s="203"/>
      <c r="P33" s="203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40</v>
      </c>
      <c r="F34" s="39">
        <v>0.21</v>
      </c>
      <c r="G34" s="104" t="s">
        <v>38</v>
      </c>
      <c r="H34" s="205">
        <f>ROUND((SUM(BG94:BG95)+SUM(BG113:BG157)), 2)</f>
        <v>0</v>
      </c>
      <c r="I34" s="203"/>
      <c r="J34" s="203"/>
      <c r="K34" s="32"/>
      <c r="L34" s="32"/>
      <c r="M34" s="205">
        <v>0</v>
      </c>
      <c r="N34" s="203"/>
      <c r="O34" s="203"/>
      <c r="P34" s="203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41</v>
      </c>
      <c r="F35" s="39">
        <v>0.15</v>
      </c>
      <c r="G35" s="104" t="s">
        <v>38</v>
      </c>
      <c r="H35" s="205">
        <f>ROUND((SUM(BH94:BH95)+SUM(BH113:BH157)), 2)</f>
        <v>0</v>
      </c>
      <c r="I35" s="203"/>
      <c r="J35" s="203"/>
      <c r="K35" s="32"/>
      <c r="L35" s="32"/>
      <c r="M35" s="205">
        <v>0</v>
      </c>
      <c r="N35" s="203"/>
      <c r="O35" s="203"/>
      <c r="P35" s="203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42</v>
      </c>
      <c r="F36" s="39">
        <v>0</v>
      </c>
      <c r="G36" s="104" t="s">
        <v>38</v>
      </c>
      <c r="H36" s="205">
        <f>ROUND((SUM(BI94:BI95)+SUM(BI113:BI157)), 2)</f>
        <v>0</v>
      </c>
      <c r="I36" s="203"/>
      <c r="J36" s="203"/>
      <c r="K36" s="32"/>
      <c r="L36" s="32"/>
      <c r="M36" s="205">
        <v>0</v>
      </c>
      <c r="N36" s="203"/>
      <c r="O36" s="203"/>
      <c r="P36" s="203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43</v>
      </c>
      <c r="E38" s="71"/>
      <c r="F38" s="71"/>
      <c r="G38" s="106" t="s">
        <v>44</v>
      </c>
      <c r="H38" s="107" t="s">
        <v>45</v>
      </c>
      <c r="I38" s="71"/>
      <c r="J38" s="71"/>
      <c r="K38" s="71"/>
      <c r="L38" s="208">
        <f>SUM(M30:M36)</f>
        <v>0</v>
      </c>
      <c r="M38" s="208"/>
      <c r="N38" s="208"/>
      <c r="O38" s="208"/>
      <c r="P38" s="209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46</v>
      </c>
      <c r="E50" s="47"/>
      <c r="F50" s="47"/>
      <c r="G50" s="47"/>
      <c r="H50" s="48"/>
      <c r="I50" s="32"/>
      <c r="J50" s="46" t="s">
        <v>47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48</v>
      </c>
      <c r="E59" s="52"/>
      <c r="F59" s="52"/>
      <c r="G59" s="53" t="s">
        <v>49</v>
      </c>
      <c r="H59" s="54"/>
      <c r="I59" s="32"/>
      <c r="J59" s="51" t="s">
        <v>48</v>
      </c>
      <c r="K59" s="52"/>
      <c r="L59" s="52"/>
      <c r="M59" s="52"/>
      <c r="N59" s="53" t="s">
        <v>49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50</v>
      </c>
      <c r="E61" s="47"/>
      <c r="F61" s="47"/>
      <c r="G61" s="47"/>
      <c r="H61" s="48"/>
      <c r="I61" s="32"/>
      <c r="J61" s="46" t="s">
        <v>51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48</v>
      </c>
      <c r="E70" s="52"/>
      <c r="F70" s="52"/>
      <c r="G70" s="53" t="s">
        <v>49</v>
      </c>
      <c r="H70" s="54"/>
      <c r="I70" s="32"/>
      <c r="J70" s="51" t="s">
        <v>48</v>
      </c>
      <c r="K70" s="52"/>
      <c r="L70" s="52"/>
      <c r="M70" s="52"/>
      <c r="N70" s="53" t="s">
        <v>49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60" t="s">
        <v>97</v>
      </c>
      <c r="D76" s="161"/>
      <c r="E76" s="161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17</v>
      </c>
      <c r="D78" s="32"/>
      <c r="E78" s="32"/>
      <c r="F78" s="201" t="str">
        <f>F6</f>
        <v>Rekonstrukce plynové kotelny KD Horažďovice č.p.17</v>
      </c>
      <c r="G78" s="202"/>
      <c r="H78" s="202"/>
      <c r="I78" s="202"/>
      <c r="J78" s="202"/>
      <c r="K78" s="202"/>
      <c r="L78" s="202"/>
      <c r="M78" s="202"/>
      <c r="N78" s="202"/>
      <c r="O78" s="202"/>
      <c r="P78" s="202"/>
      <c r="Q78" s="32"/>
      <c r="R78" s="33"/>
    </row>
    <row r="79" spans="2:18" s="1" customFormat="1" ht="36.950000000000003" customHeight="1">
      <c r="B79" s="31"/>
      <c r="C79" s="65" t="s">
        <v>94</v>
      </c>
      <c r="D79" s="32"/>
      <c r="E79" s="32"/>
      <c r="F79" s="190" t="str">
        <f>F7</f>
        <v>01 - D.1 - OPZ-Plynové zařízení</v>
      </c>
      <c r="G79" s="203"/>
      <c r="H79" s="203"/>
      <c r="I79" s="203"/>
      <c r="J79" s="203"/>
      <c r="K79" s="203"/>
      <c r="L79" s="203"/>
      <c r="M79" s="203"/>
      <c r="N79" s="203"/>
      <c r="O79" s="203"/>
      <c r="P79" s="203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20</v>
      </c>
      <c r="D81" s="32"/>
      <c r="E81" s="32"/>
      <c r="F81" s="26" t="str">
        <f>F9</f>
        <v>k.ú.Horažďovice</v>
      </c>
      <c r="G81" s="32"/>
      <c r="H81" s="32"/>
      <c r="I81" s="32"/>
      <c r="J81" s="32"/>
      <c r="K81" s="28" t="s">
        <v>21</v>
      </c>
      <c r="L81" s="32"/>
      <c r="M81" s="204" t="str">
        <f>IF(O9="","",O9)</f>
        <v>24. 3. 2020</v>
      </c>
      <c r="N81" s="204"/>
      <c r="O81" s="204"/>
      <c r="P81" s="204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23</v>
      </c>
      <c r="D83" s="32"/>
      <c r="E83" s="32"/>
      <c r="F83" s="26" t="str">
        <f>E12</f>
        <v/>
      </c>
      <c r="G83" s="32"/>
      <c r="H83" s="32"/>
      <c r="I83" s="32"/>
      <c r="J83" s="32"/>
      <c r="K83" s="28" t="s">
        <v>29</v>
      </c>
      <c r="L83" s="32"/>
      <c r="M83" s="162" t="str">
        <f>E18</f>
        <v xml:space="preserve"> </v>
      </c>
      <c r="N83" s="162"/>
      <c r="O83" s="162"/>
      <c r="P83" s="162"/>
      <c r="Q83" s="162"/>
      <c r="R83" s="33"/>
    </row>
    <row r="84" spans="2:47" s="1" customFormat="1" ht="14.45" customHeight="1">
      <c r="B84" s="31"/>
      <c r="C84" s="28" t="s">
        <v>27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31</v>
      </c>
      <c r="L84" s="32"/>
      <c r="M84" s="162" t="str">
        <f>E21</f>
        <v xml:space="preserve"> </v>
      </c>
      <c r="N84" s="162"/>
      <c r="O84" s="162"/>
      <c r="P84" s="162"/>
      <c r="Q84" s="162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10" t="s">
        <v>98</v>
      </c>
      <c r="D86" s="211"/>
      <c r="E86" s="211"/>
      <c r="F86" s="211"/>
      <c r="G86" s="211"/>
      <c r="H86" s="100"/>
      <c r="I86" s="100"/>
      <c r="J86" s="100"/>
      <c r="K86" s="100"/>
      <c r="L86" s="100"/>
      <c r="M86" s="100"/>
      <c r="N86" s="210" t="s">
        <v>99</v>
      </c>
      <c r="O86" s="211"/>
      <c r="P86" s="211"/>
      <c r="Q86" s="211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100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78">
        <f>N113</f>
        <v>0</v>
      </c>
      <c r="O88" s="212"/>
      <c r="P88" s="212"/>
      <c r="Q88" s="212"/>
      <c r="R88" s="33"/>
      <c r="AU88" s="18" t="s">
        <v>101</v>
      </c>
    </row>
    <row r="89" spans="2:47" s="6" customFormat="1" ht="24.95" customHeight="1">
      <c r="B89" s="109"/>
      <c r="C89" s="110"/>
      <c r="D89" s="111" t="s">
        <v>102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13">
        <f>N114</f>
        <v>0</v>
      </c>
      <c r="O89" s="214"/>
      <c r="P89" s="214"/>
      <c r="Q89" s="214"/>
      <c r="R89" s="112"/>
    </row>
    <row r="90" spans="2:47" s="7" customFormat="1" ht="19.899999999999999" customHeight="1">
      <c r="B90" s="113"/>
      <c r="C90" s="114"/>
      <c r="D90" s="115" t="s">
        <v>103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15">
        <f>N115</f>
        <v>0</v>
      </c>
      <c r="O90" s="216"/>
      <c r="P90" s="216"/>
      <c r="Q90" s="216"/>
      <c r="R90" s="116"/>
    </row>
    <row r="91" spans="2:47" s="7" customFormat="1" ht="19.899999999999999" customHeight="1">
      <c r="B91" s="113"/>
      <c r="C91" s="114"/>
      <c r="D91" s="115" t="s">
        <v>104</v>
      </c>
      <c r="E91" s="114"/>
      <c r="F91" s="114"/>
      <c r="G91" s="114"/>
      <c r="H91" s="114"/>
      <c r="I91" s="114"/>
      <c r="J91" s="114"/>
      <c r="K91" s="114"/>
      <c r="L91" s="114"/>
      <c r="M91" s="114"/>
      <c r="N91" s="215">
        <f>N151</f>
        <v>0</v>
      </c>
      <c r="O91" s="216"/>
      <c r="P91" s="216"/>
      <c r="Q91" s="216"/>
      <c r="R91" s="116"/>
    </row>
    <row r="92" spans="2:47" s="6" customFormat="1" ht="24.95" customHeight="1">
      <c r="B92" s="109"/>
      <c r="C92" s="110"/>
      <c r="D92" s="111" t="s">
        <v>105</v>
      </c>
      <c r="E92" s="110"/>
      <c r="F92" s="110"/>
      <c r="G92" s="110"/>
      <c r="H92" s="110"/>
      <c r="I92" s="110"/>
      <c r="J92" s="110"/>
      <c r="K92" s="110"/>
      <c r="L92" s="110"/>
      <c r="M92" s="110"/>
      <c r="N92" s="213">
        <f>N156</f>
        <v>0</v>
      </c>
      <c r="O92" s="214"/>
      <c r="P92" s="214"/>
      <c r="Q92" s="214"/>
      <c r="R92" s="112"/>
    </row>
    <row r="93" spans="2:47" s="1" customFormat="1" ht="21.75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3"/>
    </row>
    <row r="94" spans="2:47" s="1" customFormat="1" ht="29.25" customHeight="1">
      <c r="B94" s="31"/>
      <c r="C94" s="108" t="s">
        <v>106</v>
      </c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212">
        <v>0</v>
      </c>
      <c r="O94" s="217"/>
      <c r="P94" s="217"/>
      <c r="Q94" s="217"/>
      <c r="R94" s="33"/>
      <c r="T94" s="117"/>
      <c r="U94" s="118" t="s">
        <v>36</v>
      </c>
    </row>
    <row r="95" spans="2:47" s="1" customFormat="1" ht="18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3"/>
    </row>
    <row r="96" spans="2:47" s="1" customFormat="1" ht="29.25" customHeight="1">
      <c r="B96" s="31"/>
      <c r="C96" s="99" t="s">
        <v>86</v>
      </c>
      <c r="D96" s="100"/>
      <c r="E96" s="100"/>
      <c r="F96" s="100"/>
      <c r="G96" s="100"/>
      <c r="H96" s="100"/>
      <c r="I96" s="100"/>
      <c r="J96" s="100"/>
      <c r="K96" s="100"/>
      <c r="L96" s="179">
        <f>ROUND(SUM(N88+N94),2)</f>
        <v>0</v>
      </c>
      <c r="M96" s="179"/>
      <c r="N96" s="179"/>
      <c r="O96" s="179"/>
      <c r="P96" s="179"/>
      <c r="Q96" s="179"/>
      <c r="R96" s="33"/>
    </row>
    <row r="97" spans="2:27" s="1" customFormat="1" ht="6.95" customHeight="1"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7"/>
    </row>
    <row r="101" spans="2:27" s="1" customFormat="1" ht="6.95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</row>
    <row r="102" spans="2:27" s="1" customFormat="1" ht="36.950000000000003" customHeight="1">
      <c r="B102" s="31"/>
      <c r="C102" s="160" t="s">
        <v>107</v>
      </c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33"/>
    </row>
    <row r="103" spans="2:27" s="1" customFormat="1" ht="6.95" customHeight="1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3"/>
    </row>
    <row r="104" spans="2:27" s="1" customFormat="1" ht="30" customHeight="1">
      <c r="B104" s="31"/>
      <c r="C104" s="28" t="s">
        <v>17</v>
      </c>
      <c r="D104" s="32"/>
      <c r="E104" s="32"/>
      <c r="F104" s="201" t="str">
        <f>F6</f>
        <v>Rekonstrukce plynové kotelny KD Horažďovice č.p.17</v>
      </c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32"/>
      <c r="R104" s="33"/>
    </row>
    <row r="105" spans="2:27" s="1" customFormat="1" ht="36.950000000000003" customHeight="1">
      <c r="B105" s="31"/>
      <c r="C105" s="65" t="s">
        <v>94</v>
      </c>
      <c r="D105" s="32"/>
      <c r="E105" s="32"/>
      <c r="F105" s="190" t="str">
        <f>F7</f>
        <v>01 - D.1 - OPZ-Plynové zařízení</v>
      </c>
      <c r="G105" s="203"/>
      <c r="H105" s="203"/>
      <c r="I105" s="203"/>
      <c r="J105" s="203"/>
      <c r="K105" s="203"/>
      <c r="L105" s="203"/>
      <c r="M105" s="203"/>
      <c r="N105" s="203"/>
      <c r="O105" s="203"/>
      <c r="P105" s="203"/>
      <c r="Q105" s="32"/>
      <c r="R105" s="33"/>
    </row>
    <row r="106" spans="2:27" s="1" customFormat="1" ht="6.95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27" s="1" customFormat="1" ht="18" customHeight="1">
      <c r="B107" s="31"/>
      <c r="C107" s="28" t="s">
        <v>20</v>
      </c>
      <c r="D107" s="32"/>
      <c r="E107" s="32"/>
      <c r="F107" s="26" t="str">
        <f>F9</f>
        <v>k.ú.Horažďovice</v>
      </c>
      <c r="G107" s="32"/>
      <c r="H107" s="32"/>
      <c r="I107" s="32"/>
      <c r="J107" s="32"/>
      <c r="K107" s="28" t="s">
        <v>21</v>
      </c>
      <c r="L107" s="32"/>
      <c r="M107" s="204" t="str">
        <f>IF(O9="","",O9)</f>
        <v>24. 3. 2020</v>
      </c>
      <c r="N107" s="204"/>
      <c r="O107" s="204"/>
      <c r="P107" s="204"/>
      <c r="Q107" s="32"/>
      <c r="R107" s="33"/>
    </row>
    <row r="108" spans="2:27" s="1" customFormat="1" ht="6.95" customHeight="1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27" s="1" customFormat="1" ht="15">
      <c r="B109" s="31"/>
      <c r="C109" s="28" t="s">
        <v>23</v>
      </c>
      <c r="D109" s="32"/>
      <c r="E109" s="32"/>
      <c r="F109" s="26" t="str">
        <f>E12</f>
        <v/>
      </c>
      <c r="G109" s="32"/>
      <c r="H109" s="32"/>
      <c r="I109" s="32"/>
      <c r="J109" s="32"/>
      <c r="K109" s="28" t="s">
        <v>29</v>
      </c>
      <c r="L109" s="32"/>
      <c r="M109" s="162" t="str">
        <f>E18</f>
        <v xml:space="preserve"> </v>
      </c>
      <c r="N109" s="162"/>
      <c r="O109" s="162"/>
      <c r="P109" s="162"/>
      <c r="Q109" s="162"/>
      <c r="R109" s="33"/>
    </row>
    <row r="110" spans="2:27" s="1" customFormat="1" ht="14.45" customHeight="1">
      <c r="B110" s="31"/>
      <c r="C110" s="28" t="s">
        <v>27</v>
      </c>
      <c r="D110" s="32"/>
      <c r="E110" s="32"/>
      <c r="F110" s="26" t="str">
        <f>IF(E15="","",E15)</f>
        <v xml:space="preserve"> </v>
      </c>
      <c r="G110" s="32"/>
      <c r="H110" s="32"/>
      <c r="I110" s="32"/>
      <c r="J110" s="32"/>
      <c r="K110" s="28" t="s">
        <v>31</v>
      </c>
      <c r="L110" s="32"/>
      <c r="M110" s="162" t="str">
        <f>E21</f>
        <v xml:space="preserve"> </v>
      </c>
      <c r="N110" s="162"/>
      <c r="O110" s="162"/>
      <c r="P110" s="162"/>
      <c r="Q110" s="162"/>
      <c r="R110" s="33"/>
    </row>
    <row r="111" spans="2:27" s="1" customFormat="1" ht="10.35" customHeight="1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27" s="8" customFormat="1" ht="29.25" customHeight="1">
      <c r="B112" s="119"/>
      <c r="C112" s="120" t="s">
        <v>108</v>
      </c>
      <c r="D112" s="121" t="s">
        <v>109</v>
      </c>
      <c r="E112" s="121" t="s">
        <v>54</v>
      </c>
      <c r="F112" s="218" t="s">
        <v>110</v>
      </c>
      <c r="G112" s="218"/>
      <c r="H112" s="218"/>
      <c r="I112" s="218"/>
      <c r="J112" s="121" t="s">
        <v>111</v>
      </c>
      <c r="K112" s="121" t="s">
        <v>112</v>
      </c>
      <c r="L112" s="218" t="s">
        <v>113</v>
      </c>
      <c r="M112" s="218"/>
      <c r="N112" s="218" t="s">
        <v>99</v>
      </c>
      <c r="O112" s="218"/>
      <c r="P112" s="218"/>
      <c r="Q112" s="219"/>
      <c r="R112" s="122"/>
      <c r="T112" s="72" t="s">
        <v>114</v>
      </c>
      <c r="U112" s="73" t="s">
        <v>36</v>
      </c>
      <c r="V112" s="73" t="s">
        <v>115</v>
      </c>
      <c r="W112" s="73" t="s">
        <v>116</v>
      </c>
      <c r="X112" s="73" t="s">
        <v>117</v>
      </c>
      <c r="Y112" s="73" t="s">
        <v>118</v>
      </c>
      <c r="Z112" s="73" t="s">
        <v>119</v>
      </c>
      <c r="AA112" s="74" t="s">
        <v>120</v>
      </c>
    </row>
    <row r="113" spans="2:65" s="1" customFormat="1" ht="29.25" customHeight="1">
      <c r="B113" s="31"/>
      <c r="C113" s="76" t="s">
        <v>95</v>
      </c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220">
        <f>BK113</f>
        <v>0</v>
      </c>
      <c r="O113" s="221"/>
      <c r="P113" s="221"/>
      <c r="Q113" s="221"/>
      <c r="R113" s="33"/>
      <c r="T113" s="75"/>
      <c r="U113" s="47"/>
      <c r="V113" s="47"/>
      <c r="W113" s="123">
        <f>W114+W156</f>
        <v>42.404000000000003</v>
      </c>
      <c r="X113" s="47"/>
      <c r="Y113" s="123">
        <f>Y114+Y156</f>
        <v>0.15140499999999996</v>
      </c>
      <c r="Z113" s="47"/>
      <c r="AA113" s="124">
        <f>AA114+AA156</f>
        <v>0</v>
      </c>
      <c r="AT113" s="18" t="s">
        <v>71</v>
      </c>
      <c r="AU113" s="18" t="s">
        <v>101</v>
      </c>
      <c r="BK113" s="125">
        <f>BK114+BK156</f>
        <v>0</v>
      </c>
    </row>
    <row r="114" spans="2:65" s="9" customFormat="1" ht="37.35" customHeight="1">
      <c r="B114" s="126"/>
      <c r="C114" s="127"/>
      <c r="D114" s="128" t="s">
        <v>102</v>
      </c>
      <c r="E114" s="128"/>
      <c r="F114" s="128"/>
      <c r="G114" s="128"/>
      <c r="H114" s="128"/>
      <c r="I114" s="128"/>
      <c r="J114" s="128"/>
      <c r="K114" s="128"/>
      <c r="L114" s="128"/>
      <c r="M114" s="128"/>
      <c r="N114" s="222">
        <f>BK114</f>
        <v>0</v>
      </c>
      <c r="O114" s="213"/>
      <c r="P114" s="213"/>
      <c r="Q114" s="213"/>
      <c r="R114" s="129"/>
      <c r="T114" s="130"/>
      <c r="U114" s="127"/>
      <c r="V114" s="127"/>
      <c r="W114" s="131">
        <f>W115+W151</f>
        <v>41.404000000000003</v>
      </c>
      <c r="X114" s="127"/>
      <c r="Y114" s="131">
        <f>Y115+Y151</f>
        <v>0.15140499999999996</v>
      </c>
      <c r="Z114" s="127"/>
      <c r="AA114" s="132">
        <f>AA115+AA151</f>
        <v>0</v>
      </c>
      <c r="AR114" s="133" t="s">
        <v>92</v>
      </c>
      <c r="AT114" s="134" t="s">
        <v>71</v>
      </c>
      <c r="AU114" s="134" t="s">
        <v>72</v>
      </c>
      <c r="AY114" s="133" t="s">
        <v>121</v>
      </c>
      <c r="BK114" s="135">
        <f>BK115+BK151</f>
        <v>0</v>
      </c>
    </row>
    <row r="115" spans="2:65" s="9" customFormat="1" ht="19.899999999999999" customHeight="1">
      <c r="B115" s="126"/>
      <c r="C115" s="127"/>
      <c r="D115" s="136" t="s">
        <v>103</v>
      </c>
      <c r="E115" s="136"/>
      <c r="F115" s="136"/>
      <c r="G115" s="136"/>
      <c r="H115" s="136"/>
      <c r="I115" s="136"/>
      <c r="J115" s="136"/>
      <c r="K115" s="136"/>
      <c r="L115" s="136"/>
      <c r="M115" s="136"/>
      <c r="N115" s="223">
        <f>BK115</f>
        <v>0</v>
      </c>
      <c r="O115" s="224"/>
      <c r="P115" s="224"/>
      <c r="Q115" s="224"/>
      <c r="R115" s="129"/>
      <c r="T115" s="130"/>
      <c r="U115" s="127"/>
      <c r="V115" s="127"/>
      <c r="W115" s="131">
        <f>SUM(W116:W150)</f>
        <v>38.813000000000002</v>
      </c>
      <c r="X115" s="127"/>
      <c r="Y115" s="131">
        <f>SUM(Y116:Y150)</f>
        <v>0.14969499999999997</v>
      </c>
      <c r="Z115" s="127"/>
      <c r="AA115" s="132">
        <f>SUM(AA116:AA150)</f>
        <v>0</v>
      </c>
      <c r="AR115" s="133" t="s">
        <v>92</v>
      </c>
      <c r="AT115" s="134" t="s">
        <v>71</v>
      </c>
      <c r="AU115" s="134" t="s">
        <v>79</v>
      </c>
      <c r="AY115" s="133" t="s">
        <v>121</v>
      </c>
      <c r="BK115" s="135">
        <f>SUM(BK116:BK150)</f>
        <v>0</v>
      </c>
    </row>
    <row r="116" spans="2:65" s="1" customFormat="1" ht="24.95" customHeight="1">
      <c r="B116" s="137"/>
      <c r="C116" s="138" t="s">
        <v>79</v>
      </c>
      <c r="D116" s="138" t="s">
        <v>122</v>
      </c>
      <c r="E116" s="139" t="s">
        <v>123</v>
      </c>
      <c r="F116" s="193" t="s">
        <v>124</v>
      </c>
      <c r="G116" s="193"/>
      <c r="H116" s="193"/>
      <c r="I116" s="193"/>
      <c r="J116" s="140" t="s">
        <v>125</v>
      </c>
      <c r="K116" s="141">
        <v>5</v>
      </c>
      <c r="L116" s="194"/>
      <c r="M116" s="194"/>
      <c r="N116" s="194">
        <f t="shared" ref="N116:N150" si="0">ROUND(L116*K116,2)</f>
        <v>0</v>
      </c>
      <c r="O116" s="194"/>
      <c r="P116" s="194"/>
      <c r="Q116" s="194"/>
      <c r="R116" s="142"/>
      <c r="T116" s="143" t="s">
        <v>5</v>
      </c>
      <c r="U116" s="40" t="s">
        <v>37</v>
      </c>
      <c r="V116" s="144">
        <v>0.47199999999999998</v>
      </c>
      <c r="W116" s="144">
        <f t="shared" ref="W116:W150" si="1">V116*K116</f>
        <v>2.36</v>
      </c>
      <c r="X116" s="144">
        <v>1.47E-3</v>
      </c>
      <c r="Y116" s="144">
        <f t="shared" ref="Y116:Y150" si="2">X116*K116</f>
        <v>7.3499999999999998E-3</v>
      </c>
      <c r="Z116" s="144">
        <v>0</v>
      </c>
      <c r="AA116" s="145">
        <f t="shared" ref="AA116:AA150" si="3">Z116*K116</f>
        <v>0</v>
      </c>
      <c r="AR116" s="18" t="s">
        <v>126</v>
      </c>
      <c r="AT116" s="18" t="s">
        <v>122</v>
      </c>
      <c r="AU116" s="18" t="s">
        <v>92</v>
      </c>
      <c r="AY116" s="18" t="s">
        <v>121</v>
      </c>
      <c r="BE116" s="146">
        <f t="shared" ref="BE116:BE150" si="4">IF(U116="základní",N116,0)</f>
        <v>0</v>
      </c>
      <c r="BF116" s="146">
        <f t="shared" ref="BF116:BF150" si="5">IF(U116="snížená",N116,0)</f>
        <v>0</v>
      </c>
      <c r="BG116" s="146">
        <f t="shared" ref="BG116:BG150" si="6">IF(U116="zákl. přenesená",N116,0)</f>
        <v>0</v>
      </c>
      <c r="BH116" s="146">
        <f t="shared" ref="BH116:BH150" si="7">IF(U116="sníž. přenesená",N116,0)</f>
        <v>0</v>
      </c>
      <c r="BI116" s="146">
        <f t="shared" ref="BI116:BI150" si="8">IF(U116="nulová",N116,0)</f>
        <v>0</v>
      </c>
      <c r="BJ116" s="18" t="s">
        <v>79</v>
      </c>
      <c r="BK116" s="146">
        <f t="shared" ref="BK116:BK150" si="9">ROUND(L116*K116,2)</f>
        <v>0</v>
      </c>
      <c r="BL116" s="18" t="s">
        <v>126</v>
      </c>
      <c r="BM116" s="18" t="s">
        <v>127</v>
      </c>
    </row>
    <row r="117" spans="2:65" s="1" customFormat="1" ht="24.95" customHeight="1">
      <c r="B117" s="137"/>
      <c r="C117" s="138" t="s">
        <v>92</v>
      </c>
      <c r="D117" s="138" t="s">
        <v>122</v>
      </c>
      <c r="E117" s="139" t="s">
        <v>128</v>
      </c>
      <c r="F117" s="193" t="s">
        <v>129</v>
      </c>
      <c r="G117" s="193"/>
      <c r="H117" s="193"/>
      <c r="I117" s="193"/>
      <c r="J117" s="140" t="s">
        <v>125</v>
      </c>
      <c r="K117" s="141">
        <v>2</v>
      </c>
      <c r="L117" s="194"/>
      <c r="M117" s="194"/>
      <c r="N117" s="194">
        <f t="shared" si="0"/>
        <v>0</v>
      </c>
      <c r="O117" s="194"/>
      <c r="P117" s="194"/>
      <c r="Q117" s="194"/>
      <c r="R117" s="142"/>
      <c r="T117" s="143" t="s">
        <v>5</v>
      </c>
      <c r="U117" s="40" t="s">
        <v>37</v>
      </c>
      <c r="V117" s="144">
        <v>0.58899999999999997</v>
      </c>
      <c r="W117" s="144">
        <f t="shared" si="1"/>
        <v>1.1779999999999999</v>
      </c>
      <c r="X117" s="144">
        <v>1.8500000000000001E-3</v>
      </c>
      <c r="Y117" s="144">
        <f t="shared" si="2"/>
        <v>3.7000000000000002E-3</v>
      </c>
      <c r="Z117" s="144">
        <v>0</v>
      </c>
      <c r="AA117" s="145">
        <f t="shared" si="3"/>
        <v>0</v>
      </c>
      <c r="AR117" s="18" t="s">
        <v>126</v>
      </c>
      <c r="AT117" s="18" t="s">
        <v>122</v>
      </c>
      <c r="AU117" s="18" t="s">
        <v>92</v>
      </c>
      <c r="AY117" s="18" t="s">
        <v>121</v>
      </c>
      <c r="BE117" s="146">
        <f t="shared" si="4"/>
        <v>0</v>
      </c>
      <c r="BF117" s="146">
        <f t="shared" si="5"/>
        <v>0</v>
      </c>
      <c r="BG117" s="146">
        <f t="shared" si="6"/>
        <v>0</v>
      </c>
      <c r="BH117" s="146">
        <f t="shared" si="7"/>
        <v>0</v>
      </c>
      <c r="BI117" s="146">
        <f t="shared" si="8"/>
        <v>0</v>
      </c>
      <c r="BJ117" s="18" t="s">
        <v>79</v>
      </c>
      <c r="BK117" s="146">
        <f t="shared" si="9"/>
        <v>0</v>
      </c>
      <c r="BL117" s="18" t="s">
        <v>126</v>
      </c>
      <c r="BM117" s="18" t="s">
        <v>130</v>
      </c>
    </row>
    <row r="118" spans="2:65" s="1" customFormat="1" ht="24.95" customHeight="1">
      <c r="B118" s="137"/>
      <c r="C118" s="138" t="s">
        <v>131</v>
      </c>
      <c r="D118" s="138" t="s">
        <v>122</v>
      </c>
      <c r="E118" s="139" t="s">
        <v>132</v>
      </c>
      <c r="F118" s="193" t="s">
        <v>133</v>
      </c>
      <c r="G118" s="193"/>
      <c r="H118" s="193"/>
      <c r="I118" s="193"/>
      <c r="J118" s="140" t="s">
        <v>125</v>
      </c>
      <c r="K118" s="141">
        <v>1</v>
      </c>
      <c r="L118" s="194"/>
      <c r="M118" s="194"/>
      <c r="N118" s="194">
        <f t="shared" si="0"/>
        <v>0</v>
      </c>
      <c r="O118" s="194"/>
      <c r="P118" s="194"/>
      <c r="Q118" s="194"/>
      <c r="R118" s="142"/>
      <c r="T118" s="143" t="s">
        <v>5</v>
      </c>
      <c r="U118" s="40" t="s">
        <v>37</v>
      </c>
      <c r="V118" s="144">
        <v>0.60099999999999998</v>
      </c>
      <c r="W118" s="144">
        <f t="shared" si="1"/>
        <v>0.60099999999999998</v>
      </c>
      <c r="X118" s="144">
        <v>2.7000000000000001E-3</v>
      </c>
      <c r="Y118" s="144">
        <f t="shared" si="2"/>
        <v>2.7000000000000001E-3</v>
      </c>
      <c r="Z118" s="144">
        <v>0</v>
      </c>
      <c r="AA118" s="145">
        <f t="shared" si="3"/>
        <v>0</v>
      </c>
      <c r="AR118" s="18" t="s">
        <v>126</v>
      </c>
      <c r="AT118" s="18" t="s">
        <v>122</v>
      </c>
      <c r="AU118" s="18" t="s">
        <v>92</v>
      </c>
      <c r="AY118" s="18" t="s">
        <v>121</v>
      </c>
      <c r="BE118" s="146">
        <f t="shared" si="4"/>
        <v>0</v>
      </c>
      <c r="BF118" s="146">
        <f t="shared" si="5"/>
        <v>0</v>
      </c>
      <c r="BG118" s="146">
        <f t="shared" si="6"/>
        <v>0</v>
      </c>
      <c r="BH118" s="146">
        <f t="shared" si="7"/>
        <v>0</v>
      </c>
      <c r="BI118" s="146">
        <f t="shared" si="8"/>
        <v>0</v>
      </c>
      <c r="BJ118" s="18" t="s">
        <v>79</v>
      </c>
      <c r="BK118" s="146">
        <f t="shared" si="9"/>
        <v>0</v>
      </c>
      <c r="BL118" s="18" t="s">
        <v>126</v>
      </c>
      <c r="BM118" s="18" t="s">
        <v>134</v>
      </c>
    </row>
    <row r="119" spans="2:65" s="1" customFormat="1" ht="24.95" customHeight="1">
      <c r="B119" s="137"/>
      <c r="C119" s="138" t="s">
        <v>135</v>
      </c>
      <c r="D119" s="138" t="s">
        <v>122</v>
      </c>
      <c r="E119" s="139" t="s">
        <v>136</v>
      </c>
      <c r="F119" s="193" t="s">
        <v>137</v>
      </c>
      <c r="G119" s="193"/>
      <c r="H119" s="193"/>
      <c r="I119" s="193"/>
      <c r="J119" s="140" t="s">
        <v>125</v>
      </c>
      <c r="K119" s="141">
        <v>4</v>
      </c>
      <c r="L119" s="194"/>
      <c r="M119" s="194"/>
      <c r="N119" s="194">
        <f t="shared" si="0"/>
        <v>0</v>
      </c>
      <c r="O119" s="194"/>
      <c r="P119" s="194"/>
      <c r="Q119" s="194"/>
      <c r="R119" s="142"/>
      <c r="T119" s="143" t="s">
        <v>5</v>
      </c>
      <c r="U119" s="40" t="s">
        <v>37</v>
      </c>
      <c r="V119" s="144">
        <v>0.65</v>
      </c>
      <c r="W119" s="144">
        <f t="shared" si="1"/>
        <v>2.6</v>
      </c>
      <c r="X119" s="144">
        <v>3.48E-3</v>
      </c>
      <c r="Y119" s="144">
        <f t="shared" si="2"/>
        <v>1.392E-2</v>
      </c>
      <c r="Z119" s="144">
        <v>0</v>
      </c>
      <c r="AA119" s="145">
        <f t="shared" si="3"/>
        <v>0</v>
      </c>
      <c r="AR119" s="18" t="s">
        <v>126</v>
      </c>
      <c r="AT119" s="18" t="s">
        <v>122</v>
      </c>
      <c r="AU119" s="18" t="s">
        <v>92</v>
      </c>
      <c r="AY119" s="18" t="s">
        <v>121</v>
      </c>
      <c r="BE119" s="146">
        <f t="shared" si="4"/>
        <v>0</v>
      </c>
      <c r="BF119" s="146">
        <f t="shared" si="5"/>
        <v>0</v>
      </c>
      <c r="BG119" s="146">
        <f t="shared" si="6"/>
        <v>0</v>
      </c>
      <c r="BH119" s="146">
        <f t="shared" si="7"/>
        <v>0</v>
      </c>
      <c r="BI119" s="146">
        <f t="shared" si="8"/>
        <v>0</v>
      </c>
      <c r="BJ119" s="18" t="s">
        <v>79</v>
      </c>
      <c r="BK119" s="146">
        <f t="shared" si="9"/>
        <v>0</v>
      </c>
      <c r="BL119" s="18" t="s">
        <v>126</v>
      </c>
      <c r="BM119" s="18" t="s">
        <v>138</v>
      </c>
    </row>
    <row r="120" spans="2:65" s="1" customFormat="1" ht="24.95" customHeight="1">
      <c r="B120" s="137"/>
      <c r="C120" s="138" t="s">
        <v>139</v>
      </c>
      <c r="D120" s="138" t="s">
        <v>122</v>
      </c>
      <c r="E120" s="139" t="s">
        <v>140</v>
      </c>
      <c r="F120" s="193" t="s">
        <v>141</v>
      </c>
      <c r="G120" s="193"/>
      <c r="H120" s="193"/>
      <c r="I120" s="193"/>
      <c r="J120" s="140" t="s">
        <v>125</v>
      </c>
      <c r="K120" s="141">
        <v>1</v>
      </c>
      <c r="L120" s="194"/>
      <c r="M120" s="194"/>
      <c r="N120" s="194">
        <f t="shared" si="0"/>
        <v>0</v>
      </c>
      <c r="O120" s="194"/>
      <c r="P120" s="194"/>
      <c r="Q120" s="194"/>
      <c r="R120" s="142"/>
      <c r="T120" s="143" t="s">
        <v>5</v>
      </c>
      <c r="U120" s="40" t="s">
        <v>37</v>
      </c>
      <c r="V120" s="144">
        <v>0.45800000000000002</v>
      </c>
      <c r="W120" s="144">
        <f t="shared" si="1"/>
        <v>0.45800000000000002</v>
      </c>
      <c r="X120" s="144">
        <v>4.9300000000000004E-3</v>
      </c>
      <c r="Y120" s="144">
        <f t="shared" si="2"/>
        <v>4.9300000000000004E-3</v>
      </c>
      <c r="Z120" s="144">
        <v>0</v>
      </c>
      <c r="AA120" s="145">
        <f t="shared" si="3"/>
        <v>0</v>
      </c>
      <c r="AR120" s="18" t="s">
        <v>126</v>
      </c>
      <c r="AT120" s="18" t="s">
        <v>122</v>
      </c>
      <c r="AU120" s="18" t="s">
        <v>92</v>
      </c>
      <c r="AY120" s="18" t="s">
        <v>121</v>
      </c>
      <c r="BE120" s="146">
        <f t="shared" si="4"/>
        <v>0</v>
      </c>
      <c r="BF120" s="146">
        <f t="shared" si="5"/>
        <v>0</v>
      </c>
      <c r="BG120" s="146">
        <f t="shared" si="6"/>
        <v>0</v>
      </c>
      <c r="BH120" s="146">
        <f t="shared" si="7"/>
        <v>0</v>
      </c>
      <c r="BI120" s="146">
        <f t="shared" si="8"/>
        <v>0</v>
      </c>
      <c r="BJ120" s="18" t="s">
        <v>79</v>
      </c>
      <c r="BK120" s="146">
        <f t="shared" si="9"/>
        <v>0</v>
      </c>
      <c r="BL120" s="18" t="s">
        <v>126</v>
      </c>
      <c r="BM120" s="18" t="s">
        <v>142</v>
      </c>
    </row>
    <row r="121" spans="2:65" s="1" customFormat="1" ht="24.95" customHeight="1">
      <c r="B121" s="137"/>
      <c r="C121" s="138" t="s">
        <v>143</v>
      </c>
      <c r="D121" s="138" t="s">
        <v>122</v>
      </c>
      <c r="E121" s="139" t="s">
        <v>144</v>
      </c>
      <c r="F121" s="193" t="s">
        <v>145</v>
      </c>
      <c r="G121" s="193"/>
      <c r="H121" s="193"/>
      <c r="I121" s="193"/>
      <c r="J121" s="140" t="s">
        <v>125</v>
      </c>
      <c r="K121" s="141">
        <v>4</v>
      </c>
      <c r="L121" s="194"/>
      <c r="M121" s="194"/>
      <c r="N121" s="194">
        <f t="shared" si="0"/>
        <v>0</v>
      </c>
      <c r="O121" s="194"/>
      <c r="P121" s="194"/>
      <c r="Q121" s="194"/>
      <c r="R121" s="142"/>
      <c r="T121" s="143" t="s">
        <v>5</v>
      </c>
      <c r="U121" s="40" t="s">
        <v>37</v>
      </c>
      <c r="V121" s="144">
        <v>0.48</v>
      </c>
      <c r="W121" s="144">
        <f t="shared" si="1"/>
        <v>1.92</v>
      </c>
      <c r="X121" s="144">
        <v>6.7999999999999996E-3</v>
      </c>
      <c r="Y121" s="144">
        <f t="shared" si="2"/>
        <v>2.7199999999999998E-2</v>
      </c>
      <c r="Z121" s="144">
        <v>0</v>
      </c>
      <c r="AA121" s="145">
        <f t="shared" si="3"/>
        <v>0</v>
      </c>
      <c r="AR121" s="18" t="s">
        <v>126</v>
      </c>
      <c r="AT121" s="18" t="s">
        <v>122</v>
      </c>
      <c r="AU121" s="18" t="s">
        <v>92</v>
      </c>
      <c r="AY121" s="18" t="s">
        <v>121</v>
      </c>
      <c r="BE121" s="146">
        <f t="shared" si="4"/>
        <v>0</v>
      </c>
      <c r="BF121" s="146">
        <f t="shared" si="5"/>
        <v>0</v>
      </c>
      <c r="BG121" s="146">
        <f t="shared" si="6"/>
        <v>0</v>
      </c>
      <c r="BH121" s="146">
        <f t="shared" si="7"/>
        <v>0</v>
      </c>
      <c r="BI121" s="146">
        <f t="shared" si="8"/>
        <v>0</v>
      </c>
      <c r="BJ121" s="18" t="s">
        <v>79</v>
      </c>
      <c r="BK121" s="146">
        <f t="shared" si="9"/>
        <v>0</v>
      </c>
      <c r="BL121" s="18" t="s">
        <v>126</v>
      </c>
      <c r="BM121" s="18" t="s">
        <v>146</v>
      </c>
    </row>
    <row r="122" spans="2:65" s="1" customFormat="1" ht="24.95" customHeight="1">
      <c r="B122" s="137"/>
      <c r="C122" s="138" t="s">
        <v>147</v>
      </c>
      <c r="D122" s="138" t="s">
        <v>122</v>
      </c>
      <c r="E122" s="139" t="s">
        <v>148</v>
      </c>
      <c r="F122" s="193" t="s">
        <v>149</v>
      </c>
      <c r="G122" s="193"/>
      <c r="H122" s="193"/>
      <c r="I122" s="193"/>
      <c r="J122" s="140" t="s">
        <v>125</v>
      </c>
      <c r="K122" s="141">
        <v>1.5</v>
      </c>
      <c r="L122" s="194"/>
      <c r="M122" s="194"/>
      <c r="N122" s="194">
        <f t="shared" si="0"/>
        <v>0</v>
      </c>
      <c r="O122" s="194"/>
      <c r="P122" s="194"/>
      <c r="Q122" s="194"/>
      <c r="R122" s="142"/>
      <c r="T122" s="143" t="s">
        <v>5</v>
      </c>
      <c r="U122" s="40" t="s">
        <v>37</v>
      </c>
      <c r="V122" s="144">
        <v>1.1319999999999999</v>
      </c>
      <c r="W122" s="144">
        <f t="shared" si="1"/>
        <v>1.698</v>
      </c>
      <c r="X122" s="144">
        <v>1.171E-2</v>
      </c>
      <c r="Y122" s="144">
        <f t="shared" si="2"/>
        <v>1.7565000000000001E-2</v>
      </c>
      <c r="Z122" s="144">
        <v>0</v>
      </c>
      <c r="AA122" s="145">
        <f t="shared" si="3"/>
        <v>0</v>
      </c>
      <c r="AR122" s="18" t="s">
        <v>126</v>
      </c>
      <c r="AT122" s="18" t="s">
        <v>122</v>
      </c>
      <c r="AU122" s="18" t="s">
        <v>92</v>
      </c>
      <c r="AY122" s="18" t="s">
        <v>121</v>
      </c>
      <c r="BE122" s="146">
        <f t="shared" si="4"/>
        <v>0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8" t="s">
        <v>79</v>
      </c>
      <c r="BK122" s="146">
        <f t="shared" si="9"/>
        <v>0</v>
      </c>
      <c r="BL122" s="18" t="s">
        <v>126</v>
      </c>
      <c r="BM122" s="18" t="s">
        <v>150</v>
      </c>
    </row>
    <row r="123" spans="2:65" s="1" customFormat="1" ht="24.95" customHeight="1">
      <c r="B123" s="137"/>
      <c r="C123" s="138" t="s">
        <v>151</v>
      </c>
      <c r="D123" s="138" t="s">
        <v>122</v>
      </c>
      <c r="E123" s="139" t="s">
        <v>152</v>
      </c>
      <c r="F123" s="193" t="s">
        <v>153</v>
      </c>
      <c r="G123" s="193"/>
      <c r="H123" s="193"/>
      <c r="I123" s="193"/>
      <c r="J123" s="140" t="s">
        <v>154</v>
      </c>
      <c r="K123" s="141">
        <v>2</v>
      </c>
      <c r="L123" s="194"/>
      <c r="M123" s="194"/>
      <c r="N123" s="194">
        <f t="shared" si="0"/>
        <v>0</v>
      </c>
      <c r="O123" s="194"/>
      <c r="P123" s="194"/>
      <c r="Q123" s="194"/>
      <c r="R123" s="142"/>
      <c r="T123" s="143" t="s">
        <v>5</v>
      </c>
      <c r="U123" s="40" t="s">
        <v>37</v>
      </c>
      <c r="V123" s="144">
        <v>0.57999999999999996</v>
      </c>
      <c r="W123" s="144">
        <f t="shared" si="1"/>
        <v>1.1599999999999999</v>
      </c>
      <c r="X123" s="144">
        <v>1.01E-3</v>
      </c>
      <c r="Y123" s="144">
        <f t="shared" si="2"/>
        <v>2.0200000000000001E-3</v>
      </c>
      <c r="Z123" s="144">
        <v>0</v>
      </c>
      <c r="AA123" s="145">
        <f t="shared" si="3"/>
        <v>0</v>
      </c>
      <c r="AR123" s="18" t="s">
        <v>126</v>
      </c>
      <c r="AT123" s="18" t="s">
        <v>122</v>
      </c>
      <c r="AU123" s="18" t="s">
        <v>92</v>
      </c>
      <c r="AY123" s="18" t="s">
        <v>121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8" t="s">
        <v>79</v>
      </c>
      <c r="BK123" s="146">
        <f t="shared" si="9"/>
        <v>0</v>
      </c>
      <c r="BL123" s="18" t="s">
        <v>126</v>
      </c>
      <c r="BM123" s="18" t="s">
        <v>155</v>
      </c>
    </row>
    <row r="124" spans="2:65" s="1" customFormat="1" ht="24.95" customHeight="1">
      <c r="B124" s="137"/>
      <c r="C124" s="138" t="s">
        <v>156</v>
      </c>
      <c r="D124" s="138" t="s">
        <v>122</v>
      </c>
      <c r="E124" s="139" t="s">
        <v>157</v>
      </c>
      <c r="F124" s="193" t="s">
        <v>158</v>
      </c>
      <c r="G124" s="193"/>
      <c r="H124" s="193"/>
      <c r="I124" s="193"/>
      <c r="J124" s="140" t="s">
        <v>154</v>
      </c>
      <c r="K124" s="141">
        <v>1</v>
      </c>
      <c r="L124" s="194"/>
      <c r="M124" s="194"/>
      <c r="N124" s="194">
        <f t="shared" si="0"/>
        <v>0</v>
      </c>
      <c r="O124" s="194"/>
      <c r="P124" s="194"/>
      <c r="Q124" s="194"/>
      <c r="R124" s="142"/>
      <c r="T124" s="143" t="s">
        <v>5</v>
      </c>
      <c r="U124" s="40" t="s">
        <v>37</v>
      </c>
      <c r="V124" s="144">
        <v>1.004</v>
      </c>
      <c r="W124" s="144">
        <f t="shared" si="1"/>
        <v>1.004</v>
      </c>
      <c r="X124" s="144">
        <v>1.7600000000000001E-3</v>
      </c>
      <c r="Y124" s="144">
        <f t="shared" si="2"/>
        <v>1.7600000000000001E-3</v>
      </c>
      <c r="Z124" s="144">
        <v>0</v>
      </c>
      <c r="AA124" s="145">
        <f t="shared" si="3"/>
        <v>0</v>
      </c>
      <c r="AR124" s="18" t="s">
        <v>126</v>
      </c>
      <c r="AT124" s="18" t="s">
        <v>122</v>
      </c>
      <c r="AU124" s="18" t="s">
        <v>92</v>
      </c>
      <c r="AY124" s="18" t="s">
        <v>121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8" t="s">
        <v>79</v>
      </c>
      <c r="BK124" s="146">
        <f t="shared" si="9"/>
        <v>0</v>
      </c>
      <c r="BL124" s="18" t="s">
        <v>126</v>
      </c>
      <c r="BM124" s="18" t="s">
        <v>159</v>
      </c>
    </row>
    <row r="125" spans="2:65" s="1" customFormat="1" ht="24.95" customHeight="1">
      <c r="B125" s="137"/>
      <c r="C125" s="138" t="s">
        <v>160</v>
      </c>
      <c r="D125" s="138" t="s">
        <v>122</v>
      </c>
      <c r="E125" s="139" t="s">
        <v>161</v>
      </c>
      <c r="F125" s="193" t="s">
        <v>162</v>
      </c>
      <c r="G125" s="193"/>
      <c r="H125" s="193"/>
      <c r="I125" s="193"/>
      <c r="J125" s="140" t="s">
        <v>154</v>
      </c>
      <c r="K125" s="141">
        <v>1</v>
      </c>
      <c r="L125" s="194"/>
      <c r="M125" s="194"/>
      <c r="N125" s="194">
        <f t="shared" si="0"/>
        <v>0</v>
      </c>
      <c r="O125" s="194"/>
      <c r="P125" s="194"/>
      <c r="Q125" s="194"/>
      <c r="R125" s="142"/>
      <c r="T125" s="143" t="s">
        <v>5</v>
      </c>
      <c r="U125" s="40" t="s">
        <v>37</v>
      </c>
      <c r="V125" s="144">
        <v>1.7370000000000001</v>
      </c>
      <c r="W125" s="144">
        <f t="shared" si="1"/>
        <v>1.7370000000000001</v>
      </c>
      <c r="X125" s="144">
        <v>3.0400000000000002E-3</v>
      </c>
      <c r="Y125" s="144">
        <f t="shared" si="2"/>
        <v>3.0400000000000002E-3</v>
      </c>
      <c r="Z125" s="144">
        <v>0</v>
      </c>
      <c r="AA125" s="145">
        <f t="shared" si="3"/>
        <v>0</v>
      </c>
      <c r="AR125" s="18" t="s">
        <v>126</v>
      </c>
      <c r="AT125" s="18" t="s">
        <v>122</v>
      </c>
      <c r="AU125" s="18" t="s">
        <v>92</v>
      </c>
      <c r="AY125" s="18" t="s">
        <v>121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8" t="s">
        <v>79</v>
      </c>
      <c r="BK125" s="146">
        <f t="shared" si="9"/>
        <v>0</v>
      </c>
      <c r="BL125" s="18" t="s">
        <v>126</v>
      </c>
      <c r="BM125" s="18" t="s">
        <v>163</v>
      </c>
    </row>
    <row r="126" spans="2:65" s="1" customFormat="1" ht="24.95" customHeight="1">
      <c r="B126" s="137"/>
      <c r="C126" s="138" t="s">
        <v>164</v>
      </c>
      <c r="D126" s="138" t="s">
        <v>122</v>
      </c>
      <c r="E126" s="139" t="s">
        <v>165</v>
      </c>
      <c r="F126" s="193" t="s">
        <v>166</v>
      </c>
      <c r="G126" s="193"/>
      <c r="H126" s="193"/>
      <c r="I126" s="193"/>
      <c r="J126" s="140" t="s">
        <v>167</v>
      </c>
      <c r="K126" s="141">
        <v>1</v>
      </c>
      <c r="L126" s="194"/>
      <c r="M126" s="194"/>
      <c r="N126" s="194">
        <f t="shared" si="0"/>
        <v>0</v>
      </c>
      <c r="O126" s="194"/>
      <c r="P126" s="194"/>
      <c r="Q126" s="194"/>
      <c r="R126" s="142"/>
      <c r="T126" s="143" t="s">
        <v>5</v>
      </c>
      <c r="U126" s="40" t="s">
        <v>37</v>
      </c>
      <c r="V126" s="144">
        <v>2.3199999999999998</v>
      </c>
      <c r="W126" s="144">
        <f t="shared" si="1"/>
        <v>2.3199999999999998</v>
      </c>
      <c r="X126" s="144">
        <v>8.7299999999999999E-3</v>
      </c>
      <c r="Y126" s="144">
        <f t="shared" si="2"/>
        <v>8.7299999999999999E-3</v>
      </c>
      <c r="Z126" s="144">
        <v>0</v>
      </c>
      <c r="AA126" s="145">
        <f t="shared" si="3"/>
        <v>0</v>
      </c>
      <c r="AR126" s="18" t="s">
        <v>126</v>
      </c>
      <c r="AT126" s="18" t="s">
        <v>122</v>
      </c>
      <c r="AU126" s="18" t="s">
        <v>92</v>
      </c>
      <c r="AY126" s="18" t="s">
        <v>121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8" t="s">
        <v>79</v>
      </c>
      <c r="BK126" s="146">
        <f t="shared" si="9"/>
        <v>0</v>
      </c>
      <c r="BL126" s="18" t="s">
        <v>126</v>
      </c>
      <c r="BM126" s="18" t="s">
        <v>168</v>
      </c>
    </row>
    <row r="127" spans="2:65" s="1" customFormat="1" ht="24.95" customHeight="1">
      <c r="B127" s="137"/>
      <c r="C127" s="138" t="s">
        <v>169</v>
      </c>
      <c r="D127" s="138" t="s">
        <v>122</v>
      </c>
      <c r="E127" s="139" t="s">
        <v>170</v>
      </c>
      <c r="F127" s="193" t="s">
        <v>171</v>
      </c>
      <c r="G127" s="193"/>
      <c r="H127" s="193"/>
      <c r="I127" s="193"/>
      <c r="J127" s="140" t="s">
        <v>167</v>
      </c>
      <c r="K127" s="141">
        <v>1</v>
      </c>
      <c r="L127" s="194"/>
      <c r="M127" s="194"/>
      <c r="N127" s="194">
        <f t="shared" si="0"/>
        <v>0</v>
      </c>
      <c r="O127" s="194"/>
      <c r="P127" s="194"/>
      <c r="Q127" s="194"/>
      <c r="R127" s="142"/>
      <c r="T127" s="143" t="s">
        <v>5</v>
      </c>
      <c r="U127" s="40" t="s">
        <v>37</v>
      </c>
      <c r="V127" s="144">
        <v>0.83799999999999997</v>
      </c>
      <c r="W127" s="144">
        <f t="shared" si="1"/>
        <v>0.83799999999999997</v>
      </c>
      <c r="X127" s="144">
        <v>2.5999999999999998E-4</v>
      </c>
      <c r="Y127" s="144">
        <f t="shared" si="2"/>
        <v>2.5999999999999998E-4</v>
      </c>
      <c r="Z127" s="144">
        <v>0</v>
      </c>
      <c r="AA127" s="145">
        <f t="shared" si="3"/>
        <v>0</v>
      </c>
      <c r="AR127" s="18" t="s">
        <v>126</v>
      </c>
      <c r="AT127" s="18" t="s">
        <v>122</v>
      </c>
      <c r="AU127" s="18" t="s">
        <v>92</v>
      </c>
      <c r="AY127" s="18" t="s">
        <v>121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8" t="s">
        <v>79</v>
      </c>
      <c r="BK127" s="146">
        <f t="shared" si="9"/>
        <v>0</v>
      </c>
      <c r="BL127" s="18" t="s">
        <v>126</v>
      </c>
      <c r="BM127" s="18" t="s">
        <v>172</v>
      </c>
    </row>
    <row r="128" spans="2:65" s="1" customFormat="1" ht="24.95" customHeight="1">
      <c r="B128" s="137"/>
      <c r="C128" s="138" t="s">
        <v>173</v>
      </c>
      <c r="D128" s="138" t="s">
        <v>122</v>
      </c>
      <c r="E128" s="139" t="s">
        <v>174</v>
      </c>
      <c r="F128" s="193" t="s">
        <v>175</v>
      </c>
      <c r="G128" s="193"/>
      <c r="H128" s="193"/>
      <c r="I128" s="193"/>
      <c r="J128" s="140" t="s">
        <v>167</v>
      </c>
      <c r="K128" s="141">
        <v>2</v>
      </c>
      <c r="L128" s="194"/>
      <c r="M128" s="194"/>
      <c r="N128" s="194">
        <f t="shared" si="0"/>
        <v>0</v>
      </c>
      <c r="O128" s="194"/>
      <c r="P128" s="194"/>
      <c r="Q128" s="194"/>
      <c r="R128" s="142"/>
      <c r="T128" s="143" t="s">
        <v>5</v>
      </c>
      <c r="U128" s="40" t="s">
        <v>37</v>
      </c>
      <c r="V128" s="144">
        <v>1.415</v>
      </c>
      <c r="W128" s="144">
        <f t="shared" si="1"/>
        <v>2.83</v>
      </c>
      <c r="X128" s="144">
        <v>3.2499999999999999E-3</v>
      </c>
      <c r="Y128" s="144">
        <f t="shared" si="2"/>
        <v>6.4999999999999997E-3</v>
      </c>
      <c r="Z128" s="144">
        <v>0</v>
      </c>
      <c r="AA128" s="145">
        <f t="shared" si="3"/>
        <v>0</v>
      </c>
      <c r="AR128" s="18" t="s">
        <v>126</v>
      </c>
      <c r="AT128" s="18" t="s">
        <v>122</v>
      </c>
      <c r="AU128" s="18" t="s">
        <v>92</v>
      </c>
      <c r="AY128" s="18" t="s">
        <v>121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8" t="s">
        <v>79</v>
      </c>
      <c r="BK128" s="146">
        <f t="shared" si="9"/>
        <v>0</v>
      </c>
      <c r="BL128" s="18" t="s">
        <v>126</v>
      </c>
      <c r="BM128" s="18" t="s">
        <v>176</v>
      </c>
    </row>
    <row r="129" spans="2:65" s="1" customFormat="1" ht="24.95" customHeight="1">
      <c r="B129" s="137"/>
      <c r="C129" s="138" t="s">
        <v>177</v>
      </c>
      <c r="D129" s="138" t="s">
        <v>122</v>
      </c>
      <c r="E129" s="139" t="s">
        <v>178</v>
      </c>
      <c r="F129" s="193" t="s">
        <v>179</v>
      </c>
      <c r="G129" s="193"/>
      <c r="H129" s="193"/>
      <c r="I129" s="193"/>
      <c r="J129" s="140" t="s">
        <v>167</v>
      </c>
      <c r="K129" s="141">
        <v>2</v>
      </c>
      <c r="L129" s="194"/>
      <c r="M129" s="194"/>
      <c r="N129" s="194">
        <f t="shared" si="0"/>
        <v>0</v>
      </c>
      <c r="O129" s="194"/>
      <c r="P129" s="194"/>
      <c r="Q129" s="194"/>
      <c r="R129" s="142"/>
      <c r="T129" s="143" t="s">
        <v>5</v>
      </c>
      <c r="U129" s="40" t="s">
        <v>37</v>
      </c>
      <c r="V129" s="144">
        <v>1.756</v>
      </c>
      <c r="W129" s="144">
        <f t="shared" si="1"/>
        <v>3.512</v>
      </c>
      <c r="X129" s="144">
        <v>6.79E-3</v>
      </c>
      <c r="Y129" s="144">
        <f t="shared" si="2"/>
        <v>1.358E-2</v>
      </c>
      <c r="Z129" s="144">
        <v>0</v>
      </c>
      <c r="AA129" s="145">
        <f t="shared" si="3"/>
        <v>0</v>
      </c>
      <c r="AR129" s="18" t="s">
        <v>126</v>
      </c>
      <c r="AT129" s="18" t="s">
        <v>122</v>
      </c>
      <c r="AU129" s="18" t="s">
        <v>92</v>
      </c>
      <c r="AY129" s="18" t="s">
        <v>121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8" t="s">
        <v>79</v>
      </c>
      <c r="BK129" s="146">
        <f t="shared" si="9"/>
        <v>0</v>
      </c>
      <c r="BL129" s="18" t="s">
        <v>126</v>
      </c>
      <c r="BM129" s="18" t="s">
        <v>180</v>
      </c>
    </row>
    <row r="130" spans="2:65" s="1" customFormat="1" ht="24.95" customHeight="1">
      <c r="B130" s="137"/>
      <c r="C130" s="138" t="s">
        <v>11</v>
      </c>
      <c r="D130" s="138" t="s">
        <v>122</v>
      </c>
      <c r="E130" s="139" t="s">
        <v>181</v>
      </c>
      <c r="F130" s="193" t="s">
        <v>182</v>
      </c>
      <c r="G130" s="193"/>
      <c r="H130" s="193"/>
      <c r="I130" s="193"/>
      <c r="J130" s="140" t="s">
        <v>167</v>
      </c>
      <c r="K130" s="141">
        <v>2</v>
      </c>
      <c r="L130" s="194"/>
      <c r="M130" s="194"/>
      <c r="N130" s="194">
        <f t="shared" si="0"/>
        <v>0</v>
      </c>
      <c r="O130" s="194"/>
      <c r="P130" s="194"/>
      <c r="Q130" s="194"/>
      <c r="R130" s="142"/>
      <c r="T130" s="143" t="s">
        <v>5</v>
      </c>
      <c r="U130" s="40" t="s">
        <v>37</v>
      </c>
      <c r="V130" s="144">
        <v>1.9419999999999999</v>
      </c>
      <c r="W130" s="144">
        <f t="shared" si="1"/>
        <v>3.8839999999999999</v>
      </c>
      <c r="X130" s="144">
        <v>9.0699999999999999E-3</v>
      </c>
      <c r="Y130" s="144">
        <f t="shared" si="2"/>
        <v>1.814E-2</v>
      </c>
      <c r="Z130" s="144">
        <v>0</v>
      </c>
      <c r="AA130" s="145">
        <f t="shared" si="3"/>
        <v>0</v>
      </c>
      <c r="AR130" s="18" t="s">
        <v>126</v>
      </c>
      <c r="AT130" s="18" t="s">
        <v>122</v>
      </c>
      <c r="AU130" s="18" t="s">
        <v>92</v>
      </c>
      <c r="AY130" s="18" t="s">
        <v>121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8" t="s">
        <v>79</v>
      </c>
      <c r="BK130" s="146">
        <f t="shared" si="9"/>
        <v>0</v>
      </c>
      <c r="BL130" s="18" t="s">
        <v>126</v>
      </c>
      <c r="BM130" s="18" t="s">
        <v>183</v>
      </c>
    </row>
    <row r="131" spans="2:65" s="1" customFormat="1" ht="24.95" customHeight="1">
      <c r="B131" s="137"/>
      <c r="C131" s="138" t="s">
        <v>126</v>
      </c>
      <c r="D131" s="138" t="s">
        <v>122</v>
      </c>
      <c r="E131" s="139" t="s">
        <v>184</v>
      </c>
      <c r="F131" s="193" t="s">
        <v>185</v>
      </c>
      <c r="G131" s="193"/>
      <c r="H131" s="193"/>
      <c r="I131" s="193"/>
      <c r="J131" s="140" t="s">
        <v>154</v>
      </c>
      <c r="K131" s="141">
        <v>2</v>
      </c>
      <c r="L131" s="194"/>
      <c r="M131" s="194"/>
      <c r="N131" s="194">
        <f t="shared" si="0"/>
        <v>0</v>
      </c>
      <c r="O131" s="194"/>
      <c r="P131" s="194"/>
      <c r="Q131" s="194"/>
      <c r="R131" s="142"/>
      <c r="T131" s="143" t="s">
        <v>5</v>
      </c>
      <c r="U131" s="40" t="s">
        <v>37</v>
      </c>
      <c r="V131" s="144">
        <v>0.42399999999999999</v>
      </c>
      <c r="W131" s="144">
        <f t="shared" si="1"/>
        <v>0.84799999999999998</v>
      </c>
      <c r="X131" s="144">
        <v>1.2999999999999999E-4</v>
      </c>
      <c r="Y131" s="144">
        <f t="shared" si="2"/>
        <v>2.5999999999999998E-4</v>
      </c>
      <c r="Z131" s="144">
        <v>0</v>
      </c>
      <c r="AA131" s="145">
        <f t="shared" si="3"/>
        <v>0</v>
      </c>
      <c r="AR131" s="18" t="s">
        <v>126</v>
      </c>
      <c r="AT131" s="18" t="s">
        <v>122</v>
      </c>
      <c r="AU131" s="18" t="s">
        <v>92</v>
      </c>
      <c r="AY131" s="18" t="s">
        <v>121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8" t="s">
        <v>79</v>
      </c>
      <c r="BK131" s="146">
        <f t="shared" si="9"/>
        <v>0</v>
      </c>
      <c r="BL131" s="18" t="s">
        <v>126</v>
      </c>
      <c r="BM131" s="18" t="s">
        <v>186</v>
      </c>
    </row>
    <row r="132" spans="2:65" s="1" customFormat="1" ht="24.95" customHeight="1">
      <c r="B132" s="137"/>
      <c r="C132" s="138" t="s">
        <v>187</v>
      </c>
      <c r="D132" s="138" t="s">
        <v>122</v>
      </c>
      <c r="E132" s="139" t="s">
        <v>188</v>
      </c>
      <c r="F132" s="193" t="s">
        <v>189</v>
      </c>
      <c r="G132" s="193"/>
      <c r="H132" s="193"/>
      <c r="I132" s="193"/>
      <c r="J132" s="140" t="s">
        <v>154</v>
      </c>
      <c r="K132" s="141">
        <v>2</v>
      </c>
      <c r="L132" s="194"/>
      <c r="M132" s="194"/>
      <c r="N132" s="194">
        <f t="shared" si="0"/>
        <v>0</v>
      </c>
      <c r="O132" s="194"/>
      <c r="P132" s="194"/>
      <c r="Q132" s="194"/>
      <c r="R132" s="142"/>
      <c r="T132" s="143" t="s">
        <v>5</v>
      </c>
      <c r="U132" s="40" t="s">
        <v>37</v>
      </c>
      <c r="V132" s="144">
        <v>0.55900000000000005</v>
      </c>
      <c r="W132" s="144">
        <f t="shared" si="1"/>
        <v>1.1180000000000001</v>
      </c>
      <c r="X132" s="144">
        <v>0</v>
      </c>
      <c r="Y132" s="144">
        <f t="shared" si="2"/>
        <v>0</v>
      </c>
      <c r="Z132" s="144">
        <v>0</v>
      </c>
      <c r="AA132" s="145">
        <f t="shared" si="3"/>
        <v>0</v>
      </c>
      <c r="AR132" s="18" t="s">
        <v>126</v>
      </c>
      <c r="AT132" s="18" t="s">
        <v>122</v>
      </c>
      <c r="AU132" s="18" t="s">
        <v>92</v>
      </c>
      <c r="AY132" s="18" t="s">
        <v>121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8" t="s">
        <v>79</v>
      </c>
      <c r="BK132" s="146">
        <f t="shared" si="9"/>
        <v>0</v>
      </c>
      <c r="BL132" s="18" t="s">
        <v>126</v>
      </c>
      <c r="BM132" s="18" t="s">
        <v>190</v>
      </c>
    </row>
    <row r="133" spans="2:65" s="1" customFormat="1" ht="24.95" customHeight="1">
      <c r="B133" s="137"/>
      <c r="C133" s="138" t="s">
        <v>191</v>
      </c>
      <c r="D133" s="138" t="s">
        <v>122</v>
      </c>
      <c r="E133" s="139" t="s">
        <v>192</v>
      </c>
      <c r="F133" s="193" t="s">
        <v>193</v>
      </c>
      <c r="G133" s="193"/>
      <c r="H133" s="193"/>
      <c r="I133" s="193"/>
      <c r="J133" s="140" t="s">
        <v>154</v>
      </c>
      <c r="K133" s="141">
        <v>2</v>
      </c>
      <c r="L133" s="194"/>
      <c r="M133" s="194"/>
      <c r="N133" s="194">
        <f t="shared" si="0"/>
        <v>0</v>
      </c>
      <c r="O133" s="194"/>
      <c r="P133" s="194"/>
      <c r="Q133" s="194"/>
      <c r="R133" s="142"/>
      <c r="T133" s="143" t="s">
        <v>5</v>
      </c>
      <c r="U133" s="40" t="s">
        <v>37</v>
      </c>
      <c r="V133" s="144">
        <v>6.4000000000000001E-2</v>
      </c>
      <c r="W133" s="144">
        <f t="shared" si="1"/>
        <v>0.128</v>
      </c>
      <c r="X133" s="144">
        <v>0</v>
      </c>
      <c r="Y133" s="144">
        <f t="shared" si="2"/>
        <v>0</v>
      </c>
      <c r="Z133" s="144">
        <v>0</v>
      </c>
      <c r="AA133" s="145">
        <f t="shared" si="3"/>
        <v>0</v>
      </c>
      <c r="AR133" s="18" t="s">
        <v>126</v>
      </c>
      <c r="AT133" s="18" t="s">
        <v>122</v>
      </c>
      <c r="AU133" s="18" t="s">
        <v>92</v>
      </c>
      <c r="AY133" s="18" t="s">
        <v>121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8" t="s">
        <v>79</v>
      </c>
      <c r="BK133" s="146">
        <f t="shared" si="9"/>
        <v>0</v>
      </c>
      <c r="BL133" s="18" t="s">
        <v>126</v>
      </c>
      <c r="BM133" s="18" t="s">
        <v>194</v>
      </c>
    </row>
    <row r="134" spans="2:65" s="1" customFormat="1" ht="24.95" customHeight="1">
      <c r="B134" s="137"/>
      <c r="C134" s="138" t="s">
        <v>195</v>
      </c>
      <c r="D134" s="138" t="s">
        <v>122</v>
      </c>
      <c r="E134" s="139" t="s">
        <v>196</v>
      </c>
      <c r="F134" s="193" t="s">
        <v>197</v>
      </c>
      <c r="G134" s="193"/>
      <c r="H134" s="193"/>
      <c r="I134" s="193"/>
      <c r="J134" s="140" t="s">
        <v>125</v>
      </c>
      <c r="K134" s="141">
        <v>67</v>
      </c>
      <c r="L134" s="194"/>
      <c r="M134" s="194"/>
      <c r="N134" s="194">
        <f t="shared" si="0"/>
        <v>0</v>
      </c>
      <c r="O134" s="194"/>
      <c r="P134" s="194"/>
      <c r="Q134" s="194"/>
      <c r="R134" s="142"/>
      <c r="T134" s="143" t="s">
        <v>5</v>
      </c>
      <c r="U134" s="40" t="s">
        <v>37</v>
      </c>
      <c r="V134" s="144">
        <v>6.2E-2</v>
      </c>
      <c r="W134" s="144">
        <f t="shared" si="1"/>
        <v>4.1539999999999999</v>
      </c>
      <c r="X134" s="144">
        <v>0</v>
      </c>
      <c r="Y134" s="144">
        <f t="shared" si="2"/>
        <v>0</v>
      </c>
      <c r="Z134" s="144">
        <v>0</v>
      </c>
      <c r="AA134" s="145">
        <f t="shared" si="3"/>
        <v>0</v>
      </c>
      <c r="AR134" s="18" t="s">
        <v>126</v>
      </c>
      <c r="AT134" s="18" t="s">
        <v>122</v>
      </c>
      <c r="AU134" s="18" t="s">
        <v>92</v>
      </c>
      <c r="AY134" s="18" t="s">
        <v>121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8" t="s">
        <v>79</v>
      </c>
      <c r="BK134" s="146">
        <f t="shared" si="9"/>
        <v>0</v>
      </c>
      <c r="BL134" s="18" t="s">
        <v>126</v>
      </c>
      <c r="BM134" s="18" t="s">
        <v>198</v>
      </c>
    </row>
    <row r="135" spans="2:65" s="1" customFormat="1" ht="24.95" customHeight="1">
      <c r="B135" s="137"/>
      <c r="C135" s="138" t="s">
        <v>199</v>
      </c>
      <c r="D135" s="138" t="s">
        <v>122</v>
      </c>
      <c r="E135" s="139" t="s">
        <v>200</v>
      </c>
      <c r="F135" s="193" t="s">
        <v>201</v>
      </c>
      <c r="G135" s="193"/>
      <c r="H135" s="193"/>
      <c r="I135" s="193"/>
      <c r="J135" s="140" t="s">
        <v>154</v>
      </c>
      <c r="K135" s="141">
        <v>2</v>
      </c>
      <c r="L135" s="194"/>
      <c r="M135" s="194"/>
      <c r="N135" s="194">
        <f t="shared" si="0"/>
        <v>0</v>
      </c>
      <c r="O135" s="194"/>
      <c r="P135" s="194"/>
      <c r="Q135" s="194"/>
      <c r="R135" s="142"/>
      <c r="T135" s="143" t="s">
        <v>5</v>
      </c>
      <c r="U135" s="40" t="s">
        <v>37</v>
      </c>
      <c r="V135" s="144">
        <v>0.48199999999999998</v>
      </c>
      <c r="W135" s="144">
        <f t="shared" si="1"/>
        <v>0.96399999999999997</v>
      </c>
      <c r="X135" s="144">
        <v>0</v>
      </c>
      <c r="Y135" s="144">
        <f t="shared" si="2"/>
        <v>0</v>
      </c>
      <c r="Z135" s="144">
        <v>0</v>
      </c>
      <c r="AA135" s="145">
        <f t="shared" si="3"/>
        <v>0</v>
      </c>
      <c r="AR135" s="18" t="s">
        <v>126</v>
      </c>
      <c r="AT135" s="18" t="s">
        <v>122</v>
      </c>
      <c r="AU135" s="18" t="s">
        <v>92</v>
      </c>
      <c r="AY135" s="18" t="s">
        <v>121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8" t="s">
        <v>79</v>
      </c>
      <c r="BK135" s="146">
        <f t="shared" si="9"/>
        <v>0</v>
      </c>
      <c r="BL135" s="18" t="s">
        <v>126</v>
      </c>
      <c r="BM135" s="18" t="s">
        <v>202</v>
      </c>
    </row>
    <row r="136" spans="2:65" s="1" customFormat="1" ht="24.95" customHeight="1">
      <c r="B136" s="137"/>
      <c r="C136" s="138" t="s">
        <v>10</v>
      </c>
      <c r="D136" s="138" t="s">
        <v>122</v>
      </c>
      <c r="E136" s="139" t="s">
        <v>203</v>
      </c>
      <c r="F136" s="193" t="s">
        <v>204</v>
      </c>
      <c r="G136" s="193"/>
      <c r="H136" s="193"/>
      <c r="I136" s="193"/>
      <c r="J136" s="140" t="s">
        <v>154</v>
      </c>
      <c r="K136" s="141">
        <v>2</v>
      </c>
      <c r="L136" s="194"/>
      <c r="M136" s="194"/>
      <c r="N136" s="194">
        <f t="shared" si="0"/>
        <v>0</v>
      </c>
      <c r="O136" s="194"/>
      <c r="P136" s="194"/>
      <c r="Q136" s="194"/>
      <c r="R136" s="142"/>
      <c r="T136" s="143" t="s">
        <v>5</v>
      </c>
      <c r="U136" s="40" t="s">
        <v>37</v>
      </c>
      <c r="V136" s="144">
        <v>0.2</v>
      </c>
      <c r="W136" s="144">
        <f t="shared" si="1"/>
        <v>0.4</v>
      </c>
      <c r="X136" s="144">
        <v>2.0000000000000001E-4</v>
      </c>
      <c r="Y136" s="144">
        <f t="shared" si="2"/>
        <v>4.0000000000000002E-4</v>
      </c>
      <c r="Z136" s="144">
        <v>0</v>
      </c>
      <c r="AA136" s="145">
        <f t="shared" si="3"/>
        <v>0</v>
      </c>
      <c r="AR136" s="18" t="s">
        <v>126</v>
      </c>
      <c r="AT136" s="18" t="s">
        <v>122</v>
      </c>
      <c r="AU136" s="18" t="s">
        <v>92</v>
      </c>
      <c r="AY136" s="18" t="s">
        <v>121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8" t="s">
        <v>79</v>
      </c>
      <c r="BK136" s="146">
        <f t="shared" si="9"/>
        <v>0</v>
      </c>
      <c r="BL136" s="18" t="s">
        <v>126</v>
      </c>
      <c r="BM136" s="18" t="s">
        <v>205</v>
      </c>
    </row>
    <row r="137" spans="2:65" s="1" customFormat="1" ht="24.95" customHeight="1">
      <c r="B137" s="137"/>
      <c r="C137" s="138" t="s">
        <v>206</v>
      </c>
      <c r="D137" s="138" t="s">
        <v>122</v>
      </c>
      <c r="E137" s="139" t="s">
        <v>207</v>
      </c>
      <c r="F137" s="193" t="s">
        <v>208</v>
      </c>
      <c r="G137" s="193"/>
      <c r="H137" s="193"/>
      <c r="I137" s="193"/>
      <c r="J137" s="140" t="s">
        <v>167</v>
      </c>
      <c r="K137" s="141">
        <v>2</v>
      </c>
      <c r="L137" s="194"/>
      <c r="M137" s="194"/>
      <c r="N137" s="194">
        <f t="shared" si="0"/>
        <v>0</v>
      </c>
      <c r="O137" s="194"/>
      <c r="P137" s="194"/>
      <c r="Q137" s="194"/>
      <c r="R137" s="142"/>
      <c r="T137" s="143" t="s">
        <v>5</v>
      </c>
      <c r="U137" s="40" t="s">
        <v>37</v>
      </c>
      <c r="V137" s="144">
        <v>0.14499999999999999</v>
      </c>
      <c r="W137" s="144">
        <f t="shared" si="1"/>
        <v>0.28999999999999998</v>
      </c>
      <c r="X137" s="144">
        <v>6.9999999999999994E-5</v>
      </c>
      <c r="Y137" s="144">
        <f t="shared" si="2"/>
        <v>1.3999999999999999E-4</v>
      </c>
      <c r="Z137" s="144">
        <v>0</v>
      </c>
      <c r="AA137" s="145">
        <f t="shared" si="3"/>
        <v>0</v>
      </c>
      <c r="AR137" s="18" t="s">
        <v>126</v>
      </c>
      <c r="AT137" s="18" t="s">
        <v>122</v>
      </c>
      <c r="AU137" s="18" t="s">
        <v>92</v>
      </c>
      <c r="AY137" s="18" t="s">
        <v>121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8" t="s">
        <v>79</v>
      </c>
      <c r="BK137" s="146">
        <f t="shared" si="9"/>
        <v>0</v>
      </c>
      <c r="BL137" s="18" t="s">
        <v>126</v>
      </c>
      <c r="BM137" s="18" t="s">
        <v>209</v>
      </c>
    </row>
    <row r="138" spans="2:65" s="1" customFormat="1" ht="24.95" customHeight="1">
      <c r="B138" s="137"/>
      <c r="C138" s="147" t="s">
        <v>210</v>
      </c>
      <c r="D138" s="147" t="s">
        <v>211</v>
      </c>
      <c r="E138" s="148" t="s">
        <v>212</v>
      </c>
      <c r="F138" s="197" t="s">
        <v>213</v>
      </c>
      <c r="G138" s="197"/>
      <c r="H138" s="197"/>
      <c r="I138" s="197"/>
      <c r="J138" s="149" t="s">
        <v>154</v>
      </c>
      <c r="K138" s="150">
        <v>2</v>
      </c>
      <c r="L138" s="198"/>
      <c r="M138" s="198"/>
      <c r="N138" s="198">
        <f t="shared" si="0"/>
        <v>0</v>
      </c>
      <c r="O138" s="194"/>
      <c r="P138" s="194"/>
      <c r="Q138" s="194"/>
      <c r="R138" s="142"/>
      <c r="T138" s="143" t="s">
        <v>5</v>
      </c>
      <c r="U138" s="40" t="s">
        <v>37</v>
      </c>
      <c r="V138" s="144">
        <v>0</v>
      </c>
      <c r="W138" s="144">
        <f t="shared" si="1"/>
        <v>0</v>
      </c>
      <c r="X138" s="144">
        <v>1.2E-4</v>
      </c>
      <c r="Y138" s="144">
        <f t="shared" si="2"/>
        <v>2.4000000000000001E-4</v>
      </c>
      <c r="Z138" s="144">
        <v>0</v>
      </c>
      <c r="AA138" s="145">
        <f t="shared" si="3"/>
        <v>0</v>
      </c>
      <c r="AR138" s="18" t="s">
        <v>214</v>
      </c>
      <c r="AT138" s="18" t="s">
        <v>211</v>
      </c>
      <c r="AU138" s="18" t="s">
        <v>92</v>
      </c>
      <c r="AY138" s="18" t="s">
        <v>121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8" t="s">
        <v>79</v>
      </c>
      <c r="BK138" s="146">
        <f t="shared" si="9"/>
        <v>0</v>
      </c>
      <c r="BL138" s="18" t="s">
        <v>126</v>
      </c>
      <c r="BM138" s="18" t="s">
        <v>215</v>
      </c>
    </row>
    <row r="139" spans="2:65" s="1" customFormat="1" ht="24.95" customHeight="1">
      <c r="B139" s="137"/>
      <c r="C139" s="138" t="s">
        <v>216</v>
      </c>
      <c r="D139" s="138" t="s">
        <v>122</v>
      </c>
      <c r="E139" s="139" t="s">
        <v>217</v>
      </c>
      <c r="F139" s="193" t="s">
        <v>218</v>
      </c>
      <c r="G139" s="193"/>
      <c r="H139" s="193"/>
      <c r="I139" s="193"/>
      <c r="J139" s="140" t="s">
        <v>167</v>
      </c>
      <c r="K139" s="141">
        <v>3</v>
      </c>
      <c r="L139" s="194"/>
      <c r="M139" s="194"/>
      <c r="N139" s="194">
        <f t="shared" si="0"/>
        <v>0</v>
      </c>
      <c r="O139" s="194"/>
      <c r="P139" s="194"/>
      <c r="Q139" s="194"/>
      <c r="R139" s="142"/>
      <c r="T139" s="143" t="s">
        <v>5</v>
      </c>
      <c r="U139" s="40" t="s">
        <v>37</v>
      </c>
      <c r="V139" s="144">
        <v>0.14499999999999999</v>
      </c>
      <c r="W139" s="144">
        <f t="shared" si="1"/>
        <v>0.43499999999999994</v>
      </c>
      <c r="X139" s="144">
        <v>6.9999999999999994E-5</v>
      </c>
      <c r="Y139" s="144">
        <f t="shared" si="2"/>
        <v>2.0999999999999998E-4</v>
      </c>
      <c r="Z139" s="144">
        <v>0</v>
      </c>
      <c r="AA139" s="145">
        <f t="shared" si="3"/>
        <v>0</v>
      </c>
      <c r="AR139" s="18" t="s">
        <v>126</v>
      </c>
      <c r="AT139" s="18" t="s">
        <v>122</v>
      </c>
      <c r="AU139" s="18" t="s">
        <v>92</v>
      </c>
      <c r="AY139" s="18" t="s">
        <v>121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8" t="s">
        <v>79</v>
      </c>
      <c r="BK139" s="146">
        <f t="shared" si="9"/>
        <v>0</v>
      </c>
      <c r="BL139" s="18" t="s">
        <v>126</v>
      </c>
      <c r="BM139" s="18" t="s">
        <v>219</v>
      </c>
    </row>
    <row r="140" spans="2:65" s="1" customFormat="1" ht="24.95" customHeight="1">
      <c r="B140" s="137"/>
      <c r="C140" s="147" t="s">
        <v>220</v>
      </c>
      <c r="D140" s="147" t="s">
        <v>211</v>
      </c>
      <c r="E140" s="148" t="s">
        <v>221</v>
      </c>
      <c r="F140" s="197" t="s">
        <v>222</v>
      </c>
      <c r="G140" s="197"/>
      <c r="H140" s="197"/>
      <c r="I140" s="197"/>
      <c r="J140" s="149" t="s">
        <v>154</v>
      </c>
      <c r="K140" s="150">
        <v>3</v>
      </c>
      <c r="L140" s="198"/>
      <c r="M140" s="198"/>
      <c r="N140" s="198">
        <f t="shared" si="0"/>
        <v>0</v>
      </c>
      <c r="O140" s="194"/>
      <c r="P140" s="194"/>
      <c r="Q140" s="194"/>
      <c r="R140" s="142"/>
      <c r="T140" s="143" t="s">
        <v>5</v>
      </c>
      <c r="U140" s="40" t="s">
        <v>37</v>
      </c>
      <c r="V140" s="144">
        <v>0</v>
      </c>
      <c r="W140" s="144">
        <f t="shared" si="1"/>
        <v>0</v>
      </c>
      <c r="X140" s="144">
        <v>6.4999999999999997E-4</v>
      </c>
      <c r="Y140" s="144">
        <f t="shared" si="2"/>
        <v>1.9499999999999999E-3</v>
      </c>
      <c r="Z140" s="144">
        <v>0</v>
      </c>
      <c r="AA140" s="145">
        <f t="shared" si="3"/>
        <v>0</v>
      </c>
      <c r="AR140" s="18" t="s">
        <v>214</v>
      </c>
      <c r="AT140" s="18" t="s">
        <v>211</v>
      </c>
      <c r="AU140" s="18" t="s">
        <v>92</v>
      </c>
      <c r="AY140" s="18" t="s">
        <v>121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8" t="s">
        <v>79</v>
      </c>
      <c r="BK140" s="146">
        <f t="shared" si="9"/>
        <v>0</v>
      </c>
      <c r="BL140" s="18" t="s">
        <v>126</v>
      </c>
      <c r="BM140" s="18" t="s">
        <v>223</v>
      </c>
    </row>
    <row r="141" spans="2:65" s="1" customFormat="1" ht="24.95" customHeight="1">
      <c r="B141" s="137"/>
      <c r="C141" s="147" t="s">
        <v>224</v>
      </c>
      <c r="D141" s="147" t="s">
        <v>211</v>
      </c>
      <c r="E141" s="148" t="s">
        <v>225</v>
      </c>
      <c r="F141" s="197" t="s">
        <v>226</v>
      </c>
      <c r="G141" s="197"/>
      <c r="H141" s="197"/>
      <c r="I141" s="197"/>
      <c r="J141" s="149" t="s">
        <v>154</v>
      </c>
      <c r="K141" s="150">
        <v>3</v>
      </c>
      <c r="L141" s="198"/>
      <c r="M141" s="198"/>
      <c r="N141" s="198">
        <f t="shared" si="0"/>
        <v>0</v>
      </c>
      <c r="O141" s="194"/>
      <c r="P141" s="194"/>
      <c r="Q141" s="194"/>
      <c r="R141" s="142"/>
      <c r="T141" s="143" t="s">
        <v>5</v>
      </c>
      <c r="U141" s="40" t="s">
        <v>37</v>
      </c>
      <c r="V141" s="144">
        <v>0</v>
      </c>
      <c r="W141" s="144">
        <f t="shared" si="1"/>
        <v>0</v>
      </c>
      <c r="X141" s="144">
        <v>5.0000000000000001E-4</v>
      </c>
      <c r="Y141" s="144">
        <f t="shared" si="2"/>
        <v>1.5E-3</v>
      </c>
      <c r="Z141" s="144">
        <v>0</v>
      </c>
      <c r="AA141" s="145">
        <f t="shared" si="3"/>
        <v>0</v>
      </c>
      <c r="AR141" s="18" t="s">
        <v>214</v>
      </c>
      <c r="AT141" s="18" t="s">
        <v>211</v>
      </c>
      <c r="AU141" s="18" t="s">
        <v>92</v>
      </c>
      <c r="AY141" s="18" t="s">
        <v>121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8" t="s">
        <v>79</v>
      </c>
      <c r="BK141" s="146">
        <f t="shared" si="9"/>
        <v>0</v>
      </c>
      <c r="BL141" s="18" t="s">
        <v>126</v>
      </c>
      <c r="BM141" s="18" t="s">
        <v>227</v>
      </c>
    </row>
    <row r="142" spans="2:65" s="1" customFormat="1" ht="24.95" customHeight="1">
      <c r="B142" s="137"/>
      <c r="C142" s="147" t="s">
        <v>228</v>
      </c>
      <c r="D142" s="147" t="s">
        <v>211</v>
      </c>
      <c r="E142" s="148" t="s">
        <v>229</v>
      </c>
      <c r="F142" s="197" t="s">
        <v>230</v>
      </c>
      <c r="G142" s="197"/>
      <c r="H142" s="197"/>
      <c r="I142" s="197"/>
      <c r="J142" s="149" t="s">
        <v>154</v>
      </c>
      <c r="K142" s="150">
        <v>3</v>
      </c>
      <c r="L142" s="198"/>
      <c r="M142" s="198"/>
      <c r="N142" s="198">
        <f t="shared" si="0"/>
        <v>0</v>
      </c>
      <c r="O142" s="194"/>
      <c r="P142" s="194"/>
      <c r="Q142" s="194"/>
      <c r="R142" s="142"/>
      <c r="T142" s="143" t="s">
        <v>5</v>
      </c>
      <c r="U142" s="40" t="s">
        <v>37</v>
      </c>
      <c r="V142" s="144">
        <v>0</v>
      </c>
      <c r="W142" s="144">
        <f t="shared" si="1"/>
        <v>0</v>
      </c>
      <c r="X142" s="144">
        <v>5.9999999999999995E-4</v>
      </c>
      <c r="Y142" s="144">
        <f t="shared" si="2"/>
        <v>1.8E-3</v>
      </c>
      <c r="Z142" s="144">
        <v>0</v>
      </c>
      <c r="AA142" s="145">
        <f t="shared" si="3"/>
        <v>0</v>
      </c>
      <c r="AR142" s="18" t="s">
        <v>214</v>
      </c>
      <c r="AT142" s="18" t="s">
        <v>211</v>
      </c>
      <c r="AU142" s="18" t="s">
        <v>92</v>
      </c>
      <c r="AY142" s="18" t="s">
        <v>121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8" t="s">
        <v>79</v>
      </c>
      <c r="BK142" s="146">
        <f t="shared" si="9"/>
        <v>0</v>
      </c>
      <c r="BL142" s="18" t="s">
        <v>126</v>
      </c>
      <c r="BM142" s="18" t="s">
        <v>231</v>
      </c>
    </row>
    <row r="143" spans="2:65" s="1" customFormat="1" ht="24.95" customHeight="1">
      <c r="B143" s="137"/>
      <c r="C143" s="138" t="s">
        <v>232</v>
      </c>
      <c r="D143" s="138" t="s">
        <v>122</v>
      </c>
      <c r="E143" s="139" t="s">
        <v>233</v>
      </c>
      <c r="F143" s="193" t="s">
        <v>234</v>
      </c>
      <c r="G143" s="193"/>
      <c r="H143" s="193"/>
      <c r="I143" s="193"/>
      <c r="J143" s="140" t="s">
        <v>154</v>
      </c>
      <c r="K143" s="141">
        <v>4</v>
      </c>
      <c r="L143" s="194"/>
      <c r="M143" s="194"/>
      <c r="N143" s="194">
        <f t="shared" si="0"/>
        <v>0</v>
      </c>
      <c r="O143" s="194"/>
      <c r="P143" s="194"/>
      <c r="Q143" s="194"/>
      <c r="R143" s="142"/>
      <c r="T143" s="143" t="s">
        <v>5</v>
      </c>
      <c r="U143" s="40" t="s">
        <v>37</v>
      </c>
      <c r="V143" s="144">
        <v>0.16600000000000001</v>
      </c>
      <c r="W143" s="144">
        <f t="shared" si="1"/>
        <v>0.66400000000000003</v>
      </c>
      <c r="X143" s="144">
        <v>2.4000000000000001E-4</v>
      </c>
      <c r="Y143" s="144">
        <f t="shared" si="2"/>
        <v>9.6000000000000002E-4</v>
      </c>
      <c r="Z143" s="144">
        <v>0</v>
      </c>
      <c r="AA143" s="145">
        <f t="shared" si="3"/>
        <v>0</v>
      </c>
      <c r="AR143" s="18" t="s">
        <v>126</v>
      </c>
      <c r="AT143" s="18" t="s">
        <v>122</v>
      </c>
      <c r="AU143" s="18" t="s">
        <v>92</v>
      </c>
      <c r="AY143" s="18" t="s">
        <v>121</v>
      </c>
      <c r="BE143" s="146">
        <f t="shared" si="4"/>
        <v>0</v>
      </c>
      <c r="BF143" s="146">
        <f t="shared" si="5"/>
        <v>0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8" t="s">
        <v>79</v>
      </c>
      <c r="BK143" s="146">
        <f t="shared" si="9"/>
        <v>0</v>
      </c>
      <c r="BL143" s="18" t="s">
        <v>126</v>
      </c>
      <c r="BM143" s="18" t="s">
        <v>235</v>
      </c>
    </row>
    <row r="144" spans="2:65" s="1" customFormat="1" ht="24.95" customHeight="1">
      <c r="B144" s="137"/>
      <c r="C144" s="138" t="s">
        <v>236</v>
      </c>
      <c r="D144" s="138" t="s">
        <v>122</v>
      </c>
      <c r="E144" s="139" t="s">
        <v>237</v>
      </c>
      <c r="F144" s="193" t="s">
        <v>238</v>
      </c>
      <c r="G144" s="193"/>
      <c r="H144" s="193"/>
      <c r="I144" s="193"/>
      <c r="J144" s="140" t="s">
        <v>154</v>
      </c>
      <c r="K144" s="141">
        <v>2</v>
      </c>
      <c r="L144" s="194"/>
      <c r="M144" s="194"/>
      <c r="N144" s="194">
        <f t="shared" si="0"/>
        <v>0</v>
      </c>
      <c r="O144" s="194"/>
      <c r="P144" s="194"/>
      <c r="Q144" s="194"/>
      <c r="R144" s="142"/>
      <c r="T144" s="143" t="s">
        <v>5</v>
      </c>
      <c r="U144" s="40" t="s">
        <v>37</v>
      </c>
      <c r="V144" s="144">
        <v>0.22800000000000001</v>
      </c>
      <c r="W144" s="144">
        <f t="shared" si="1"/>
        <v>0.45600000000000002</v>
      </c>
      <c r="X144" s="144">
        <v>6.0999999999999997E-4</v>
      </c>
      <c r="Y144" s="144">
        <f t="shared" si="2"/>
        <v>1.2199999999999999E-3</v>
      </c>
      <c r="Z144" s="144">
        <v>0</v>
      </c>
      <c r="AA144" s="145">
        <f t="shared" si="3"/>
        <v>0</v>
      </c>
      <c r="AR144" s="18" t="s">
        <v>126</v>
      </c>
      <c r="AT144" s="18" t="s">
        <v>122</v>
      </c>
      <c r="AU144" s="18" t="s">
        <v>92</v>
      </c>
      <c r="AY144" s="18" t="s">
        <v>121</v>
      </c>
      <c r="BE144" s="146">
        <f t="shared" si="4"/>
        <v>0</v>
      </c>
      <c r="BF144" s="146">
        <f t="shared" si="5"/>
        <v>0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8" t="s">
        <v>79</v>
      </c>
      <c r="BK144" s="146">
        <f t="shared" si="9"/>
        <v>0</v>
      </c>
      <c r="BL144" s="18" t="s">
        <v>126</v>
      </c>
      <c r="BM144" s="18" t="s">
        <v>239</v>
      </c>
    </row>
    <row r="145" spans="2:65" s="1" customFormat="1" ht="24.95" customHeight="1">
      <c r="B145" s="137"/>
      <c r="C145" s="138" t="s">
        <v>240</v>
      </c>
      <c r="D145" s="138" t="s">
        <v>122</v>
      </c>
      <c r="E145" s="139" t="s">
        <v>241</v>
      </c>
      <c r="F145" s="193" t="s">
        <v>242</v>
      </c>
      <c r="G145" s="193"/>
      <c r="H145" s="193"/>
      <c r="I145" s="193"/>
      <c r="J145" s="140" t="s">
        <v>154</v>
      </c>
      <c r="K145" s="141">
        <v>2</v>
      </c>
      <c r="L145" s="194"/>
      <c r="M145" s="194"/>
      <c r="N145" s="194">
        <f t="shared" si="0"/>
        <v>0</v>
      </c>
      <c r="O145" s="194"/>
      <c r="P145" s="194"/>
      <c r="Q145" s="194"/>
      <c r="R145" s="142"/>
      <c r="T145" s="143" t="s">
        <v>5</v>
      </c>
      <c r="U145" s="40" t="s">
        <v>37</v>
      </c>
      <c r="V145" s="144">
        <v>0.42399999999999999</v>
      </c>
      <c r="W145" s="144">
        <f t="shared" si="1"/>
        <v>0.84799999999999998</v>
      </c>
      <c r="X145" s="144">
        <v>2.0799999999999998E-3</v>
      </c>
      <c r="Y145" s="144">
        <f t="shared" si="2"/>
        <v>4.1599999999999996E-3</v>
      </c>
      <c r="Z145" s="144">
        <v>0</v>
      </c>
      <c r="AA145" s="145">
        <f t="shared" si="3"/>
        <v>0</v>
      </c>
      <c r="AR145" s="18" t="s">
        <v>126</v>
      </c>
      <c r="AT145" s="18" t="s">
        <v>122</v>
      </c>
      <c r="AU145" s="18" t="s">
        <v>92</v>
      </c>
      <c r="AY145" s="18" t="s">
        <v>121</v>
      </c>
      <c r="BE145" s="146">
        <f t="shared" si="4"/>
        <v>0</v>
      </c>
      <c r="BF145" s="146">
        <f t="shared" si="5"/>
        <v>0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8" t="s">
        <v>79</v>
      </c>
      <c r="BK145" s="146">
        <f t="shared" si="9"/>
        <v>0</v>
      </c>
      <c r="BL145" s="18" t="s">
        <v>126</v>
      </c>
      <c r="BM145" s="18" t="s">
        <v>243</v>
      </c>
    </row>
    <row r="146" spans="2:65" s="1" customFormat="1" ht="24.95" customHeight="1">
      <c r="B146" s="137"/>
      <c r="C146" s="138" t="s">
        <v>244</v>
      </c>
      <c r="D146" s="138" t="s">
        <v>122</v>
      </c>
      <c r="E146" s="139" t="s">
        <v>245</v>
      </c>
      <c r="F146" s="193" t="s">
        <v>246</v>
      </c>
      <c r="G146" s="193"/>
      <c r="H146" s="193"/>
      <c r="I146" s="193"/>
      <c r="J146" s="140" t="s">
        <v>154</v>
      </c>
      <c r="K146" s="141">
        <v>1</v>
      </c>
      <c r="L146" s="194"/>
      <c r="M146" s="194"/>
      <c r="N146" s="194">
        <f t="shared" si="0"/>
        <v>0</v>
      </c>
      <c r="O146" s="194"/>
      <c r="P146" s="194"/>
      <c r="Q146" s="194"/>
      <c r="R146" s="142"/>
      <c r="T146" s="143" t="s">
        <v>5</v>
      </c>
      <c r="U146" s="40" t="s">
        <v>37</v>
      </c>
      <c r="V146" s="144">
        <v>0.40799999999999997</v>
      </c>
      <c r="W146" s="144">
        <f t="shared" si="1"/>
        <v>0.40799999999999997</v>
      </c>
      <c r="X146" s="144">
        <v>8.1999999999999998E-4</v>
      </c>
      <c r="Y146" s="144">
        <f t="shared" si="2"/>
        <v>8.1999999999999998E-4</v>
      </c>
      <c r="Z146" s="144">
        <v>0</v>
      </c>
      <c r="AA146" s="145">
        <f t="shared" si="3"/>
        <v>0</v>
      </c>
      <c r="AR146" s="18" t="s">
        <v>126</v>
      </c>
      <c r="AT146" s="18" t="s">
        <v>122</v>
      </c>
      <c r="AU146" s="18" t="s">
        <v>92</v>
      </c>
      <c r="AY146" s="18" t="s">
        <v>121</v>
      </c>
      <c r="BE146" s="146">
        <f t="shared" si="4"/>
        <v>0</v>
      </c>
      <c r="BF146" s="146">
        <f t="shared" si="5"/>
        <v>0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8" t="s">
        <v>79</v>
      </c>
      <c r="BK146" s="146">
        <f t="shared" si="9"/>
        <v>0</v>
      </c>
      <c r="BL146" s="18" t="s">
        <v>126</v>
      </c>
      <c r="BM146" s="18" t="s">
        <v>247</v>
      </c>
    </row>
    <row r="147" spans="2:65" s="1" customFormat="1" ht="24.95" customHeight="1">
      <c r="B147" s="137"/>
      <c r="C147" s="138" t="s">
        <v>214</v>
      </c>
      <c r="D147" s="138" t="s">
        <v>122</v>
      </c>
      <c r="E147" s="139" t="s">
        <v>248</v>
      </c>
      <c r="F147" s="193" t="s">
        <v>249</v>
      </c>
      <c r="G147" s="193"/>
      <c r="H147" s="193"/>
      <c r="I147" s="193"/>
      <c r="J147" s="140" t="s">
        <v>5</v>
      </c>
      <c r="K147" s="141">
        <v>2</v>
      </c>
      <c r="L147" s="194"/>
      <c r="M147" s="194"/>
      <c r="N147" s="194">
        <f t="shared" si="0"/>
        <v>0</v>
      </c>
      <c r="O147" s="194"/>
      <c r="P147" s="194"/>
      <c r="Q147" s="194"/>
      <c r="R147" s="142"/>
      <c r="T147" s="143" t="s">
        <v>5</v>
      </c>
      <c r="U147" s="40" t="s">
        <v>37</v>
      </c>
      <c r="V147" s="144">
        <v>0</v>
      </c>
      <c r="W147" s="144">
        <f t="shared" si="1"/>
        <v>0</v>
      </c>
      <c r="X147" s="144">
        <v>0</v>
      </c>
      <c r="Y147" s="144">
        <f t="shared" si="2"/>
        <v>0</v>
      </c>
      <c r="Z147" s="144">
        <v>0</v>
      </c>
      <c r="AA147" s="145">
        <f t="shared" si="3"/>
        <v>0</v>
      </c>
      <c r="AR147" s="18" t="s">
        <v>126</v>
      </c>
      <c r="AT147" s="18" t="s">
        <v>122</v>
      </c>
      <c r="AU147" s="18" t="s">
        <v>92</v>
      </c>
      <c r="AY147" s="18" t="s">
        <v>121</v>
      </c>
      <c r="BE147" s="146">
        <f t="shared" si="4"/>
        <v>0</v>
      </c>
      <c r="BF147" s="146">
        <f t="shared" si="5"/>
        <v>0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8" t="s">
        <v>79</v>
      </c>
      <c r="BK147" s="146">
        <f t="shared" si="9"/>
        <v>0</v>
      </c>
      <c r="BL147" s="18" t="s">
        <v>126</v>
      </c>
      <c r="BM147" s="18" t="s">
        <v>250</v>
      </c>
    </row>
    <row r="148" spans="2:65" s="1" customFormat="1" ht="24.95" customHeight="1">
      <c r="B148" s="137"/>
      <c r="C148" s="147" t="s">
        <v>251</v>
      </c>
      <c r="D148" s="147" t="s">
        <v>211</v>
      </c>
      <c r="E148" s="148" t="s">
        <v>252</v>
      </c>
      <c r="F148" s="197" t="s">
        <v>253</v>
      </c>
      <c r="G148" s="197"/>
      <c r="H148" s="197"/>
      <c r="I148" s="197"/>
      <c r="J148" s="149" t="s">
        <v>154</v>
      </c>
      <c r="K148" s="150">
        <v>2</v>
      </c>
      <c r="L148" s="198"/>
      <c r="M148" s="198"/>
      <c r="N148" s="198">
        <f t="shared" si="0"/>
        <v>0</v>
      </c>
      <c r="O148" s="194"/>
      <c r="P148" s="194"/>
      <c r="Q148" s="194"/>
      <c r="R148" s="142"/>
      <c r="T148" s="143" t="s">
        <v>5</v>
      </c>
      <c r="U148" s="40" t="s">
        <v>37</v>
      </c>
      <c r="V148" s="144">
        <v>0</v>
      </c>
      <c r="W148" s="144">
        <f t="shared" si="1"/>
        <v>0</v>
      </c>
      <c r="X148" s="144">
        <v>2.32E-3</v>
      </c>
      <c r="Y148" s="144">
        <f t="shared" si="2"/>
        <v>4.64E-3</v>
      </c>
      <c r="Z148" s="144">
        <v>0</v>
      </c>
      <c r="AA148" s="145">
        <f t="shared" si="3"/>
        <v>0</v>
      </c>
      <c r="AR148" s="18" t="s">
        <v>214</v>
      </c>
      <c r="AT148" s="18" t="s">
        <v>211</v>
      </c>
      <c r="AU148" s="18" t="s">
        <v>92</v>
      </c>
      <c r="AY148" s="18" t="s">
        <v>121</v>
      </c>
      <c r="BE148" s="146">
        <f t="shared" si="4"/>
        <v>0</v>
      </c>
      <c r="BF148" s="146">
        <f t="shared" si="5"/>
        <v>0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8" t="s">
        <v>79</v>
      </c>
      <c r="BK148" s="146">
        <f t="shared" si="9"/>
        <v>0</v>
      </c>
      <c r="BL148" s="18" t="s">
        <v>126</v>
      </c>
      <c r="BM148" s="18" t="s">
        <v>254</v>
      </c>
    </row>
    <row r="149" spans="2:65" s="1" customFormat="1" ht="24.95" customHeight="1">
      <c r="B149" s="137"/>
      <c r="C149" s="138" t="s">
        <v>255</v>
      </c>
      <c r="D149" s="138" t="s">
        <v>122</v>
      </c>
      <c r="E149" s="139" t="s">
        <v>256</v>
      </c>
      <c r="F149" s="193" t="s">
        <v>257</v>
      </c>
      <c r="G149" s="193"/>
      <c r="H149" s="193"/>
      <c r="I149" s="193"/>
      <c r="J149" s="140" t="s">
        <v>258</v>
      </c>
      <c r="K149" s="141">
        <v>1</v>
      </c>
      <c r="L149" s="194"/>
      <c r="M149" s="194"/>
      <c r="N149" s="194">
        <f t="shared" si="0"/>
        <v>0</v>
      </c>
      <c r="O149" s="194"/>
      <c r="P149" s="194"/>
      <c r="Q149" s="194"/>
      <c r="R149" s="142"/>
      <c r="T149" s="143" t="s">
        <v>5</v>
      </c>
      <c r="U149" s="40" t="s">
        <v>37</v>
      </c>
      <c r="V149" s="144">
        <v>0</v>
      </c>
      <c r="W149" s="144">
        <f t="shared" si="1"/>
        <v>0</v>
      </c>
      <c r="X149" s="144">
        <v>0</v>
      </c>
      <c r="Y149" s="144">
        <f t="shared" si="2"/>
        <v>0</v>
      </c>
      <c r="Z149" s="144">
        <v>0</v>
      </c>
      <c r="AA149" s="145">
        <f t="shared" si="3"/>
        <v>0</v>
      </c>
      <c r="AR149" s="18" t="s">
        <v>126</v>
      </c>
      <c r="AT149" s="18" t="s">
        <v>122</v>
      </c>
      <c r="AU149" s="18" t="s">
        <v>92</v>
      </c>
      <c r="AY149" s="18" t="s">
        <v>121</v>
      </c>
      <c r="BE149" s="146">
        <f t="shared" si="4"/>
        <v>0</v>
      </c>
      <c r="BF149" s="146">
        <f t="shared" si="5"/>
        <v>0</v>
      </c>
      <c r="BG149" s="146">
        <f t="shared" si="6"/>
        <v>0</v>
      </c>
      <c r="BH149" s="146">
        <f t="shared" si="7"/>
        <v>0</v>
      </c>
      <c r="BI149" s="146">
        <f t="shared" si="8"/>
        <v>0</v>
      </c>
      <c r="BJ149" s="18" t="s">
        <v>79</v>
      </c>
      <c r="BK149" s="146">
        <f t="shared" si="9"/>
        <v>0</v>
      </c>
      <c r="BL149" s="18" t="s">
        <v>126</v>
      </c>
      <c r="BM149" s="18" t="s">
        <v>259</v>
      </c>
    </row>
    <row r="150" spans="2:65" s="1" customFormat="1" ht="24.95" customHeight="1">
      <c r="B150" s="137"/>
      <c r="C150" s="138" t="s">
        <v>260</v>
      </c>
      <c r="D150" s="138" t="s">
        <v>122</v>
      </c>
      <c r="E150" s="139" t="s">
        <v>261</v>
      </c>
      <c r="F150" s="193" t="s">
        <v>262</v>
      </c>
      <c r="G150" s="193"/>
      <c r="H150" s="193"/>
      <c r="I150" s="193"/>
      <c r="J150" s="140" t="s">
        <v>263</v>
      </c>
      <c r="K150" s="141">
        <v>445.5</v>
      </c>
      <c r="L150" s="194"/>
      <c r="M150" s="194"/>
      <c r="N150" s="194">
        <f t="shared" si="0"/>
        <v>0</v>
      </c>
      <c r="O150" s="194"/>
      <c r="P150" s="194"/>
      <c r="Q150" s="194"/>
      <c r="R150" s="142"/>
      <c r="T150" s="143" t="s">
        <v>5</v>
      </c>
      <c r="U150" s="40" t="s">
        <v>37</v>
      </c>
      <c r="V150" s="144">
        <v>0</v>
      </c>
      <c r="W150" s="144">
        <f t="shared" si="1"/>
        <v>0</v>
      </c>
      <c r="X150" s="144">
        <v>0</v>
      </c>
      <c r="Y150" s="144">
        <f t="shared" si="2"/>
        <v>0</v>
      </c>
      <c r="Z150" s="144">
        <v>0</v>
      </c>
      <c r="AA150" s="145">
        <f t="shared" si="3"/>
        <v>0</v>
      </c>
      <c r="AR150" s="18" t="s">
        <v>126</v>
      </c>
      <c r="AT150" s="18" t="s">
        <v>122</v>
      </c>
      <c r="AU150" s="18" t="s">
        <v>92</v>
      </c>
      <c r="AY150" s="18" t="s">
        <v>121</v>
      </c>
      <c r="BE150" s="146">
        <f t="shared" si="4"/>
        <v>0</v>
      </c>
      <c r="BF150" s="146">
        <f t="shared" si="5"/>
        <v>0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8" t="s">
        <v>79</v>
      </c>
      <c r="BK150" s="146">
        <f t="shared" si="9"/>
        <v>0</v>
      </c>
      <c r="BL150" s="18" t="s">
        <v>126</v>
      </c>
      <c r="BM150" s="18" t="s">
        <v>264</v>
      </c>
    </row>
    <row r="151" spans="2:65" s="9" customFormat="1" ht="29.85" customHeight="1">
      <c r="B151" s="126"/>
      <c r="C151" s="127"/>
      <c r="D151" s="136" t="s">
        <v>104</v>
      </c>
      <c r="E151" s="136"/>
      <c r="F151" s="136"/>
      <c r="G151" s="136"/>
      <c r="H151" s="136"/>
      <c r="I151" s="136"/>
      <c r="J151" s="136"/>
      <c r="K151" s="136"/>
      <c r="L151" s="136"/>
      <c r="M151" s="136"/>
      <c r="N151" s="199">
        <f>BK151</f>
        <v>0</v>
      </c>
      <c r="O151" s="200"/>
      <c r="P151" s="200"/>
      <c r="Q151" s="200"/>
      <c r="R151" s="129"/>
      <c r="T151" s="130"/>
      <c r="U151" s="127"/>
      <c r="V151" s="127"/>
      <c r="W151" s="131">
        <f>SUM(W152:W155)</f>
        <v>2.5910000000000002</v>
      </c>
      <c r="X151" s="127"/>
      <c r="Y151" s="131">
        <f>SUM(Y152:Y155)</f>
        <v>1.7100000000000001E-3</v>
      </c>
      <c r="Z151" s="127"/>
      <c r="AA151" s="132">
        <f>SUM(AA152:AA155)</f>
        <v>0</v>
      </c>
      <c r="AR151" s="133" t="s">
        <v>92</v>
      </c>
      <c r="AT151" s="134" t="s">
        <v>71</v>
      </c>
      <c r="AU151" s="134" t="s">
        <v>79</v>
      </c>
      <c r="AY151" s="133" t="s">
        <v>121</v>
      </c>
      <c r="BK151" s="135">
        <f>SUM(BK152:BK155)</f>
        <v>0</v>
      </c>
    </row>
    <row r="152" spans="2:65" s="1" customFormat="1" ht="24.95" customHeight="1">
      <c r="B152" s="137"/>
      <c r="C152" s="138" t="s">
        <v>79</v>
      </c>
      <c r="D152" s="138" t="s">
        <v>122</v>
      </c>
      <c r="E152" s="139" t="s">
        <v>265</v>
      </c>
      <c r="F152" s="193" t="s">
        <v>266</v>
      </c>
      <c r="G152" s="193"/>
      <c r="H152" s="193"/>
      <c r="I152" s="193"/>
      <c r="J152" s="140" t="s">
        <v>125</v>
      </c>
      <c r="K152" s="141">
        <v>16</v>
      </c>
      <c r="L152" s="194"/>
      <c r="M152" s="194"/>
      <c r="N152" s="194">
        <f>ROUND(L152*K152,2)</f>
        <v>0</v>
      </c>
      <c r="O152" s="194"/>
      <c r="P152" s="194"/>
      <c r="Q152" s="194"/>
      <c r="R152" s="142"/>
      <c r="T152" s="143" t="s">
        <v>5</v>
      </c>
      <c r="U152" s="40" t="s">
        <v>37</v>
      </c>
      <c r="V152" s="144">
        <v>2.8000000000000001E-2</v>
      </c>
      <c r="W152" s="144">
        <f>V152*K152</f>
        <v>0.44800000000000001</v>
      </c>
      <c r="X152" s="144">
        <v>2.0000000000000002E-5</v>
      </c>
      <c r="Y152" s="144">
        <f>X152*K152</f>
        <v>3.2000000000000003E-4</v>
      </c>
      <c r="Z152" s="144">
        <v>0</v>
      </c>
      <c r="AA152" s="145">
        <f>Z152*K152</f>
        <v>0</v>
      </c>
      <c r="AR152" s="18" t="s">
        <v>126</v>
      </c>
      <c r="AT152" s="18" t="s">
        <v>122</v>
      </c>
      <c r="AU152" s="18" t="s">
        <v>92</v>
      </c>
      <c r="AY152" s="18" t="s">
        <v>121</v>
      </c>
      <c r="BE152" s="146">
        <f>IF(U152="základní",N152,0)</f>
        <v>0</v>
      </c>
      <c r="BF152" s="146">
        <f>IF(U152="snížená",N152,0)</f>
        <v>0</v>
      </c>
      <c r="BG152" s="146">
        <f>IF(U152="zákl. přenesená",N152,0)</f>
        <v>0</v>
      </c>
      <c r="BH152" s="146">
        <f>IF(U152="sníž. přenesená",N152,0)</f>
        <v>0</v>
      </c>
      <c r="BI152" s="146">
        <f>IF(U152="nulová",N152,0)</f>
        <v>0</v>
      </c>
      <c r="BJ152" s="18" t="s">
        <v>79</v>
      </c>
      <c r="BK152" s="146">
        <f>ROUND(L152*K152,2)</f>
        <v>0</v>
      </c>
      <c r="BL152" s="18" t="s">
        <v>126</v>
      </c>
      <c r="BM152" s="18" t="s">
        <v>267</v>
      </c>
    </row>
    <row r="153" spans="2:65" s="1" customFormat="1" ht="24.95" customHeight="1">
      <c r="B153" s="137"/>
      <c r="C153" s="138" t="s">
        <v>92</v>
      </c>
      <c r="D153" s="138" t="s">
        <v>122</v>
      </c>
      <c r="E153" s="139" t="s">
        <v>268</v>
      </c>
      <c r="F153" s="193" t="s">
        <v>269</v>
      </c>
      <c r="G153" s="193"/>
      <c r="H153" s="193"/>
      <c r="I153" s="193"/>
      <c r="J153" s="140" t="s">
        <v>125</v>
      </c>
      <c r="K153" s="141">
        <v>7</v>
      </c>
      <c r="L153" s="194"/>
      <c r="M153" s="194"/>
      <c r="N153" s="194">
        <f>ROUND(L153*K153,2)</f>
        <v>0</v>
      </c>
      <c r="O153" s="194"/>
      <c r="P153" s="194"/>
      <c r="Q153" s="194"/>
      <c r="R153" s="142"/>
      <c r="T153" s="143" t="s">
        <v>5</v>
      </c>
      <c r="U153" s="40" t="s">
        <v>37</v>
      </c>
      <c r="V153" s="144">
        <v>5.3999999999999999E-2</v>
      </c>
      <c r="W153" s="144">
        <f>V153*K153</f>
        <v>0.378</v>
      </c>
      <c r="X153" s="144">
        <v>5.0000000000000002E-5</v>
      </c>
      <c r="Y153" s="144">
        <f>X153*K153</f>
        <v>3.5E-4</v>
      </c>
      <c r="Z153" s="144">
        <v>0</v>
      </c>
      <c r="AA153" s="145">
        <f>Z153*K153</f>
        <v>0</v>
      </c>
      <c r="AR153" s="18" t="s">
        <v>126</v>
      </c>
      <c r="AT153" s="18" t="s">
        <v>122</v>
      </c>
      <c r="AU153" s="18" t="s">
        <v>92</v>
      </c>
      <c r="AY153" s="18" t="s">
        <v>121</v>
      </c>
      <c r="BE153" s="146">
        <f>IF(U153="základní",N153,0)</f>
        <v>0</v>
      </c>
      <c r="BF153" s="146">
        <f>IF(U153="snížená",N153,0)</f>
        <v>0</v>
      </c>
      <c r="BG153" s="146">
        <f>IF(U153="zákl. přenesená",N153,0)</f>
        <v>0</v>
      </c>
      <c r="BH153" s="146">
        <f>IF(U153="sníž. přenesená",N153,0)</f>
        <v>0</v>
      </c>
      <c r="BI153" s="146">
        <f>IF(U153="nulová",N153,0)</f>
        <v>0</v>
      </c>
      <c r="BJ153" s="18" t="s">
        <v>79</v>
      </c>
      <c r="BK153" s="146">
        <f>ROUND(L153*K153,2)</f>
        <v>0</v>
      </c>
      <c r="BL153" s="18" t="s">
        <v>126</v>
      </c>
      <c r="BM153" s="18" t="s">
        <v>270</v>
      </c>
    </row>
    <row r="154" spans="2:65" s="1" customFormat="1" ht="24.95" customHeight="1">
      <c r="B154" s="137"/>
      <c r="C154" s="138" t="s">
        <v>131</v>
      </c>
      <c r="D154" s="138" t="s">
        <v>122</v>
      </c>
      <c r="E154" s="139" t="s">
        <v>271</v>
      </c>
      <c r="F154" s="193" t="s">
        <v>272</v>
      </c>
      <c r="G154" s="193"/>
      <c r="H154" s="193"/>
      <c r="I154" s="193"/>
      <c r="J154" s="140" t="s">
        <v>125</v>
      </c>
      <c r="K154" s="141">
        <v>16</v>
      </c>
      <c r="L154" s="194"/>
      <c r="M154" s="194"/>
      <c r="N154" s="194">
        <f>ROUND(L154*K154,2)</f>
        <v>0</v>
      </c>
      <c r="O154" s="194"/>
      <c r="P154" s="194"/>
      <c r="Q154" s="194"/>
      <c r="R154" s="142"/>
      <c r="T154" s="143" t="s">
        <v>5</v>
      </c>
      <c r="U154" s="40" t="s">
        <v>37</v>
      </c>
      <c r="V154" s="144">
        <v>0.06</v>
      </c>
      <c r="W154" s="144">
        <f>V154*K154</f>
        <v>0.96</v>
      </c>
      <c r="X154" s="144">
        <v>3.0000000000000001E-5</v>
      </c>
      <c r="Y154" s="144">
        <f>X154*K154</f>
        <v>4.8000000000000001E-4</v>
      </c>
      <c r="Z154" s="144">
        <v>0</v>
      </c>
      <c r="AA154" s="145">
        <f>Z154*K154</f>
        <v>0</v>
      </c>
      <c r="AR154" s="18" t="s">
        <v>126</v>
      </c>
      <c r="AT154" s="18" t="s">
        <v>122</v>
      </c>
      <c r="AU154" s="18" t="s">
        <v>92</v>
      </c>
      <c r="AY154" s="18" t="s">
        <v>121</v>
      </c>
      <c r="BE154" s="146">
        <f>IF(U154="základní",N154,0)</f>
        <v>0</v>
      </c>
      <c r="BF154" s="146">
        <f>IF(U154="snížená",N154,0)</f>
        <v>0</v>
      </c>
      <c r="BG154" s="146">
        <f>IF(U154="zákl. přenesená",N154,0)</f>
        <v>0</v>
      </c>
      <c r="BH154" s="146">
        <f>IF(U154="sníž. přenesená",N154,0)</f>
        <v>0</v>
      </c>
      <c r="BI154" s="146">
        <f>IF(U154="nulová",N154,0)</f>
        <v>0</v>
      </c>
      <c r="BJ154" s="18" t="s">
        <v>79</v>
      </c>
      <c r="BK154" s="146">
        <f>ROUND(L154*K154,2)</f>
        <v>0</v>
      </c>
      <c r="BL154" s="18" t="s">
        <v>126</v>
      </c>
      <c r="BM154" s="18" t="s">
        <v>273</v>
      </c>
    </row>
    <row r="155" spans="2:65" s="1" customFormat="1" ht="24.95" customHeight="1">
      <c r="B155" s="137"/>
      <c r="C155" s="138" t="s">
        <v>135</v>
      </c>
      <c r="D155" s="138" t="s">
        <v>122</v>
      </c>
      <c r="E155" s="139" t="s">
        <v>274</v>
      </c>
      <c r="F155" s="193" t="s">
        <v>275</v>
      </c>
      <c r="G155" s="193"/>
      <c r="H155" s="193"/>
      <c r="I155" s="193"/>
      <c r="J155" s="140" t="s">
        <v>125</v>
      </c>
      <c r="K155" s="141">
        <v>7</v>
      </c>
      <c r="L155" s="194"/>
      <c r="M155" s="194"/>
      <c r="N155" s="194">
        <f>ROUND(L155*K155,2)</f>
        <v>0</v>
      </c>
      <c r="O155" s="194"/>
      <c r="P155" s="194"/>
      <c r="Q155" s="194"/>
      <c r="R155" s="142"/>
      <c r="T155" s="143" t="s">
        <v>5</v>
      </c>
      <c r="U155" s="40" t="s">
        <v>37</v>
      </c>
      <c r="V155" s="144">
        <v>0.115</v>
      </c>
      <c r="W155" s="144">
        <f>V155*K155</f>
        <v>0.80500000000000005</v>
      </c>
      <c r="X155" s="144">
        <v>8.0000000000000007E-5</v>
      </c>
      <c r="Y155" s="144">
        <f>X155*K155</f>
        <v>5.6000000000000006E-4</v>
      </c>
      <c r="Z155" s="144">
        <v>0</v>
      </c>
      <c r="AA155" s="145">
        <f>Z155*K155</f>
        <v>0</v>
      </c>
      <c r="AR155" s="18" t="s">
        <v>126</v>
      </c>
      <c r="AT155" s="18" t="s">
        <v>122</v>
      </c>
      <c r="AU155" s="18" t="s">
        <v>92</v>
      </c>
      <c r="AY155" s="18" t="s">
        <v>121</v>
      </c>
      <c r="BE155" s="146">
        <f>IF(U155="základní",N155,0)</f>
        <v>0</v>
      </c>
      <c r="BF155" s="146">
        <f>IF(U155="snížená",N155,0)</f>
        <v>0</v>
      </c>
      <c r="BG155" s="146">
        <f>IF(U155="zákl. přenesená",N155,0)</f>
        <v>0</v>
      </c>
      <c r="BH155" s="146">
        <f>IF(U155="sníž. přenesená",N155,0)</f>
        <v>0</v>
      </c>
      <c r="BI155" s="146">
        <f>IF(U155="nulová",N155,0)</f>
        <v>0</v>
      </c>
      <c r="BJ155" s="18" t="s">
        <v>79</v>
      </c>
      <c r="BK155" s="146">
        <f>ROUND(L155*K155,2)</f>
        <v>0</v>
      </c>
      <c r="BL155" s="18" t="s">
        <v>126</v>
      </c>
      <c r="BM155" s="18" t="s">
        <v>276</v>
      </c>
    </row>
    <row r="156" spans="2:65" s="9" customFormat="1" ht="24.95" customHeight="1">
      <c r="B156" s="126"/>
      <c r="C156" s="127"/>
      <c r="D156" s="128" t="s">
        <v>105</v>
      </c>
      <c r="E156" s="128"/>
      <c r="F156" s="128"/>
      <c r="G156" s="128"/>
      <c r="H156" s="128"/>
      <c r="I156" s="128"/>
      <c r="J156" s="128"/>
      <c r="K156" s="128"/>
      <c r="L156" s="128"/>
      <c r="M156" s="128"/>
      <c r="N156" s="195">
        <f>BK156</f>
        <v>0</v>
      </c>
      <c r="O156" s="196"/>
      <c r="P156" s="196"/>
      <c r="Q156" s="196"/>
      <c r="R156" s="129"/>
      <c r="T156" s="130"/>
      <c r="U156" s="127"/>
      <c r="V156" s="127"/>
      <c r="W156" s="131">
        <f>W157</f>
        <v>1</v>
      </c>
      <c r="X156" s="127"/>
      <c r="Y156" s="131">
        <f>Y157</f>
        <v>0</v>
      </c>
      <c r="Z156" s="127"/>
      <c r="AA156" s="132">
        <f>AA157</f>
        <v>0</v>
      </c>
      <c r="AR156" s="133" t="s">
        <v>135</v>
      </c>
      <c r="AT156" s="134" t="s">
        <v>71</v>
      </c>
      <c r="AU156" s="134" t="s">
        <v>72</v>
      </c>
      <c r="AY156" s="133" t="s">
        <v>121</v>
      </c>
      <c r="BK156" s="135">
        <f>BK157</f>
        <v>0</v>
      </c>
    </row>
    <row r="157" spans="2:65" s="1" customFormat="1" ht="24.95" customHeight="1">
      <c r="B157" s="137"/>
      <c r="C157" s="138" t="s">
        <v>79</v>
      </c>
      <c r="D157" s="138" t="s">
        <v>122</v>
      </c>
      <c r="E157" s="139" t="s">
        <v>277</v>
      </c>
      <c r="F157" s="193" t="s">
        <v>278</v>
      </c>
      <c r="G157" s="193"/>
      <c r="H157" s="193"/>
      <c r="I157" s="193"/>
      <c r="J157" s="140" t="s">
        <v>258</v>
      </c>
      <c r="K157" s="141">
        <v>1</v>
      </c>
      <c r="L157" s="194"/>
      <c r="M157" s="194"/>
      <c r="N157" s="194">
        <f>ROUND(L157*K157,2)</f>
        <v>0</v>
      </c>
      <c r="O157" s="194"/>
      <c r="P157" s="194"/>
      <c r="Q157" s="194"/>
      <c r="R157" s="142"/>
      <c r="T157" s="143" t="s">
        <v>5</v>
      </c>
      <c r="U157" s="151" t="s">
        <v>37</v>
      </c>
      <c r="V157" s="152">
        <v>1</v>
      </c>
      <c r="W157" s="152">
        <f>V157*K157</f>
        <v>1</v>
      </c>
      <c r="X157" s="152">
        <v>0</v>
      </c>
      <c r="Y157" s="152">
        <f>X157*K157</f>
        <v>0</v>
      </c>
      <c r="Z157" s="152">
        <v>0</v>
      </c>
      <c r="AA157" s="153">
        <f>Z157*K157</f>
        <v>0</v>
      </c>
      <c r="AR157" s="18" t="s">
        <v>279</v>
      </c>
      <c r="AT157" s="18" t="s">
        <v>122</v>
      </c>
      <c r="AU157" s="18" t="s">
        <v>79</v>
      </c>
      <c r="AY157" s="18" t="s">
        <v>121</v>
      </c>
      <c r="BE157" s="146">
        <f>IF(U157="základní",N157,0)</f>
        <v>0</v>
      </c>
      <c r="BF157" s="146">
        <f>IF(U157="snížená",N157,0)</f>
        <v>0</v>
      </c>
      <c r="BG157" s="146">
        <f>IF(U157="zákl. přenesená",N157,0)</f>
        <v>0</v>
      </c>
      <c r="BH157" s="146">
        <f>IF(U157="sníž. přenesená",N157,0)</f>
        <v>0</v>
      </c>
      <c r="BI157" s="146">
        <f>IF(U157="nulová",N157,0)</f>
        <v>0</v>
      </c>
      <c r="BJ157" s="18" t="s">
        <v>79</v>
      </c>
      <c r="BK157" s="146">
        <f>ROUND(L157*K157,2)</f>
        <v>0</v>
      </c>
      <c r="BL157" s="18" t="s">
        <v>279</v>
      </c>
      <c r="BM157" s="18" t="s">
        <v>280</v>
      </c>
    </row>
    <row r="158" spans="2:65" s="1" customFormat="1" ht="6.95" customHeight="1">
      <c r="B158" s="55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7"/>
    </row>
  </sheetData>
  <mergeCells count="179">
    <mergeCell ref="F143:I143"/>
    <mergeCell ref="F145:I145"/>
    <mergeCell ref="L143:M143"/>
    <mergeCell ref="N143:Q143"/>
    <mergeCell ref="F144:I144"/>
    <mergeCell ref="L144:M144"/>
    <mergeCell ref="N144:Q144"/>
    <mergeCell ref="L145:M145"/>
    <mergeCell ref="N145:Q145"/>
    <mergeCell ref="F140:I140"/>
    <mergeCell ref="F142:I142"/>
    <mergeCell ref="L140:M140"/>
    <mergeCell ref="N140:Q140"/>
    <mergeCell ref="F141:I141"/>
    <mergeCell ref="L141:M141"/>
    <mergeCell ref="N141:Q141"/>
    <mergeCell ref="L142:M142"/>
    <mergeCell ref="N142:Q142"/>
    <mergeCell ref="F137:I137"/>
    <mergeCell ref="F139:I139"/>
    <mergeCell ref="L137:M137"/>
    <mergeCell ref="N137:Q137"/>
    <mergeCell ref="F138:I138"/>
    <mergeCell ref="L138:M138"/>
    <mergeCell ref="N138:Q138"/>
    <mergeCell ref="L139:M139"/>
    <mergeCell ref="N139:Q139"/>
    <mergeCell ref="F134:I134"/>
    <mergeCell ref="F136:I136"/>
    <mergeCell ref="L134:M134"/>
    <mergeCell ref="N134:Q134"/>
    <mergeCell ref="F135:I135"/>
    <mergeCell ref="L135:M135"/>
    <mergeCell ref="N135:Q135"/>
    <mergeCell ref="L136:M136"/>
    <mergeCell ref="N136:Q136"/>
    <mergeCell ref="F131:I131"/>
    <mergeCell ref="F133:I133"/>
    <mergeCell ref="L131:M131"/>
    <mergeCell ref="N131:Q131"/>
    <mergeCell ref="F132:I132"/>
    <mergeCell ref="L132:M132"/>
    <mergeCell ref="N132:Q132"/>
    <mergeCell ref="L133:M133"/>
    <mergeCell ref="N133:Q133"/>
    <mergeCell ref="F128:I128"/>
    <mergeCell ref="F130:I130"/>
    <mergeCell ref="L128:M128"/>
    <mergeCell ref="N128:Q128"/>
    <mergeCell ref="F129:I129"/>
    <mergeCell ref="L129:M129"/>
    <mergeCell ref="N129:Q129"/>
    <mergeCell ref="L130:M130"/>
    <mergeCell ref="N130:Q130"/>
    <mergeCell ref="F125:I125"/>
    <mergeCell ref="F127:I127"/>
    <mergeCell ref="L125:M125"/>
    <mergeCell ref="N125:Q125"/>
    <mergeCell ref="F126:I126"/>
    <mergeCell ref="L126:M126"/>
    <mergeCell ref="N126:Q126"/>
    <mergeCell ref="L127:M127"/>
    <mergeCell ref="N127:Q127"/>
    <mergeCell ref="F122:I122"/>
    <mergeCell ref="F124:I124"/>
    <mergeCell ref="L122:M122"/>
    <mergeCell ref="N122:Q122"/>
    <mergeCell ref="F123:I123"/>
    <mergeCell ref="L123:M123"/>
    <mergeCell ref="N123:Q123"/>
    <mergeCell ref="L124:M124"/>
    <mergeCell ref="N124:Q124"/>
    <mergeCell ref="F119:I119"/>
    <mergeCell ref="F121:I121"/>
    <mergeCell ref="F120:I120"/>
    <mergeCell ref="L119:M119"/>
    <mergeCell ref="N119:Q119"/>
    <mergeCell ref="L120:M120"/>
    <mergeCell ref="N120:Q120"/>
    <mergeCell ref="L121:M121"/>
    <mergeCell ref="N121:Q121"/>
    <mergeCell ref="N113:Q113"/>
    <mergeCell ref="N114:Q114"/>
    <mergeCell ref="N115:Q115"/>
    <mergeCell ref="F116:I116"/>
    <mergeCell ref="F118:I118"/>
    <mergeCell ref="L116:M116"/>
    <mergeCell ref="N116:Q116"/>
    <mergeCell ref="F117:I117"/>
    <mergeCell ref="L117:M117"/>
    <mergeCell ref="N117:Q117"/>
    <mergeCell ref="L118:M118"/>
    <mergeCell ref="N118:Q118"/>
    <mergeCell ref="N94:Q94"/>
    <mergeCell ref="L96:Q96"/>
    <mergeCell ref="C102:Q102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F153:I153"/>
    <mergeCell ref="L153:M153"/>
    <mergeCell ref="N153:Q153"/>
    <mergeCell ref="L154:M154"/>
    <mergeCell ref="N154:Q154"/>
    <mergeCell ref="L155:M155"/>
    <mergeCell ref="N155:Q155"/>
    <mergeCell ref="N151:Q151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H34:J34"/>
    <mergeCell ref="M34:P34"/>
    <mergeCell ref="F157:I157"/>
    <mergeCell ref="F154:I154"/>
    <mergeCell ref="F155:I155"/>
    <mergeCell ref="L157:M157"/>
    <mergeCell ref="N157:Q157"/>
    <mergeCell ref="N156:Q156"/>
    <mergeCell ref="F146:I146"/>
    <mergeCell ref="F148:I148"/>
    <mergeCell ref="L146:M146"/>
    <mergeCell ref="N146:Q146"/>
    <mergeCell ref="F147:I147"/>
    <mergeCell ref="L147:M147"/>
    <mergeCell ref="N147:Q147"/>
    <mergeCell ref="L148:M148"/>
    <mergeCell ref="N148:Q148"/>
    <mergeCell ref="L149:M149"/>
    <mergeCell ref="N149:Q149"/>
    <mergeCell ref="L150:M150"/>
    <mergeCell ref="N150:Q150"/>
    <mergeCell ref="F149:I149"/>
    <mergeCell ref="F152:I152"/>
    <mergeCell ref="F150:I150"/>
    <mergeCell ref="L152:M152"/>
    <mergeCell ref="N152:Q152"/>
  </mergeCells>
  <hyperlinks>
    <hyperlink ref="F1:G1" location="C2" display="1) Krycí list rozpočtu"/>
    <hyperlink ref="H1:K1" location="C86" display="2) Rekapitulace rozpočtu"/>
    <hyperlink ref="L1" location="C112" display="3) Rozpočet"/>
    <hyperlink ref="S1:T1" location="'Rekapitulace stavby'!C2" display="Rekapitulace stavby"/>
  </hyperlinks>
  <pageMargins left="0.38" right="0.31" top="0.5" bottom="0.46666669999999999" header="0" footer="0"/>
  <pageSetup paperSize="9" scale="8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2"/>
  <sheetViews>
    <sheetView showGridLines="0" workbookViewId="0">
      <pane ySplit="1" topLeftCell="A79" activePane="bottomLeft" state="frozen"/>
      <selection pane="bottomLeft" activeCell="L119" sqref="L119:M12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26.33203125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87</v>
      </c>
      <c r="G1" s="13"/>
      <c r="H1" s="206" t="s">
        <v>88</v>
      </c>
      <c r="I1" s="206"/>
      <c r="J1" s="206"/>
      <c r="K1" s="206"/>
      <c r="L1" s="13" t="s">
        <v>89</v>
      </c>
      <c r="M1" s="11"/>
      <c r="N1" s="11"/>
      <c r="O1" s="12" t="s">
        <v>90</v>
      </c>
      <c r="P1" s="11"/>
      <c r="Q1" s="11"/>
      <c r="R1" s="11"/>
      <c r="S1" s="13" t="s">
        <v>91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58" t="s">
        <v>7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S2" s="165" t="s">
        <v>8</v>
      </c>
      <c r="T2" s="166"/>
      <c r="U2" s="166"/>
      <c r="V2" s="166"/>
      <c r="W2" s="166"/>
      <c r="X2" s="166"/>
      <c r="Y2" s="166"/>
      <c r="Z2" s="166"/>
      <c r="AA2" s="166"/>
      <c r="AB2" s="166"/>
      <c r="AC2" s="166"/>
      <c r="AT2" s="18" t="s">
        <v>82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92</v>
      </c>
    </row>
    <row r="4" spans="1:66" ht="36.950000000000003" customHeight="1">
      <c r="B4" s="22"/>
      <c r="C4" s="160" t="s">
        <v>93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17</v>
      </c>
      <c r="E6" s="24"/>
      <c r="F6" s="201" t="str">
        <f>'Rekapitulace stavby'!K6</f>
        <v>Rekonstrukce plynové kotelny KD Horažďovice č.p.17</v>
      </c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4"/>
      <c r="R6" s="23"/>
    </row>
    <row r="7" spans="1:66" s="1" customFormat="1" ht="32.85" customHeight="1">
      <c r="B7" s="31"/>
      <c r="C7" s="32"/>
      <c r="D7" s="27" t="s">
        <v>94</v>
      </c>
      <c r="E7" s="32"/>
      <c r="F7" s="164" t="s">
        <v>308</v>
      </c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32"/>
      <c r="R7" s="33"/>
    </row>
    <row r="8" spans="1:66" s="1" customFormat="1" ht="14.45" customHeight="1">
      <c r="B8" s="31"/>
      <c r="C8" s="32"/>
      <c r="D8" s="28" t="s">
        <v>18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19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20</v>
      </c>
      <c r="E9" s="32"/>
      <c r="F9" s="154" t="s">
        <v>309</v>
      </c>
      <c r="G9" s="32"/>
      <c r="H9" s="32"/>
      <c r="I9" s="32"/>
      <c r="J9" s="32"/>
      <c r="K9" s="32"/>
      <c r="L9" s="32"/>
      <c r="M9" s="28" t="s">
        <v>21</v>
      </c>
      <c r="N9" s="32"/>
      <c r="O9" s="204" t="str">
        <f>'Rekapitulace stavby'!AN8</f>
        <v>24. 3. 2020</v>
      </c>
      <c r="P9" s="204"/>
      <c r="Q9" s="32"/>
      <c r="R9" s="33"/>
    </row>
    <row r="10" spans="1:66" s="1" customFormat="1" ht="10.7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23</v>
      </c>
      <c r="E11" s="32"/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162" t="str">
        <f>IF('Rekapitulace stavby'!AN10="","",'Rekapitulace stavby'!AN10)</f>
        <v/>
      </c>
      <c r="P11" s="162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/>
      </c>
      <c r="F12" s="32"/>
      <c r="G12" s="32"/>
      <c r="H12" s="32"/>
      <c r="I12" s="32"/>
      <c r="J12" s="32"/>
      <c r="K12" s="32"/>
      <c r="L12" s="32"/>
      <c r="M12" s="28" t="s">
        <v>26</v>
      </c>
      <c r="N12" s="32"/>
      <c r="O12" s="162" t="str">
        <f>IF('Rekapitulace stavby'!AN11="","",'Rekapitulace stavby'!AN11)</f>
        <v/>
      </c>
      <c r="P12" s="162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27</v>
      </c>
      <c r="E14" s="32"/>
      <c r="F14" s="155" t="s">
        <v>311</v>
      </c>
      <c r="G14" s="32"/>
      <c r="H14" s="32"/>
      <c r="I14" s="32"/>
      <c r="J14" s="32"/>
      <c r="K14" s="32"/>
      <c r="L14" s="32"/>
      <c r="M14" s="28" t="s">
        <v>24</v>
      </c>
      <c r="N14" s="32"/>
      <c r="O14" s="162" t="str">
        <f>IF('Rekapitulace stavby'!AN13="","",'Rekapitulace stavby'!AN13)</f>
        <v/>
      </c>
      <c r="P14" s="162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26</v>
      </c>
      <c r="N15" s="32"/>
      <c r="O15" s="162" t="str">
        <f>IF('Rekapitulace stavby'!AN14="","",'Rekapitulace stavby'!AN14)</f>
        <v/>
      </c>
      <c r="P15" s="162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29</v>
      </c>
      <c r="E17" s="32"/>
      <c r="F17" s="155" t="s">
        <v>311</v>
      </c>
      <c r="G17" s="32"/>
      <c r="H17" s="32"/>
      <c r="I17" s="32"/>
      <c r="J17" s="32"/>
      <c r="K17" s="32"/>
      <c r="L17" s="32"/>
      <c r="M17" s="28" t="s">
        <v>24</v>
      </c>
      <c r="N17" s="32"/>
      <c r="O17" s="162" t="str">
        <f>IF('Rekapitulace stavby'!AN16="","",'Rekapitulace stavby'!AN16)</f>
        <v/>
      </c>
      <c r="P17" s="162"/>
      <c r="Q17" s="32"/>
      <c r="R17" s="33"/>
    </row>
    <row r="18" spans="2:18" s="1" customFormat="1" ht="18" customHeight="1">
      <c r="B18" s="31"/>
      <c r="C18" s="32"/>
      <c r="D18" s="32"/>
      <c r="E18" s="26" t="str">
        <f>IF('Rekapitulace stavby'!E17="","",'Rekapitulace stavby'!E17)</f>
        <v xml:space="preserve"> </v>
      </c>
      <c r="F18" s="32"/>
      <c r="G18" s="32"/>
      <c r="H18" s="32"/>
      <c r="I18" s="32"/>
      <c r="J18" s="32"/>
      <c r="K18" s="32"/>
      <c r="L18" s="32"/>
      <c r="M18" s="28" t="s">
        <v>26</v>
      </c>
      <c r="N18" s="32"/>
      <c r="O18" s="162" t="str">
        <f>IF('Rekapitulace stavby'!AN17="","",'Rekapitulace stavby'!AN17)</f>
        <v/>
      </c>
      <c r="P18" s="162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31</v>
      </c>
      <c r="E20" s="32"/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162" t="str">
        <f>IF('Rekapitulace stavby'!AN19="","",'Rekapitulace stavby'!AN19)</f>
        <v/>
      </c>
      <c r="P20" s="162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26</v>
      </c>
      <c r="N21" s="32"/>
      <c r="O21" s="162" t="str">
        <f>IF('Rekapitulace stavby'!AN20="","",'Rekapitulace stavby'!AN20)</f>
        <v/>
      </c>
      <c r="P21" s="162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32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80" t="s">
        <v>5</v>
      </c>
      <c r="F24" s="180"/>
      <c r="G24" s="180"/>
      <c r="H24" s="180"/>
      <c r="I24" s="180"/>
      <c r="J24" s="180"/>
      <c r="K24" s="180"/>
      <c r="L24" s="180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95</v>
      </c>
      <c r="E27" s="32"/>
      <c r="F27" s="32"/>
      <c r="G27" s="32"/>
      <c r="H27" s="32"/>
      <c r="I27" s="32"/>
      <c r="J27" s="32"/>
      <c r="K27" s="32"/>
      <c r="L27" s="32"/>
      <c r="M27" s="181">
        <f>N88</f>
        <v>0</v>
      </c>
      <c r="N27" s="181"/>
      <c r="O27" s="181"/>
      <c r="P27" s="181"/>
      <c r="Q27" s="32"/>
      <c r="R27" s="33"/>
    </row>
    <row r="28" spans="2:18" s="1" customFormat="1" ht="14.45" customHeight="1">
      <c r="B28" s="31"/>
      <c r="C28" s="32"/>
      <c r="D28" s="30" t="s">
        <v>96</v>
      </c>
      <c r="E28" s="32"/>
      <c r="F28" s="32"/>
      <c r="G28" s="32"/>
      <c r="H28" s="32"/>
      <c r="I28" s="32"/>
      <c r="J28" s="32"/>
      <c r="K28" s="32"/>
      <c r="L28" s="32"/>
      <c r="M28" s="181">
        <f>N92</f>
        <v>0</v>
      </c>
      <c r="N28" s="181"/>
      <c r="O28" s="181"/>
      <c r="P28" s="181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35</v>
      </c>
      <c r="E30" s="32"/>
      <c r="F30" s="32"/>
      <c r="G30" s="32"/>
      <c r="H30" s="32"/>
      <c r="I30" s="32"/>
      <c r="J30" s="32"/>
      <c r="K30" s="32"/>
      <c r="L30" s="32"/>
      <c r="M30" s="207">
        <f>ROUND(M27+M28,2)</f>
        <v>0</v>
      </c>
      <c r="N30" s="203"/>
      <c r="O30" s="203"/>
      <c r="P30" s="203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36</v>
      </c>
      <c r="E32" s="38" t="s">
        <v>37</v>
      </c>
      <c r="F32" s="39">
        <v>0.21</v>
      </c>
      <c r="G32" s="104" t="s">
        <v>38</v>
      </c>
      <c r="H32" s="205">
        <f>ROUND((SUM(BE92:BE93)+SUM(BE111:BE121)), 2)</f>
        <v>0</v>
      </c>
      <c r="I32" s="203"/>
      <c r="J32" s="203"/>
      <c r="K32" s="32"/>
      <c r="L32" s="32"/>
      <c r="M32" s="205">
        <f>ROUND(ROUND((SUM(BE92:BE93)+SUM(BE111:BE121)), 2)*F32, 2)</f>
        <v>0</v>
      </c>
      <c r="N32" s="203"/>
      <c r="O32" s="203"/>
      <c r="P32" s="203"/>
      <c r="Q32" s="32"/>
      <c r="R32" s="33"/>
    </row>
    <row r="33" spans="2:18" s="1" customFormat="1" ht="14.45" customHeight="1">
      <c r="B33" s="31"/>
      <c r="C33" s="32"/>
      <c r="D33" s="32"/>
      <c r="E33" s="38" t="s">
        <v>39</v>
      </c>
      <c r="F33" s="39">
        <v>0.15</v>
      </c>
      <c r="G33" s="104" t="s">
        <v>38</v>
      </c>
      <c r="H33" s="205">
        <f>ROUND((SUM(BF92:BF93)+SUM(BF111:BF121)), 2)</f>
        <v>0</v>
      </c>
      <c r="I33" s="203"/>
      <c r="J33" s="203"/>
      <c r="K33" s="32"/>
      <c r="L33" s="32"/>
      <c r="M33" s="205">
        <f>ROUND(ROUND((SUM(BF92:BF93)+SUM(BF111:BF121)), 2)*F33, 2)</f>
        <v>0</v>
      </c>
      <c r="N33" s="203"/>
      <c r="O33" s="203"/>
      <c r="P33" s="203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40</v>
      </c>
      <c r="F34" s="39">
        <v>0.21</v>
      </c>
      <c r="G34" s="104" t="s">
        <v>38</v>
      </c>
      <c r="H34" s="205">
        <f>ROUND((SUM(BG92:BG93)+SUM(BG111:BG121)), 2)</f>
        <v>0</v>
      </c>
      <c r="I34" s="203"/>
      <c r="J34" s="203"/>
      <c r="K34" s="32"/>
      <c r="L34" s="32"/>
      <c r="M34" s="205">
        <v>0</v>
      </c>
      <c r="N34" s="203"/>
      <c r="O34" s="203"/>
      <c r="P34" s="203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41</v>
      </c>
      <c r="F35" s="39">
        <v>0.15</v>
      </c>
      <c r="G35" s="104" t="s">
        <v>38</v>
      </c>
      <c r="H35" s="205">
        <f>ROUND((SUM(BH92:BH93)+SUM(BH111:BH121)), 2)</f>
        <v>0</v>
      </c>
      <c r="I35" s="203"/>
      <c r="J35" s="203"/>
      <c r="K35" s="32"/>
      <c r="L35" s="32"/>
      <c r="M35" s="205">
        <v>0</v>
      </c>
      <c r="N35" s="203"/>
      <c r="O35" s="203"/>
      <c r="P35" s="203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42</v>
      </c>
      <c r="F36" s="39">
        <v>0</v>
      </c>
      <c r="G36" s="104" t="s">
        <v>38</v>
      </c>
      <c r="H36" s="205">
        <f>ROUND((SUM(BI92:BI93)+SUM(BI111:BI121)), 2)</f>
        <v>0</v>
      </c>
      <c r="I36" s="203"/>
      <c r="J36" s="203"/>
      <c r="K36" s="32"/>
      <c r="L36" s="32"/>
      <c r="M36" s="205">
        <v>0</v>
      </c>
      <c r="N36" s="203"/>
      <c r="O36" s="203"/>
      <c r="P36" s="203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43</v>
      </c>
      <c r="E38" s="71"/>
      <c r="F38" s="71"/>
      <c r="G38" s="106" t="s">
        <v>44</v>
      </c>
      <c r="H38" s="107" t="s">
        <v>45</v>
      </c>
      <c r="I38" s="71"/>
      <c r="J38" s="71"/>
      <c r="K38" s="71"/>
      <c r="L38" s="208">
        <f>SUM(M30:M36)</f>
        <v>0</v>
      </c>
      <c r="M38" s="208"/>
      <c r="N38" s="208"/>
      <c r="O38" s="208"/>
      <c r="P38" s="209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46</v>
      </c>
      <c r="E50" s="47"/>
      <c r="F50" s="47"/>
      <c r="G50" s="47"/>
      <c r="H50" s="48"/>
      <c r="I50" s="32"/>
      <c r="J50" s="46" t="s">
        <v>47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48</v>
      </c>
      <c r="E59" s="52"/>
      <c r="F59" s="52"/>
      <c r="G59" s="53" t="s">
        <v>49</v>
      </c>
      <c r="H59" s="54"/>
      <c r="I59" s="32"/>
      <c r="J59" s="51" t="s">
        <v>48</v>
      </c>
      <c r="K59" s="52"/>
      <c r="L59" s="52"/>
      <c r="M59" s="52"/>
      <c r="N59" s="53" t="s">
        <v>49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50</v>
      </c>
      <c r="E61" s="47"/>
      <c r="F61" s="47"/>
      <c r="G61" s="47"/>
      <c r="H61" s="48"/>
      <c r="I61" s="32"/>
      <c r="J61" s="46" t="s">
        <v>51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48</v>
      </c>
      <c r="E70" s="52"/>
      <c r="F70" s="52"/>
      <c r="G70" s="53" t="s">
        <v>49</v>
      </c>
      <c r="H70" s="54"/>
      <c r="I70" s="32"/>
      <c r="J70" s="51" t="s">
        <v>48</v>
      </c>
      <c r="K70" s="52"/>
      <c r="L70" s="52"/>
      <c r="M70" s="52"/>
      <c r="N70" s="53" t="s">
        <v>49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60" t="s">
        <v>97</v>
      </c>
      <c r="D76" s="161"/>
      <c r="E76" s="161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17</v>
      </c>
      <c r="D78" s="32"/>
      <c r="E78" s="32"/>
      <c r="F78" s="201" t="str">
        <f>F6</f>
        <v>Rekonstrukce plynové kotelny KD Horažďovice č.p.17</v>
      </c>
      <c r="G78" s="202"/>
      <c r="H78" s="202"/>
      <c r="I78" s="202"/>
      <c r="J78" s="202"/>
      <c r="K78" s="202"/>
      <c r="L78" s="202"/>
      <c r="M78" s="202"/>
      <c r="N78" s="202"/>
      <c r="O78" s="202"/>
      <c r="P78" s="202"/>
      <c r="Q78" s="32"/>
      <c r="R78" s="33"/>
    </row>
    <row r="79" spans="2:18" s="1" customFormat="1" ht="36.950000000000003" customHeight="1">
      <c r="B79" s="31"/>
      <c r="C79" s="65" t="s">
        <v>94</v>
      </c>
      <c r="D79" s="32"/>
      <c r="E79" s="32"/>
      <c r="F79" s="190" t="str">
        <f>F7</f>
        <v>02 - D.1 -OPZ-Demontáže</v>
      </c>
      <c r="G79" s="203"/>
      <c r="H79" s="203"/>
      <c r="I79" s="203"/>
      <c r="J79" s="203"/>
      <c r="K79" s="203"/>
      <c r="L79" s="203"/>
      <c r="M79" s="203"/>
      <c r="N79" s="203"/>
      <c r="O79" s="203"/>
      <c r="P79" s="203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20</v>
      </c>
      <c r="D81" s="32"/>
      <c r="E81" s="32"/>
      <c r="F81" s="26" t="str">
        <f>F9</f>
        <v xml:space="preserve">k.ú.Horažďovice </v>
      </c>
      <c r="G81" s="32"/>
      <c r="H81" s="32"/>
      <c r="I81" s="32"/>
      <c r="J81" s="32"/>
      <c r="K81" s="28" t="s">
        <v>21</v>
      </c>
      <c r="L81" s="32"/>
      <c r="M81" s="204" t="str">
        <f>IF(O9="","",O9)</f>
        <v>24. 3. 2020</v>
      </c>
      <c r="N81" s="204"/>
      <c r="O81" s="204"/>
      <c r="P81" s="204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23</v>
      </c>
      <c r="D83" s="32"/>
      <c r="E83" s="32"/>
      <c r="F83" s="26" t="str">
        <f>E12</f>
        <v/>
      </c>
      <c r="G83" s="32"/>
      <c r="H83" s="32"/>
      <c r="I83" s="32"/>
      <c r="J83" s="32"/>
      <c r="K83" s="28" t="s">
        <v>29</v>
      </c>
      <c r="L83" s="32"/>
      <c r="M83" s="162" t="str">
        <f>E18</f>
        <v xml:space="preserve"> </v>
      </c>
      <c r="N83" s="162"/>
      <c r="O83" s="162"/>
      <c r="P83" s="162"/>
      <c r="Q83" s="162"/>
      <c r="R83" s="33"/>
    </row>
    <row r="84" spans="2:47" s="1" customFormat="1" ht="14.45" customHeight="1">
      <c r="B84" s="31"/>
      <c r="C84" s="28" t="s">
        <v>27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31</v>
      </c>
      <c r="L84" s="32"/>
      <c r="M84" s="162" t="str">
        <f>E21</f>
        <v xml:space="preserve"> </v>
      </c>
      <c r="N84" s="162"/>
      <c r="O84" s="162"/>
      <c r="P84" s="162"/>
      <c r="Q84" s="162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10" t="s">
        <v>98</v>
      </c>
      <c r="D86" s="211"/>
      <c r="E86" s="211"/>
      <c r="F86" s="211"/>
      <c r="G86" s="211"/>
      <c r="H86" s="100"/>
      <c r="I86" s="100"/>
      <c r="J86" s="100"/>
      <c r="K86" s="100"/>
      <c r="L86" s="100"/>
      <c r="M86" s="100"/>
      <c r="N86" s="210" t="s">
        <v>99</v>
      </c>
      <c r="O86" s="211"/>
      <c r="P86" s="211"/>
      <c r="Q86" s="211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100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78">
        <f>N111</f>
        <v>0</v>
      </c>
      <c r="O88" s="212"/>
      <c r="P88" s="212"/>
      <c r="Q88" s="212"/>
      <c r="R88" s="33"/>
      <c r="AU88" s="18" t="s">
        <v>101</v>
      </c>
    </row>
    <row r="89" spans="2:47" s="6" customFormat="1" ht="24.95" customHeight="1">
      <c r="B89" s="109"/>
      <c r="C89" s="110"/>
      <c r="D89" s="111" t="s">
        <v>102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13">
        <f>N112</f>
        <v>0</v>
      </c>
      <c r="O89" s="214"/>
      <c r="P89" s="214"/>
      <c r="Q89" s="214"/>
      <c r="R89" s="112"/>
    </row>
    <row r="90" spans="2:47" s="7" customFormat="1" ht="19.899999999999999" customHeight="1">
      <c r="B90" s="113"/>
      <c r="C90" s="114"/>
      <c r="D90" s="115" t="s">
        <v>281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15">
        <f>N113</f>
        <v>0</v>
      </c>
      <c r="O90" s="216"/>
      <c r="P90" s="216"/>
      <c r="Q90" s="216"/>
      <c r="R90" s="116"/>
    </row>
    <row r="91" spans="2:47" s="1" customFormat="1" ht="21.75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3"/>
    </row>
    <row r="92" spans="2:47" s="1" customFormat="1" ht="29.25" customHeight="1">
      <c r="B92" s="31"/>
      <c r="C92" s="108" t="s">
        <v>106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212">
        <v>0</v>
      </c>
      <c r="O92" s="217"/>
      <c r="P92" s="217"/>
      <c r="Q92" s="217"/>
      <c r="R92" s="33"/>
      <c r="T92" s="117"/>
      <c r="U92" s="118" t="s">
        <v>36</v>
      </c>
    </row>
    <row r="93" spans="2:47" s="1" customFormat="1" ht="18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3"/>
    </row>
    <row r="94" spans="2:47" s="1" customFormat="1" ht="29.25" customHeight="1">
      <c r="B94" s="31"/>
      <c r="C94" s="99" t="s">
        <v>86</v>
      </c>
      <c r="D94" s="100"/>
      <c r="E94" s="100"/>
      <c r="F94" s="100"/>
      <c r="G94" s="100"/>
      <c r="H94" s="100"/>
      <c r="I94" s="100"/>
      <c r="J94" s="100"/>
      <c r="K94" s="100"/>
      <c r="L94" s="179">
        <f>ROUND(SUM(N88+N92),2)</f>
        <v>0</v>
      </c>
      <c r="M94" s="179"/>
      <c r="N94" s="179"/>
      <c r="O94" s="179"/>
      <c r="P94" s="179"/>
      <c r="Q94" s="179"/>
      <c r="R94" s="33"/>
    </row>
    <row r="95" spans="2:47" s="1" customFormat="1" ht="6.95" customHeight="1"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7"/>
    </row>
    <row r="99" spans="2:63" s="1" customFormat="1" ht="6.95" customHeight="1"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60"/>
    </row>
    <row r="100" spans="2:63" s="1" customFormat="1" ht="36.950000000000003" customHeight="1">
      <c r="B100" s="31"/>
      <c r="C100" s="160" t="s">
        <v>107</v>
      </c>
      <c r="D100" s="203"/>
      <c r="E100" s="203"/>
      <c r="F100" s="203"/>
      <c r="G100" s="203"/>
      <c r="H100" s="203"/>
      <c r="I100" s="203"/>
      <c r="J100" s="203"/>
      <c r="K100" s="203"/>
      <c r="L100" s="203"/>
      <c r="M100" s="203"/>
      <c r="N100" s="203"/>
      <c r="O100" s="203"/>
      <c r="P100" s="203"/>
      <c r="Q100" s="203"/>
      <c r="R100" s="33"/>
    </row>
    <row r="101" spans="2:63" s="1" customFormat="1" ht="6.95" customHeight="1"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3"/>
    </row>
    <row r="102" spans="2:63" s="1" customFormat="1" ht="30" customHeight="1">
      <c r="B102" s="31"/>
      <c r="C102" s="28" t="s">
        <v>17</v>
      </c>
      <c r="D102" s="32"/>
      <c r="E102" s="32"/>
      <c r="F102" s="201" t="str">
        <f>F6</f>
        <v>Rekonstrukce plynové kotelny KD Horažďovice č.p.17</v>
      </c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32"/>
      <c r="R102" s="33"/>
    </row>
    <row r="103" spans="2:63" s="1" customFormat="1" ht="36.950000000000003" customHeight="1">
      <c r="B103" s="31"/>
      <c r="C103" s="65" t="s">
        <v>94</v>
      </c>
      <c r="D103" s="32"/>
      <c r="E103" s="32"/>
      <c r="F103" s="190" t="str">
        <f>F7</f>
        <v>02 - D.1 -OPZ-Demontáže</v>
      </c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32"/>
      <c r="R103" s="33"/>
    </row>
    <row r="104" spans="2:63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63" s="1" customFormat="1" ht="18" customHeight="1">
      <c r="B105" s="31"/>
      <c r="C105" s="28" t="s">
        <v>20</v>
      </c>
      <c r="D105" s="32"/>
      <c r="E105" s="32"/>
      <c r="F105" s="26" t="str">
        <f>F9</f>
        <v xml:space="preserve">k.ú.Horažďovice </v>
      </c>
      <c r="G105" s="32"/>
      <c r="H105" s="32"/>
      <c r="I105" s="32"/>
      <c r="J105" s="32"/>
      <c r="K105" s="28" t="s">
        <v>21</v>
      </c>
      <c r="L105" s="32"/>
      <c r="M105" s="204" t="str">
        <f>IF(O9="","",O9)</f>
        <v>24. 3. 2020</v>
      </c>
      <c r="N105" s="204"/>
      <c r="O105" s="204"/>
      <c r="P105" s="204"/>
      <c r="Q105" s="32"/>
      <c r="R105" s="33"/>
    </row>
    <row r="106" spans="2:63" s="1" customFormat="1" ht="6.95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63" s="1" customFormat="1" ht="15">
      <c r="B107" s="31"/>
      <c r="C107" s="28" t="s">
        <v>23</v>
      </c>
      <c r="D107" s="32"/>
      <c r="E107" s="32"/>
      <c r="F107" s="26" t="str">
        <f>E12</f>
        <v/>
      </c>
      <c r="G107" s="32"/>
      <c r="H107" s="32"/>
      <c r="I107" s="32"/>
      <c r="J107" s="32"/>
      <c r="K107" s="28" t="s">
        <v>29</v>
      </c>
      <c r="L107" s="32"/>
      <c r="M107" s="162" t="str">
        <f>E18</f>
        <v xml:space="preserve"> </v>
      </c>
      <c r="N107" s="162"/>
      <c r="O107" s="162"/>
      <c r="P107" s="162"/>
      <c r="Q107" s="162"/>
      <c r="R107" s="33"/>
    </row>
    <row r="108" spans="2:63" s="1" customFormat="1" ht="14.45" customHeight="1">
      <c r="B108" s="31"/>
      <c r="C108" s="28" t="s">
        <v>27</v>
      </c>
      <c r="D108" s="32"/>
      <c r="E108" s="32"/>
      <c r="F108" s="26" t="str">
        <f>IF(E15="","",E15)</f>
        <v xml:space="preserve"> </v>
      </c>
      <c r="G108" s="32"/>
      <c r="H108" s="32"/>
      <c r="I108" s="32"/>
      <c r="J108" s="32"/>
      <c r="K108" s="28" t="s">
        <v>31</v>
      </c>
      <c r="L108" s="32"/>
      <c r="M108" s="162" t="str">
        <f>E21</f>
        <v xml:space="preserve"> </v>
      </c>
      <c r="N108" s="162"/>
      <c r="O108" s="162"/>
      <c r="P108" s="162"/>
      <c r="Q108" s="162"/>
      <c r="R108" s="33"/>
    </row>
    <row r="109" spans="2:63" s="1" customFormat="1" ht="10.35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63" s="8" customFormat="1" ht="29.25" customHeight="1">
      <c r="B110" s="119"/>
      <c r="C110" s="120" t="s">
        <v>108</v>
      </c>
      <c r="D110" s="121" t="s">
        <v>109</v>
      </c>
      <c r="E110" s="121" t="s">
        <v>54</v>
      </c>
      <c r="F110" s="218" t="s">
        <v>110</v>
      </c>
      <c r="G110" s="218"/>
      <c r="H110" s="218"/>
      <c r="I110" s="218"/>
      <c r="J110" s="121" t="s">
        <v>111</v>
      </c>
      <c r="K110" s="121" t="s">
        <v>112</v>
      </c>
      <c r="L110" s="218" t="s">
        <v>113</v>
      </c>
      <c r="M110" s="218"/>
      <c r="N110" s="218" t="s">
        <v>99</v>
      </c>
      <c r="O110" s="218"/>
      <c r="P110" s="218"/>
      <c r="Q110" s="219"/>
      <c r="R110" s="122"/>
      <c r="T110" s="72" t="s">
        <v>114</v>
      </c>
      <c r="U110" s="73" t="s">
        <v>36</v>
      </c>
      <c r="V110" s="73" t="s">
        <v>115</v>
      </c>
      <c r="W110" s="73" t="s">
        <v>116</v>
      </c>
      <c r="X110" s="73" t="s">
        <v>117</v>
      </c>
      <c r="Y110" s="73" t="s">
        <v>118</v>
      </c>
      <c r="Z110" s="73" t="s">
        <v>119</v>
      </c>
      <c r="AA110" s="74" t="s">
        <v>120</v>
      </c>
    </row>
    <row r="111" spans="2:63" s="1" customFormat="1" ht="29.25" customHeight="1">
      <c r="B111" s="31"/>
      <c r="C111" s="76" t="s">
        <v>95</v>
      </c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220">
        <f>BK111</f>
        <v>0</v>
      </c>
      <c r="O111" s="221"/>
      <c r="P111" s="221"/>
      <c r="Q111" s="221"/>
      <c r="R111" s="33"/>
      <c r="T111" s="75"/>
      <c r="U111" s="47"/>
      <c r="V111" s="47"/>
      <c r="W111" s="123">
        <f>W112</f>
        <v>13.879603999999999</v>
      </c>
      <c r="X111" s="47"/>
      <c r="Y111" s="123">
        <f>Y112</f>
        <v>4.3720000000000002E-2</v>
      </c>
      <c r="Z111" s="47"/>
      <c r="AA111" s="124">
        <f>AA112</f>
        <v>0.23163999999999998</v>
      </c>
      <c r="AT111" s="18" t="s">
        <v>71</v>
      </c>
      <c r="AU111" s="18" t="s">
        <v>101</v>
      </c>
      <c r="BK111" s="125">
        <f>BK112</f>
        <v>0</v>
      </c>
    </row>
    <row r="112" spans="2:63" s="9" customFormat="1" ht="37.35" customHeight="1">
      <c r="B112" s="126"/>
      <c r="C112" s="127"/>
      <c r="D112" s="128" t="s">
        <v>102</v>
      </c>
      <c r="E112" s="128"/>
      <c r="F112" s="128"/>
      <c r="G112" s="128"/>
      <c r="H112" s="128"/>
      <c r="I112" s="128"/>
      <c r="J112" s="128"/>
      <c r="K112" s="128"/>
      <c r="L112" s="128"/>
      <c r="M112" s="128"/>
      <c r="N112" s="222">
        <f>BK112</f>
        <v>0</v>
      </c>
      <c r="O112" s="213"/>
      <c r="P112" s="213"/>
      <c r="Q112" s="213"/>
      <c r="R112" s="129"/>
      <c r="T112" s="130"/>
      <c r="U112" s="127"/>
      <c r="V112" s="127"/>
      <c r="W112" s="131">
        <f>W113</f>
        <v>13.879603999999999</v>
      </c>
      <c r="X112" s="127"/>
      <c r="Y112" s="131">
        <f>Y113</f>
        <v>4.3720000000000002E-2</v>
      </c>
      <c r="Z112" s="127"/>
      <c r="AA112" s="132">
        <f>AA113</f>
        <v>0.23163999999999998</v>
      </c>
      <c r="AR112" s="133" t="s">
        <v>92</v>
      </c>
      <c r="AT112" s="134" t="s">
        <v>71</v>
      </c>
      <c r="AU112" s="134" t="s">
        <v>72</v>
      </c>
      <c r="AY112" s="133" t="s">
        <v>121</v>
      </c>
      <c r="BK112" s="135">
        <f>BK113</f>
        <v>0</v>
      </c>
    </row>
    <row r="113" spans="2:65" s="9" customFormat="1" ht="19.899999999999999" customHeight="1">
      <c r="B113" s="126"/>
      <c r="C113" s="127"/>
      <c r="D113" s="136" t="s">
        <v>281</v>
      </c>
      <c r="E113" s="136"/>
      <c r="F113" s="136"/>
      <c r="G113" s="136"/>
      <c r="H113" s="136"/>
      <c r="I113" s="136"/>
      <c r="J113" s="136"/>
      <c r="K113" s="136"/>
      <c r="L113" s="136"/>
      <c r="M113" s="136"/>
      <c r="N113" s="223">
        <f>BK113</f>
        <v>0</v>
      </c>
      <c r="O113" s="224"/>
      <c r="P113" s="224"/>
      <c r="Q113" s="224"/>
      <c r="R113" s="129"/>
      <c r="T113" s="130"/>
      <c r="U113" s="127"/>
      <c r="V113" s="127"/>
      <c r="W113" s="131">
        <f>SUM(W114:W121)</f>
        <v>13.879603999999999</v>
      </c>
      <c r="X113" s="127"/>
      <c r="Y113" s="131">
        <f>SUM(Y114:Y121)</f>
        <v>4.3720000000000002E-2</v>
      </c>
      <c r="Z113" s="127"/>
      <c r="AA113" s="132">
        <f>SUM(AA114:AA121)</f>
        <v>0.23163999999999998</v>
      </c>
      <c r="AR113" s="133" t="s">
        <v>92</v>
      </c>
      <c r="AT113" s="134" t="s">
        <v>71</v>
      </c>
      <c r="AU113" s="134" t="s">
        <v>79</v>
      </c>
      <c r="AY113" s="133" t="s">
        <v>121</v>
      </c>
      <c r="BK113" s="135">
        <f>SUM(BK114:BK121)</f>
        <v>0</v>
      </c>
    </row>
    <row r="114" spans="2:65" s="1" customFormat="1" ht="24.95" customHeight="1">
      <c r="B114" s="137"/>
      <c r="C114" s="138" t="s">
        <v>79</v>
      </c>
      <c r="D114" s="138" t="s">
        <v>122</v>
      </c>
      <c r="E114" s="139" t="s">
        <v>282</v>
      </c>
      <c r="F114" s="193" t="s">
        <v>283</v>
      </c>
      <c r="G114" s="193"/>
      <c r="H114" s="193"/>
      <c r="I114" s="193"/>
      <c r="J114" s="140" t="s">
        <v>125</v>
      </c>
      <c r="K114" s="141">
        <v>22</v>
      </c>
      <c r="L114" s="194"/>
      <c r="M114" s="194"/>
      <c r="N114" s="194">
        <f t="shared" ref="N114:N121" si="0">ROUND(L114*K114,2)</f>
        <v>0</v>
      </c>
      <c r="O114" s="194"/>
      <c r="P114" s="194"/>
      <c r="Q114" s="194"/>
      <c r="R114" s="142"/>
      <c r="T114" s="143" t="s">
        <v>5</v>
      </c>
      <c r="U114" s="40" t="s">
        <v>37</v>
      </c>
      <c r="V114" s="144">
        <v>4.3999999999999997E-2</v>
      </c>
      <c r="W114" s="144">
        <f t="shared" ref="W114:W121" si="1">V114*K114</f>
        <v>0.96799999999999997</v>
      </c>
      <c r="X114" s="144">
        <v>3.8999999999999999E-4</v>
      </c>
      <c r="Y114" s="144">
        <f t="shared" ref="Y114:Y121" si="2">X114*K114</f>
        <v>8.5799999999999991E-3</v>
      </c>
      <c r="Z114" s="144">
        <v>3.4199999999999999E-3</v>
      </c>
      <c r="AA114" s="145">
        <f t="shared" ref="AA114:AA121" si="3">Z114*K114</f>
        <v>7.5240000000000001E-2</v>
      </c>
      <c r="AR114" s="18" t="s">
        <v>126</v>
      </c>
      <c r="AT114" s="18" t="s">
        <v>122</v>
      </c>
      <c r="AU114" s="18" t="s">
        <v>92</v>
      </c>
      <c r="AY114" s="18" t="s">
        <v>121</v>
      </c>
      <c r="BE114" s="146">
        <f t="shared" ref="BE114:BE121" si="4">IF(U114="základní",N114,0)</f>
        <v>0</v>
      </c>
      <c r="BF114" s="146">
        <f t="shared" ref="BF114:BF121" si="5">IF(U114="snížená",N114,0)</f>
        <v>0</v>
      </c>
      <c r="BG114" s="146">
        <f t="shared" ref="BG114:BG121" si="6">IF(U114="zákl. přenesená",N114,0)</f>
        <v>0</v>
      </c>
      <c r="BH114" s="146">
        <f t="shared" ref="BH114:BH121" si="7">IF(U114="sníž. přenesená",N114,0)</f>
        <v>0</v>
      </c>
      <c r="BI114" s="146">
        <f t="shared" ref="BI114:BI121" si="8">IF(U114="nulová",N114,0)</f>
        <v>0</v>
      </c>
      <c r="BJ114" s="18" t="s">
        <v>79</v>
      </c>
      <c r="BK114" s="146">
        <f t="shared" ref="BK114:BK121" si="9">ROUND(L114*K114,2)</f>
        <v>0</v>
      </c>
      <c r="BL114" s="18" t="s">
        <v>126</v>
      </c>
      <c r="BM114" s="18" t="s">
        <v>284</v>
      </c>
    </row>
    <row r="115" spans="2:65" s="1" customFormat="1" ht="24.95" customHeight="1">
      <c r="B115" s="137"/>
      <c r="C115" s="138" t="s">
        <v>92</v>
      </c>
      <c r="D115" s="138" t="s">
        <v>122</v>
      </c>
      <c r="E115" s="139" t="s">
        <v>285</v>
      </c>
      <c r="F115" s="193" t="s">
        <v>286</v>
      </c>
      <c r="G115" s="193"/>
      <c r="H115" s="193"/>
      <c r="I115" s="193"/>
      <c r="J115" s="140" t="s">
        <v>125</v>
      </c>
      <c r="K115" s="141">
        <v>2</v>
      </c>
      <c r="L115" s="194"/>
      <c r="M115" s="194"/>
      <c r="N115" s="194">
        <f t="shared" si="0"/>
        <v>0</v>
      </c>
      <c r="O115" s="194"/>
      <c r="P115" s="194"/>
      <c r="Q115" s="194"/>
      <c r="R115" s="142"/>
      <c r="T115" s="143" t="s">
        <v>5</v>
      </c>
      <c r="U115" s="40" t="s">
        <v>37</v>
      </c>
      <c r="V115" s="144">
        <v>8.2000000000000003E-2</v>
      </c>
      <c r="W115" s="144">
        <f t="shared" si="1"/>
        <v>0.16400000000000001</v>
      </c>
      <c r="X115" s="144">
        <v>7.3999999999999999E-4</v>
      </c>
      <c r="Y115" s="144">
        <f t="shared" si="2"/>
        <v>1.48E-3</v>
      </c>
      <c r="Z115" s="144">
        <v>3.5340000000000003E-2</v>
      </c>
      <c r="AA115" s="145">
        <f t="shared" si="3"/>
        <v>7.0680000000000007E-2</v>
      </c>
      <c r="AR115" s="18" t="s">
        <v>126</v>
      </c>
      <c r="AT115" s="18" t="s">
        <v>122</v>
      </c>
      <c r="AU115" s="18" t="s">
        <v>92</v>
      </c>
      <c r="AY115" s="18" t="s">
        <v>121</v>
      </c>
      <c r="BE115" s="146">
        <f t="shared" si="4"/>
        <v>0</v>
      </c>
      <c r="BF115" s="146">
        <f t="shared" si="5"/>
        <v>0</v>
      </c>
      <c r="BG115" s="146">
        <f t="shared" si="6"/>
        <v>0</v>
      </c>
      <c r="BH115" s="146">
        <f t="shared" si="7"/>
        <v>0</v>
      </c>
      <c r="BI115" s="146">
        <f t="shared" si="8"/>
        <v>0</v>
      </c>
      <c r="BJ115" s="18" t="s">
        <v>79</v>
      </c>
      <c r="BK115" s="146">
        <f t="shared" si="9"/>
        <v>0</v>
      </c>
      <c r="BL115" s="18" t="s">
        <v>126</v>
      </c>
      <c r="BM115" s="18" t="s">
        <v>287</v>
      </c>
    </row>
    <row r="116" spans="2:65" s="1" customFormat="1" ht="24.95" customHeight="1">
      <c r="B116" s="137"/>
      <c r="C116" s="138" t="s">
        <v>131</v>
      </c>
      <c r="D116" s="138" t="s">
        <v>122</v>
      </c>
      <c r="E116" s="139" t="s">
        <v>288</v>
      </c>
      <c r="F116" s="193" t="s">
        <v>289</v>
      </c>
      <c r="G116" s="193"/>
      <c r="H116" s="193"/>
      <c r="I116" s="193"/>
      <c r="J116" s="140" t="s">
        <v>290</v>
      </c>
      <c r="K116" s="141">
        <v>1</v>
      </c>
      <c r="L116" s="194"/>
      <c r="M116" s="194"/>
      <c r="N116" s="194">
        <f t="shared" si="0"/>
        <v>0</v>
      </c>
      <c r="O116" s="194"/>
      <c r="P116" s="194"/>
      <c r="Q116" s="194"/>
      <c r="R116" s="142"/>
      <c r="T116" s="143" t="s">
        <v>5</v>
      </c>
      <c r="U116" s="40" t="s">
        <v>37</v>
      </c>
      <c r="V116" s="144">
        <v>0.83699999999999997</v>
      </c>
      <c r="W116" s="144">
        <f t="shared" si="1"/>
        <v>0.83699999999999997</v>
      </c>
      <c r="X116" s="144">
        <v>0</v>
      </c>
      <c r="Y116" s="144">
        <f t="shared" si="2"/>
        <v>0</v>
      </c>
      <c r="Z116" s="144">
        <v>5.0450000000000002E-2</v>
      </c>
      <c r="AA116" s="145">
        <f t="shared" si="3"/>
        <v>5.0450000000000002E-2</v>
      </c>
      <c r="AR116" s="18" t="s">
        <v>126</v>
      </c>
      <c r="AT116" s="18" t="s">
        <v>122</v>
      </c>
      <c r="AU116" s="18" t="s">
        <v>92</v>
      </c>
      <c r="AY116" s="18" t="s">
        <v>121</v>
      </c>
      <c r="BE116" s="146">
        <f t="shared" si="4"/>
        <v>0</v>
      </c>
      <c r="BF116" s="146">
        <f t="shared" si="5"/>
        <v>0</v>
      </c>
      <c r="BG116" s="146">
        <f t="shared" si="6"/>
        <v>0</v>
      </c>
      <c r="BH116" s="146">
        <f t="shared" si="7"/>
        <v>0</v>
      </c>
      <c r="BI116" s="146">
        <f t="shared" si="8"/>
        <v>0</v>
      </c>
      <c r="BJ116" s="18" t="s">
        <v>79</v>
      </c>
      <c r="BK116" s="146">
        <f t="shared" si="9"/>
        <v>0</v>
      </c>
      <c r="BL116" s="18" t="s">
        <v>126</v>
      </c>
      <c r="BM116" s="18" t="s">
        <v>291</v>
      </c>
    </row>
    <row r="117" spans="2:65" s="1" customFormat="1" ht="24.95" customHeight="1">
      <c r="B117" s="137"/>
      <c r="C117" s="138" t="s">
        <v>135</v>
      </c>
      <c r="D117" s="138" t="s">
        <v>122</v>
      </c>
      <c r="E117" s="139" t="s">
        <v>292</v>
      </c>
      <c r="F117" s="193" t="s">
        <v>293</v>
      </c>
      <c r="G117" s="193"/>
      <c r="H117" s="193"/>
      <c r="I117" s="193"/>
      <c r="J117" s="140" t="s">
        <v>154</v>
      </c>
      <c r="K117" s="141">
        <v>1</v>
      </c>
      <c r="L117" s="194"/>
      <c r="M117" s="194"/>
      <c r="N117" s="194">
        <f t="shared" si="0"/>
        <v>0</v>
      </c>
      <c r="O117" s="194"/>
      <c r="P117" s="194"/>
      <c r="Q117" s="194"/>
      <c r="R117" s="142"/>
      <c r="T117" s="143" t="s">
        <v>5</v>
      </c>
      <c r="U117" s="40" t="s">
        <v>37</v>
      </c>
      <c r="V117" s="144">
        <v>0.68200000000000005</v>
      </c>
      <c r="W117" s="144">
        <f t="shared" si="1"/>
        <v>0.68200000000000005</v>
      </c>
      <c r="X117" s="144">
        <v>0</v>
      </c>
      <c r="Y117" s="144">
        <f t="shared" si="2"/>
        <v>0</v>
      </c>
      <c r="Z117" s="144">
        <v>1.41E-3</v>
      </c>
      <c r="AA117" s="145">
        <f t="shared" si="3"/>
        <v>1.41E-3</v>
      </c>
      <c r="AR117" s="18" t="s">
        <v>126</v>
      </c>
      <c r="AT117" s="18" t="s">
        <v>122</v>
      </c>
      <c r="AU117" s="18" t="s">
        <v>92</v>
      </c>
      <c r="AY117" s="18" t="s">
        <v>121</v>
      </c>
      <c r="BE117" s="146">
        <f t="shared" si="4"/>
        <v>0</v>
      </c>
      <c r="BF117" s="146">
        <f t="shared" si="5"/>
        <v>0</v>
      </c>
      <c r="BG117" s="146">
        <f t="shared" si="6"/>
        <v>0</v>
      </c>
      <c r="BH117" s="146">
        <f t="shared" si="7"/>
        <v>0</v>
      </c>
      <c r="BI117" s="146">
        <f t="shared" si="8"/>
        <v>0</v>
      </c>
      <c r="BJ117" s="18" t="s">
        <v>79</v>
      </c>
      <c r="BK117" s="146">
        <f t="shared" si="9"/>
        <v>0</v>
      </c>
      <c r="BL117" s="18" t="s">
        <v>126</v>
      </c>
      <c r="BM117" s="18" t="s">
        <v>294</v>
      </c>
    </row>
    <row r="118" spans="2:65" s="1" customFormat="1" ht="24.95" customHeight="1">
      <c r="B118" s="137"/>
      <c r="C118" s="138" t="s">
        <v>139</v>
      </c>
      <c r="D118" s="138" t="s">
        <v>122</v>
      </c>
      <c r="E118" s="139" t="s">
        <v>295</v>
      </c>
      <c r="F118" s="193" t="s">
        <v>296</v>
      </c>
      <c r="G118" s="193"/>
      <c r="H118" s="193"/>
      <c r="I118" s="193"/>
      <c r="J118" s="140" t="s">
        <v>154</v>
      </c>
      <c r="K118" s="141">
        <v>1</v>
      </c>
      <c r="L118" s="194"/>
      <c r="M118" s="194"/>
      <c r="N118" s="194">
        <f t="shared" si="0"/>
        <v>0</v>
      </c>
      <c r="O118" s="194"/>
      <c r="P118" s="194"/>
      <c r="Q118" s="194"/>
      <c r="R118" s="142"/>
      <c r="T118" s="143" t="s">
        <v>5</v>
      </c>
      <c r="U118" s="40" t="s">
        <v>37</v>
      </c>
      <c r="V118" s="144">
        <v>0.85799999999999998</v>
      </c>
      <c r="W118" s="144">
        <f t="shared" si="1"/>
        <v>0.85799999999999998</v>
      </c>
      <c r="X118" s="144">
        <v>5.1000000000000004E-3</v>
      </c>
      <c r="Y118" s="144">
        <f t="shared" si="2"/>
        <v>5.1000000000000004E-3</v>
      </c>
      <c r="Z118" s="144">
        <v>2.5999999999999999E-2</v>
      </c>
      <c r="AA118" s="145">
        <f t="shared" si="3"/>
        <v>2.5999999999999999E-2</v>
      </c>
      <c r="AR118" s="18" t="s">
        <v>126</v>
      </c>
      <c r="AT118" s="18" t="s">
        <v>122</v>
      </c>
      <c r="AU118" s="18" t="s">
        <v>92</v>
      </c>
      <c r="AY118" s="18" t="s">
        <v>121</v>
      </c>
      <c r="BE118" s="146">
        <f t="shared" si="4"/>
        <v>0</v>
      </c>
      <c r="BF118" s="146">
        <f t="shared" si="5"/>
        <v>0</v>
      </c>
      <c r="BG118" s="146">
        <f t="shared" si="6"/>
        <v>0</v>
      </c>
      <c r="BH118" s="146">
        <f t="shared" si="7"/>
        <v>0</v>
      </c>
      <c r="BI118" s="146">
        <f t="shared" si="8"/>
        <v>0</v>
      </c>
      <c r="BJ118" s="18" t="s">
        <v>79</v>
      </c>
      <c r="BK118" s="146">
        <f t="shared" si="9"/>
        <v>0</v>
      </c>
      <c r="BL118" s="18" t="s">
        <v>126</v>
      </c>
      <c r="BM118" s="18" t="s">
        <v>297</v>
      </c>
    </row>
    <row r="119" spans="2:65" s="1" customFormat="1" ht="24.95" customHeight="1">
      <c r="B119" s="137"/>
      <c r="C119" s="138" t="s">
        <v>143</v>
      </c>
      <c r="D119" s="138" t="s">
        <v>122</v>
      </c>
      <c r="E119" s="139" t="s">
        <v>298</v>
      </c>
      <c r="F119" s="193" t="s">
        <v>299</v>
      </c>
      <c r="G119" s="193"/>
      <c r="H119" s="193"/>
      <c r="I119" s="193"/>
      <c r="J119" s="140" t="s">
        <v>154</v>
      </c>
      <c r="K119" s="141">
        <v>6</v>
      </c>
      <c r="L119" s="194"/>
      <c r="M119" s="194"/>
      <c r="N119" s="194">
        <f t="shared" si="0"/>
        <v>0</v>
      </c>
      <c r="O119" s="194"/>
      <c r="P119" s="194"/>
      <c r="Q119" s="194"/>
      <c r="R119" s="142"/>
      <c r="T119" s="143" t="s">
        <v>5</v>
      </c>
      <c r="U119" s="40" t="s">
        <v>37</v>
      </c>
      <c r="V119" s="144">
        <v>0.85799999999999998</v>
      </c>
      <c r="W119" s="144">
        <f t="shared" si="1"/>
        <v>5.1479999999999997</v>
      </c>
      <c r="X119" s="144">
        <v>5.1000000000000004E-4</v>
      </c>
      <c r="Y119" s="144">
        <f t="shared" si="2"/>
        <v>3.0600000000000002E-3</v>
      </c>
      <c r="Z119" s="144">
        <v>2.5999999999999998E-4</v>
      </c>
      <c r="AA119" s="145">
        <f t="shared" si="3"/>
        <v>1.5599999999999998E-3</v>
      </c>
      <c r="AR119" s="18" t="s">
        <v>126</v>
      </c>
      <c r="AT119" s="18" t="s">
        <v>122</v>
      </c>
      <c r="AU119" s="18" t="s">
        <v>92</v>
      </c>
      <c r="AY119" s="18" t="s">
        <v>121</v>
      </c>
      <c r="BE119" s="146">
        <f t="shared" si="4"/>
        <v>0</v>
      </c>
      <c r="BF119" s="146">
        <f t="shared" si="5"/>
        <v>0</v>
      </c>
      <c r="BG119" s="146">
        <f t="shared" si="6"/>
        <v>0</v>
      </c>
      <c r="BH119" s="146">
        <f t="shared" si="7"/>
        <v>0</v>
      </c>
      <c r="BI119" s="146">
        <f t="shared" si="8"/>
        <v>0</v>
      </c>
      <c r="BJ119" s="18" t="s">
        <v>79</v>
      </c>
      <c r="BK119" s="146">
        <f t="shared" si="9"/>
        <v>0</v>
      </c>
      <c r="BL119" s="18" t="s">
        <v>126</v>
      </c>
      <c r="BM119" s="18" t="s">
        <v>300</v>
      </c>
    </row>
    <row r="120" spans="2:65" s="1" customFormat="1" ht="24.95" customHeight="1">
      <c r="B120" s="137"/>
      <c r="C120" s="138" t="s">
        <v>147</v>
      </c>
      <c r="D120" s="138" t="s">
        <v>122</v>
      </c>
      <c r="E120" s="139" t="s">
        <v>301</v>
      </c>
      <c r="F120" s="193" t="s">
        <v>302</v>
      </c>
      <c r="G120" s="193"/>
      <c r="H120" s="193"/>
      <c r="I120" s="193"/>
      <c r="J120" s="140" t="s">
        <v>154</v>
      </c>
      <c r="K120" s="141">
        <v>5</v>
      </c>
      <c r="L120" s="194"/>
      <c r="M120" s="194"/>
      <c r="N120" s="194">
        <f t="shared" si="0"/>
        <v>0</v>
      </c>
      <c r="O120" s="194"/>
      <c r="P120" s="194"/>
      <c r="Q120" s="194"/>
      <c r="R120" s="142"/>
      <c r="T120" s="143" t="s">
        <v>5</v>
      </c>
      <c r="U120" s="40" t="s">
        <v>37</v>
      </c>
      <c r="V120" s="144">
        <v>0.85799999999999998</v>
      </c>
      <c r="W120" s="144">
        <f t="shared" si="1"/>
        <v>4.29</v>
      </c>
      <c r="X120" s="144">
        <v>5.1000000000000004E-3</v>
      </c>
      <c r="Y120" s="144">
        <f t="shared" si="2"/>
        <v>2.5500000000000002E-2</v>
      </c>
      <c r="Z120" s="144">
        <v>1.2600000000000001E-3</v>
      </c>
      <c r="AA120" s="145">
        <f t="shared" si="3"/>
        <v>6.3E-3</v>
      </c>
      <c r="AR120" s="18" t="s">
        <v>126</v>
      </c>
      <c r="AT120" s="18" t="s">
        <v>122</v>
      </c>
      <c r="AU120" s="18" t="s">
        <v>92</v>
      </c>
      <c r="AY120" s="18" t="s">
        <v>121</v>
      </c>
      <c r="BE120" s="146">
        <f t="shared" si="4"/>
        <v>0</v>
      </c>
      <c r="BF120" s="146">
        <f t="shared" si="5"/>
        <v>0</v>
      </c>
      <c r="BG120" s="146">
        <f t="shared" si="6"/>
        <v>0</v>
      </c>
      <c r="BH120" s="146">
        <f t="shared" si="7"/>
        <v>0</v>
      </c>
      <c r="BI120" s="146">
        <f t="shared" si="8"/>
        <v>0</v>
      </c>
      <c r="BJ120" s="18" t="s">
        <v>79</v>
      </c>
      <c r="BK120" s="146">
        <f t="shared" si="9"/>
        <v>0</v>
      </c>
      <c r="BL120" s="18" t="s">
        <v>126</v>
      </c>
      <c r="BM120" s="18" t="s">
        <v>303</v>
      </c>
    </row>
    <row r="121" spans="2:65" s="1" customFormat="1" ht="24.95" customHeight="1">
      <c r="B121" s="137"/>
      <c r="C121" s="138" t="s">
        <v>151</v>
      </c>
      <c r="D121" s="138" t="s">
        <v>122</v>
      </c>
      <c r="E121" s="139" t="s">
        <v>304</v>
      </c>
      <c r="F121" s="193" t="s">
        <v>305</v>
      </c>
      <c r="G121" s="193"/>
      <c r="H121" s="193"/>
      <c r="I121" s="193"/>
      <c r="J121" s="140" t="s">
        <v>306</v>
      </c>
      <c r="K121" s="141">
        <v>0.27600000000000002</v>
      </c>
      <c r="L121" s="194"/>
      <c r="M121" s="194"/>
      <c r="N121" s="194">
        <f t="shared" si="0"/>
        <v>0</v>
      </c>
      <c r="O121" s="194"/>
      <c r="P121" s="194"/>
      <c r="Q121" s="194"/>
      <c r="R121" s="142"/>
      <c r="T121" s="143" t="s">
        <v>5</v>
      </c>
      <c r="U121" s="151" t="s">
        <v>37</v>
      </c>
      <c r="V121" s="152">
        <v>3.379</v>
      </c>
      <c r="W121" s="152">
        <f t="shared" si="1"/>
        <v>0.9326040000000001</v>
      </c>
      <c r="X121" s="152">
        <v>0</v>
      </c>
      <c r="Y121" s="152">
        <f t="shared" si="2"/>
        <v>0</v>
      </c>
      <c r="Z121" s="152">
        <v>0</v>
      </c>
      <c r="AA121" s="153">
        <f t="shared" si="3"/>
        <v>0</v>
      </c>
      <c r="AR121" s="18" t="s">
        <v>126</v>
      </c>
      <c r="AT121" s="18" t="s">
        <v>122</v>
      </c>
      <c r="AU121" s="18" t="s">
        <v>92</v>
      </c>
      <c r="AY121" s="18" t="s">
        <v>121</v>
      </c>
      <c r="BE121" s="146">
        <f t="shared" si="4"/>
        <v>0</v>
      </c>
      <c r="BF121" s="146">
        <f t="shared" si="5"/>
        <v>0</v>
      </c>
      <c r="BG121" s="146">
        <f t="shared" si="6"/>
        <v>0</v>
      </c>
      <c r="BH121" s="146">
        <f t="shared" si="7"/>
        <v>0</v>
      </c>
      <c r="BI121" s="146">
        <f t="shared" si="8"/>
        <v>0</v>
      </c>
      <c r="BJ121" s="18" t="s">
        <v>79</v>
      </c>
      <c r="BK121" s="146">
        <f t="shared" si="9"/>
        <v>0</v>
      </c>
      <c r="BL121" s="18" t="s">
        <v>126</v>
      </c>
      <c r="BM121" s="18" t="s">
        <v>307</v>
      </c>
    </row>
    <row r="122" spans="2:65" s="1" customFormat="1" ht="6.95" customHeight="1">
      <c r="B122" s="55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7"/>
    </row>
  </sheetData>
  <mergeCells count="79">
    <mergeCell ref="N112:Q112"/>
    <mergeCell ref="N113:Q113"/>
    <mergeCell ref="F114:I114"/>
    <mergeCell ref="F116:I116"/>
    <mergeCell ref="L114:M114"/>
    <mergeCell ref="N114:Q114"/>
    <mergeCell ref="F115:I115"/>
    <mergeCell ref="L115:M115"/>
    <mergeCell ref="N115:Q115"/>
    <mergeCell ref="L116:M116"/>
    <mergeCell ref="N116:Q116"/>
    <mergeCell ref="M108:Q108"/>
    <mergeCell ref="F110:I110"/>
    <mergeCell ref="L110:M110"/>
    <mergeCell ref="N110:Q110"/>
    <mergeCell ref="N111:Q111"/>
    <mergeCell ref="C100:Q100"/>
    <mergeCell ref="M105:P105"/>
    <mergeCell ref="F102:P102"/>
    <mergeCell ref="F103:P103"/>
    <mergeCell ref="M107:Q107"/>
    <mergeCell ref="N88:Q88"/>
    <mergeCell ref="N89:Q89"/>
    <mergeCell ref="N90:Q90"/>
    <mergeCell ref="N92:Q92"/>
    <mergeCell ref="L94:Q94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9:P79"/>
    <mergeCell ref="F78:P78"/>
    <mergeCell ref="H33:J33"/>
    <mergeCell ref="M33:P33"/>
    <mergeCell ref="H34:J34"/>
    <mergeCell ref="M34:P34"/>
    <mergeCell ref="H35:J35"/>
    <mergeCell ref="M35:P35"/>
    <mergeCell ref="S2:AC2"/>
    <mergeCell ref="M27:P27"/>
    <mergeCell ref="M30:P30"/>
    <mergeCell ref="M28:P28"/>
    <mergeCell ref="H32:J32"/>
    <mergeCell ref="M32:P32"/>
    <mergeCell ref="O18:P18"/>
    <mergeCell ref="O20:P20"/>
    <mergeCell ref="O21:P21"/>
    <mergeCell ref="E24:L24"/>
    <mergeCell ref="O17:P17"/>
    <mergeCell ref="H1:K1"/>
    <mergeCell ref="O11:P11"/>
    <mergeCell ref="O12:P12"/>
    <mergeCell ref="O14:P14"/>
    <mergeCell ref="O15:P15"/>
    <mergeCell ref="C2:Q2"/>
    <mergeCell ref="C4:Q4"/>
    <mergeCell ref="F6:P6"/>
    <mergeCell ref="F7:P7"/>
    <mergeCell ref="O9:P9"/>
    <mergeCell ref="F120:I120"/>
    <mergeCell ref="L120:M120"/>
    <mergeCell ref="N120:Q120"/>
    <mergeCell ref="F121:I121"/>
    <mergeCell ref="L121:M121"/>
    <mergeCell ref="N121:Q121"/>
    <mergeCell ref="F119:I119"/>
    <mergeCell ref="F118:I118"/>
    <mergeCell ref="F117:I117"/>
    <mergeCell ref="L117:M117"/>
    <mergeCell ref="N117:Q117"/>
    <mergeCell ref="L118:M118"/>
    <mergeCell ref="N118:Q118"/>
    <mergeCell ref="L119:M119"/>
    <mergeCell ref="N119:Q119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83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D.1 - OPZ-Plynové za...</vt:lpstr>
      <vt:lpstr>02 - D.1 -OPZ-Demontáže</vt:lpstr>
      <vt:lpstr>'01 - D.1 - OPZ-Plynové za...'!Názvy_tisku</vt:lpstr>
      <vt:lpstr>'02 - D.1 -OPZ-Demontáže'!Názvy_tisku</vt:lpstr>
      <vt:lpstr>'Rekapitulace stavby'!Názvy_tisku</vt:lpstr>
      <vt:lpstr>'01 - D.1 - OPZ-Plynové za...'!Oblast_tisku</vt:lpstr>
      <vt:lpstr>'02 - D.1 -OPZ-Demontáže'!Oblast_tisku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Pavel-PC\Pavel</dc:creator>
  <cp:lastModifiedBy>Pavel Matoušek</cp:lastModifiedBy>
  <cp:lastPrinted>2020-04-18T14:24:41Z</cp:lastPrinted>
  <dcterms:created xsi:type="dcterms:W3CDTF">2020-04-17T11:46:59Z</dcterms:created>
  <dcterms:modified xsi:type="dcterms:W3CDTF">2020-05-04T14:31:00Z</dcterms:modified>
</cp:coreProperties>
</file>