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624"/>
  <workbookPr/>
  <mc:AlternateContent xmlns:mc="http://schemas.openxmlformats.org/markup-compatibility/2006">
    <mc:Choice Requires="x15">
      <x15ac:absPath xmlns:x15ac="http://schemas.microsoft.com/office/spreadsheetml/2010/11/ac" url="T:\DesignCAD 3D Max 16\PRACOVNÍ\x-Kotelna KD Horaždovice\VÝKAZY, ROZP\"/>
    </mc:Choice>
  </mc:AlternateContent>
  <xr:revisionPtr revIDLastSave="0" documentId="13_ncr:1_{C5332CA8-AD2F-4CDB-81C2-EB4A4343DC34}" xr6:coauthVersionLast="45" xr6:coauthVersionMax="45" xr10:uidLastSave="{00000000-0000-0000-0000-000000000000}"/>
  <bookViews>
    <workbookView xWindow="-120" yWindow="-120" windowWidth="29040" windowHeight="17640" activeTab="1" xr2:uid="{00000000-000D-0000-FFFF-FFFF00000000}"/>
  </bookViews>
  <sheets>
    <sheet name="Rekapitulace stavby" sheetId="1" r:id="rId1"/>
    <sheet name="01 - D.2.1 Technologie zd..." sheetId="2" r:id="rId2"/>
    <sheet name="02 - D.2.1 Demontáže" sheetId="3" r:id="rId3"/>
  </sheets>
  <definedNames>
    <definedName name="_xlnm.Print_Titles" localSheetId="1">'01 - D.2.1 Technologie zd...'!$119:$119</definedName>
    <definedName name="_xlnm.Print_Titles" localSheetId="2">'02 - D.2.1 Demontáže'!$115:$115</definedName>
    <definedName name="_xlnm.Print_Titles" localSheetId="0">'Rekapitulace stavby'!$85:$85</definedName>
    <definedName name="_xlnm.Print_Area" localSheetId="1">'01 - D.2.1 Technologie zd...'!$C$4:$Q$70,'01 - D.2.1 Technologie zd...'!$C$76:$Q$103,'01 - D.2.1 Technologie zd...'!$C$109:$Q$281</definedName>
    <definedName name="_xlnm.Print_Area" localSheetId="2">'02 - D.2.1 Demontáže'!$C$4:$Q$70,'02 - D.2.1 Demontáže'!$C$76:$Q$99,'02 - D.2.1 Demontáže'!$C$105:$Q$157</definedName>
    <definedName name="_xlnm.Print_Area" localSheetId="0">'Rekapitulace stavby'!$C$4:$AP$70,'Rekapitulace stavby'!$C$76:$AP$93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Y89" i="1" l="1"/>
  <c r="AX89" i="1"/>
  <c r="BI157" i="3"/>
  <c r="BH157" i="3"/>
  <c r="BG157" i="3"/>
  <c r="BF157" i="3"/>
  <c r="AA157" i="3"/>
  <c r="AA156" i="3" s="1"/>
  <c r="Y157" i="3"/>
  <c r="Y156" i="3" s="1"/>
  <c r="W157" i="3"/>
  <c r="W156" i="3"/>
  <c r="BK157" i="3"/>
  <c r="BK156" i="3" s="1"/>
  <c r="N156" i="3" s="1"/>
  <c r="N95" i="3" s="1"/>
  <c r="N157" i="3"/>
  <c r="BE157" i="3" s="1"/>
  <c r="BI155" i="3"/>
  <c r="BH155" i="3"/>
  <c r="BG155" i="3"/>
  <c r="BF155" i="3"/>
  <c r="AA155" i="3"/>
  <c r="Y155" i="3"/>
  <c r="W155" i="3"/>
  <c r="BK155" i="3"/>
  <c r="N155" i="3"/>
  <c r="BE155" i="3"/>
  <c r="BI154" i="3"/>
  <c r="BH154" i="3"/>
  <c r="BG154" i="3"/>
  <c r="BF154" i="3"/>
  <c r="AA154" i="3"/>
  <c r="Y154" i="3"/>
  <c r="W154" i="3"/>
  <c r="BK154" i="3"/>
  <c r="N154" i="3"/>
  <c r="BE154" i="3" s="1"/>
  <c r="BI153" i="3"/>
  <c r="BH153" i="3"/>
  <c r="BG153" i="3"/>
  <c r="BF153" i="3"/>
  <c r="AA153" i="3"/>
  <c r="AA152" i="3" s="1"/>
  <c r="Y153" i="3"/>
  <c r="W153" i="3"/>
  <c r="W152" i="3" s="1"/>
  <c r="BK153" i="3"/>
  <c r="N153" i="3"/>
  <c r="BE153" i="3"/>
  <c r="BI151" i="3"/>
  <c r="BH151" i="3"/>
  <c r="BG151" i="3"/>
  <c r="BF151" i="3"/>
  <c r="AA151" i="3"/>
  <c r="Y151" i="3"/>
  <c r="W151" i="3"/>
  <c r="BK151" i="3"/>
  <c r="N151" i="3"/>
  <c r="BE151" i="3" s="1"/>
  <c r="BI150" i="3"/>
  <c r="BH150" i="3"/>
  <c r="BG150" i="3"/>
  <c r="BF150" i="3"/>
  <c r="AA150" i="3"/>
  <c r="Y150" i="3"/>
  <c r="W150" i="3"/>
  <c r="BK150" i="3"/>
  <c r="N150" i="3"/>
  <c r="BE150" i="3" s="1"/>
  <c r="BI149" i="3"/>
  <c r="BH149" i="3"/>
  <c r="BG149" i="3"/>
  <c r="BF149" i="3"/>
  <c r="AA149" i="3"/>
  <c r="Y149" i="3"/>
  <c r="W149" i="3"/>
  <c r="BK149" i="3"/>
  <c r="N149" i="3"/>
  <c r="BE149" i="3" s="1"/>
  <c r="BI148" i="3"/>
  <c r="BH148" i="3"/>
  <c r="BG148" i="3"/>
  <c r="BF148" i="3"/>
  <c r="AA148" i="3"/>
  <c r="Y148" i="3"/>
  <c r="W148" i="3"/>
  <c r="BK148" i="3"/>
  <c r="N148" i="3"/>
  <c r="BE148" i="3" s="1"/>
  <c r="BI147" i="3"/>
  <c r="BH147" i="3"/>
  <c r="BG147" i="3"/>
  <c r="BF147" i="3"/>
  <c r="AA147" i="3"/>
  <c r="Y147" i="3"/>
  <c r="W147" i="3"/>
  <c r="BK147" i="3"/>
  <c r="N147" i="3"/>
  <c r="BE147" i="3" s="1"/>
  <c r="BI146" i="3"/>
  <c r="BH146" i="3"/>
  <c r="BG146" i="3"/>
  <c r="BF146" i="3"/>
  <c r="AA146" i="3"/>
  <c r="AA142" i="3" s="1"/>
  <c r="Y146" i="3"/>
  <c r="W146" i="3"/>
  <c r="BK146" i="3"/>
  <c r="N146" i="3"/>
  <c r="BE146" i="3" s="1"/>
  <c r="BI145" i="3"/>
  <c r="BH145" i="3"/>
  <c r="BG145" i="3"/>
  <c r="BF145" i="3"/>
  <c r="AA145" i="3"/>
  <c r="Y145" i="3"/>
  <c r="W145" i="3"/>
  <c r="BK145" i="3"/>
  <c r="N145" i="3"/>
  <c r="BE145" i="3" s="1"/>
  <c r="BI144" i="3"/>
  <c r="BH144" i="3"/>
  <c r="BG144" i="3"/>
  <c r="BF144" i="3"/>
  <c r="AA144" i="3"/>
  <c r="Y144" i="3"/>
  <c r="W144" i="3"/>
  <c r="BK144" i="3"/>
  <c r="N144" i="3"/>
  <c r="BE144" i="3" s="1"/>
  <c r="BI143" i="3"/>
  <c r="BH143" i="3"/>
  <c r="BG143" i="3"/>
  <c r="BF143" i="3"/>
  <c r="AA143" i="3"/>
  <c r="Y143" i="3"/>
  <c r="Y142" i="3" s="1"/>
  <c r="W143" i="3"/>
  <c r="W142" i="3" s="1"/>
  <c r="BK143" i="3"/>
  <c r="BK142" i="3" s="1"/>
  <c r="N142" i="3" s="1"/>
  <c r="N93" i="3" s="1"/>
  <c r="N143" i="3"/>
  <c r="BE143" i="3" s="1"/>
  <c r="BI141" i="3"/>
  <c r="BH141" i="3"/>
  <c r="BG141" i="3"/>
  <c r="BF141" i="3"/>
  <c r="AA141" i="3"/>
  <c r="Y141" i="3"/>
  <c r="W141" i="3"/>
  <c r="BK141" i="3"/>
  <c r="N141" i="3"/>
  <c r="BE141" i="3" s="1"/>
  <c r="BI140" i="3"/>
  <c r="BH140" i="3"/>
  <c r="BG140" i="3"/>
  <c r="BF140" i="3"/>
  <c r="AA140" i="3"/>
  <c r="Y140" i="3"/>
  <c r="W140" i="3"/>
  <c r="BK140" i="3"/>
  <c r="N140" i="3"/>
  <c r="BE140" i="3" s="1"/>
  <c r="BI139" i="3"/>
  <c r="BH139" i="3"/>
  <c r="BG139" i="3"/>
  <c r="BF139" i="3"/>
  <c r="AA139" i="3"/>
  <c r="Y139" i="3"/>
  <c r="W139" i="3"/>
  <c r="BK139" i="3"/>
  <c r="N139" i="3"/>
  <c r="BE139" i="3"/>
  <c r="BI138" i="3"/>
  <c r="BH138" i="3"/>
  <c r="BG138" i="3"/>
  <c r="BF138" i="3"/>
  <c r="AA138" i="3"/>
  <c r="Y138" i="3"/>
  <c r="W138" i="3"/>
  <c r="BK138" i="3"/>
  <c r="N138" i="3"/>
  <c r="BE138" i="3" s="1"/>
  <c r="BI137" i="3"/>
  <c r="BH137" i="3"/>
  <c r="BG137" i="3"/>
  <c r="BF137" i="3"/>
  <c r="AA137" i="3"/>
  <c r="Y137" i="3"/>
  <c r="W137" i="3"/>
  <c r="BK137" i="3"/>
  <c r="N137" i="3"/>
  <c r="BE137" i="3" s="1"/>
  <c r="BI136" i="3"/>
  <c r="BH136" i="3"/>
  <c r="BG136" i="3"/>
  <c r="BF136" i="3"/>
  <c r="AA136" i="3"/>
  <c r="Y136" i="3"/>
  <c r="W136" i="3"/>
  <c r="BK136" i="3"/>
  <c r="N136" i="3"/>
  <c r="BE136" i="3" s="1"/>
  <c r="BI135" i="3"/>
  <c r="BH135" i="3"/>
  <c r="BG135" i="3"/>
  <c r="BF135" i="3"/>
  <c r="AA135" i="3"/>
  <c r="Y135" i="3"/>
  <c r="W135" i="3"/>
  <c r="BK135" i="3"/>
  <c r="BK133" i="3" s="1"/>
  <c r="N133" i="3" s="1"/>
  <c r="N92" i="3" s="1"/>
  <c r="N135" i="3"/>
  <c r="BE135" i="3"/>
  <c r="BI134" i="3"/>
  <c r="BH134" i="3"/>
  <c r="BG134" i="3"/>
  <c r="BF134" i="3"/>
  <c r="AA134" i="3"/>
  <c r="Y134" i="3"/>
  <c r="Y133" i="3" s="1"/>
  <c r="W134" i="3"/>
  <c r="BK134" i="3"/>
  <c r="N134" i="3"/>
  <c r="BE134" i="3" s="1"/>
  <c r="BI132" i="3"/>
  <c r="BH132" i="3"/>
  <c r="BG132" i="3"/>
  <c r="BF132" i="3"/>
  <c r="AA132" i="3"/>
  <c r="Y132" i="3"/>
  <c r="W132" i="3"/>
  <c r="BK132" i="3"/>
  <c r="N132" i="3"/>
  <c r="BE132" i="3" s="1"/>
  <c r="BI131" i="3"/>
  <c r="BH131" i="3"/>
  <c r="BG131" i="3"/>
  <c r="BF131" i="3"/>
  <c r="AA131" i="3"/>
  <c r="Y131" i="3"/>
  <c r="W131" i="3"/>
  <c r="BK131" i="3"/>
  <c r="N131" i="3"/>
  <c r="BE131" i="3"/>
  <c r="BI130" i="3"/>
  <c r="BH130" i="3"/>
  <c r="BG130" i="3"/>
  <c r="BF130" i="3"/>
  <c r="AA130" i="3"/>
  <c r="Y130" i="3"/>
  <c r="W130" i="3"/>
  <c r="BK130" i="3"/>
  <c r="N130" i="3"/>
  <c r="BE130" i="3"/>
  <c r="BI129" i="3"/>
  <c r="BH129" i="3"/>
  <c r="BG129" i="3"/>
  <c r="BF129" i="3"/>
  <c r="AA129" i="3"/>
  <c r="Y129" i="3"/>
  <c r="W129" i="3"/>
  <c r="BK129" i="3"/>
  <c r="N129" i="3"/>
  <c r="BE129" i="3"/>
  <c r="BI128" i="3"/>
  <c r="BH128" i="3"/>
  <c r="BG128" i="3"/>
  <c r="BF128" i="3"/>
  <c r="AA128" i="3"/>
  <c r="Y128" i="3"/>
  <c r="W128" i="3"/>
  <c r="BK128" i="3"/>
  <c r="N128" i="3"/>
  <c r="BE128" i="3" s="1"/>
  <c r="BI127" i="3"/>
  <c r="BH127" i="3"/>
  <c r="BG127" i="3"/>
  <c r="BF127" i="3"/>
  <c r="AA127" i="3"/>
  <c r="Y127" i="3"/>
  <c r="W127" i="3"/>
  <c r="W125" i="3" s="1"/>
  <c r="BK127" i="3"/>
  <c r="BK125" i="3" s="1"/>
  <c r="N125" i="3" s="1"/>
  <c r="N91" i="3" s="1"/>
  <c r="N127" i="3"/>
  <c r="BE127" i="3"/>
  <c r="BI126" i="3"/>
  <c r="BH126" i="3"/>
  <c r="BG126" i="3"/>
  <c r="BF126" i="3"/>
  <c r="AA126" i="3"/>
  <c r="AA125" i="3" s="1"/>
  <c r="Y126" i="3"/>
  <c r="Y125" i="3"/>
  <c r="W126" i="3"/>
  <c r="BK126" i="3"/>
  <c r="N126" i="3"/>
  <c r="BE126" i="3" s="1"/>
  <c r="BI124" i="3"/>
  <c r="BH124" i="3"/>
  <c r="BG124" i="3"/>
  <c r="BF124" i="3"/>
  <c r="AA124" i="3"/>
  <c r="Y124" i="3"/>
  <c r="W124" i="3"/>
  <c r="BK124" i="3"/>
  <c r="N124" i="3"/>
  <c r="BE124" i="3" s="1"/>
  <c r="BI123" i="3"/>
  <c r="BH123" i="3"/>
  <c r="BG123" i="3"/>
  <c r="BF123" i="3"/>
  <c r="AA123" i="3"/>
  <c r="Y123" i="3"/>
  <c r="W123" i="3"/>
  <c r="W118" i="3" s="1"/>
  <c r="BK123" i="3"/>
  <c r="N123" i="3"/>
  <c r="BE123" i="3" s="1"/>
  <c r="BI122" i="3"/>
  <c r="BH122" i="3"/>
  <c r="BG122" i="3"/>
  <c r="BF122" i="3"/>
  <c r="AA122" i="3"/>
  <c r="Y122" i="3"/>
  <c r="W122" i="3"/>
  <c r="BK122" i="3"/>
  <c r="N122" i="3"/>
  <c r="BE122" i="3" s="1"/>
  <c r="BI121" i="3"/>
  <c r="BH121" i="3"/>
  <c r="BG121" i="3"/>
  <c r="BF121" i="3"/>
  <c r="AA121" i="3"/>
  <c r="Y121" i="3"/>
  <c r="W121" i="3"/>
  <c r="BK121" i="3"/>
  <c r="N121" i="3"/>
  <c r="BE121" i="3"/>
  <c r="BI120" i="3"/>
  <c r="BH120" i="3"/>
  <c r="BG120" i="3"/>
  <c r="BF120" i="3"/>
  <c r="AA120" i="3"/>
  <c r="AA118" i="3" s="1"/>
  <c r="Y120" i="3"/>
  <c r="Y118" i="3" s="1"/>
  <c r="W120" i="3"/>
  <c r="BK120" i="3"/>
  <c r="N120" i="3"/>
  <c r="BE120" i="3"/>
  <c r="BI119" i="3"/>
  <c r="H36" i="3" s="1"/>
  <c r="BD89" i="1" s="1"/>
  <c r="BH119" i="3"/>
  <c r="BG119" i="3"/>
  <c r="H34" i="3" s="1"/>
  <c r="BB89" i="1" s="1"/>
  <c r="BF119" i="3"/>
  <c r="AA119" i="3"/>
  <c r="Y119" i="3"/>
  <c r="W119" i="3"/>
  <c r="BK119" i="3"/>
  <c r="BK118" i="3" s="1"/>
  <c r="N119" i="3"/>
  <c r="BE119" i="3" s="1"/>
  <c r="F110" i="3"/>
  <c r="F108" i="3"/>
  <c r="M28" i="3"/>
  <c r="AS89" i="1"/>
  <c r="F81" i="3"/>
  <c r="F79" i="3"/>
  <c r="O21" i="3"/>
  <c r="E21" i="3"/>
  <c r="M84" i="3" s="1"/>
  <c r="O20" i="3"/>
  <c r="O18" i="3"/>
  <c r="E18" i="3"/>
  <c r="M112" i="3" s="1"/>
  <c r="O17" i="3"/>
  <c r="O15" i="3"/>
  <c r="E15" i="3"/>
  <c r="F113" i="3" s="1"/>
  <c r="O14" i="3"/>
  <c r="O12" i="3"/>
  <c r="E12" i="3"/>
  <c r="F112" i="3" s="1"/>
  <c r="O11" i="3"/>
  <c r="O9" i="3"/>
  <c r="M110" i="3"/>
  <c r="M81" i="3"/>
  <c r="F6" i="3"/>
  <c r="F107" i="3" s="1"/>
  <c r="AY88" i="1"/>
  <c r="AX88" i="1"/>
  <c r="BI281" i="2"/>
  <c r="BH281" i="2"/>
  <c r="BG281" i="2"/>
  <c r="BF281" i="2"/>
  <c r="AA281" i="2"/>
  <c r="Y281" i="2"/>
  <c r="W281" i="2"/>
  <c r="BK281" i="2"/>
  <c r="N281" i="2"/>
  <c r="BE281" i="2" s="1"/>
  <c r="BI280" i="2"/>
  <c r="BH280" i="2"/>
  <c r="BG280" i="2"/>
  <c r="BF280" i="2"/>
  <c r="AA280" i="2"/>
  <c r="Y280" i="2"/>
  <c r="W280" i="2"/>
  <c r="BK280" i="2"/>
  <c r="N280" i="2"/>
  <c r="BE280" i="2" s="1"/>
  <c r="BI279" i="2"/>
  <c r="BH279" i="2"/>
  <c r="BG279" i="2"/>
  <c r="BF279" i="2"/>
  <c r="AA279" i="2"/>
  <c r="Y279" i="2"/>
  <c r="W279" i="2"/>
  <c r="BK279" i="2"/>
  <c r="N279" i="2"/>
  <c r="BE279" i="2" s="1"/>
  <c r="BI278" i="2"/>
  <c r="BH278" i="2"/>
  <c r="BG278" i="2"/>
  <c r="BF278" i="2"/>
  <c r="AA278" i="2"/>
  <c r="Y278" i="2"/>
  <c r="W278" i="2"/>
  <c r="BK278" i="2"/>
  <c r="N278" i="2"/>
  <c r="BE278" i="2"/>
  <c r="BI277" i="2"/>
  <c r="BH277" i="2"/>
  <c r="BG277" i="2"/>
  <c r="BF277" i="2"/>
  <c r="AA277" i="2"/>
  <c r="Y277" i="2"/>
  <c r="W277" i="2"/>
  <c r="BK277" i="2"/>
  <c r="N277" i="2"/>
  <c r="BE277" i="2" s="1"/>
  <c r="BI276" i="2"/>
  <c r="BH276" i="2"/>
  <c r="BG276" i="2"/>
  <c r="BF276" i="2"/>
  <c r="AA276" i="2"/>
  <c r="Y276" i="2"/>
  <c r="W276" i="2"/>
  <c r="W274" i="2" s="1"/>
  <c r="BK276" i="2"/>
  <c r="N276" i="2"/>
  <c r="BE276" i="2" s="1"/>
  <c r="BI275" i="2"/>
  <c r="BH275" i="2"/>
  <c r="BG275" i="2"/>
  <c r="BF275" i="2"/>
  <c r="AA275" i="2"/>
  <c r="AA274" i="2" s="1"/>
  <c r="Y275" i="2"/>
  <c r="Y274" i="2" s="1"/>
  <c r="W275" i="2"/>
  <c r="BK275" i="2"/>
  <c r="N275" i="2"/>
  <c r="BE275" i="2" s="1"/>
  <c r="BI273" i="2"/>
  <c r="BH273" i="2"/>
  <c r="BG273" i="2"/>
  <c r="BF273" i="2"/>
  <c r="AA273" i="2"/>
  <c r="Y273" i="2"/>
  <c r="W273" i="2"/>
  <c r="BK273" i="2"/>
  <c r="N273" i="2"/>
  <c r="BE273" i="2" s="1"/>
  <c r="BI272" i="2"/>
  <c r="BH272" i="2"/>
  <c r="BG272" i="2"/>
  <c r="BF272" i="2"/>
  <c r="AA272" i="2"/>
  <c r="AA271" i="2"/>
  <c r="Y272" i="2"/>
  <c r="Y271" i="2" s="1"/>
  <c r="W272" i="2"/>
  <c r="W271" i="2" s="1"/>
  <c r="BK272" i="2"/>
  <c r="BK271" i="2"/>
  <c r="N271" i="2" s="1"/>
  <c r="N98" i="2" s="1"/>
  <c r="N272" i="2"/>
  <c r="BE272" i="2"/>
  <c r="BI270" i="2"/>
  <c r="BH270" i="2"/>
  <c r="BG270" i="2"/>
  <c r="BF270" i="2"/>
  <c r="AA270" i="2"/>
  <c r="Y270" i="2"/>
  <c r="W270" i="2"/>
  <c r="BK270" i="2"/>
  <c r="N270" i="2"/>
  <c r="BE270" i="2" s="1"/>
  <c r="BI269" i="2"/>
  <c r="BH269" i="2"/>
  <c r="BG269" i="2"/>
  <c r="BF269" i="2"/>
  <c r="AA269" i="2"/>
  <c r="Y269" i="2"/>
  <c r="W269" i="2"/>
  <c r="W267" i="2" s="1"/>
  <c r="BK269" i="2"/>
  <c r="N269" i="2"/>
  <c r="BE269" i="2"/>
  <c r="BI268" i="2"/>
  <c r="BH268" i="2"/>
  <c r="BG268" i="2"/>
  <c r="BF268" i="2"/>
  <c r="AA268" i="2"/>
  <c r="AA267" i="2" s="1"/>
  <c r="Y268" i="2"/>
  <c r="Y267" i="2" s="1"/>
  <c r="W268" i="2"/>
  <c r="BK268" i="2"/>
  <c r="BK267" i="2"/>
  <c r="N267" i="2" s="1"/>
  <c r="N97" i="2" s="1"/>
  <c r="N268" i="2"/>
  <c r="BE268" i="2" s="1"/>
  <c r="BI266" i="2"/>
  <c r="BH266" i="2"/>
  <c r="BG266" i="2"/>
  <c r="BF266" i="2"/>
  <c r="AA266" i="2"/>
  <c r="Y266" i="2"/>
  <c r="W266" i="2"/>
  <c r="BK266" i="2"/>
  <c r="N266" i="2"/>
  <c r="BE266" i="2" s="1"/>
  <c r="BI265" i="2"/>
  <c r="BH265" i="2"/>
  <c r="BG265" i="2"/>
  <c r="BF265" i="2"/>
  <c r="AA265" i="2"/>
  <c r="Y265" i="2"/>
  <c r="W265" i="2"/>
  <c r="BK265" i="2"/>
  <c r="N265" i="2"/>
  <c r="BE265" i="2"/>
  <c r="BI264" i="2"/>
  <c r="BH264" i="2"/>
  <c r="BG264" i="2"/>
  <c r="BF264" i="2"/>
  <c r="AA264" i="2"/>
  <c r="Y264" i="2"/>
  <c r="W264" i="2"/>
  <c r="BK264" i="2"/>
  <c r="N264" i="2"/>
  <c r="BE264" i="2"/>
  <c r="BI263" i="2"/>
  <c r="BH263" i="2"/>
  <c r="BG263" i="2"/>
  <c r="BF263" i="2"/>
  <c r="AA263" i="2"/>
  <c r="Y263" i="2"/>
  <c r="W263" i="2"/>
  <c r="BK263" i="2"/>
  <c r="N263" i="2"/>
  <c r="BE263" i="2" s="1"/>
  <c r="BI262" i="2"/>
  <c r="BH262" i="2"/>
  <c r="BG262" i="2"/>
  <c r="BF262" i="2"/>
  <c r="AA262" i="2"/>
  <c r="Y262" i="2"/>
  <c r="W262" i="2"/>
  <c r="BK262" i="2"/>
  <c r="N262" i="2"/>
  <c r="BE262" i="2" s="1"/>
  <c r="BI261" i="2"/>
  <c r="BH261" i="2"/>
  <c r="BG261" i="2"/>
  <c r="BF261" i="2"/>
  <c r="AA261" i="2"/>
  <c r="Y261" i="2"/>
  <c r="W261" i="2"/>
  <c r="BK261" i="2"/>
  <c r="N261" i="2"/>
  <c r="BE261" i="2"/>
  <c r="BI260" i="2"/>
  <c r="BH260" i="2"/>
  <c r="BG260" i="2"/>
  <c r="BF260" i="2"/>
  <c r="AA260" i="2"/>
  <c r="Y260" i="2"/>
  <c r="W260" i="2"/>
  <c r="BK260" i="2"/>
  <c r="N260" i="2"/>
  <c r="BE260" i="2"/>
  <c r="BI259" i="2"/>
  <c r="BH259" i="2"/>
  <c r="BG259" i="2"/>
  <c r="BF259" i="2"/>
  <c r="AA259" i="2"/>
  <c r="Y259" i="2"/>
  <c r="W259" i="2"/>
  <c r="BK259" i="2"/>
  <c r="N259" i="2"/>
  <c r="BE259" i="2" s="1"/>
  <c r="BI258" i="2"/>
  <c r="BH258" i="2"/>
  <c r="BG258" i="2"/>
  <c r="BF258" i="2"/>
  <c r="AA258" i="2"/>
  <c r="Y258" i="2"/>
  <c r="W258" i="2"/>
  <c r="BK258" i="2"/>
  <c r="N258" i="2"/>
  <c r="BE258" i="2" s="1"/>
  <c r="BI257" i="2"/>
  <c r="BH257" i="2"/>
  <c r="BG257" i="2"/>
  <c r="BF257" i="2"/>
  <c r="AA257" i="2"/>
  <c r="Y257" i="2"/>
  <c r="W257" i="2"/>
  <c r="BK257" i="2"/>
  <c r="N257" i="2"/>
  <c r="BE257" i="2"/>
  <c r="BI256" i="2"/>
  <c r="BH256" i="2"/>
  <c r="BG256" i="2"/>
  <c r="BF256" i="2"/>
  <c r="AA256" i="2"/>
  <c r="Y256" i="2"/>
  <c r="W256" i="2"/>
  <c r="BK256" i="2"/>
  <c r="N256" i="2"/>
  <c r="BE256" i="2"/>
  <c r="BI255" i="2"/>
  <c r="BH255" i="2"/>
  <c r="BG255" i="2"/>
  <c r="BF255" i="2"/>
  <c r="AA255" i="2"/>
  <c r="Y255" i="2"/>
  <c r="W255" i="2"/>
  <c r="BK255" i="2"/>
  <c r="N255" i="2"/>
  <c r="BE255" i="2" s="1"/>
  <c r="BI254" i="2"/>
  <c r="BH254" i="2"/>
  <c r="BG254" i="2"/>
  <c r="BF254" i="2"/>
  <c r="AA254" i="2"/>
  <c r="Y254" i="2"/>
  <c r="W254" i="2"/>
  <c r="BK254" i="2"/>
  <c r="N254" i="2"/>
  <c r="BE254" i="2" s="1"/>
  <c r="BI253" i="2"/>
  <c r="BH253" i="2"/>
  <c r="BG253" i="2"/>
  <c r="BF253" i="2"/>
  <c r="AA253" i="2"/>
  <c r="Y253" i="2"/>
  <c r="W253" i="2"/>
  <c r="BK253" i="2"/>
  <c r="N253" i="2"/>
  <c r="BE253" i="2"/>
  <c r="BI252" i="2"/>
  <c r="BH252" i="2"/>
  <c r="BG252" i="2"/>
  <c r="BF252" i="2"/>
  <c r="AA252" i="2"/>
  <c r="Y252" i="2"/>
  <c r="W252" i="2"/>
  <c r="BK252" i="2"/>
  <c r="N252" i="2"/>
  <c r="BE252" i="2"/>
  <c r="BI251" i="2"/>
  <c r="BH251" i="2"/>
  <c r="BG251" i="2"/>
  <c r="BF251" i="2"/>
  <c r="AA251" i="2"/>
  <c r="Y251" i="2"/>
  <c r="W251" i="2"/>
  <c r="BK251" i="2"/>
  <c r="N251" i="2"/>
  <c r="BE251" i="2" s="1"/>
  <c r="BI250" i="2"/>
  <c r="BH250" i="2"/>
  <c r="BG250" i="2"/>
  <c r="BF250" i="2"/>
  <c r="AA250" i="2"/>
  <c r="Y250" i="2"/>
  <c r="W250" i="2"/>
  <c r="BK250" i="2"/>
  <c r="N250" i="2"/>
  <c r="BE250" i="2" s="1"/>
  <c r="BI249" i="2"/>
  <c r="BH249" i="2"/>
  <c r="BG249" i="2"/>
  <c r="BF249" i="2"/>
  <c r="AA249" i="2"/>
  <c r="Y249" i="2"/>
  <c r="W249" i="2"/>
  <c r="BK249" i="2"/>
  <c r="N249" i="2"/>
  <c r="BE249" i="2"/>
  <c r="BI248" i="2"/>
  <c r="BH248" i="2"/>
  <c r="BG248" i="2"/>
  <c r="BF248" i="2"/>
  <c r="AA248" i="2"/>
  <c r="Y248" i="2"/>
  <c r="W248" i="2"/>
  <c r="BK248" i="2"/>
  <c r="N248" i="2"/>
  <c r="BE248" i="2"/>
  <c r="BI247" i="2"/>
  <c r="BH247" i="2"/>
  <c r="BG247" i="2"/>
  <c r="BF247" i="2"/>
  <c r="AA247" i="2"/>
  <c r="Y247" i="2"/>
  <c r="W247" i="2"/>
  <c r="BK247" i="2"/>
  <c r="N247" i="2"/>
  <c r="BE247" i="2" s="1"/>
  <c r="BI246" i="2"/>
  <c r="BH246" i="2"/>
  <c r="BG246" i="2"/>
  <c r="BF246" i="2"/>
  <c r="AA246" i="2"/>
  <c r="Y246" i="2"/>
  <c r="W246" i="2"/>
  <c r="BK246" i="2"/>
  <c r="N246" i="2"/>
  <c r="BE246" i="2" s="1"/>
  <c r="BI245" i="2"/>
  <c r="BH245" i="2"/>
  <c r="BG245" i="2"/>
  <c r="BF245" i="2"/>
  <c r="AA245" i="2"/>
  <c r="Y245" i="2"/>
  <c r="W245" i="2"/>
  <c r="BK245" i="2"/>
  <c r="N245" i="2"/>
  <c r="BE245" i="2"/>
  <c r="BI244" i="2"/>
  <c r="BH244" i="2"/>
  <c r="BG244" i="2"/>
  <c r="BF244" i="2"/>
  <c r="AA244" i="2"/>
  <c r="Y244" i="2"/>
  <c r="W244" i="2"/>
  <c r="BK244" i="2"/>
  <c r="N244" i="2"/>
  <c r="BE244" i="2"/>
  <c r="BI243" i="2"/>
  <c r="BH243" i="2"/>
  <c r="BG243" i="2"/>
  <c r="BF243" i="2"/>
  <c r="AA243" i="2"/>
  <c r="Y243" i="2"/>
  <c r="Y238" i="2" s="1"/>
  <c r="W243" i="2"/>
  <c r="BK243" i="2"/>
  <c r="N243" i="2"/>
  <c r="BE243" i="2" s="1"/>
  <c r="BI242" i="2"/>
  <c r="BH242" i="2"/>
  <c r="BG242" i="2"/>
  <c r="BF242" i="2"/>
  <c r="AA242" i="2"/>
  <c r="Y242" i="2"/>
  <c r="W242" i="2"/>
  <c r="BK242" i="2"/>
  <c r="N242" i="2"/>
  <c r="BE242" i="2" s="1"/>
  <c r="BI241" i="2"/>
  <c r="BH241" i="2"/>
  <c r="BG241" i="2"/>
  <c r="BF241" i="2"/>
  <c r="AA241" i="2"/>
  <c r="AA238" i="2" s="1"/>
  <c r="Y241" i="2"/>
  <c r="W241" i="2"/>
  <c r="BK241" i="2"/>
  <c r="N241" i="2"/>
  <c r="BE241" i="2"/>
  <c r="BI240" i="2"/>
  <c r="BH240" i="2"/>
  <c r="BG240" i="2"/>
  <c r="BF240" i="2"/>
  <c r="AA240" i="2"/>
  <c r="Y240" i="2"/>
  <c r="W240" i="2"/>
  <c r="BK240" i="2"/>
  <c r="N240" i="2"/>
  <c r="BE240" i="2"/>
  <c r="BI239" i="2"/>
  <c r="BH239" i="2"/>
  <c r="BG239" i="2"/>
  <c r="BF239" i="2"/>
  <c r="AA239" i="2"/>
  <c r="Y239" i="2"/>
  <c r="W239" i="2"/>
  <c r="W238" i="2" s="1"/>
  <c r="BK239" i="2"/>
  <c r="BK238" i="2" s="1"/>
  <c r="N238" i="2" s="1"/>
  <c r="N96" i="2" s="1"/>
  <c r="N239" i="2"/>
  <c r="BE239" i="2" s="1"/>
  <c r="BI237" i="2"/>
  <c r="BH237" i="2"/>
  <c r="BG237" i="2"/>
  <c r="BF237" i="2"/>
  <c r="AA237" i="2"/>
  <c r="Y237" i="2"/>
  <c r="W237" i="2"/>
  <c r="BK237" i="2"/>
  <c r="N237" i="2"/>
  <c r="BE237" i="2" s="1"/>
  <c r="BI236" i="2"/>
  <c r="BH236" i="2"/>
  <c r="BG236" i="2"/>
  <c r="BF236" i="2"/>
  <c r="AA236" i="2"/>
  <c r="Y236" i="2"/>
  <c r="W236" i="2"/>
  <c r="BK236" i="2"/>
  <c r="N236" i="2"/>
  <c r="BE236" i="2" s="1"/>
  <c r="BI235" i="2"/>
  <c r="BH235" i="2"/>
  <c r="BG235" i="2"/>
  <c r="BF235" i="2"/>
  <c r="AA235" i="2"/>
  <c r="Y235" i="2"/>
  <c r="W235" i="2"/>
  <c r="BK235" i="2"/>
  <c r="N235" i="2"/>
  <c r="BE235" i="2" s="1"/>
  <c r="BI234" i="2"/>
  <c r="BH234" i="2"/>
  <c r="BG234" i="2"/>
  <c r="BF234" i="2"/>
  <c r="AA234" i="2"/>
  <c r="Y234" i="2"/>
  <c r="W234" i="2"/>
  <c r="BK234" i="2"/>
  <c r="N234" i="2"/>
  <c r="BE234" i="2" s="1"/>
  <c r="BI233" i="2"/>
  <c r="BH233" i="2"/>
  <c r="BG233" i="2"/>
  <c r="BF233" i="2"/>
  <c r="AA233" i="2"/>
  <c r="Y233" i="2"/>
  <c r="W233" i="2"/>
  <c r="BK233" i="2"/>
  <c r="N233" i="2"/>
  <c r="BE233" i="2" s="1"/>
  <c r="BI232" i="2"/>
  <c r="BH232" i="2"/>
  <c r="BG232" i="2"/>
  <c r="BF232" i="2"/>
  <c r="AA232" i="2"/>
  <c r="Y232" i="2"/>
  <c r="W232" i="2"/>
  <c r="BK232" i="2"/>
  <c r="N232" i="2"/>
  <c r="BE232" i="2" s="1"/>
  <c r="BI231" i="2"/>
  <c r="BH231" i="2"/>
  <c r="BG231" i="2"/>
  <c r="BF231" i="2"/>
  <c r="AA231" i="2"/>
  <c r="Y231" i="2"/>
  <c r="W231" i="2"/>
  <c r="BK231" i="2"/>
  <c r="N231" i="2"/>
  <c r="BE231" i="2" s="1"/>
  <c r="BI230" i="2"/>
  <c r="BH230" i="2"/>
  <c r="BG230" i="2"/>
  <c r="BF230" i="2"/>
  <c r="AA230" i="2"/>
  <c r="Y230" i="2"/>
  <c r="W230" i="2"/>
  <c r="BK230" i="2"/>
  <c r="N230" i="2"/>
  <c r="BE230" i="2" s="1"/>
  <c r="BI229" i="2"/>
  <c r="BH229" i="2"/>
  <c r="BG229" i="2"/>
  <c r="BF229" i="2"/>
  <c r="AA229" i="2"/>
  <c r="Y229" i="2"/>
  <c r="W229" i="2"/>
  <c r="BK229" i="2"/>
  <c r="N229" i="2"/>
  <c r="BE229" i="2" s="1"/>
  <c r="BI228" i="2"/>
  <c r="BH228" i="2"/>
  <c r="BG228" i="2"/>
  <c r="BF228" i="2"/>
  <c r="AA228" i="2"/>
  <c r="Y228" i="2"/>
  <c r="W228" i="2"/>
  <c r="BK228" i="2"/>
  <c r="N228" i="2"/>
  <c r="BE228" i="2" s="1"/>
  <c r="BI227" i="2"/>
  <c r="BH227" i="2"/>
  <c r="BG227" i="2"/>
  <c r="BF227" i="2"/>
  <c r="AA227" i="2"/>
  <c r="Y227" i="2"/>
  <c r="W227" i="2"/>
  <c r="BK227" i="2"/>
  <c r="N227" i="2"/>
  <c r="BE227" i="2" s="1"/>
  <c r="BI226" i="2"/>
  <c r="BH226" i="2"/>
  <c r="BG226" i="2"/>
  <c r="BF226" i="2"/>
  <c r="AA226" i="2"/>
  <c r="Y226" i="2"/>
  <c r="W226" i="2"/>
  <c r="BK226" i="2"/>
  <c r="N226" i="2"/>
  <c r="BE226" i="2" s="1"/>
  <c r="BI225" i="2"/>
  <c r="BH225" i="2"/>
  <c r="BG225" i="2"/>
  <c r="BF225" i="2"/>
  <c r="AA225" i="2"/>
  <c r="Y225" i="2"/>
  <c r="W225" i="2"/>
  <c r="BK225" i="2"/>
  <c r="N225" i="2"/>
  <c r="BE225" i="2" s="1"/>
  <c r="BI224" i="2"/>
  <c r="BH224" i="2"/>
  <c r="BG224" i="2"/>
  <c r="BF224" i="2"/>
  <c r="AA224" i="2"/>
  <c r="Y224" i="2"/>
  <c r="W224" i="2"/>
  <c r="BK224" i="2"/>
  <c r="N224" i="2"/>
  <c r="BE224" i="2" s="1"/>
  <c r="BI223" i="2"/>
  <c r="BH223" i="2"/>
  <c r="BG223" i="2"/>
  <c r="BF223" i="2"/>
  <c r="AA223" i="2"/>
  <c r="Y223" i="2"/>
  <c r="W223" i="2"/>
  <c r="BK223" i="2"/>
  <c r="N223" i="2"/>
  <c r="BE223" i="2" s="1"/>
  <c r="BI222" i="2"/>
  <c r="BH222" i="2"/>
  <c r="BG222" i="2"/>
  <c r="BF222" i="2"/>
  <c r="AA222" i="2"/>
  <c r="Y222" i="2"/>
  <c r="W222" i="2"/>
  <c r="BK222" i="2"/>
  <c r="N222" i="2"/>
  <c r="BE222" i="2" s="1"/>
  <c r="BI221" i="2"/>
  <c r="BH221" i="2"/>
  <c r="BG221" i="2"/>
  <c r="BF221" i="2"/>
  <c r="AA221" i="2"/>
  <c r="Y221" i="2"/>
  <c r="W221" i="2"/>
  <c r="BK221" i="2"/>
  <c r="N221" i="2"/>
  <c r="BE221" i="2" s="1"/>
  <c r="BI220" i="2"/>
  <c r="BH220" i="2"/>
  <c r="BG220" i="2"/>
  <c r="BF220" i="2"/>
  <c r="AA220" i="2"/>
  <c r="Y220" i="2"/>
  <c r="W220" i="2"/>
  <c r="BK220" i="2"/>
  <c r="N220" i="2"/>
  <c r="BE220" i="2" s="1"/>
  <c r="BI219" i="2"/>
  <c r="BH219" i="2"/>
  <c r="BG219" i="2"/>
  <c r="BF219" i="2"/>
  <c r="AA219" i="2"/>
  <c r="Y219" i="2"/>
  <c r="W219" i="2"/>
  <c r="BK219" i="2"/>
  <c r="N219" i="2"/>
  <c r="BE219" i="2" s="1"/>
  <c r="BI218" i="2"/>
  <c r="BH218" i="2"/>
  <c r="BG218" i="2"/>
  <c r="BF218" i="2"/>
  <c r="AA218" i="2"/>
  <c r="Y218" i="2"/>
  <c r="W218" i="2"/>
  <c r="BK218" i="2"/>
  <c r="N218" i="2"/>
  <c r="BE218" i="2" s="1"/>
  <c r="BI217" i="2"/>
  <c r="BH217" i="2"/>
  <c r="BG217" i="2"/>
  <c r="BF217" i="2"/>
  <c r="AA217" i="2"/>
  <c r="Y217" i="2"/>
  <c r="W217" i="2"/>
  <c r="BK217" i="2"/>
  <c r="N217" i="2"/>
  <c r="BE217" i="2" s="1"/>
  <c r="BI216" i="2"/>
  <c r="BH216" i="2"/>
  <c r="BG216" i="2"/>
  <c r="BF216" i="2"/>
  <c r="AA216" i="2"/>
  <c r="Y216" i="2"/>
  <c r="W216" i="2"/>
  <c r="BK216" i="2"/>
  <c r="N216" i="2"/>
  <c r="BE216" i="2" s="1"/>
  <c r="BI215" i="2"/>
  <c r="BH215" i="2"/>
  <c r="BG215" i="2"/>
  <c r="BF215" i="2"/>
  <c r="AA215" i="2"/>
  <c r="Y215" i="2"/>
  <c r="W215" i="2"/>
  <c r="BK215" i="2"/>
  <c r="N215" i="2"/>
  <c r="BE215" i="2" s="1"/>
  <c r="BI214" i="2"/>
  <c r="BH214" i="2"/>
  <c r="BG214" i="2"/>
  <c r="BF214" i="2"/>
  <c r="AA214" i="2"/>
  <c r="Y214" i="2"/>
  <c r="W214" i="2"/>
  <c r="BK214" i="2"/>
  <c r="N214" i="2"/>
  <c r="BE214" i="2" s="1"/>
  <c r="BI213" i="2"/>
  <c r="BH213" i="2"/>
  <c r="BG213" i="2"/>
  <c r="BF213" i="2"/>
  <c r="AA213" i="2"/>
  <c r="Y213" i="2"/>
  <c r="W213" i="2"/>
  <c r="BK213" i="2"/>
  <c r="N213" i="2"/>
  <c r="BE213" i="2" s="1"/>
  <c r="BI212" i="2"/>
  <c r="BH212" i="2"/>
  <c r="BG212" i="2"/>
  <c r="BF212" i="2"/>
  <c r="AA212" i="2"/>
  <c r="Y212" i="2"/>
  <c r="W212" i="2"/>
  <c r="BK212" i="2"/>
  <c r="N212" i="2"/>
  <c r="BE212" i="2" s="1"/>
  <c r="BI211" i="2"/>
  <c r="BH211" i="2"/>
  <c r="BG211" i="2"/>
  <c r="BF211" i="2"/>
  <c r="AA211" i="2"/>
  <c r="Y211" i="2"/>
  <c r="W211" i="2"/>
  <c r="W208" i="2" s="1"/>
  <c r="BK211" i="2"/>
  <c r="N211" i="2"/>
  <c r="BE211" i="2" s="1"/>
  <c r="BI210" i="2"/>
  <c r="BH210" i="2"/>
  <c r="BG210" i="2"/>
  <c r="BF210" i="2"/>
  <c r="AA210" i="2"/>
  <c r="Y210" i="2"/>
  <c r="W210" i="2"/>
  <c r="BK210" i="2"/>
  <c r="N210" i="2"/>
  <c r="BE210" i="2" s="1"/>
  <c r="BI209" i="2"/>
  <c r="BH209" i="2"/>
  <c r="BG209" i="2"/>
  <c r="BF209" i="2"/>
  <c r="AA209" i="2"/>
  <c r="AA208" i="2" s="1"/>
  <c r="Y209" i="2"/>
  <c r="Y208" i="2"/>
  <c r="W209" i="2"/>
  <c r="BK209" i="2"/>
  <c r="N209" i="2"/>
  <c r="BE209" i="2" s="1"/>
  <c r="BI207" i="2"/>
  <c r="BH207" i="2"/>
  <c r="BG207" i="2"/>
  <c r="BF207" i="2"/>
  <c r="AA207" i="2"/>
  <c r="Y207" i="2"/>
  <c r="W207" i="2"/>
  <c r="BK207" i="2"/>
  <c r="N207" i="2"/>
  <c r="BE207" i="2" s="1"/>
  <c r="BI206" i="2"/>
  <c r="BH206" i="2"/>
  <c r="BG206" i="2"/>
  <c r="BF206" i="2"/>
  <c r="AA206" i="2"/>
  <c r="Y206" i="2"/>
  <c r="W206" i="2"/>
  <c r="BK206" i="2"/>
  <c r="N206" i="2"/>
  <c r="BE206" i="2"/>
  <c r="BI205" i="2"/>
  <c r="BH205" i="2"/>
  <c r="BG205" i="2"/>
  <c r="BF205" i="2"/>
  <c r="AA205" i="2"/>
  <c r="Y205" i="2"/>
  <c r="W205" i="2"/>
  <c r="BK205" i="2"/>
  <c r="N205" i="2"/>
  <c r="BE205" i="2"/>
  <c r="BI204" i="2"/>
  <c r="BH204" i="2"/>
  <c r="BG204" i="2"/>
  <c r="BF204" i="2"/>
  <c r="AA204" i="2"/>
  <c r="Y204" i="2"/>
  <c r="W204" i="2"/>
  <c r="BK204" i="2"/>
  <c r="N204" i="2"/>
  <c r="BE204" i="2" s="1"/>
  <c r="BI203" i="2"/>
  <c r="BH203" i="2"/>
  <c r="BG203" i="2"/>
  <c r="BF203" i="2"/>
  <c r="AA203" i="2"/>
  <c r="Y203" i="2"/>
  <c r="W203" i="2"/>
  <c r="BK203" i="2"/>
  <c r="N203" i="2"/>
  <c r="BE203" i="2" s="1"/>
  <c r="BI202" i="2"/>
  <c r="BH202" i="2"/>
  <c r="BG202" i="2"/>
  <c r="BF202" i="2"/>
  <c r="AA202" i="2"/>
  <c r="Y202" i="2"/>
  <c r="W202" i="2"/>
  <c r="BK202" i="2"/>
  <c r="N202" i="2"/>
  <c r="BE202" i="2"/>
  <c r="BI201" i="2"/>
  <c r="BH201" i="2"/>
  <c r="BG201" i="2"/>
  <c r="BF201" i="2"/>
  <c r="AA201" i="2"/>
  <c r="Y201" i="2"/>
  <c r="W201" i="2"/>
  <c r="BK201" i="2"/>
  <c r="N201" i="2"/>
  <c r="BE201" i="2"/>
  <c r="BI200" i="2"/>
  <c r="BH200" i="2"/>
  <c r="BG200" i="2"/>
  <c r="BF200" i="2"/>
  <c r="AA200" i="2"/>
  <c r="Y200" i="2"/>
  <c r="W200" i="2"/>
  <c r="BK200" i="2"/>
  <c r="N200" i="2"/>
  <c r="BE200" i="2" s="1"/>
  <c r="BI199" i="2"/>
  <c r="BH199" i="2"/>
  <c r="BG199" i="2"/>
  <c r="BF199" i="2"/>
  <c r="AA199" i="2"/>
  <c r="Y199" i="2"/>
  <c r="W199" i="2"/>
  <c r="BK199" i="2"/>
  <c r="N199" i="2"/>
  <c r="BE199" i="2" s="1"/>
  <c r="BI198" i="2"/>
  <c r="BH198" i="2"/>
  <c r="BG198" i="2"/>
  <c r="BF198" i="2"/>
  <c r="AA198" i="2"/>
  <c r="Y198" i="2"/>
  <c r="W198" i="2"/>
  <c r="BK198" i="2"/>
  <c r="N198" i="2"/>
  <c r="BE198" i="2"/>
  <c r="BI197" i="2"/>
  <c r="BH197" i="2"/>
  <c r="BG197" i="2"/>
  <c r="BF197" i="2"/>
  <c r="AA197" i="2"/>
  <c r="Y197" i="2"/>
  <c r="W197" i="2"/>
  <c r="BK197" i="2"/>
  <c r="N197" i="2"/>
  <c r="BE197" i="2"/>
  <c r="BI196" i="2"/>
  <c r="BH196" i="2"/>
  <c r="BG196" i="2"/>
  <c r="BF196" i="2"/>
  <c r="AA196" i="2"/>
  <c r="Y196" i="2"/>
  <c r="W196" i="2"/>
  <c r="BK196" i="2"/>
  <c r="N196" i="2"/>
  <c r="BE196" i="2" s="1"/>
  <c r="BI195" i="2"/>
  <c r="BH195" i="2"/>
  <c r="BG195" i="2"/>
  <c r="BF195" i="2"/>
  <c r="AA195" i="2"/>
  <c r="Y195" i="2"/>
  <c r="W195" i="2"/>
  <c r="BK195" i="2"/>
  <c r="N195" i="2"/>
  <c r="BE195" i="2" s="1"/>
  <c r="BI194" i="2"/>
  <c r="BH194" i="2"/>
  <c r="BG194" i="2"/>
  <c r="BF194" i="2"/>
  <c r="AA194" i="2"/>
  <c r="Y194" i="2"/>
  <c r="W194" i="2"/>
  <c r="BK194" i="2"/>
  <c r="N194" i="2"/>
  <c r="BE194" i="2"/>
  <c r="BI193" i="2"/>
  <c r="BH193" i="2"/>
  <c r="BG193" i="2"/>
  <c r="BF193" i="2"/>
  <c r="AA193" i="2"/>
  <c r="Y193" i="2"/>
  <c r="W193" i="2"/>
  <c r="BK193" i="2"/>
  <c r="N193" i="2"/>
  <c r="BE193" i="2"/>
  <c r="BI192" i="2"/>
  <c r="BH192" i="2"/>
  <c r="BG192" i="2"/>
  <c r="BF192" i="2"/>
  <c r="AA192" i="2"/>
  <c r="Y192" i="2"/>
  <c r="W192" i="2"/>
  <c r="BK192" i="2"/>
  <c r="N192" i="2"/>
  <c r="BE192" i="2" s="1"/>
  <c r="BI191" i="2"/>
  <c r="BH191" i="2"/>
  <c r="BG191" i="2"/>
  <c r="BF191" i="2"/>
  <c r="AA191" i="2"/>
  <c r="Y191" i="2"/>
  <c r="W191" i="2"/>
  <c r="BK191" i="2"/>
  <c r="N191" i="2"/>
  <c r="BE191" i="2" s="1"/>
  <c r="BI190" i="2"/>
  <c r="BH190" i="2"/>
  <c r="BG190" i="2"/>
  <c r="BF190" i="2"/>
  <c r="AA190" i="2"/>
  <c r="Y190" i="2"/>
  <c r="W190" i="2"/>
  <c r="BK190" i="2"/>
  <c r="N190" i="2"/>
  <c r="BE190" i="2"/>
  <c r="BI189" i="2"/>
  <c r="BH189" i="2"/>
  <c r="BG189" i="2"/>
  <c r="BF189" i="2"/>
  <c r="AA189" i="2"/>
  <c r="Y189" i="2"/>
  <c r="W189" i="2"/>
  <c r="BK189" i="2"/>
  <c r="N189" i="2"/>
  <c r="BE189" i="2"/>
  <c r="BI188" i="2"/>
  <c r="BH188" i="2"/>
  <c r="BG188" i="2"/>
  <c r="BF188" i="2"/>
  <c r="AA188" i="2"/>
  <c r="Y188" i="2"/>
  <c r="W188" i="2"/>
  <c r="BK188" i="2"/>
  <c r="N188" i="2"/>
  <c r="BE188" i="2" s="1"/>
  <c r="BI187" i="2"/>
  <c r="BH187" i="2"/>
  <c r="BG187" i="2"/>
  <c r="BF187" i="2"/>
  <c r="AA187" i="2"/>
  <c r="Y187" i="2"/>
  <c r="W187" i="2"/>
  <c r="BK187" i="2"/>
  <c r="N187" i="2"/>
  <c r="BE187" i="2" s="1"/>
  <c r="BI186" i="2"/>
  <c r="BH186" i="2"/>
  <c r="BG186" i="2"/>
  <c r="BF186" i="2"/>
  <c r="AA186" i="2"/>
  <c r="Y186" i="2"/>
  <c r="W186" i="2"/>
  <c r="BK186" i="2"/>
  <c r="N186" i="2"/>
  <c r="BE186" i="2"/>
  <c r="BI185" i="2"/>
  <c r="BH185" i="2"/>
  <c r="BG185" i="2"/>
  <c r="BF185" i="2"/>
  <c r="AA185" i="2"/>
  <c r="Y185" i="2"/>
  <c r="W185" i="2"/>
  <c r="BK185" i="2"/>
  <c r="N185" i="2"/>
  <c r="BE185" i="2"/>
  <c r="BI184" i="2"/>
  <c r="BH184" i="2"/>
  <c r="BG184" i="2"/>
  <c r="BF184" i="2"/>
  <c r="AA184" i="2"/>
  <c r="Y184" i="2"/>
  <c r="W184" i="2"/>
  <c r="BK184" i="2"/>
  <c r="N184" i="2"/>
  <c r="BE184" i="2" s="1"/>
  <c r="BI183" i="2"/>
  <c r="BH183" i="2"/>
  <c r="BG183" i="2"/>
  <c r="BF183" i="2"/>
  <c r="AA183" i="2"/>
  <c r="Y183" i="2"/>
  <c r="W183" i="2"/>
  <c r="BK183" i="2"/>
  <c r="N183" i="2"/>
  <c r="BE183" i="2" s="1"/>
  <c r="BI182" i="2"/>
  <c r="BH182" i="2"/>
  <c r="BG182" i="2"/>
  <c r="BF182" i="2"/>
  <c r="AA182" i="2"/>
  <c r="AA181" i="2" s="1"/>
  <c r="Y182" i="2"/>
  <c r="Y181" i="2" s="1"/>
  <c r="W182" i="2"/>
  <c r="W181" i="2"/>
  <c r="BK182" i="2"/>
  <c r="N182" i="2"/>
  <c r="BE182" i="2" s="1"/>
  <c r="BI180" i="2"/>
  <c r="BH180" i="2"/>
  <c r="BG180" i="2"/>
  <c r="BF180" i="2"/>
  <c r="AA180" i="2"/>
  <c r="Y180" i="2"/>
  <c r="W180" i="2"/>
  <c r="BK180" i="2"/>
  <c r="N180" i="2"/>
  <c r="BE180" i="2" s="1"/>
  <c r="BI179" i="2"/>
  <c r="BH179" i="2"/>
  <c r="BG179" i="2"/>
  <c r="BF179" i="2"/>
  <c r="AA179" i="2"/>
  <c r="Y179" i="2"/>
  <c r="W179" i="2"/>
  <c r="BK179" i="2"/>
  <c r="N179" i="2"/>
  <c r="BE179" i="2" s="1"/>
  <c r="BI178" i="2"/>
  <c r="BH178" i="2"/>
  <c r="BG178" i="2"/>
  <c r="BF178" i="2"/>
  <c r="AA178" i="2"/>
  <c r="Y178" i="2"/>
  <c r="W178" i="2"/>
  <c r="BK178" i="2"/>
  <c r="N178" i="2"/>
  <c r="BE178" i="2"/>
  <c r="BI177" i="2"/>
  <c r="BH177" i="2"/>
  <c r="BG177" i="2"/>
  <c r="BF177" i="2"/>
  <c r="AA177" i="2"/>
  <c r="Y177" i="2"/>
  <c r="W177" i="2"/>
  <c r="BK177" i="2"/>
  <c r="N177" i="2"/>
  <c r="BE177" i="2"/>
  <c r="BI176" i="2"/>
  <c r="BH176" i="2"/>
  <c r="BG176" i="2"/>
  <c r="BF176" i="2"/>
  <c r="AA176" i="2"/>
  <c r="Y176" i="2"/>
  <c r="W176" i="2"/>
  <c r="BK176" i="2"/>
  <c r="N176" i="2"/>
  <c r="BE176" i="2" s="1"/>
  <c r="BI175" i="2"/>
  <c r="BH175" i="2"/>
  <c r="BG175" i="2"/>
  <c r="BF175" i="2"/>
  <c r="AA175" i="2"/>
  <c r="Y175" i="2"/>
  <c r="W175" i="2"/>
  <c r="BK175" i="2"/>
  <c r="N175" i="2"/>
  <c r="BE175" i="2" s="1"/>
  <c r="BI174" i="2"/>
  <c r="BH174" i="2"/>
  <c r="BG174" i="2"/>
  <c r="BF174" i="2"/>
  <c r="AA174" i="2"/>
  <c r="Y174" i="2"/>
  <c r="W174" i="2"/>
  <c r="BK174" i="2"/>
  <c r="N174" i="2"/>
  <c r="BE174" i="2"/>
  <c r="BI173" i="2"/>
  <c r="BH173" i="2"/>
  <c r="BG173" i="2"/>
  <c r="BF173" i="2"/>
  <c r="AA173" i="2"/>
  <c r="Y173" i="2"/>
  <c r="W173" i="2"/>
  <c r="BK173" i="2"/>
  <c r="N173" i="2"/>
  <c r="BE173" i="2"/>
  <c r="BI172" i="2"/>
  <c r="BH172" i="2"/>
  <c r="BG172" i="2"/>
  <c r="BF172" i="2"/>
  <c r="AA172" i="2"/>
  <c r="Y172" i="2"/>
  <c r="W172" i="2"/>
  <c r="BK172" i="2"/>
  <c r="N172" i="2"/>
  <c r="BE172" i="2" s="1"/>
  <c r="BI171" i="2"/>
  <c r="BH171" i="2"/>
  <c r="BG171" i="2"/>
  <c r="BF171" i="2"/>
  <c r="AA171" i="2"/>
  <c r="Y171" i="2"/>
  <c r="W171" i="2"/>
  <c r="BK171" i="2"/>
  <c r="N171" i="2"/>
  <c r="BE171" i="2" s="1"/>
  <c r="BI170" i="2"/>
  <c r="BH170" i="2"/>
  <c r="BG170" i="2"/>
  <c r="BF170" i="2"/>
  <c r="AA170" i="2"/>
  <c r="Y170" i="2"/>
  <c r="W170" i="2"/>
  <c r="BK170" i="2"/>
  <c r="N170" i="2"/>
  <c r="BE170" i="2"/>
  <c r="BI169" i="2"/>
  <c r="BH169" i="2"/>
  <c r="BG169" i="2"/>
  <c r="BF169" i="2"/>
  <c r="AA169" i="2"/>
  <c r="Y169" i="2"/>
  <c r="W169" i="2"/>
  <c r="BK169" i="2"/>
  <c r="N169" i="2"/>
  <c r="BE169" i="2"/>
  <c r="BI168" i="2"/>
  <c r="BH168" i="2"/>
  <c r="BG168" i="2"/>
  <c r="BF168" i="2"/>
  <c r="AA168" i="2"/>
  <c r="Y168" i="2"/>
  <c r="Y163" i="2" s="1"/>
  <c r="W168" i="2"/>
  <c r="BK168" i="2"/>
  <c r="N168" i="2"/>
  <c r="BE168" i="2" s="1"/>
  <c r="BI167" i="2"/>
  <c r="BH167" i="2"/>
  <c r="BG167" i="2"/>
  <c r="BF167" i="2"/>
  <c r="AA167" i="2"/>
  <c r="Y167" i="2"/>
  <c r="W167" i="2"/>
  <c r="BK167" i="2"/>
  <c r="N167" i="2"/>
  <c r="BE167" i="2" s="1"/>
  <c r="BI166" i="2"/>
  <c r="BH166" i="2"/>
  <c r="BG166" i="2"/>
  <c r="BF166" i="2"/>
  <c r="AA166" i="2"/>
  <c r="Y166" i="2"/>
  <c r="W166" i="2"/>
  <c r="BK166" i="2"/>
  <c r="N166" i="2"/>
  <c r="BE166" i="2"/>
  <c r="BI165" i="2"/>
  <c r="BH165" i="2"/>
  <c r="BG165" i="2"/>
  <c r="BF165" i="2"/>
  <c r="AA165" i="2"/>
  <c r="Y165" i="2"/>
  <c r="W165" i="2"/>
  <c r="BK165" i="2"/>
  <c r="BK163" i="2" s="1"/>
  <c r="N163" i="2" s="1"/>
  <c r="N93" i="2" s="1"/>
  <c r="N165" i="2"/>
  <c r="BE165" i="2"/>
  <c r="BI164" i="2"/>
  <c r="BH164" i="2"/>
  <c r="BG164" i="2"/>
  <c r="BF164" i="2"/>
  <c r="AA164" i="2"/>
  <c r="AA163" i="2"/>
  <c r="Y164" i="2"/>
  <c r="W164" i="2"/>
  <c r="W163" i="2" s="1"/>
  <c r="BK164" i="2"/>
  <c r="N164" i="2"/>
  <c r="BE164" i="2" s="1"/>
  <c r="BI162" i="2"/>
  <c r="BH162" i="2"/>
  <c r="BG162" i="2"/>
  <c r="BF162" i="2"/>
  <c r="AA162" i="2"/>
  <c r="Y162" i="2"/>
  <c r="W162" i="2"/>
  <c r="BK162" i="2"/>
  <c r="N162" i="2"/>
  <c r="BE162" i="2"/>
  <c r="BI161" i="2"/>
  <c r="BH161" i="2"/>
  <c r="BG161" i="2"/>
  <c r="BF161" i="2"/>
  <c r="AA161" i="2"/>
  <c r="Y161" i="2"/>
  <c r="W161" i="2"/>
  <c r="BK161" i="2"/>
  <c r="N161" i="2"/>
  <c r="BE161" i="2"/>
  <c r="BI160" i="2"/>
  <c r="BH160" i="2"/>
  <c r="BG160" i="2"/>
  <c r="BF160" i="2"/>
  <c r="AA160" i="2"/>
  <c r="Y160" i="2"/>
  <c r="W160" i="2"/>
  <c r="BK160" i="2"/>
  <c r="N160" i="2"/>
  <c r="BE160" i="2" s="1"/>
  <c r="BI159" i="2"/>
  <c r="BH159" i="2"/>
  <c r="BG159" i="2"/>
  <c r="BF159" i="2"/>
  <c r="AA159" i="2"/>
  <c r="Y159" i="2"/>
  <c r="W159" i="2"/>
  <c r="BK159" i="2"/>
  <c r="N159" i="2"/>
  <c r="BE159" i="2" s="1"/>
  <c r="BI158" i="2"/>
  <c r="BH158" i="2"/>
  <c r="BG158" i="2"/>
  <c r="BF158" i="2"/>
  <c r="AA158" i="2"/>
  <c r="Y158" i="2"/>
  <c r="W158" i="2"/>
  <c r="BK158" i="2"/>
  <c r="N158" i="2"/>
  <c r="BE158" i="2"/>
  <c r="BI157" i="2"/>
  <c r="BH157" i="2"/>
  <c r="BG157" i="2"/>
  <c r="BF157" i="2"/>
  <c r="AA157" i="2"/>
  <c r="Y157" i="2"/>
  <c r="W157" i="2"/>
  <c r="BK157" i="2"/>
  <c r="N157" i="2"/>
  <c r="BE157" i="2"/>
  <c r="BI156" i="2"/>
  <c r="BH156" i="2"/>
  <c r="BG156" i="2"/>
  <c r="BF156" i="2"/>
  <c r="AA156" i="2"/>
  <c r="Y156" i="2"/>
  <c r="Y151" i="2" s="1"/>
  <c r="W156" i="2"/>
  <c r="BK156" i="2"/>
  <c r="N156" i="2"/>
  <c r="BE156" i="2" s="1"/>
  <c r="BI155" i="2"/>
  <c r="BH155" i="2"/>
  <c r="BG155" i="2"/>
  <c r="BF155" i="2"/>
  <c r="AA155" i="2"/>
  <c r="Y155" i="2"/>
  <c r="W155" i="2"/>
  <c r="BK155" i="2"/>
  <c r="N155" i="2"/>
  <c r="BE155" i="2" s="1"/>
  <c r="BI154" i="2"/>
  <c r="BH154" i="2"/>
  <c r="BG154" i="2"/>
  <c r="BF154" i="2"/>
  <c r="AA154" i="2"/>
  <c r="Y154" i="2"/>
  <c r="W154" i="2"/>
  <c r="BK154" i="2"/>
  <c r="N154" i="2"/>
  <c r="BE154" i="2"/>
  <c r="BI153" i="2"/>
  <c r="BH153" i="2"/>
  <c r="BG153" i="2"/>
  <c r="BF153" i="2"/>
  <c r="AA153" i="2"/>
  <c r="Y153" i="2"/>
  <c r="W153" i="2"/>
  <c r="BK153" i="2"/>
  <c r="BK151" i="2" s="1"/>
  <c r="N151" i="2" s="1"/>
  <c r="N92" i="2" s="1"/>
  <c r="N153" i="2"/>
  <c r="BE153" i="2"/>
  <c r="BI152" i="2"/>
  <c r="BH152" i="2"/>
  <c r="BG152" i="2"/>
  <c r="BF152" i="2"/>
  <c r="AA152" i="2"/>
  <c r="AA151" i="2"/>
  <c r="Y152" i="2"/>
  <c r="W152" i="2"/>
  <c r="W151" i="2" s="1"/>
  <c r="BK152" i="2"/>
  <c r="N152" i="2"/>
  <c r="BE152" i="2" s="1"/>
  <c r="BI150" i="2"/>
  <c r="BH150" i="2"/>
  <c r="BG150" i="2"/>
  <c r="BF150" i="2"/>
  <c r="AA150" i="2"/>
  <c r="Y150" i="2"/>
  <c r="W150" i="2"/>
  <c r="BK150" i="2"/>
  <c r="N150" i="2"/>
  <c r="BE150" i="2"/>
  <c r="BI149" i="2"/>
  <c r="BH149" i="2"/>
  <c r="BG149" i="2"/>
  <c r="BF149" i="2"/>
  <c r="AA149" i="2"/>
  <c r="Y149" i="2"/>
  <c r="W149" i="2"/>
  <c r="BK149" i="2"/>
  <c r="N149" i="2"/>
  <c r="BE149" i="2"/>
  <c r="BI148" i="2"/>
  <c r="BH148" i="2"/>
  <c r="BG148" i="2"/>
  <c r="BF148" i="2"/>
  <c r="AA148" i="2"/>
  <c r="Y148" i="2"/>
  <c r="W148" i="2"/>
  <c r="BK148" i="2"/>
  <c r="N148" i="2"/>
  <c r="BE148" i="2" s="1"/>
  <c r="BI147" i="2"/>
  <c r="BH147" i="2"/>
  <c r="BG147" i="2"/>
  <c r="BF147" i="2"/>
  <c r="AA147" i="2"/>
  <c r="Y147" i="2"/>
  <c r="W147" i="2"/>
  <c r="BK147" i="2"/>
  <c r="N147" i="2"/>
  <c r="BE147" i="2" s="1"/>
  <c r="BI146" i="2"/>
  <c r="BH146" i="2"/>
  <c r="BG146" i="2"/>
  <c r="BF146" i="2"/>
  <c r="AA146" i="2"/>
  <c r="Y146" i="2"/>
  <c r="W146" i="2"/>
  <c r="BK146" i="2"/>
  <c r="N146" i="2"/>
  <c r="BE146" i="2"/>
  <c r="BI145" i="2"/>
  <c r="BH145" i="2"/>
  <c r="BG145" i="2"/>
  <c r="BF145" i="2"/>
  <c r="AA145" i="2"/>
  <c r="Y145" i="2"/>
  <c r="W145" i="2"/>
  <c r="BK145" i="2"/>
  <c r="N145" i="2"/>
  <c r="BE145" i="2"/>
  <c r="BI144" i="2"/>
  <c r="BH144" i="2"/>
  <c r="BG144" i="2"/>
  <c r="BF144" i="2"/>
  <c r="AA144" i="2"/>
  <c r="Y144" i="2"/>
  <c r="Y139" i="2" s="1"/>
  <c r="W144" i="2"/>
  <c r="BK144" i="2"/>
  <c r="N144" i="2"/>
  <c r="BE144" i="2" s="1"/>
  <c r="BI143" i="2"/>
  <c r="BH143" i="2"/>
  <c r="BG143" i="2"/>
  <c r="BF143" i="2"/>
  <c r="AA143" i="2"/>
  <c r="Y143" i="2"/>
  <c r="W143" i="2"/>
  <c r="BK143" i="2"/>
  <c r="N143" i="2"/>
  <c r="BE143" i="2" s="1"/>
  <c r="BI142" i="2"/>
  <c r="BH142" i="2"/>
  <c r="BG142" i="2"/>
  <c r="BF142" i="2"/>
  <c r="AA142" i="2"/>
  <c r="Y142" i="2"/>
  <c r="W142" i="2"/>
  <c r="BK142" i="2"/>
  <c r="N142" i="2"/>
  <c r="BE142" i="2"/>
  <c r="BI141" i="2"/>
  <c r="BH141" i="2"/>
  <c r="BG141" i="2"/>
  <c r="BF141" i="2"/>
  <c r="AA141" i="2"/>
  <c r="Y141" i="2"/>
  <c r="W141" i="2"/>
  <c r="BK141" i="2"/>
  <c r="BK139" i="2" s="1"/>
  <c r="N139" i="2" s="1"/>
  <c r="N91" i="2" s="1"/>
  <c r="N141" i="2"/>
  <c r="BE141" i="2"/>
  <c r="BI140" i="2"/>
  <c r="BH140" i="2"/>
  <c r="BG140" i="2"/>
  <c r="BF140" i="2"/>
  <c r="AA140" i="2"/>
  <c r="AA139" i="2"/>
  <c r="Y140" i="2"/>
  <c r="W140" i="2"/>
  <c r="W139" i="2" s="1"/>
  <c r="BK140" i="2"/>
  <c r="N140" i="2"/>
  <c r="BE140" i="2" s="1"/>
  <c r="BI138" i="2"/>
  <c r="BH138" i="2"/>
  <c r="BG138" i="2"/>
  <c r="BF138" i="2"/>
  <c r="AA138" i="2"/>
  <c r="Y138" i="2"/>
  <c r="W138" i="2"/>
  <c r="BK138" i="2"/>
  <c r="N138" i="2"/>
  <c r="BE138" i="2"/>
  <c r="BI137" i="2"/>
  <c r="BH137" i="2"/>
  <c r="BG137" i="2"/>
  <c r="BF137" i="2"/>
  <c r="AA137" i="2"/>
  <c r="Y137" i="2"/>
  <c r="W137" i="2"/>
  <c r="BK137" i="2"/>
  <c r="N137" i="2"/>
  <c r="BE137" i="2"/>
  <c r="BI136" i="2"/>
  <c r="BH136" i="2"/>
  <c r="BG136" i="2"/>
  <c r="BF136" i="2"/>
  <c r="AA136" i="2"/>
  <c r="Y136" i="2"/>
  <c r="W136" i="2"/>
  <c r="BK136" i="2"/>
  <c r="N136" i="2"/>
  <c r="BE136" i="2" s="1"/>
  <c r="BI135" i="2"/>
  <c r="BH135" i="2"/>
  <c r="BG135" i="2"/>
  <c r="BF135" i="2"/>
  <c r="AA135" i="2"/>
  <c r="Y135" i="2"/>
  <c r="W135" i="2"/>
  <c r="BK135" i="2"/>
  <c r="N135" i="2"/>
  <c r="BE135" i="2" s="1"/>
  <c r="BI134" i="2"/>
  <c r="BH134" i="2"/>
  <c r="BG134" i="2"/>
  <c r="BF134" i="2"/>
  <c r="AA134" i="2"/>
  <c r="Y134" i="2"/>
  <c r="W134" i="2"/>
  <c r="BK134" i="2"/>
  <c r="N134" i="2"/>
  <c r="BE134" i="2"/>
  <c r="BI133" i="2"/>
  <c r="BH133" i="2"/>
  <c r="BG133" i="2"/>
  <c r="BF133" i="2"/>
  <c r="AA133" i="2"/>
  <c r="Y133" i="2"/>
  <c r="W133" i="2"/>
  <c r="BK133" i="2"/>
  <c r="N133" i="2"/>
  <c r="BE133" i="2"/>
  <c r="BI132" i="2"/>
  <c r="BH132" i="2"/>
  <c r="BG132" i="2"/>
  <c r="BF132" i="2"/>
  <c r="AA132" i="2"/>
  <c r="Y132" i="2"/>
  <c r="W132" i="2"/>
  <c r="BK132" i="2"/>
  <c r="N132" i="2"/>
  <c r="BE132" i="2" s="1"/>
  <c r="BI131" i="2"/>
  <c r="BH131" i="2"/>
  <c r="BG131" i="2"/>
  <c r="BF131" i="2"/>
  <c r="AA131" i="2"/>
  <c r="Y131" i="2"/>
  <c r="W131" i="2"/>
  <c r="BK131" i="2"/>
  <c r="N131" i="2"/>
  <c r="BE131" i="2" s="1"/>
  <c r="BI130" i="2"/>
  <c r="BH130" i="2"/>
  <c r="BG130" i="2"/>
  <c r="BF130" i="2"/>
  <c r="AA130" i="2"/>
  <c r="Y130" i="2"/>
  <c r="W130" i="2"/>
  <c r="BK130" i="2"/>
  <c r="N130" i="2"/>
  <c r="BE130" i="2"/>
  <c r="BI129" i="2"/>
  <c r="BH129" i="2"/>
  <c r="BG129" i="2"/>
  <c r="BF129" i="2"/>
  <c r="AA129" i="2"/>
  <c r="Y129" i="2"/>
  <c r="W129" i="2"/>
  <c r="BK129" i="2"/>
  <c r="N129" i="2"/>
  <c r="BE129" i="2"/>
  <c r="BI128" i="2"/>
  <c r="BH128" i="2"/>
  <c r="BG128" i="2"/>
  <c r="BF128" i="2"/>
  <c r="AA128" i="2"/>
  <c r="Y128" i="2"/>
  <c r="W128" i="2"/>
  <c r="BK128" i="2"/>
  <c r="N128" i="2"/>
  <c r="BE128" i="2"/>
  <c r="BI127" i="2"/>
  <c r="BH127" i="2"/>
  <c r="BG127" i="2"/>
  <c r="BF127" i="2"/>
  <c r="AA127" i="2"/>
  <c r="Y127" i="2"/>
  <c r="W127" i="2"/>
  <c r="BK127" i="2"/>
  <c r="N127" i="2"/>
  <c r="BE127" i="2" s="1"/>
  <c r="BI126" i="2"/>
  <c r="BH126" i="2"/>
  <c r="BG126" i="2"/>
  <c r="BF126" i="2"/>
  <c r="AA126" i="2"/>
  <c r="Y126" i="2"/>
  <c r="W126" i="2"/>
  <c r="BK126" i="2"/>
  <c r="N126" i="2"/>
  <c r="BE126" i="2"/>
  <c r="BI125" i="2"/>
  <c r="BH125" i="2"/>
  <c r="BG125" i="2"/>
  <c r="BF125" i="2"/>
  <c r="AA125" i="2"/>
  <c r="Y125" i="2"/>
  <c r="W125" i="2"/>
  <c r="BK125" i="2"/>
  <c r="N125" i="2"/>
  <c r="BE125" i="2"/>
  <c r="BI124" i="2"/>
  <c r="BH124" i="2"/>
  <c r="BG124" i="2"/>
  <c r="BF124" i="2"/>
  <c r="AA124" i="2"/>
  <c r="Y124" i="2"/>
  <c r="Y122" i="2" s="1"/>
  <c r="W124" i="2"/>
  <c r="BK124" i="2"/>
  <c r="N124" i="2"/>
  <c r="BE124" i="2"/>
  <c r="BI123" i="2"/>
  <c r="H36" i="2" s="1"/>
  <c r="BD88" i="1" s="1"/>
  <c r="BH123" i="2"/>
  <c r="BG123" i="2"/>
  <c r="H34" i="2" s="1"/>
  <c r="BB88" i="1" s="1"/>
  <c r="BF123" i="2"/>
  <c r="AA123" i="2"/>
  <c r="AA122" i="2" s="1"/>
  <c r="Y123" i="2"/>
  <c r="W123" i="2"/>
  <c r="W122" i="2" s="1"/>
  <c r="W121" i="2" s="1"/>
  <c r="W120" i="2" s="1"/>
  <c r="AU88" i="1" s="1"/>
  <c r="BK123" i="2"/>
  <c r="N123" i="2"/>
  <c r="BE123" i="2" s="1"/>
  <c r="F114" i="2"/>
  <c r="F112" i="2"/>
  <c r="M28" i="2"/>
  <c r="AS88" i="1"/>
  <c r="AS87" i="1" s="1"/>
  <c r="F81" i="2"/>
  <c r="F79" i="2"/>
  <c r="O21" i="2"/>
  <c r="E21" i="2"/>
  <c r="M84" i="2" s="1"/>
  <c r="O20" i="2"/>
  <c r="O18" i="2"/>
  <c r="E18" i="2"/>
  <c r="M116" i="2"/>
  <c r="M83" i="2"/>
  <c r="O17" i="2"/>
  <c r="O15" i="2"/>
  <c r="E15" i="2"/>
  <c r="F117" i="2" s="1"/>
  <c r="O14" i="2"/>
  <c r="O12" i="2"/>
  <c r="E12" i="2"/>
  <c r="F83" i="2" s="1"/>
  <c r="O11" i="2"/>
  <c r="O9" i="2"/>
  <c r="M81" i="2" s="1"/>
  <c r="F6" i="2"/>
  <c r="F111" i="2" s="1"/>
  <c r="AK27" i="1"/>
  <c r="AM83" i="1"/>
  <c r="L83" i="1"/>
  <c r="AM82" i="1"/>
  <c r="L82" i="1"/>
  <c r="AM80" i="1"/>
  <c r="L80" i="1"/>
  <c r="L78" i="1"/>
  <c r="L77" i="1"/>
  <c r="AA121" i="2" l="1"/>
  <c r="AA120" i="2" s="1"/>
  <c r="Y121" i="2"/>
  <c r="Y120" i="2" s="1"/>
  <c r="BD87" i="1"/>
  <c r="W35" i="1" s="1"/>
  <c r="H35" i="3"/>
  <c r="BC89" i="1" s="1"/>
  <c r="AA133" i="3"/>
  <c r="AA117" i="3" s="1"/>
  <c r="AA116" i="3" s="1"/>
  <c r="Y152" i="3"/>
  <c r="BK274" i="2"/>
  <c r="N274" i="2" s="1"/>
  <c r="N99" i="2" s="1"/>
  <c r="BK181" i="2"/>
  <c r="N181" i="2" s="1"/>
  <c r="N94" i="2" s="1"/>
  <c r="BK208" i="2"/>
  <c r="N208" i="2" s="1"/>
  <c r="N95" i="2" s="1"/>
  <c r="W133" i="3"/>
  <c r="W117" i="3" s="1"/>
  <c r="W116" i="3" s="1"/>
  <c r="AU89" i="1" s="1"/>
  <c r="AU87" i="1" s="1"/>
  <c r="BK152" i="3"/>
  <c r="N152" i="3" s="1"/>
  <c r="N94" i="3" s="1"/>
  <c r="M33" i="2"/>
  <c r="AW88" i="1" s="1"/>
  <c r="H33" i="3"/>
  <c r="BA89" i="1" s="1"/>
  <c r="BK122" i="2"/>
  <c r="H35" i="2"/>
  <c r="BC88" i="1" s="1"/>
  <c r="BB87" i="1"/>
  <c r="AX87" i="1" s="1"/>
  <c r="M114" i="2"/>
  <c r="F84" i="2"/>
  <c r="F83" i="3"/>
  <c r="F84" i="3"/>
  <c r="F116" i="2"/>
  <c r="F78" i="2"/>
  <c r="F78" i="3"/>
  <c r="N122" i="2"/>
  <c r="N90" i="2" s="1"/>
  <c r="M32" i="3"/>
  <c r="AV89" i="1" s="1"/>
  <c r="H32" i="3"/>
  <c r="AZ89" i="1" s="1"/>
  <c r="Y117" i="3"/>
  <c r="Y116" i="3" s="1"/>
  <c r="W33" i="1"/>
  <c r="N118" i="3"/>
  <c r="N90" i="3" s="1"/>
  <c r="BK117" i="3"/>
  <c r="H32" i="2"/>
  <c r="AZ88" i="1" s="1"/>
  <c r="AZ87" i="1" s="1"/>
  <c r="M32" i="2"/>
  <c r="AV88" i="1" s="1"/>
  <c r="AT88" i="1" s="1"/>
  <c r="M117" i="2"/>
  <c r="H33" i="2"/>
  <c r="BA88" i="1" s="1"/>
  <c r="M83" i="3"/>
  <c r="M33" i="3"/>
  <c r="AW89" i="1" s="1"/>
  <c r="M113" i="3"/>
  <c r="BK121" i="2" l="1"/>
  <c r="BC87" i="1"/>
  <c r="BA87" i="1"/>
  <c r="AW87" i="1" s="1"/>
  <c r="AK32" i="1" s="1"/>
  <c r="BK116" i="3"/>
  <c r="N116" i="3" s="1"/>
  <c r="N88" i="3" s="1"/>
  <c r="N117" i="3"/>
  <c r="N89" i="3" s="1"/>
  <c r="N121" i="2"/>
  <c r="N89" i="2" s="1"/>
  <c r="BK120" i="2"/>
  <c r="N120" i="2" s="1"/>
  <c r="N88" i="2" s="1"/>
  <c r="W31" i="1"/>
  <c r="AV87" i="1"/>
  <c r="AT89" i="1"/>
  <c r="W32" i="1" l="1"/>
  <c r="AY87" i="1"/>
  <c r="W34" i="1"/>
  <c r="L99" i="3"/>
  <c r="M27" i="3"/>
  <c r="M30" i="3" s="1"/>
  <c r="AT87" i="1"/>
  <c r="AK31" i="1"/>
  <c r="L103" i="2"/>
  <c r="M27" i="2"/>
  <c r="M30" i="2" s="1"/>
  <c r="L38" i="2" l="1"/>
  <c r="AG88" i="1"/>
  <c r="L38" i="3"/>
  <c r="AG89" i="1"/>
  <c r="AN89" i="1" s="1"/>
  <c r="AN88" i="1" l="1"/>
  <c r="AG87" i="1"/>
  <c r="AG93" i="1" l="1"/>
  <c r="AK26" i="1"/>
  <c r="AK29" i="1" s="1"/>
  <c r="AK37" i="1" s="1"/>
  <c r="AN87" i="1"/>
  <c r="AN93" i="1" s="1"/>
</calcChain>
</file>

<file path=xl/sharedStrings.xml><?xml version="1.0" encoding="utf-8"?>
<sst xmlns="http://schemas.openxmlformats.org/spreadsheetml/2006/main" count="3064" uniqueCount="726">
  <si>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</si>
  <si>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</si>
  <si>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</si>
  <si>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</si>
  <si>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</si>
  <si>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</si>
  <si>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</si>
  <si>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</si>
  <si>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</si>
  <si>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</si>
  <si>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</si>
  <si>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</si>
  <si>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</si>
  <si>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</si>
  <si>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</si>
  <si>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</si>
  <si>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9999434</t>
  </si>
  <si>
    <t>Stavba:</t>
  </si>
  <si>
    <t>JKSO:</t>
  </si>
  <si>
    <t>CC-CZ:</t>
  </si>
  <si>
    <t>Místo:</t>
  </si>
  <si>
    <t>Datum:</t>
  </si>
  <si>
    <t>24. 3. 2020</t>
  </si>
  <si>
    <t>Objednatel:</t>
  </si>
  <si>
    <t>IČ:</t>
  </si>
  <si>
    <t>Město Horažďovice</t>
  </si>
  <si>
    <t>DIČ:</t>
  </si>
  <si>
    <t>Zhotovitel:</t>
  </si>
  <si>
    <t xml:space="preserve"> 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</si>
  <si>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</si>
  <si>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</si>
  <si>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</si>
  <si>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</si>
  <si>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</si>
  <si>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</si>
  <si>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</si>
  <si>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</si>
  <si>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</si>
  <si>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</si>
  <si>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</si>
  <si>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</si>
  <si>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</si>
  <si>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</si>
  <si>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</si>
  <si>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</si>
  <si>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</si>
  <si>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</si>
  <si>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</si>
  <si>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</si>
  <si>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</si>
  <si>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</si>
  <si>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</si>
  <si>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</si>
  <si>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</si>
  <si>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</si>
  <si>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</si>
  <si>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</si>
  <si>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</si>
  <si>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</si>
  <si>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</si>
  <si>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</si>
  <si>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</si>
  <si>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</si>
  <si>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</si>
  <si>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</si>
  <si>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</si>
  <si>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</si>
  <si>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</si>
  <si>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</si>
  <si>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</si>
  <si>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</si>
  <si>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</si>
  <si>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</si>
  <si>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</si>
  <si>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</si>
  <si>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{df469bb1-76ce-43c3-943a-694848fcd037}</t>
  </si>
  <si>
    <t>{00000000-0000-0000-0000-000000000000}</t>
  </si>
  <si>
    <t>/</t>
  </si>
  <si>
    <t>01</t>
  </si>
  <si>
    <t>1</t>
  </si>
  <si>
    <t>{b4f8d65a-8e4c-4914-8842-2ebdd2606ffa}</t>
  </si>
  <si>
    <t>02</t>
  </si>
  <si>
    <t>{e4d90858-0e2d-4c5d-8c67-4598f65139c7}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</si>
  <si>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</si>
  <si>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</si>
  <si>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</si>
  <si>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</si>
  <si>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</si>
  <si>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</si>
  <si>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</si>
  <si>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</si>
  <si>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</si>
  <si>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</si>
  <si>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</si>
  <si>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</si>
  <si>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</si>
  <si>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</si>
  <si>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</si>
  <si>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</si>
  <si>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</si>
  <si>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</si>
  <si>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</si>
  <si>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</si>
  <si>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</si>
  <si>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</si>
  <si>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</si>
  <si>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</si>
  <si>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</si>
  <si>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</si>
  <si>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</si>
  <si>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</si>
  <si>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783 - Dokončovací práce - nátěry</t>
  </si>
  <si>
    <t>HZS - Hodinové zúčtovací sazby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</si>
  <si>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</si>
  <si>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</si>
  <si>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</si>
  <si>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</si>
  <si>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</si>
  <si>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</si>
  <si>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</si>
  <si>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</si>
  <si>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</si>
  <si>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</si>
  <si>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</si>
  <si>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</si>
  <si>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</si>
  <si>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</si>
  <si>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</si>
  <si>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</si>
  <si>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</si>
  <si>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713463211</t>
  </si>
  <si>
    <t>Montáž izolace tepelné potrubí potrubními pouzdry s Al fólií staženými Al páskou 1x D do 50 mm</t>
  </si>
  <si>
    <t>m</t>
  </si>
  <si>
    <t>16</t>
  </si>
  <si>
    <t>69697338</t>
  </si>
  <si>
    <t>M</t>
  </si>
  <si>
    <t>63154533</t>
  </si>
  <si>
    <t>pouzdro izolační potrubní s jednostrannou Al fólií max. 250/100 °C 42/30 mm</t>
  </si>
  <si>
    <t>32</t>
  </si>
  <si>
    <t>-39406449</t>
  </si>
  <si>
    <t>3</t>
  </si>
  <si>
    <t>63154574</t>
  </si>
  <si>
    <t>pouzdro izolační potrubní s jednostrannou Al fólií max. 250/100 °C 48/40 mm</t>
  </si>
  <si>
    <t>1784768581</t>
  </si>
  <si>
    <t>4</t>
  </si>
  <si>
    <t>713463213</t>
  </si>
  <si>
    <t>Montáž izolace tepelné potrubí potrubními pouzdry s Al fólií staženými Al páskou 1x D do 150 mm</t>
  </si>
  <si>
    <t>2066421357</t>
  </si>
  <si>
    <t>5</t>
  </si>
  <si>
    <t>63154605</t>
  </si>
  <si>
    <t>pouzdro izolační potrubní s jednostrannou Al fólií max. 250/100 °C 60/50 mm</t>
  </si>
  <si>
    <t>5832688</t>
  </si>
  <si>
    <t>6</t>
  </si>
  <si>
    <t>63154607</t>
  </si>
  <si>
    <t>pouzdro izolační potrubní s jednostrannou Al fólií max. 250/100 °C 76/50 mm</t>
  </si>
  <si>
    <t>1396563895</t>
  </si>
  <si>
    <t>7</t>
  </si>
  <si>
    <t>63154033</t>
  </si>
  <si>
    <t>pouzdro izolační potrubní s jednostrannou Al fólií max. 250/100 °C 89/60 mm</t>
  </si>
  <si>
    <t>-604100247</t>
  </si>
  <si>
    <t>8</t>
  </si>
  <si>
    <t>71346321R</t>
  </si>
  <si>
    <t>Montáž izolace tepelné rozdělovačů a sběračů potrubními pouzdry s Al fólií staženými Al páskou 1x D do 50 mm</t>
  </si>
  <si>
    <t>-1212524653</t>
  </si>
  <si>
    <t>9</t>
  </si>
  <si>
    <t>63154575</t>
  </si>
  <si>
    <t>pouzdro izolační potrubní s jednostrannou Al fólií max. 250/100 °C 60/40 mm</t>
  </si>
  <si>
    <t>-251897968</t>
  </si>
  <si>
    <t>10</t>
  </si>
  <si>
    <t>71346322R</t>
  </si>
  <si>
    <t>Montáž izolace tepelné rozdělovačů a sběračů potrubními pouzdry s Al fólií staženými Al páskou 1x D do 100 mm</t>
  </si>
  <si>
    <t>-1227517544</t>
  </si>
  <si>
    <t>11</t>
  </si>
  <si>
    <t>-214565815</t>
  </si>
  <si>
    <t>12</t>
  </si>
  <si>
    <t>63154050</t>
  </si>
  <si>
    <t>pouzdro izolační potrubní s jednostrannou Al fólií max. 250/100 °C 108/80 mm</t>
  </si>
  <si>
    <t>-814289096</t>
  </si>
  <si>
    <t>13</t>
  </si>
  <si>
    <t>713463411</t>
  </si>
  <si>
    <t>Montáž izolace tepelné potrubí a ohybů návlekovými izolačními pouzdry</t>
  </si>
  <si>
    <t>498009680</t>
  </si>
  <si>
    <t>14</t>
  </si>
  <si>
    <t>28377105</t>
  </si>
  <si>
    <t>izolace tepelná potrubí z pěnového polyetylenu 18 x 13 mm</t>
  </si>
  <si>
    <t>-422710244</t>
  </si>
  <si>
    <t>28377048</t>
  </si>
  <si>
    <t>izolace tepelná potrubí z pěnového polyetylenu 28 x 20 mm</t>
  </si>
  <si>
    <t>-729659521</t>
  </si>
  <si>
    <t>998713201</t>
  </si>
  <si>
    <t>Přesun hmot procentní pro izolace tepelné v objektech v do 6 m</t>
  </si>
  <si>
    <t>%</t>
  </si>
  <si>
    <t>185460385</t>
  </si>
  <si>
    <t>721174042</t>
  </si>
  <si>
    <t>Potrubí kanalizační z PP-HT připojovací DN 40</t>
  </si>
  <si>
    <t>-155735</t>
  </si>
  <si>
    <t>721194104</t>
  </si>
  <si>
    <t>Vyvedení a upevnění odpadních výpustek DN 40</t>
  </si>
  <si>
    <t>kus</t>
  </si>
  <si>
    <t>-2041800494</t>
  </si>
  <si>
    <t>721226525</t>
  </si>
  <si>
    <t>Montáž zápachová uzávěrky pro odkapy od PV a kondenzátu  DN 40</t>
  </si>
  <si>
    <t>697056623</t>
  </si>
  <si>
    <t>721226510</t>
  </si>
  <si>
    <t xml:space="preserve">Kalich pro úkapy DN32 se zápachovou uzávěrkou a přídavnou mechanickou uzávěrkou - kuličkou pro suchý stav </t>
  </si>
  <si>
    <t>729748869</t>
  </si>
  <si>
    <t>721274135R</t>
  </si>
  <si>
    <t>Montáž a připojení neutralizačního boxu na vnitřní odpadní potrubí do DN 50</t>
  </si>
  <si>
    <t>-1854851897</t>
  </si>
  <si>
    <t>721274140R</t>
  </si>
  <si>
    <t>Montáž přečerpávajícího zařízení a kondenzátu od kotlů a připojení  boxu na vnitřní odpadní potrubí do DN 50</t>
  </si>
  <si>
    <t>219985517</t>
  </si>
  <si>
    <t>42661000</t>
  </si>
  <si>
    <t>-1421090675</t>
  </si>
  <si>
    <t>721274150R</t>
  </si>
  <si>
    <t>Montáž ponorného čerpadla s plov,spinačem-čerpání kondenzátu od kotlů</t>
  </si>
  <si>
    <t>852165130</t>
  </si>
  <si>
    <t>42661005</t>
  </si>
  <si>
    <t>Čerpadlo ponorné jednostupňové  s plovákovým spínačem , Mmax= 0,16l/S, Hmax=5,0m , 230V (např.  GRUNDFOS UNILIFT CC5-M1+príslušenství)</t>
  </si>
  <si>
    <t>-113092024</t>
  </si>
  <si>
    <t>721290111</t>
  </si>
  <si>
    <t>Zkouška těsnosti potrubí kanalizace vodou do DN 50</t>
  </si>
  <si>
    <t>1299409261</t>
  </si>
  <si>
    <t>998721201</t>
  </si>
  <si>
    <t>Přesun hmot procentní pro vnitřní kanalizace v objektech v do 6 m</t>
  </si>
  <si>
    <t>-597602425</t>
  </si>
  <si>
    <t>722174003</t>
  </si>
  <si>
    <t>Potrubí vodovodní plastové PPR svar polyfuze PN 16 D 25 x 3,5 mm - pro odvod kondenzátu a doplňování OS</t>
  </si>
  <si>
    <t>-996060144</t>
  </si>
  <si>
    <t>722174004</t>
  </si>
  <si>
    <t>Potrubí vodovodní plastové PPR svar polyfuze PN 16 D 32 x 4,4 mm - pro odvod kondenzátu a doplňování OS</t>
  </si>
  <si>
    <t>-1798203274</t>
  </si>
  <si>
    <t>722179192</t>
  </si>
  <si>
    <t>Příplatek k rozvodu vody z plastů za potrubí do D 32 mm do 15 svarů</t>
  </si>
  <si>
    <t>soubor</t>
  </si>
  <si>
    <t>-1891159655</t>
  </si>
  <si>
    <t>722182012</t>
  </si>
  <si>
    <t>Podpůrný žlab pro potrubí D 25</t>
  </si>
  <si>
    <t>-167313628</t>
  </si>
  <si>
    <t>722182013</t>
  </si>
  <si>
    <t>Podpůrný žlab pro potrubí D 32</t>
  </si>
  <si>
    <t>-1024511916</t>
  </si>
  <si>
    <t>722190401</t>
  </si>
  <si>
    <t>Vyvedení a upevnění výpustku do DN 25</t>
  </si>
  <si>
    <t>-337400674</t>
  </si>
  <si>
    <t>722190402</t>
  </si>
  <si>
    <t>Vyvedení a upevnění výpustku do DN 50</t>
  </si>
  <si>
    <t>1496908652</t>
  </si>
  <si>
    <t>722220232</t>
  </si>
  <si>
    <t>Přechodka dGK PPR PN 20 D 25 x G 3/4 s kovovým závitem</t>
  </si>
  <si>
    <t>1259609590</t>
  </si>
  <si>
    <t>722224153</t>
  </si>
  <si>
    <t>Kulový kohout zahradní s vnějším závitem a páčkou PN 15, T 120 °C G 3/4 - 1"</t>
  </si>
  <si>
    <t>852971020</t>
  </si>
  <si>
    <t>722231073</t>
  </si>
  <si>
    <t>Ventil zpětný mosazný G 3/4 PN 10 do 110°C se dvěma závity</t>
  </si>
  <si>
    <t>-916967068</t>
  </si>
  <si>
    <t>722232123</t>
  </si>
  <si>
    <t>Kohout kulový přímý G 3/4 PN 42 do 185°C plnoprůtokový vnitřní závit</t>
  </si>
  <si>
    <t>-275071811</t>
  </si>
  <si>
    <t>731139625</t>
  </si>
  <si>
    <t>Montáž kotle litinového kondenzačního stacionárního na plynná paliva o výkonu do 100 kW,zapojení 2 kotlů do kaskády, s odvodem spalin do komína</t>
  </si>
  <si>
    <t>1101497582</t>
  </si>
  <si>
    <t>484A1.0</t>
  </si>
  <si>
    <t>312598141</t>
  </si>
  <si>
    <t>484A1.2</t>
  </si>
  <si>
    <t>2x vývod  zpátečky pro oddělení teplejší zpátečky , provedení pro ZP, (např. YGNIS CONDENSINOX 100 ,www.brilon.cz )*-podrobná specifikace celého kompletu je ve výkazu výměr k PD</t>
  </si>
  <si>
    <t>kpl</t>
  </si>
  <si>
    <t>-2134308484</t>
  </si>
  <si>
    <t>731810105</t>
  </si>
  <si>
    <t xml:space="preserve">Montáž - systémového sdruženého kaskádového odvodu spalin od kotlů a komínové sady, kouřovod DN200 + odvod spalin komínovou šachtou DN200 (plast PP), přívod vzduchu z prostoru kotelny , instalace B23, např. (např.www.brilon.cz*)_x000D_
</t>
  </si>
  <si>
    <t>-1417994995</t>
  </si>
  <si>
    <t>48417701</t>
  </si>
  <si>
    <t>-1399754198</t>
  </si>
  <si>
    <t>48417710</t>
  </si>
  <si>
    <t>odvod spalin od kotlů - koleno 87°, DN200 s kontrolním otvorem</t>
  </si>
  <si>
    <t>ks</t>
  </si>
  <si>
    <t>343074188</t>
  </si>
  <si>
    <t>48417713</t>
  </si>
  <si>
    <t>odvod spalin od kotlů - patní koleno s podpěrou DN 200 ( koleno, konzola, opěrná tyč)</t>
  </si>
  <si>
    <t>-1116456174</t>
  </si>
  <si>
    <t>48417714</t>
  </si>
  <si>
    <t>odvod spalin od kotlů - komínová zděř  DN300/200, nerez</t>
  </si>
  <si>
    <t>1269381650</t>
  </si>
  <si>
    <t>48417715</t>
  </si>
  <si>
    <t>odvod spalin od kotlů - kryt zděře  DN300, nerez</t>
  </si>
  <si>
    <t>1908788977</t>
  </si>
  <si>
    <t>48417719</t>
  </si>
  <si>
    <t>odvod spalin od kotlů - trubka s kontrolním otvorem DN200 , L=0,45m</t>
  </si>
  <si>
    <t>1878208694</t>
  </si>
  <si>
    <t>48417725</t>
  </si>
  <si>
    <t>odvod spalin od kotlů - trubka DN 200 , L=2,0m</t>
  </si>
  <si>
    <t>1616106937</t>
  </si>
  <si>
    <t>48417726</t>
  </si>
  <si>
    <t>744356367</t>
  </si>
  <si>
    <t>48417727</t>
  </si>
  <si>
    <t>odvod spalin od kotlů - trubka DN 200 , L=0,5m</t>
  </si>
  <si>
    <t>861936113</t>
  </si>
  <si>
    <t>48417730</t>
  </si>
  <si>
    <t>odvod spalin od kotlů - komínový poklop/hlava DN 200 ,nerez, s vyústěním PP-UV černá</t>
  </si>
  <si>
    <t>-1983065241</t>
  </si>
  <si>
    <t>48417735</t>
  </si>
  <si>
    <t>odvod spalin od kotlů - distanční objímka , DN200, nerez</t>
  </si>
  <si>
    <t>1128521860</t>
  </si>
  <si>
    <t>48417738</t>
  </si>
  <si>
    <t xml:space="preserve">odvod spalin od kotlů - centrická přechodka DN110/100, s hrdlem DN110_x000D_
</t>
  </si>
  <si>
    <t>-1142261474</t>
  </si>
  <si>
    <t>998731201</t>
  </si>
  <si>
    <t>Přesun hmot procentní pro kotelny v objektech v do 6 m</t>
  </si>
  <si>
    <t>635127664</t>
  </si>
  <si>
    <t>73211100R</t>
  </si>
  <si>
    <t>Tělesa rozdělovačů a sběračů DN 50 z trub ocelových bezešvých</t>
  </si>
  <si>
    <t>-1872817229</t>
  </si>
  <si>
    <t>73211101R</t>
  </si>
  <si>
    <t>Tělesa rozdělovačů a sběračů DN 65 z trub ocelových bezešvých</t>
  </si>
  <si>
    <t>-199024603</t>
  </si>
  <si>
    <t>732111128</t>
  </si>
  <si>
    <t>Tělesa rozdělovačů a sběračů DN 100 z trub ocelových bezešvých</t>
  </si>
  <si>
    <t>714770672</t>
  </si>
  <si>
    <t>73211120R</t>
  </si>
  <si>
    <t>Příplatek k rozdělovačům a sběračům za každých dalších 0,5 m tělesa DN 50</t>
  </si>
  <si>
    <t>-1032654167</t>
  </si>
  <si>
    <t>73211122R</t>
  </si>
  <si>
    <t>Příplatek k rozdělovačům a sběračům za každých dalších 0,5 m tělesa DN 65</t>
  </si>
  <si>
    <t>517874357</t>
  </si>
  <si>
    <t>732111228</t>
  </si>
  <si>
    <t>Příplatek k rozdělovačům a sběračům za každých dalších 0,5 m tělesa DN 100</t>
  </si>
  <si>
    <t>1974607518</t>
  </si>
  <si>
    <t>732111315</t>
  </si>
  <si>
    <t>Trubková hrdla rozdělovačů a sběračů bez přírub DN 32</t>
  </si>
  <si>
    <t>-1826473429</t>
  </si>
  <si>
    <t>732111318</t>
  </si>
  <si>
    <t>Trubková hrdla rozdělovačů a sběračů bez přírub DN 50</t>
  </si>
  <si>
    <t>-753687114</t>
  </si>
  <si>
    <t>48487713.ET</t>
  </si>
  <si>
    <t xml:space="preserve">stavitelný stojan pro trubkové rozdělovače R+S DN 50+65+100 </t>
  </si>
  <si>
    <t>-2089443647</t>
  </si>
  <si>
    <t>732199100</t>
  </si>
  <si>
    <t>D+M orientačních štítků pro zařízení kotelny</t>
  </si>
  <si>
    <t>-664451698</t>
  </si>
  <si>
    <t>732331624</t>
  </si>
  <si>
    <t>Nádoba tlaková expanzní s membránou závitové připojení PN 0,6 o objemu 300 l</t>
  </si>
  <si>
    <t>-2145256150</t>
  </si>
  <si>
    <t>732331778</t>
  </si>
  <si>
    <t>Příslušenství k expanzním nádobám bezpečnostní uzávěr G 1 k měření tlaku</t>
  </si>
  <si>
    <t>-760693502</t>
  </si>
  <si>
    <t>732331800</t>
  </si>
  <si>
    <t>Montáž oddělovacího členu s vodoměrem Reflex,typ Fillset pro doplňování OS</t>
  </si>
  <si>
    <t>1669125494</t>
  </si>
  <si>
    <t>48466500</t>
  </si>
  <si>
    <t>oddělovací člen s vodoměrem pro doplňování OS vodou např.Reflex,typ Fillset</t>
  </si>
  <si>
    <t>-1222414037</t>
  </si>
  <si>
    <t>732331805</t>
  </si>
  <si>
    <t>Montáž solenoidového ventilu do DN 15/Rp 1/2", pro doplňování OS</t>
  </si>
  <si>
    <t>-1099171921</t>
  </si>
  <si>
    <t>48466510</t>
  </si>
  <si>
    <t>doplňovací  ventil vody do OS např. typ EVPE  , přímo ovládaný , 1x230V, bez napětí uzavřen , DN15 ( napojit na KOTELNIK 1.0)</t>
  </si>
  <si>
    <t>1809650515</t>
  </si>
  <si>
    <t>17</t>
  </si>
  <si>
    <t>732331806</t>
  </si>
  <si>
    <t>Montáž mechanického filtru s filtrační vložkou,do potrubí do DN 25, pro doplňování OS</t>
  </si>
  <si>
    <t>88318979</t>
  </si>
  <si>
    <t>18</t>
  </si>
  <si>
    <t>43633305</t>
  </si>
  <si>
    <t>filtr mechanických nečistot s filtrační vložkou např.Aquina typ AQ-KM 1" do přívodu doplňovací vody pro OS</t>
  </si>
  <si>
    <t>-391449706</t>
  </si>
  <si>
    <t>19</t>
  </si>
  <si>
    <t>732344536</t>
  </si>
  <si>
    <t>Montáž sestavy upravny vody - osolovací filtr+demirelizační kolona+dávkovací nádoba</t>
  </si>
  <si>
    <t>-1188596255</t>
  </si>
  <si>
    <t>20</t>
  </si>
  <si>
    <t>43633325</t>
  </si>
  <si>
    <t>Demineralizační kolona s  měřičem vodivosti pro kontrolu vyčerpání demifiltru, a obtokem s  membránovým ventilem a kulovým uzavíracím a kohoutem  ,  rozah 5-995mikroS/cm, připojení 3/4",objem náplně 23 l  např. AQUAPRODUCT  DKM25)*</t>
  </si>
  <si>
    <t>-1206287691</t>
  </si>
  <si>
    <t>43633328</t>
  </si>
  <si>
    <t>584863058</t>
  </si>
  <si>
    <t>22</t>
  </si>
  <si>
    <t>43633330</t>
  </si>
  <si>
    <t xml:space="preserve">Inhibitor pro doplňování 10 l, dodávka a aplikace ( Brilon Multiprotect)_x000D_
</t>
  </si>
  <si>
    <t>-1646987323</t>
  </si>
  <si>
    <t>23</t>
  </si>
  <si>
    <t>732429212</t>
  </si>
  <si>
    <t>Montáž čerpadla oběhového mokroběžného závitového DN 25</t>
  </si>
  <si>
    <t>2062364022</t>
  </si>
  <si>
    <t>24</t>
  </si>
  <si>
    <t>-512895858</t>
  </si>
  <si>
    <t>25</t>
  </si>
  <si>
    <t>42611341.GRS</t>
  </si>
  <si>
    <t>1558783460</t>
  </si>
  <si>
    <t>26</t>
  </si>
  <si>
    <t>998732201</t>
  </si>
  <si>
    <t>Přesun hmot procentní pro strojovny v objektech v do 6 m</t>
  </si>
  <si>
    <t>-1883405444</t>
  </si>
  <si>
    <t>733111123</t>
  </si>
  <si>
    <t>Potrubí ocelové závitové bezešvé běžné nízkotlaké nebo středotlaké DN 15</t>
  </si>
  <si>
    <t>1841290882</t>
  </si>
  <si>
    <t>733111124</t>
  </si>
  <si>
    <t>Potrubí ocelové závitové bezešvé běžné nízkotlaké nebo středotlaké DN 20</t>
  </si>
  <si>
    <t>2098681366</t>
  </si>
  <si>
    <t>733111125</t>
  </si>
  <si>
    <t>Potrubí ocelové závitové bezešvé běžné nízkotlaké nebo středotlaké DN 25</t>
  </si>
  <si>
    <t>-1121210029</t>
  </si>
  <si>
    <t>733111126</t>
  </si>
  <si>
    <t>Potrubí ocelové závitové bezešvé běžné nízkotlaké nebo středotlaké DN 32</t>
  </si>
  <si>
    <t>2033028126</t>
  </si>
  <si>
    <t>733111127</t>
  </si>
  <si>
    <t>Potrubí ocelové závitové bezešvé běžné nízkotlaké nebo středotlaké DN 40</t>
  </si>
  <si>
    <t>-1225859511</t>
  </si>
  <si>
    <t>733111128</t>
  </si>
  <si>
    <t>Potrubí ocelové závitové bezešvé běžné nízkotlaké nebo středotlaké DN 50</t>
  </si>
  <si>
    <t>-1302363061</t>
  </si>
  <si>
    <t>733113114</t>
  </si>
  <si>
    <t>Příplatek k porubí z trubek ocelových závitových za zhotovení závitové ocelové přípojky DN 20</t>
  </si>
  <si>
    <t>-1947457863</t>
  </si>
  <si>
    <t>733113116</t>
  </si>
  <si>
    <t>Příplatek k porubí z trubek ocelových závitových za zhotovení závitové ocelové přípojky DN 32</t>
  </si>
  <si>
    <t>953460356</t>
  </si>
  <si>
    <t>733113117</t>
  </si>
  <si>
    <t>Příplatek k porubí z trubek ocelových závitových za zhotovení závitové ocelové přípojky DN 40</t>
  </si>
  <si>
    <t>-1257908386</t>
  </si>
  <si>
    <t>733113118</t>
  </si>
  <si>
    <t>Příplatek k porubí z trubek ocelových závitových za zhotovení závitové ocelové přípojky DN 50</t>
  </si>
  <si>
    <t>-1579342383</t>
  </si>
  <si>
    <t>733121164</t>
  </si>
  <si>
    <t>Potrubí ocelové hladké bezešvé nízkotlaké nebo středotlaké D 76x3,6</t>
  </si>
  <si>
    <t>1862750365</t>
  </si>
  <si>
    <t>733121165</t>
  </si>
  <si>
    <t>Potrubí ocelové hladké bezešvé nízkotlaké nebo středotlaké D 89x3,6</t>
  </si>
  <si>
    <t>-1850512372</t>
  </si>
  <si>
    <t>733123125</t>
  </si>
  <si>
    <t>Příplatek k potrubí ocelovému hladkému za zhotovení přípojky z trubek ocelových hladkých D 89x3,6</t>
  </si>
  <si>
    <t>-1068764018</t>
  </si>
  <si>
    <t>733124117</t>
  </si>
  <si>
    <t>Příplatek k potrubí ocelovému hladkému za zhotovení přechodů z trubek hladkých kováním DN 50/32</t>
  </si>
  <si>
    <t>457101611</t>
  </si>
  <si>
    <t>733124119</t>
  </si>
  <si>
    <t>Příplatek k potrubí ocelovému hladkému za zhotovení přechodů z trubek hladkých kováním DN 65/50</t>
  </si>
  <si>
    <t>-1358932003</t>
  </si>
  <si>
    <t>733124122</t>
  </si>
  <si>
    <t>Příplatek k potrubí ocelovému hladkému za zhotovení přechodů z trubek hladkých kováním DN 80/50</t>
  </si>
  <si>
    <t>1271037673</t>
  </si>
  <si>
    <t>733124124</t>
  </si>
  <si>
    <t>Příplatek k potrubí ocelovému hladkému za zhotovení přechodů z trubek hladkých kováním DN 100/80</t>
  </si>
  <si>
    <t>573495395</t>
  </si>
  <si>
    <t>733141104</t>
  </si>
  <si>
    <t xml:space="preserve">Odvzdušňovací nádobka (DN 80) +odvzd. Potrubí 3/8" + vypouštěncí kul. kohout 3/8"-sestava </t>
  </si>
  <si>
    <t>-1627121703</t>
  </si>
  <si>
    <t>733190107</t>
  </si>
  <si>
    <t>Zkouška těsnosti potrubí ocelové závitové do DN 40</t>
  </si>
  <si>
    <t>-389160379</t>
  </si>
  <si>
    <t>733190108</t>
  </si>
  <si>
    <t>Zkouška těsnosti potrubí ocelové závitové do DN 50</t>
  </si>
  <si>
    <t>-521008677</t>
  </si>
  <si>
    <t>733190225</t>
  </si>
  <si>
    <t>Zkouška těsnosti potrubí ocelové hladké přes D 60,3x2,9 do D 89x5,0</t>
  </si>
  <si>
    <t>1185027825</t>
  </si>
  <si>
    <t>733223301</t>
  </si>
  <si>
    <t>Potrubí měděné tvrdé spojované lisováním D 15x1mm - ÚT</t>
  </si>
  <si>
    <t>1041200981</t>
  </si>
  <si>
    <t>733223302</t>
  </si>
  <si>
    <t>Potrubí měděné tvrdé spojované lisováním D 18x1mm - ÚT</t>
  </si>
  <si>
    <t>-857432624</t>
  </si>
  <si>
    <t>733224202</t>
  </si>
  <si>
    <t>Příplatek k potrubí měděnému za potrubí vedené v kotelnách nebo strojovnách D 15x1</t>
  </si>
  <si>
    <t>-1354118396</t>
  </si>
  <si>
    <t>733224203</t>
  </si>
  <si>
    <t>Příplatek k potrubí měděnému za potrubí vedené v kotelnách nebo strojovnách D 18x1</t>
  </si>
  <si>
    <t>755195636</t>
  </si>
  <si>
    <t>733224222</t>
  </si>
  <si>
    <t>Příplatek k potrubí měděnému za zhotovení přípojky z trubek měděných D 15x1</t>
  </si>
  <si>
    <t>1720840412</t>
  </si>
  <si>
    <t>27</t>
  </si>
  <si>
    <t>733224223</t>
  </si>
  <si>
    <t>Příplatek k potrubí měděnému za zhotovení přípojky z trubek měděných D 18x1</t>
  </si>
  <si>
    <t>-953719738</t>
  </si>
  <si>
    <t>28</t>
  </si>
  <si>
    <t>733291101</t>
  </si>
  <si>
    <t>Zkouška těsnosti potrubí měděné do D 35x1,5</t>
  </si>
  <si>
    <t>-1553996989</t>
  </si>
  <si>
    <t>29</t>
  </si>
  <si>
    <t>998733201</t>
  </si>
  <si>
    <t>Přesun hmot procentní pro rozvody potrubí v objektech v do 6 m</t>
  </si>
  <si>
    <t>-1444565629</t>
  </si>
  <si>
    <t>734209113</t>
  </si>
  <si>
    <t>Montáž armatury závitové s dvěma závity G 1/2"</t>
  </si>
  <si>
    <t>674359433</t>
  </si>
  <si>
    <t>734209116</t>
  </si>
  <si>
    <t>Montáž armatury závitové s dvěma závity G 5/4"</t>
  </si>
  <si>
    <t>-751111745</t>
  </si>
  <si>
    <t>734209117</t>
  </si>
  <si>
    <t>Montáž armatury závitové s dvěma závity G 6/4"</t>
  </si>
  <si>
    <t>1960233652</t>
  </si>
  <si>
    <t>734209118</t>
  </si>
  <si>
    <t>Montáž armatury závitové s dvěma závity G 2"</t>
  </si>
  <si>
    <t>-240090540</t>
  </si>
  <si>
    <t>551211113</t>
  </si>
  <si>
    <t xml:space="preserve">Radiátorový ventil s omezením průtoku (M=130l/h), s vestavěným  RDT  (např. Heimeier typ ECLIPSE)*   _x000D_
</t>
  </si>
  <si>
    <t>-379790517</t>
  </si>
  <si>
    <t>551212297</t>
  </si>
  <si>
    <t xml:space="preserve">radiátorové regulačníí šroubeníl Heimeier Regolux 15/1/2" přímé provedení s vypouštěním   </t>
  </si>
  <si>
    <t>1242795726</t>
  </si>
  <si>
    <t>551213311</t>
  </si>
  <si>
    <t>svěrné šroubení Rp 1/2"/15 +opěrné pouzdro 15 pro CU trubky</t>
  </si>
  <si>
    <t>-1036467099</t>
  </si>
  <si>
    <t>551212350</t>
  </si>
  <si>
    <t xml:space="preserve">regulační a uzavírací vyvažovací ventil, material Ametal, PN20/DN 15,kv=1,8m3/h (např. TA typ TBV)*   </t>
  </si>
  <si>
    <t>-229036845</t>
  </si>
  <si>
    <t>551213354</t>
  </si>
  <si>
    <t>Vyvažovací ventil TA-STAD s vypouštěním G 1/2",DN 32/G 5/4",Kvs=14,20m3/h  52 151-232</t>
  </si>
  <si>
    <t>120423389</t>
  </si>
  <si>
    <t>551213360</t>
  </si>
  <si>
    <t>Kulový kohout uzavírací přímý PN16/6/4", úhel natočení 90°, mosaz, T=0-90°C  s ovládáním rotačním servopohonem , 1x230V, 2bodový, 60s , (např SIEMENS I/VBZ11/2 +pohon I/SBC28.3-60)*</t>
  </si>
  <si>
    <t>1036551869</t>
  </si>
  <si>
    <t>551215305</t>
  </si>
  <si>
    <t xml:space="preserve">Odlučovač nečistot a kalů  s varnými nátrubky DN 50 s magnetickou vložkou, max.12m3/h  min. tlak. ztráta, vč. tepelné izolace  (např. REFLEX typ Exdirt D60.3 + magnet. vložka Exferro D50/140.3+ izolace Exiso 60)_x000D_
</t>
  </si>
  <si>
    <t>2072163078</t>
  </si>
  <si>
    <t>734209125</t>
  </si>
  <si>
    <t>Montáž armatury závitové s třemi závity G 1"</t>
  </si>
  <si>
    <t>1698286557</t>
  </si>
  <si>
    <t>551260155</t>
  </si>
  <si>
    <t xml:space="preserve">Sada-třícestný směšovací ventil závitový DN25,PN16,kv=10,0m3/h se servopohonem SSC31,1x230V,3 bodový,150s -Siemens typ VXP45.25-10+sada šroubení ALG 253 </t>
  </si>
  <si>
    <t>301849661</t>
  </si>
  <si>
    <t>734211127</t>
  </si>
  <si>
    <t xml:space="preserve">Ventil závitový odvzdušňovací G 1/2 PN 14 do 120°C automatický se zpětnou klapkou </t>
  </si>
  <si>
    <t>-320402623</t>
  </si>
  <si>
    <t>734242413</t>
  </si>
  <si>
    <t>Ventil závitový zpětný přímý G 3/4" PN 16 do 110°C</t>
  </si>
  <si>
    <t>553240030</t>
  </si>
  <si>
    <t>734242415</t>
  </si>
  <si>
    <t>Ventil závitový zpětný přímý G 5/4" PN 16 do 110°C</t>
  </si>
  <si>
    <t>-1670342744</t>
  </si>
  <si>
    <t>734242417</t>
  </si>
  <si>
    <t>Ventil závitový zpětný přímý G 2" PN 16 do 110°C</t>
  </si>
  <si>
    <t>-564136303</t>
  </si>
  <si>
    <t>734291123</t>
  </si>
  <si>
    <t>Kohout plnící a vypouštěcí G 1/2 PN 10 do 90°C závitový</t>
  </si>
  <si>
    <t>690165654</t>
  </si>
  <si>
    <t>734291245</t>
  </si>
  <si>
    <t>Filtr závitový přímý G 1 1/4" PN 16 do 130°C s vnitřními závity,kv=18,2 m3/h</t>
  </si>
  <si>
    <t>-1602896039</t>
  </si>
  <si>
    <t>734291247</t>
  </si>
  <si>
    <t>Filtr závitový přímý G 2" PN 16 do 130°C s vnitřními závity,kv=32 m3/h</t>
  </si>
  <si>
    <t>1521037611</t>
  </si>
  <si>
    <t>734292714</t>
  </si>
  <si>
    <t>Kohout kulový přímý G 3/4" PN 42 do 185°C vnitřní závit</t>
  </si>
  <si>
    <t>679326833</t>
  </si>
  <si>
    <t>734292716</t>
  </si>
  <si>
    <t>Kohout kulový přímý G 1 1/4" PN 42 do 185°C vnitřní závit</t>
  </si>
  <si>
    <t>791253167</t>
  </si>
  <si>
    <t>734292717</t>
  </si>
  <si>
    <t>Kohout kulový přímý G 1 1/2" PN 42 do 185°C vnitřní závit</t>
  </si>
  <si>
    <t>-1734885306</t>
  </si>
  <si>
    <t>734292718</t>
  </si>
  <si>
    <t>Kohout kulový přímý G 2" PN 42 do 185°C vnitřní závit</t>
  </si>
  <si>
    <t>428427639</t>
  </si>
  <si>
    <t>734411101</t>
  </si>
  <si>
    <t>Teploměr technický s pevným stonkem a jímkou zadní připojení průměr 63 mm délky 50 mm</t>
  </si>
  <si>
    <t>-769078690</t>
  </si>
  <si>
    <t>734421102</t>
  </si>
  <si>
    <t>Tlakoměr s pevným stonkem, tlak 0-6 bar průměr 100 mm spodní připojení</t>
  </si>
  <si>
    <t>1625224548</t>
  </si>
  <si>
    <t>734494213</t>
  </si>
  <si>
    <t>Návarek s trubkovým závitem G 1/2"</t>
  </si>
  <si>
    <t>-582751705</t>
  </si>
  <si>
    <t>998734201</t>
  </si>
  <si>
    <t>Přesun hmot procentní pro armatury v objektech v do 6 m</t>
  </si>
  <si>
    <t>-820887893</t>
  </si>
  <si>
    <t>735000910</t>
  </si>
  <si>
    <t>Vyregulování ventilu nebo kohoutu dvojregulačního s vestavěným RTD ovládáním</t>
  </si>
  <si>
    <t>1271272277</t>
  </si>
  <si>
    <t>735151694</t>
  </si>
  <si>
    <t>Otopné těleso panelové třídeskové 3 přídavné přestupní plochy výška/délka 900/700 mm výkon 2330 W</t>
  </si>
  <si>
    <t>1902899293</t>
  </si>
  <si>
    <t>998735201</t>
  </si>
  <si>
    <t>Přesun hmot procentní pro otopná tělesa v objektech v do 6 m</t>
  </si>
  <si>
    <t>-639586246</t>
  </si>
  <si>
    <t>783614653</t>
  </si>
  <si>
    <t>Základní antikorozní dvojnásobný syntetický samozákladující potrubí DN do 50 mm</t>
  </si>
  <si>
    <t>648539041</t>
  </si>
  <si>
    <t>783614663</t>
  </si>
  <si>
    <t>Základní antikorozní dvojnásobný syntetický samozákladující potrubí DN do 100 mm</t>
  </si>
  <si>
    <t>1858200251</t>
  </si>
  <si>
    <t>HZS2210</t>
  </si>
  <si>
    <t>Vzpuštění stávající otopné soustavy před rekonstrukcí kotelny a proplach nového technologického zařízení zdroje tepla a otopné soustavy dle požadavku ČSN</t>
  </si>
  <si>
    <t>hod</t>
  </si>
  <si>
    <t>512</t>
  </si>
  <si>
    <t>-959457763</t>
  </si>
  <si>
    <t>HZS2211</t>
  </si>
  <si>
    <t>Provozní a topná zkouška zdroje tepla</t>
  </si>
  <si>
    <t>-197211171</t>
  </si>
  <si>
    <t>HZS2212</t>
  </si>
  <si>
    <t>Plnění otopné soustavy upravenou vodou,dle provedeného rozboru vody</t>
  </si>
  <si>
    <t>soub</t>
  </si>
  <si>
    <t>-333511611</t>
  </si>
  <si>
    <t>HZS2213</t>
  </si>
  <si>
    <t>Revize výchozí a provozní pro tlakové nádoby zdroje tepla</t>
  </si>
  <si>
    <t>-1598939105</t>
  </si>
  <si>
    <t>HZS2214</t>
  </si>
  <si>
    <t>Vypracování provozního řádu pro plynovou kotelnu</t>
  </si>
  <si>
    <t>-284905387</t>
  </si>
  <si>
    <t>HZS2215</t>
  </si>
  <si>
    <t xml:space="preserve">Zprovoznění kotelny servisním technikem a proškolení obsluhy </t>
  </si>
  <si>
    <t>-475367129</t>
  </si>
  <si>
    <t>HZS2216</t>
  </si>
  <si>
    <t xml:space="preserve">Hydraulické zaregulování otopného systému pomocí vavažovacích armatur a vystavení protokolu </t>
  </si>
  <si>
    <t>-626072520</t>
  </si>
  <si>
    <t xml:space="preserve">    767 - Konstrukce zámečnické</t>
  </si>
  <si>
    <t>731100896</t>
  </si>
  <si>
    <t>Demontáž kotle litinového Hydrotherm článkového typ HEM 150</t>
  </si>
  <si>
    <t>-718868147</t>
  </si>
  <si>
    <t>731292811</t>
  </si>
  <si>
    <t>Demontáž hořáku na plynné nebo kapalné palivo výkon do 145 kW</t>
  </si>
  <si>
    <t>-1571703242</t>
  </si>
  <si>
    <t>731292850</t>
  </si>
  <si>
    <t>Demontáž stávajících odvodů spalin kotlů komplet sběrač kotlů , kouřovod DN 350 , vč. komínové vložky DN350 v komínovém průduchu , hlavy komína ap. ( Al.plech)</t>
  </si>
  <si>
    <t>-484000160</t>
  </si>
  <si>
    <t>731391812</t>
  </si>
  <si>
    <t>Vypuštění vody z kotle samospádem - kotle do 150 kw</t>
  </si>
  <si>
    <t>1229418554</t>
  </si>
  <si>
    <t>731392000</t>
  </si>
  <si>
    <t>Likvidace demontovaných materiálů a izolace z potrubí na řízené skládce s vystavením dokladu o uložení</t>
  </si>
  <si>
    <t>-1882008180</t>
  </si>
  <si>
    <t>731890801</t>
  </si>
  <si>
    <t>Přemístění demontovaných kotelen umístěných ve výšce nebo hloubce objektu do 6 m</t>
  </si>
  <si>
    <t>t</t>
  </si>
  <si>
    <t>2040820407</t>
  </si>
  <si>
    <t>732110811</t>
  </si>
  <si>
    <t>Demontáž rozdělovače a sběrače,hydraul.vyrovnávače do DN 100</t>
  </si>
  <si>
    <t>-110798575</t>
  </si>
  <si>
    <t>732320813</t>
  </si>
  <si>
    <t>Demontáž nádrže  tlakové - odpojení od rozvodů potrubí obsah do 200 litrů</t>
  </si>
  <si>
    <t>-1623098867</t>
  </si>
  <si>
    <t>732324813</t>
  </si>
  <si>
    <t>Demontáž nádrže tlakové -  vypuštění vody z nádrže obsah do 200 litrů</t>
  </si>
  <si>
    <t>319042957</t>
  </si>
  <si>
    <t>732420814</t>
  </si>
  <si>
    <t>Demontáž čerpadla oběhového spirálního DN 65</t>
  </si>
  <si>
    <t>-697498626</t>
  </si>
  <si>
    <t>732493850</t>
  </si>
  <si>
    <t>Demontáž zařízení stávající úpravny vody -změkčovací filtr, (DN250, rozebrání , likvidace, ocel,plast)</t>
  </si>
  <si>
    <t>595493488</t>
  </si>
  <si>
    <t>732493860</t>
  </si>
  <si>
    <t xml:space="preserve">Blíže nespecifikované demontáže technologie, odpojení od potrubí, vyklizení prostor kotelny  pro montáž a další_x000D_
</t>
  </si>
  <si>
    <t>1600422620</t>
  </si>
  <si>
    <t>732890801</t>
  </si>
  <si>
    <t>Přesun demontovaných strojoven vodorovně 100 m v objektech výšky do 6 m</t>
  </si>
  <si>
    <t>726670985</t>
  </si>
  <si>
    <t>733110806</t>
  </si>
  <si>
    <t>Demontáž potrubí ocelového závitového do DN 32</t>
  </si>
  <si>
    <t>1168110983</t>
  </si>
  <si>
    <t>733110808</t>
  </si>
  <si>
    <t>Demontáž potrubí ocelového závitového do DN 50</t>
  </si>
  <si>
    <t>-1829752481</t>
  </si>
  <si>
    <t>733120832</t>
  </si>
  <si>
    <t>Demontáž potrubí ocelového hladkého do D 133</t>
  </si>
  <si>
    <t>1780143459</t>
  </si>
  <si>
    <t>733190801</t>
  </si>
  <si>
    <t>Odřezání objímky dvojité do DN 50</t>
  </si>
  <si>
    <t>1574971415</t>
  </si>
  <si>
    <t>733191816</t>
  </si>
  <si>
    <t>Odřezání držáku potrubí třmenového do D 44,5 bez demontáže podpěr, konzol nebo výložníků</t>
  </si>
  <si>
    <t>129932863</t>
  </si>
  <si>
    <t>733193810</t>
  </si>
  <si>
    <t>Rozřezání konzoly, podpěry nebo výložníku pro potrubí z L profilu do 50x50x5 mm</t>
  </si>
  <si>
    <t>-2117574358</t>
  </si>
  <si>
    <t>733390802</t>
  </si>
  <si>
    <t>Demontáž potrubí plastového do D 50x4,6 mm</t>
  </si>
  <si>
    <t>-187086170</t>
  </si>
  <si>
    <t>733890801</t>
  </si>
  <si>
    <t>Přemístění potrubí demontovaného vodorovně do 100 m v objektech výšky do 6 m</t>
  </si>
  <si>
    <t>-1325532166</t>
  </si>
  <si>
    <t>734100812</t>
  </si>
  <si>
    <t>Demontáž armatury přírubové se dvěma přírubami do DN 100</t>
  </si>
  <si>
    <t>148581576</t>
  </si>
  <si>
    <t>734200812</t>
  </si>
  <si>
    <t>Demontáž armatury závitové s jedním závitem do G 1</t>
  </si>
  <si>
    <t>-1313716030</t>
  </si>
  <si>
    <t>734200813</t>
  </si>
  <si>
    <t>Demontáž armatury závitové s jedním závitem do G 6/4</t>
  </si>
  <si>
    <t>532692258</t>
  </si>
  <si>
    <t>734200824</t>
  </si>
  <si>
    <t>Demontáž armatury závitové se dvěma závity do G 2</t>
  </si>
  <si>
    <t>106515663</t>
  </si>
  <si>
    <t>734200825</t>
  </si>
  <si>
    <t>Demontáž armatury závitové se dvěma závity přes  G 2</t>
  </si>
  <si>
    <t>1356542394</t>
  </si>
  <si>
    <t>734200834</t>
  </si>
  <si>
    <t>Demontáž armatury závitové se třemi závity do G 2</t>
  </si>
  <si>
    <t>205597189</t>
  </si>
  <si>
    <t>734410821</t>
  </si>
  <si>
    <t>Demontáž teploměru dvojkovového s ochranným pouzdrem</t>
  </si>
  <si>
    <t>1654951195</t>
  </si>
  <si>
    <t>734420811</t>
  </si>
  <si>
    <t>Demontáž tlakoměru se spodním připojením</t>
  </si>
  <si>
    <t>-168721695</t>
  </si>
  <si>
    <t>734890801</t>
  </si>
  <si>
    <t>Přemístění demontovaných armatur vodorovně do 100 m v objektech výšky do 6 m</t>
  </si>
  <si>
    <t>-973506170</t>
  </si>
  <si>
    <t>735121810</t>
  </si>
  <si>
    <t>Demontáž otopného tělesa ocelového článkového</t>
  </si>
  <si>
    <t>m2</t>
  </si>
  <si>
    <t>-1627306740</t>
  </si>
  <si>
    <t>735291800</t>
  </si>
  <si>
    <t>Demontáž konzoly nebo držáku otopných těles, registrů nebo konvektorů do odpadu</t>
  </si>
  <si>
    <t>456973426</t>
  </si>
  <si>
    <t>735890801</t>
  </si>
  <si>
    <t>Přemístění demontovaného otopného tělesa vodorovně 100 m v objektech výšky do 6 m</t>
  </si>
  <si>
    <t>808292872</t>
  </si>
  <si>
    <t>767996701</t>
  </si>
  <si>
    <t>Demontáž atypických zámečnických konstrukcí řezáním hmotnosti jednotlivých dílů do 50 kg</t>
  </si>
  <si>
    <t>kg</t>
  </si>
  <si>
    <t>-1206231323</t>
  </si>
  <si>
    <t>Rekonstrukce plynové kotelny KD Horažďovice, Č.P.17</t>
  </si>
  <si>
    <t>k.ú.Horažďovice</t>
  </si>
  <si>
    <t>Ing. Pavel Míka -Instalprojekt</t>
  </si>
  <si>
    <t>Ing. Pavel Míka</t>
  </si>
  <si>
    <t>Čerpadlo pro čerpání kondenzátu  kotlů , (Mkmax = 0,5l /min.),Mmax=0,16l/s, Hmax=5,5m , v=2,6l, 230V, 75W , (např  GRUNDFOS CONLIFT 1+příslušenství)</t>
  </si>
  <si>
    <t>Komínová sada sdružených odvodů spalin pro kaskádu  DN200 s odbočkou DN110-2xkoleno s kontrol.otvorem DN110x87°2xtrubka DN200s odbočkou DN110, kontrolní kus s odvodem kondenzátu DN200</t>
  </si>
  <si>
    <t xml:space="preserve">oběhové čerpadlo mokroběžné s regulací výkonu , MAGNA 1  25-60,PN10, M =2,50m3/h, H=3,5m,  1x230V, P=5-45W </t>
  </si>
  <si>
    <t>Dávkovací nádoba na chemikálie  , pro dávkování ochranných a antikorozních chemikálií do otop.soustavy, plastová  DN100 , např. (AQUAPROKUKT DNP100)</t>
  </si>
  <si>
    <t>01 - D.2 Technologie zdroje tepla</t>
  </si>
  <si>
    <t>02 - D.2 Demontáže</t>
  </si>
  <si>
    <t xml:space="preserve">k.ú.Horažďovice </t>
  </si>
  <si>
    <t>D.2 Technologie zdroje tepla</t>
  </si>
  <si>
    <t>D.2 Demontáže</t>
  </si>
  <si>
    <t xml:space="preserve">Kaskáda-2x stacionární  plynový kondenzační kotel s modulovaným výkonem, topný výkon 19-97kW ( pro tepl. spád 80/60°C), výměník z nerez. oceli, modulovaný předsměšovací hořák, hořáková automatika LMs14, velký objem vody (125l), bez nutnosti min.průtoku kotlem ,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</si>
</sst>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i/>
      <sz val="8"/>
      <color rgb="FF0000FF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2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9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9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66" fontId="27" fillId="0" borderId="17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4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2" fillId="0" borderId="25" xfId="0" applyFont="1" applyBorder="1" applyAlignment="1" applyProtection="1">
      <alignment horizontal="center" vertical="center"/>
      <protection locked="0"/>
    </xf>
    <xf numFmtId="49" fontId="32" fillId="0" borderId="25" xfId="0" applyNumberFormat="1" applyFont="1" applyBorder="1" applyAlignment="1" applyProtection="1">
      <alignment horizontal="left" vertical="center" wrapText="1"/>
      <protection locked="0"/>
    </xf>
    <xf numFmtId="0" fontId="32" fillId="0" borderId="25" xfId="0" applyFont="1" applyBorder="1" applyAlignment="1" applyProtection="1">
      <alignment horizontal="center" vertical="center" wrapText="1"/>
      <protection locked="0"/>
    </xf>
    <xf numFmtId="167" fontId="32" fillId="0" borderId="25" xfId="0" applyNumberFormat="1" applyFont="1" applyBorder="1" applyAlignment="1" applyProtection="1">
      <alignment vertical="center"/>
      <protection locked="0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4" fontId="26" fillId="0" borderId="0" xfId="0" applyNumberFormat="1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4" fontId="22" fillId="0" borderId="0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vertical="center"/>
    </xf>
    <xf numFmtId="4" fontId="22" fillId="5" borderId="0" xfId="0" applyNumberFormat="1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4" fontId="9" fillId="0" borderId="0" xfId="0" applyNumberFormat="1" applyFont="1" applyBorder="1" applyAlignment="1">
      <alignment vertical="center"/>
    </xf>
    <xf numFmtId="4" fontId="16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25" fillId="0" borderId="0" xfId="0" applyFont="1" applyBorder="1" applyAlignment="1">
      <alignment horizontal="left" vertical="center" wrapText="1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0" fontId="11" fillId="2" borderId="0" xfId="1" applyFont="1" applyFill="1" applyAlignment="1" applyProtection="1">
      <alignment horizontal="center" vertical="center"/>
    </xf>
    <xf numFmtId="4" fontId="1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4" fontId="16" fillId="0" borderId="0" xfId="0" applyNumberFormat="1" applyFont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4" fontId="22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0" fontId="32" fillId="0" borderId="25" xfId="0" applyFont="1" applyBorder="1" applyAlignment="1" applyProtection="1">
      <alignment horizontal="left" vertical="center" wrapText="1"/>
      <protection locked="0"/>
    </xf>
    <xf numFmtId="4" fontId="32" fillId="0" borderId="25" xfId="0" applyNumberFormat="1" applyFont="1" applyBorder="1" applyAlignment="1" applyProtection="1">
      <alignment vertical="center"/>
      <protection locked="0"/>
    </xf>
    <xf numFmtId="0" fontId="34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Border="1" applyAlignment="1" applyProtection="1">
      <alignment horizontal="left" vertical="center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K94"/>
  <sheetViews>
    <sheetView showGridLines="0" workbookViewId="0">
      <pane ySplit="1" topLeftCell="A23" activePane="bottomLeft" state="frozen"/>
      <selection pane="bottomLeft" activeCell="AG44" sqref="AG4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59" t="s">
        <v>7</v>
      </c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  <c r="AE2" s="160"/>
      <c r="AF2" s="160"/>
      <c r="AG2" s="160"/>
      <c r="AH2" s="160"/>
      <c r="AI2" s="160"/>
      <c r="AJ2" s="160"/>
      <c r="AK2" s="160"/>
      <c r="AL2" s="160"/>
      <c r="AM2" s="160"/>
      <c r="AN2" s="160"/>
      <c r="AO2" s="160"/>
      <c r="AP2" s="160"/>
      <c r="AR2" s="166" t="s">
        <v>8</v>
      </c>
      <c r="AS2" s="167"/>
      <c r="AT2" s="167"/>
      <c r="AU2" s="167"/>
      <c r="AV2" s="167"/>
      <c r="AW2" s="167"/>
      <c r="AX2" s="167"/>
      <c r="AY2" s="167"/>
      <c r="AZ2" s="167"/>
      <c r="BA2" s="167"/>
      <c r="BB2" s="167"/>
      <c r="BC2" s="167"/>
      <c r="BD2" s="167"/>
      <c r="BE2" s="167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11</v>
      </c>
    </row>
    <row r="4" spans="1:73" ht="36.950000000000003" customHeight="1">
      <c r="B4" s="22"/>
      <c r="C4" s="161" t="s">
        <v>12</v>
      </c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  <c r="AH4" s="162"/>
      <c r="AI4" s="162"/>
      <c r="AJ4" s="162"/>
      <c r="AK4" s="162"/>
      <c r="AL4" s="162"/>
      <c r="AM4" s="162"/>
      <c r="AN4" s="162"/>
      <c r="AO4" s="162"/>
      <c r="AP4" s="162"/>
      <c r="AQ4" s="23"/>
      <c r="AS4" s="17" t="s">
        <v>13</v>
      </c>
      <c r="BS4" s="18" t="s">
        <v>14</v>
      </c>
    </row>
    <row r="5" spans="1:73" ht="14.45" customHeight="1">
      <c r="B5" s="22"/>
      <c r="C5" s="24"/>
      <c r="D5" s="25" t="s">
        <v>15</v>
      </c>
      <c r="E5" s="24"/>
      <c r="F5" s="24"/>
      <c r="G5" s="24"/>
      <c r="H5" s="24"/>
      <c r="I5" s="24"/>
      <c r="J5" s="24"/>
      <c r="K5" s="163" t="s">
        <v>16</v>
      </c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4"/>
      <c r="AA5" s="164"/>
      <c r="AB5" s="164"/>
      <c r="AC5" s="164"/>
      <c r="AD5" s="164"/>
      <c r="AE5" s="164"/>
      <c r="AF5" s="164"/>
      <c r="AG5" s="164"/>
      <c r="AH5" s="164"/>
      <c r="AI5" s="164"/>
      <c r="AJ5" s="164"/>
      <c r="AK5" s="164"/>
      <c r="AL5" s="164"/>
      <c r="AM5" s="164"/>
      <c r="AN5" s="164"/>
      <c r="AO5" s="164"/>
      <c r="AP5" s="24"/>
      <c r="AQ5" s="23"/>
      <c r="BS5" s="18" t="s">
        <v>9</v>
      </c>
    </row>
    <row r="6" spans="1:73" ht="36.950000000000003" customHeight="1">
      <c r="B6" s="22"/>
      <c r="C6" s="24"/>
      <c r="D6" s="27" t="s">
        <v>17</v>
      </c>
      <c r="E6" s="24"/>
      <c r="F6" s="24"/>
      <c r="G6" s="24"/>
      <c r="H6" s="24"/>
      <c r="I6" s="24"/>
      <c r="J6" s="24"/>
      <c r="K6" s="165" t="s">
        <v>712</v>
      </c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  <c r="AH6" s="164"/>
      <c r="AI6" s="164"/>
      <c r="AJ6" s="164"/>
      <c r="AK6" s="164"/>
      <c r="AL6" s="164"/>
      <c r="AM6" s="164"/>
      <c r="AN6" s="164"/>
      <c r="AO6" s="164"/>
      <c r="AP6" s="24"/>
      <c r="AQ6" s="23"/>
      <c r="BS6" s="18" t="s">
        <v>9</v>
      </c>
    </row>
    <row r="7" spans="1:73" ht="14.45" customHeight="1">
      <c r="B7" s="22"/>
      <c r="C7" s="24"/>
      <c r="D7" s="28" t="s">
        <v>18</v>
      </c>
      <c r="E7" s="24"/>
      <c r="F7" s="24"/>
      <c r="G7" s="24"/>
      <c r="H7" s="24"/>
      <c r="I7" s="24"/>
      <c r="J7" s="24"/>
      <c r="K7" s="26" t="s">
        <v>5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8" t="s">
        <v>19</v>
      </c>
      <c r="AL7" s="24"/>
      <c r="AM7" s="24"/>
      <c r="AN7" s="26" t="s">
        <v>5</v>
      </c>
      <c r="AO7" s="24"/>
      <c r="AP7" s="24"/>
      <c r="AQ7" s="23"/>
      <c r="BS7" s="18" t="s">
        <v>9</v>
      </c>
    </row>
    <row r="8" spans="1:73" ht="14.45" customHeight="1">
      <c r="B8" s="22"/>
      <c r="C8" s="24"/>
      <c r="D8" s="28" t="s">
        <v>20</v>
      </c>
      <c r="E8" s="24"/>
      <c r="F8" s="24"/>
      <c r="G8" s="24"/>
      <c r="H8" s="24"/>
      <c r="I8" s="24"/>
      <c r="J8" s="24"/>
      <c r="K8" s="154" t="s">
        <v>713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8" t="s">
        <v>21</v>
      </c>
      <c r="AL8" s="24"/>
      <c r="AM8" s="24"/>
      <c r="AN8" s="26" t="s">
        <v>22</v>
      </c>
      <c r="AO8" s="24"/>
      <c r="AP8" s="24"/>
      <c r="AQ8" s="23"/>
      <c r="BS8" s="18" t="s">
        <v>9</v>
      </c>
    </row>
    <row r="9" spans="1:73" ht="14.45" customHeight="1">
      <c r="B9" s="22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3"/>
      <c r="BS9" s="18" t="s">
        <v>9</v>
      </c>
    </row>
    <row r="10" spans="1:73" ht="14.45" customHeight="1">
      <c r="B10" s="22"/>
      <c r="C10" s="24"/>
      <c r="D10" s="28" t="s">
        <v>23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8" t="s">
        <v>24</v>
      </c>
      <c r="AL10" s="24"/>
      <c r="AM10" s="24"/>
      <c r="AN10" s="26" t="s">
        <v>5</v>
      </c>
      <c r="AO10" s="24"/>
      <c r="AP10" s="24"/>
      <c r="AQ10" s="23"/>
      <c r="BS10" s="18" t="s">
        <v>9</v>
      </c>
    </row>
    <row r="11" spans="1:73" ht="18.600000000000001" customHeight="1">
      <c r="B11" s="22"/>
      <c r="C11" s="24"/>
      <c r="D11" s="24"/>
      <c r="E11" s="26"/>
      <c r="F11" s="24"/>
      <c r="G11" s="24"/>
      <c r="H11" s="24"/>
      <c r="I11" s="24"/>
      <c r="J11" s="24"/>
      <c r="K11" s="154" t="s">
        <v>25</v>
      </c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8" t="s">
        <v>26</v>
      </c>
      <c r="AL11" s="24"/>
      <c r="AM11" s="24"/>
      <c r="AN11" s="26" t="s">
        <v>5</v>
      </c>
      <c r="AO11" s="24"/>
      <c r="AP11" s="24"/>
      <c r="AQ11" s="23"/>
      <c r="BS11" s="18" t="s">
        <v>9</v>
      </c>
    </row>
    <row r="12" spans="1:73" ht="6.95" customHeight="1">
      <c r="B12" s="22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3"/>
      <c r="BS12" s="18" t="s">
        <v>9</v>
      </c>
    </row>
    <row r="13" spans="1:73" ht="14.45" customHeight="1">
      <c r="B13" s="22"/>
      <c r="C13" s="24"/>
      <c r="D13" s="28" t="s">
        <v>27</v>
      </c>
      <c r="E13" s="24"/>
      <c r="F13" s="24"/>
      <c r="G13" s="24"/>
      <c r="H13" s="24"/>
      <c r="I13" s="24"/>
      <c r="J13" s="24"/>
      <c r="K13" s="155" t="s">
        <v>714</v>
      </c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8" t="s">
        <v>24</v>
      </c>
      <c r="AL13" s="24"/>
      <c r="AM13" s="24"/>
      <c r="AN13" s="26" t="s">
        <v>5</v>
      </c>
      <c r="AO13" s="24"/>
      <c r="AP13" s="24"/>
      <c r="AQ13" s="23"/>
      <c r="BS13" s="18" t="s">
        <v>9</v>
      </c>
    </row>
    <row r="14" spans="1:73" ht="15">
      <c r="B14" s="22"/>
      <c r="C14" s="24"/>
      <c r="D14" s="24"/>
      <c r="E14" s="26" t="s">
        <v>28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8" t="s">
        <v>26</v>
      </c>
      <c r="AL14" s="24"/>
      <c r="AM14" s="24"/>
      <c r="AN14" s="26" t="s">
        <v>5</v>
      </c>
      <c r="AO14" s="24"/>
      <c r="AP14" s="24"/>
      <c r="AQ14" s="23"/>
      <c r="BS14" s="18" t="s">
        <v>9</v>
      </c>
    </row>
    <row r="15" spans="1:73" ht="6.95" customHeight="1">
      <c r="B15" s="22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3"/>
      <c r="BS15" s="18" t="s">
        <v>6</v>
      </c>
    </row>
    <row r="16" spans="1:73" ht="14.45" customHeight="1">
      <c r="B16" s="22"/>
      <c r="C16" s="24"/>
      <c r="D16" s="28" t="s">
        <v>29</v>
      </c>
      <c r="E16" s="24"/>
      <c r="F16" s="24"/>
      <c r="G16" s="24"/>
      <c r="H16" s="24"/>
      <c r="I16" s="24"/>
      <c r="J16" s="24"/>
      <c r="K16" s="155" t="s">
        <v>715</v>
      </c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8" t="s">
        <v>24</v>
      </c>
      <c r="AL16" s="24"/>
      <c r="AM16" s="24"/>
      <c r="AN16" s="26" t="s">
        <v>5</v>
      </c>
      <c r="AO16" s="24"/>
      <c r="AP16" s="24"/>
      <c r="AQ16" s="23"/>
      <c r="BS16" s="18" t="s">
        <v>6</v>
      </c>
    </row>
    <row r="17" spans="2:71" ht="18.600000000000001" customHeight="1">
      <c r="B17" s="22"/>
      <c r="C17" s="24"/>
      <c r="D17" s="24"/>
      <c r="E17" s="26" t="s">
        <v>28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8" t="s">
        <v>26</v>
      </c>
      <c r="AL17" s="24"/>
      <c r="AM17" s="24"/>
      <c r="AN17" s="26" t="s">
        <v>5</v>
      </c>
      <c r="AO17" s="24"/>
      <c r="AP17" s="24"/>
      <c r="AQ17" s="23"/>
      <c r="BS17" s="18" t="s">
        <v>30</v>
      </c>
    </row>
    <row r="18" spans="2:71" ht="6.95" customHeight="1">
      <c r="B18" s="22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3"/>
      <c r="BS18" s="18" t="s">
        <v>9</v>
      </c>
    </row>
    <row r="19" spans="2:71" ht="14.45" customHeight="1">
      <c r="B19" s="22"/>
      <c r="C19" s="24"/>
      <c r="D19" s="28" t="s">
        <v>31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8" t="s">
        <v>24</v>
      </c>
      <c r="AL19" s="24"/>
      <c r="AM19" s="24"/>
      <c r="AN19" s="26" t="s">
        <v>5</v>
      </c>
      <c r="AO19" s="24"/>
      <c r="AP19" s="24"/>
      <c r="AQ19" s="23"/>
      <c r="BS19" s="18" t="s">
        <v>9</v>
      </c>
    </row>
    <row r="20" spans="2:71" ht="18.600000000000001" customHeight="1">
      <c r="B20" s="22"/>
      <c r="C20" s="24"/>
      <c r="D20" s="24"/>
      <c r="E20" s="26" t="s">
        <v>28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8" t="s">
        <v>26</v>
      </c>
      <c r="AL20" s="24"/>
      <c r="AM20" s="24"/>
      <c r="AN20" s="26" t="s">
        <v>5</v>
      </c>
      <c r="AO20" s="24"/>
      <c r="AP20" s="24"/>
      <c r="AQ20" s="23"/>
    </row>
    <row r="21" spans="2:71" ht="6.95" customHeight="1">
      <c r="B21" s="22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3"/>
    </row>
    <row r="22" spans="2:71" ht="15">
      <c r="B22" s="22"/>
      <c r="C22" s="24"/>
      <c r="D22" s="28" t="s">
        <v>32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3"/>
    </row>
    <row r="23" spans="2:71" ht="16.5" customHeight="1">
      <c r="B23" s="22"/>
      <c r="C23" s="24"/>
      <c r="D23" s="24"/>
      <c r="E23" s="181" t="s">
        <v>5</v>
      </c>
      <c r="F23" s="181"/>
      <c r="G23" s="181"/>
      <c r="H23" s="181"/>
      <c r="I23" s="181"/>
      <c r="J23" s="181"/>
      <c r="K23" s="181"/>
      <c r="L23" s="181"/>
      <c r="M23" s="181"/>
      <c r="N23" s="181"/>
      <c r="O23" s="181"/>
      <c r="P23" s="181"/>
      <c r="Q23" s="181"/>
      <c r="R23" s="181"/>
      <c r="S23" s="181"/>
      <c r="T23" s="181"/>
      <c r="U23" s="181"/>
      <c r="V23" s="181"/>
      <c r="W23" s="181"/>
      <c r="X23" s="181"/>
      <c r="Y23" s="181"/>
      <c r="Z23" s="181"/>
      <c r="AA23" s="181"/>
      <c r="AB23" s="181"/>
      <c r="AC23" s="181"/>
      <c r="AD23" s="181"/>
      <c r="AE23" s="181"/>
      <c r="AF23" s="181"/>
      <c r="AG23" s="181"/>
      <c r="AH23" s="181"/>
      <c r="AI23" s="181"/>
      <c r="AJ23" s="181"/>
      <c r="AK23" s="181"/>
      <c r="AL23" s="181"/>
      <c r="AM23" s="181"/>
      <c r="AN23" s="181"/>
      <c r="AO23" s="24"/>
      <c r="AP23" s="24"/>
      <c r="AQ23" s="23"/>
    </row>
    <row r="24" spans="2:71" ht="6.95" customHeight="1">
      <c r="B24" s="22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3"/>
    </row>
    <row r="25" spans="2:71" ht="6.95" customHeight="1">
      <c r="B25" s="22"/>
      <c r="C25" s="24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4"/>
      <c r="AQ25" s="23"/>
    </row>
    <row r="26" spans="2:71" ht="14.45" customHeight="1">
      <c r="B26" s="22"/>
      <c r="C26" s="24"/>
      <c r="D26" s="30" t="s">
        <v>33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82">
        <f>ROUND(AG87,2)</f>
        <v>0</v>
      </c>
      <c r="AL26" s="164"/>
      <c r="AM26" s="164"/>
      <c r="AN26" s="164"/>
      <c r="AO26" s="164"/>
      <c r="AP26" s="24"/>
      <c r="AQ26" s="23"/>
    </row>
    <row r="27" spans="2:71" ht="14.45" customHeight="1">
      <c r="B27" s="22"/>
      <c r="C27" s="24"/>
      <c r="D27" s="30" t="s">
        <v>34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182">
        <f>ROUND(AG91,2)</f>
        <v>0</v>
      </c>
      <c r="AL27" s="182"/>
      <c r="AM27" s="182"/>
      <c r="AN27" s="182"/>
      <c r="AO27" s="182"/>
      <c r="AP27" s="24"/>
      <c r="AQ27" s="23"/>
    </row>
    <row r="28" spans="2:71" s="1" customFormat="1" ht="6.95" customHeight="1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3"/>
    </row>
    <row r="29" spans="2:71" s="1" customFormat="1" ht="25.9" customHeight="1">
      <c r="B29" s="31"/>
      <c r="C29" s="32"/>
      <c r="D29" s="34" t="s">
        <v>35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183">
        <f>ROUND(AK26+AK27,2)</f>
        <v>0</v>
      </c>
      <c r="AL29" s="184"/>
      <c r="AM29" s="184"/>
      <c r="AN29" s="184"/>
      <c r="AO29" s="184"/>
      <c r="AP29" s="32"/>
      <c r="AQ29" s="33"/>
    </row>
    <row r="30" spans="2:71" s="1" customFormat="1" ht="6.95" customHeight="1"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3"/>
    </row>
    <row r="31" spans="2:71" s="2" customFormat="1" ht="14.45" customHeight="1">
      <c r="B31" s="36"/>
      <c r="C31" s="37"/>
      <c r="D31" s="38" t="s">
        <v>36</v>
      </c>
      <c r="E31" s="37"/>
      <c r="F31" s="38" t="s">
        <v>37</v>
      </c>
      <c r="G31" s="37"/>
      <c r="H31" s="37"/>
      <c r="I31" s="37"/>
      <c r="J31" s="37"/>
      <c r="K31" s="37"/>
      <c r="L31" s="157">
        <v>0.21</v>
      </c>
      <c r="M31" s="158"/>
      <c r="N31" s="158"/>
      <c r="O31" s="158"/>
      <c r="P31" s="37"/>
      <c r="Q31" s="37"/>
      <c r="R31" s="37"/>
      <c r="S31" s="37"/>
      <c r="T31" s="40" t="s">
        <v>38</v>
      </c>
      <c r="U31" s="37"/>
      <c r="V31" s="37"/>
      <c r="W31" s="185">
        <f>ROUND(AZ87+SUM(CD92),2)</f>
        <v>0</v>
      </c>
      <c r="X31" s="158"/>
      <c r="Y31" s="158"/>
      <c r="Z31" s="158"/>
      <c r="AA31" s="158"/>
      <c r="AB31" s="158"/>
      <c r="AC31" s="158"/>
      <c r="AD31" s="158"/>
      <c r="AE31" s="158"/>
      <c r="AF31" s="37"/>
      <c r="AG31" s="37"/>
      <c r="AH31" s="37"/>
      <c r="AI31" s="37"/>
      <c r="AJ31" s="37"/>
      <c r="AK31" s="185">
        <f>ROUND(AV87+SUM(BY92),2)</f>
        <v>0</v>
      </c>
      <c r="AL31" s="158"/>
      <c r="AM31" s="158"/>
      <c r="AN31" s="158"/>
      <c r="AO31" s="158"/>
      <c r="AP31" s="37"/>
      <c r="AQ31" s="41"/>
    </row>
    <row r="32" spans="2:71" s="2" customFormat="1" ht="14.45" customHeight="1">
      <c r="B32" s="36"/>
      <c r="C32" s="37"/>
      <c r="D32" s="37"/>
      <c r="E32" s="37"/>
      <c r="F32" s="38" t="s">
        <v>39</v>
      </c>
      <c r="G32" s="37"/>
      <c r="H32" s="37"/>
      <c r="I32" s="37"/>
      <c r="J32" s="37"/>
      <c r="K32" s="37"/>
      <c r="L32" s="157">
        <v>0.15</v>
      </c>
      <c r="M32" s="158"/>
      <c r="N32" s="158"/>
      <c r="O32" s="158"/>
      <c r="P32" s="37"/>
      <c r="Q32" s="37"/>
      <c r="R32" s="37"/>
      <c r="S32" s="37"/>
      <c r="T32" s="40" t="s">
        <v>38</v>
      </c>
      <c r="U32" s="37"/>
      <c r="V32" s="37"/>
      <c r="W32" s="185">
        <f>ROUND(BA87+SUM(CE92),2)</f>
        <v>0</v>
      </c>
      <c r="X32" s="158"/>
      <c r="Y32" s="158"/>
      <c r="Z32" s="158"/>
      <c r="AA32" s="158"/>
      <c r="AB32" s="158"/>
      <c r="AC32" s="158"/>
      <c r="AD32" s="158"/>
      <c r="AE32" s="158"/>
      <c r="AF32" s="37"/>
      <c r="AG32" s="37"/>
      <c r="AH32" s="37"/>
      <c r="AI32" s="37"/>
      <c r="AJ32" s="37"/>
      <c r="AK32" s="185">
        <f>ROUND(AW87+SUM(BZ92),2)</f>
        <v>0</v>
      </c>
      <c r="AL32" s="158"/>
      <c r="AM32" s="158"/>
      <c r="AN32" s="158"/>
      <c r="AO32" s="158"/>
      <c r="AP32" s="37"/>
      <c r="AQ32" s="41"/>
    </row>
    <row r="33" spans="2:43" s="2" customFormat="1" ht="14.45" hidden="1" customHeight="1">
      <c r="B33" s="36"/>
      <c r="C33" s="37"/>
      <c r="D33" s="37"/>
      <c r="E33" s="37"/>
      <c r="F33" s="38" t="s">
        <v>40</v>
      </c>
      <c r="G33" s="37"/>
      <c r="H33" s="37"/>
      <c r="I33" s="37"/>
      <c r="J33" s="37"/>
      <c r="K33" s="37"/>
      <c r="L33" s="157">
        <v>0.21</v>
      </c>
      <c r="M33" s="158"/>
      <c r="N33" s="158"/>
      <c r="O33" s="158"/>
      <c r="P33" s="37"/>
      <c r="Q33" s="37"/>
      <c r="R33" s="37"/>
      <c r="S33" s="37"/>
      <c r="T33" s="40" t="s">
        <v>38</v>
      </c>
      <c r="U33" s="37"/>
      <c r="V33" s="37"/>
      <c r="W33" s="185">
        <f>ROUND(BB87+SUM(CF92),2)</f>
        <v>0</v>
      </c>
      <c r="X33" s="158"/>
      <c r="Y33" s="158"/>
      <c r="Z33" s="158"/>
      <c r="AA33" s="158"/>
      <c r="AB33" s="158"/>
      <c r="AC33" s="158"/>
      <c r="AD33" s="158"/>
      <c r="AE33" s="158"/>
      <c r="AF33" s="37"/>
      <c r="AG33" s="37"/>
      <c r="AH33" s="37"/>
      <c r="AI33" s="37"/>
      <c r="AJ33" s="37"/>
      <c r="AK33" s="185">
        <v>0</v>
      </c>
      <c r="AL33" s="158"/>
      <c r="AM33" s="158"/>
      <c r="AN33" s="158"/>
      <c r="AO33" s="158"/>
      <c r="AP33" s="37"/>
      <c r="AQ33" s="41"/>
    </row>
    <row r="34" spans="2:43" s="2" customFormat="1" ht="14.45" hidden="1" customHeight="1">
      <c r="B34" s="36"/>
      <c r="C34" s="37"/>
      <c r="D34" s="37"/>
      <c r="E34" s="37"/>
      <c r="F34" s="38" t="s">
        <v>41</v>
      </c>
      <c r="G34" s="37"/>
      <c r="H34" s="37"/>
      <c r="I34" s="37"/>
      <c r="J34" s="37"/>
      <c r="K34" s="37"/>
      <c r="L34" s="157">
        <v>0.15</v>
      </c>
      <c r="M34" s="158"/>
      <c r="N34" s="158"/>
      <c r="O34" s="158"/>
      <c r="P34" s="37"/>
      <c r="Q34" s="37"/>
      <c r="R34" s="37"/>
      <c r="S34" s="37"/>
      <c r="T34" s="40" t="s">
        <v>38</v>
      </c>
      <c r="U34" s="37"/>
      <c r="V34" s="37"/>
      <c r="W34" s="185">
        <f>ROUND(BC87+SUM(CG92),2)</f>
        <v>0</v>
      </c>
      <c r="X34" s="158"/>
      <c r="Y34" s="158"/>
      <c r="Z34" s="158"/>
      <c r="AA34" s="158"/>
      <c r="AB34" s="158"/>
      <c r="AC34" s="158"/>
      <c r="AD34" s="158"/>
      <c r="AE34" s="158"/>
      <c r="AF34" s="37"/>
      <c r="AG34" s="37"/>
      <c r="AH34" s="37"/>
      <c r="AI34" s="37"/>
      <c r="AJ34" s="37"/>
      <c r="AK34" s="185">
        <v>0</v>
      </c>
      <c r="AL34" s="158"/>
      <c r="AM34" s="158"/>
      <c r="AN34" s="158"/>
      <c r="AO34" s="158"/>
      <c r="AP34" s="37"/>
      <c r="AQ34" s="41"/>
    </row>
    <row r="35" spans="2:43" s="2" customFormat="1" ht="14.45" hidden="1" customHeight="1">
      <c r="B35" s="36"/>
      <c r="C35" s="37"/>
      <c r="D35" s="37"/>
      <c r="E35" s="37"/>
      <c r="F35" s="38" t="s">
        <v>42</v>
      </c>
      <c r="G35" s="37"/>
      <c r="H35" s="37"/>
      <c r="I35" s="37"/>
      <c r="J35" s="37"/>
      <c r="K35" s="37"/>
      <c r="L35" s="157">
        <v>0</v>
      </c>
      <c r="M35" s="158"/>
      <c r="N35" s="158"/>
      <c r="O35" s="158"/>
      <c r="P35" s="37"/>
      <c r="Q35" s="37"/>
      <c r="R35" s="37"/>
      <c r="S35" s="37"/>
      <c r="T35" s="40" t="s">
        <v>38</v>
      </c>
      <c r="U35" s="37"/>
      <c r="V35" s="37"/>
      <c r="W35" s="185">
        <f>ROUND(BD87+SUM(CH92),2)</f>
        <v>0</v>
      </c>
      <c r="X35" s="158"/>
      <c r="Y35" s="158"/>
      <c r="Z35" s="158"/>
      <c r="AA35" s="158"/>
      <c r="AB35" s="158"/>
      <c r="AC35" s="158"/>
      <c r="AD35" s="158"/>
      <c r="AE35" s="158"/>
      <c r="AF35" s="37"/>
      <c r="AG35" s="37"/>
      <c r="AH35" s="37"/>
      <c r="AI35" s="37"/>
      <c r="AJ35" s="37"/>
      <c r="AK35" s="185">
        <v>0</v>
      </c>
      <c r="AL35" s="158"/>
      <c r="AM35" s="158"/>
      <c r="AN35" s="158"/>
      <c r="AO35" s="158"/>
      <c r="AP35" s="37"/>
      <c r="AQ35" s="41"/>
    </row>
    <row r="36" spans="2:43" s="1" customFormat="1" ht="6.95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3"/>
    </row>
    <row r="37" spans="2:43" s="1" customFormat="1" ht="25.9" customHeight="1">
      <c r="B37" s="31"/>
      <c r="C37" s="42"/>
      <c r="D37" s="43" t="s">
        <v>43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5" t="s">
        <v>44</v>
      </c>
      <c r="U37" s="44"/>
      <c r="V37" s="44"/>
      <c r="W37" s="44"/>
      <c r="X37" s="187" t="s">
        <v>45</v>
      </c>
      <c r="Y37" s="188"/>
      <c r="Z37" s="188"/>
      <c r="AA37" s="188"/>
      <c r="AB37" s="188"/>
      <c r="AC37" s="44"/>
      <c r="AD37" s="44"/>
      <c r="AE37" s="44"/>
      <c r="AF37" s="44"/>
      <c r="AG37" s="44"/>
      <c r="AH37" s="44"/>
      <c r="AI37" s="44"/>
      <c r="AJ37" s="44"/>
      <c r="AK37" s="189">
        <f>SUM(AK29:AK35)</f>
        <v>0</v>
      </c>
      <c r="AL37" s="188"/>
      <c r="AM37" s="188"/>
      <c r="AN37" s="188"/>
      <c r="AO37" s="190"/>
      <c r="AP37" s="42"/>
      <c r="AQ37" s="33"/>
    </row>
    <row r="38" spans="2:43" s="1" customFormat="1" ht="14.45" customHeight="1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3"/>
    </row>
    <row r="39" spans="2:43">
      <c r="B39" s="22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3"/>
    </row>
    <row r="40" spans="2:43">
      <c r="B40" s="22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3"/>
    </row>
    <row r="41" spans="2:43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3"/>
    </row>
    <row r="42" spans="2:43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3"/>
    </row>
    <row r="43" spans="2:43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3"/>
    </row>
    <row r="44" spans="2:43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3"/>
    </row>
    <row r="45" spans="2:43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3"/>
    </row>
    <row r="46" spans="2:43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3"/>
    </row>
    <row r="47" spans="2:43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3"/>
    </row>
    <row r="48" spans="2:43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3"/>
    </row>
    <row r="49" spans="2:43" s="1" customFormat="1" ht="15">
      <c r="B49" s="31"/>
      <c r="C49" s="32"/>
      <c r="D49" s="46" t="s">
        <v>46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8"/>
      <c r="AA49" s="32"/>
      <c r="AB49" s="32"/>
      <c r="AC49" s="46" t="s">
        <v>47</v>
      </c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8"/>
      <c r="AP49" s="32"/>
      <c r="AQ49" s="33"/>
    </row>
    <row r="50" spans="2:43">
      <c r="B50" s="22"/>
      <c r="C50" s="24"/>
      <c r="D50" s="49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50"/>
      <c r="AA50" s="24"/>
      <c r="AB50" s="24"/>
      <c r="AC50" s="49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50"/>
      <c r="AP50" s="24"/>
      <c r="AQ50" s="23"/>
    </row>
    <row r="51" spans="2:43">
      <c r="B51" s="22"/>
      <c r="C51" s="24"/>
      <c r="D51" s="49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50"/>
      <c r="AA51" s="24"/>
      <c r="AB51" s="24"/>
      <c r="AC51" s="49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50"/>
      <c r="AP51" s="24"/>
      <c r="AQ51" s="23"/>
    </row>
    <row r="52" spans="2:43">
      <c r="B52" s="22"/>
      <c r="C52" s="24"/>
      <c r="D52" s="49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50"/>
      <c r="AA52" s="24"/>
      <c r="AB52" s="24"/>
      <c r="AC52" s="49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50"/>
      <c r="AP52" s="24"/>
      <c r="AQ52" s="23"/>
    </row>
    <row r="53" spans="2:43">
      <c r="B53" s="22"/>
      <c r="C53" s="24"/>
      <c r="D53" s="49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50"/>
      <c r="AA53" s="24"/>
      <c r="AB53" s="24"/>
      <c r="AC53" s="49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50"/>
      <c r="AP53" s="24"/>
      <c r="AQ53" s="23"/>
    </row>
    <row r="54" spans="2:43">
      <c r="B54" s="22"/>
      <c r="C54" s="24"/>
      <c r="D54" s="49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50"/>
      <c r="AA54" s="24"/>
      <c r="AB54" s="24"/>
      <c r="AC54" s="49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50"/>
      <c r="AP54" s="24"/>
      <c r="AQ54" s="23"/>
    </row>
    <row r="55" spans="2:43">
      <c r="B55" s="22"/>
      <c r="C55" s="24"/>
      <c r="D55" s="49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50"/>
      <c r="AA55" s="24"/>
      <c r="AB55" s="24"/>
      <c r="AC55" s="49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50"/>
      <c r="AP55" s="24"/>
      <c r="AQ55" s="23"/>
    </row>
    <row r="56" spans="2:43">
      <c r="B56" s="22"/>
      <c r="C56" s="24"/>
      <c r="D56" s="49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50"/>
      <c r="AA56" s="24"/>
      <c r="AB56" s="24"/>
      <c r="AC56" s="49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50"/>
      <c r="AP56" s="24"/>
      <c r="AQ56" s="23"/>
    </row>
    <row r="57" spans="2:43">
      <c r="B57" s="22"/>
      <c r="C57" s="24"/>
      <c r="D57" s="49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50"/>
      <c r="AA57" s="24"/>
      <c r="AB57" s="24"/>
      <c r="AC57" s="49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50"/>
      <c r="AP57" s="24"/>
      <c r="AQ57" s="23"/>
    </row>
    <row r="58" spans="2:43" s="1" customFormat="1" ht="15">
      <c r="B58" s="31"/>
      <c r="C58" s="32"/>
      <c r="D58" s="51" t="s">
        <v>48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3" t="s">
        <v>49</v>
      </c>
      <c r="S58" s="52"/>
      <c r="T58" s="52"/>
      <c r="U58" s="52"/>
      <c r="V58" s="52"/>
      <c r="W58" s="52"/>
      <c r="X58" s="52"/>
      <c r="Y58" s="52"/>
      <c r="Z58" s="54"/>
      <c r="AA58" s="32"/>
      <c r="AB58" s="32"/>
      <c r="AC58" s="51" t="s">
        <v>48</v>
      </c>
      <c r="AD58" s="52"/>
      <c r="AE58" s="52"/>
      <c r="AF58" s="52"/>
      <c r="AG58" s="52"/>
      <c r="AH58" s="52"/>
      <c r="AI58" s="52"/>
      <c r="AJ58" s="52"/>
      <c r="AK58" s="52"/>
      <c r="AL58" s="52"/>
      <c r="AM58" s="53" t="s">
        <v>49</v>
      </c>
      <c r="AN58" s="52"/>
      <c r="AO58" s="54"/>
      <c r="AP58" s="32"/>
      <c r="AQ58" s="33"/>
    </row>
    <row r="59" spans="2:43">
      <c r="B59" s="22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3"/>
    </row>
    <row r="60" spans="2:43" s="1" customFormat="1" ht="15">
      <c r="B60" s="31"/>
      <c r="C60" s="32"/>
      <c r="D60" s="46" t="s">
        <v>50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8"/>
      <c r="AA60" s="32"/>
      <c r="AB60" s="32"/>
      <c r="AC60" s="46" t="s">
        <v>51</v>
      </c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8"/>
      <c r="AP60" s="32"/>
      <c r="AQ60" s="33"/>
    </row>
    <row r="61" spans="2:43">
      <c r="B61" s="22"/>
      <c r="C61" s="24"/>
      <c r="D61" s="49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50"/>
      <c r="AA61" s="24"/>
      <c r="AB61" s="24"/>
      <c r="AC61" s="49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50"/>
      <c r="AP61" s="24"/>
      <c r="AQ61" s="23"/>
    </row>
    <row r="62" spans="2:43">
      <c r="B62" s="22"/>
      <c r="C62" s="24"/>
      <c r="D62" s="49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50"/>
      <c r="AA62" s="24"/>
      <c r="AB62" s="24"/>
      <c r="AC62" s="49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50"/>
      <c r="AP62" s="24"/>
      <c r="AQ62" s="23"/>
    </row>
    <row r="63" spans="2:43">
      <c r="B63" s="22"/>
      <c r="C63" s="24"/>
      <c r="D63" s="49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50"/>
      <c r="AA63" s="24"/>
      <c r="AB63" s="24"/>
      <c r="AC63" s="49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50"/>
      <c r="AP63" s="24"/>
      <c r="AQ63" s="23"/>
    </row>
    <row r="64" spans="2:43">
      <c r="B64" s="22"/>
      <c r="C64" s="24"/>
      <c r="D64" s="49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50"/>
      <c r="AA64" s="24"/>
      <c r="AB64" s="24"/>
      <c r="AC64" s="49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50"/>
      <c r="AP64" s="24"/>
      <c r="AQ64" s="23"/>
    </row>
    <row r="65" spans="2:43">
      <c r="B65" s="22"/>
      <c r="C65" s="24"/>
      <c r="D65" s="49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50"/>
      <c r="AA65" s="24"/>
      <c r="AB65" s="24"/>
      <c r="AC65" s="49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50"/>
      <c r="AP65" s="24"/>
      <c r="AQ65" s="23"/>
    </row>
    <row r="66" spans="2:43">
      <c r="B66" s="22"/>
      <c r="C66" s="24"/>
      <c r="D66" s="49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50"/>
      <c r="AA66" s="24"/>
      <c r="AB66" s="24"/>
      <c r="AC66" s="49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50"/>
      <c r="AP66" s="24"/>
      <c r="AQ66" s="23"/>
    </row>
    <row r="67" spans="2:43">
      <c r="B67" s="22"/>
      <c r="C67" s="24"/>
      <c r="D67" s="49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50"/>
      <c r="AA67" s="24"/>
      <c r="AB67" s="24"/>
      <c r="AC67" s="49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50"/>
      <c r="AP67" s="24"/>
      <c r="AQ67" s="23"/>
    </row>
    <row r="68" spans="2:43">
      <c r="B68" s="22"/>
      <c r="C68" s="24"/>
      <c r="D68" s="49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50"/>
      <c r="AA68" s="24"/>
      <c r="AB68" s="24"/>
      <c r="AC68" s="49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50"/>
      <c r="AP68" s="24"/>
      <c r="AQ68" s="23"/>
    </row>
    <row r="69" spans="2:43" s="1" customFormat="1" ht="15">
      <c r="B69" s="31"/>
      <c r="C69" s="32"/>
      <c r="D69" s="51" t="s">
        <v>48</v>
      </c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3" t="s">
        <v>49</v>
      </c>
      <c r="S69" s="52"/>
      <c r="T69" s="52"/>
      <c r="U69" s="52"/>
      <c r="V69" s="52"/>
      <c r="W69" s="52"/>
      <c r="X69" s="52"/>
      <c r="Y69" s="52"/>
      <c r="Z69" s="54"/>
      <c r="AA69" s="32"/>
      <c r="AB69" s="32"/>
      <c r="AC69" s="51" t="s">
        <v>48</v>
      </c>
      <c r="AD69" s="52"/>
      <c r="AE69" s="52"/>
      <c r="AF69" s="52"/>
      <c r="AG69" s="52"/>
      <c r="AH69" s="52"/>
      <c r="AI69" s="52"/>
      <c r="AJ69" s="52"/>
      <c r="AK69" s="52"/>
      <c r="AL69" s="52"/>
      <c r="AM69" s="53" t="s">
        <v>49</v>
      </c>
      <c r="AN69" s="52"/>
      <c r="AO69" s="54"/>
      <c r="AP69" s="32"/>
      <c r="AQ69" s="33"/>
    </row>
    <row r="70" spans="2:43" s="1" customFormat="1" ht="6.95" customHeight="1"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3"/>
    </row>
    <row r="71" spans="2:43" s="1" customFormat="1" ht="6.9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7"/>
    </row>
    <row r="75" spans="2:43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60"/>
    </row>
    <row r="76" spans="2:43" s="1" customFormat="1" ht="36.950000000000003" customHeight="1">
      <c r="B76" s="31"/>
      <c r="C76" s="161" t="s">
        <v>52</v>
      </c>
      <c r="D76" s="162"/>
      <c r="E76" s="162"/>
      <c r="F76" s="162"/>
      <c r="G76" s="162"/>
      <c r="H76" s="162"/>
      <c r="I76" s="162"/>
      <c r="J76" s="162"/>
      <c r="K76" s="162"/>
      <c r="L76" s="162"/>
      <c r="M76" s="162"/>
      <c r="N76" s="162"/>
      <c r="O76" s="162"/>
      <c r="P76" s="162"/>
      <c r="Q76" s="162"/>
      <c r="R76" s="162"/>
      <c r="S76" s="162"/>
      <c r="T76" s="162"/>
      <c r="U76" s="162"/>
      <c r="V76" s="162"/>
      <c r="W76" s="162"/>
      <c r="X76" s="162"/>
      <c r="Y76" s="162"/>
      <c r="Z76" s="162"/>
      <c r="AA76" s="162"/>
      <c r="AB76" s="162"/>
      <c r="AC76" s="162"/>
      <c r="AD76" s="162"/>
      <c r="AE76" s="162"/>
      <c r="AF76" s="162"/>
      <c r="AG76" s="162"/>
      <c r="AH76" s="162"/>
      <c r="AI76" s="162"/>
      <c r="AJ76" s="162"/>
      <c r="AK76" s="162"/>
      <c r="AL76" s="162"/>
      <c r="AM76" s="162"/>
      <c r="AN76" s="162"/>
      <c r="AO76" s="162"/>
      <c r="AP76" s="162"/>
      <c r="AQ76" s="33"/>
    </row>
    <row r="77" spans="2:43" s="3" customFormat="1" ht="14.45" customHeight="1">
      <c r="B77" s="61"/>
      <c r="C77" s="28" t="s">
        <v>15</v>
      </c>
      <c r="D77" s="62"/>
      <c r="E77" s="62"/>
      <c r="F77" s="62"/>
      <c r="G77" s="62"/>
      <c r="H77" s="62"/>
      <c r="I77" s="62"/>
      <c r="J77" s="62"/>
      <c r="K77" s="62"/>
      <c r="L77" s="62" t="str">
        <f>K5</f>
        <v>9999434</v>
      </c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3"/>
    </row>
    <row r="78" spans="2:43" s="4" customFormat="1" ht="36.950000000000003" customHeight="1">
      <c r="B78" s="64"/>
      <c r="C78" s="65" t="s">
        <v>17</v>
      </c>
      <c r="D78" s="66"/>
      <c r="E78" s="66"/>
      <c r="F78" s="66"/>
      <c r="G78" s="66"/>
      <c r="H78" s="66"/>
      <c r="I78" s="66"/>
      <c r="J78" s="66"/>
      <c r="K78" s="66"/>
      <c r="L78" s="191" t="str">
        <f>K6</f>
        <v>Rekonstrukce plynové kotelny KD Horažďovice, Č.P.17</v>
      </c>
      <c r="M78" s="192"/>
      <c r="N78" s="192"/>
      <c r="O78" s="192"/>
      <c r="P78" s="192"/>
      <c r="Q78" s="192"/>
      <c r="R78" s="192"/>
      <c r="S78" s="192"/>
      <c r="T78" s="192"/>
      <c r="U78" s="192"/>
      <c r="V78" s="192"/>
      <c r="W78" s="192"/>
      <c r="X78" s="192"/>
      <c r="Y78" s="192"/>
      <c r="Z78" s="192"/>
      <c r="AA78" s="192"/>
      <c r="AB78" s="192"/>
      <c r="AC78" s="192"/>
      <c r="AD78" s="192"/>
      <c r="AE78" s="192"/>
      <c r="AF78" s="192"/>
      <c r="AG78" s="192"/>
      <c r="AH78" s="192"/>
      <c r="AI78" s="192"/>
      <c r="AJ78" s="192"/>
      <c r="AK78" s="192"/>
      <c r="AL78" s="192"/>
      <c r="AM78" s="192"/>
      <c r="AN78" s="192"/>
      <c r="AO78" s="192"/>
      <c r="AP78" s="66"/>
      <c r="AQ78" s="67"/>
    </row>
    <row r="79" spans="2:43" s="1" customFormat="1" ht="6.95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3"/>
    </row>
    <row r="80" spans="2:43" s="1" customFormat="1" ht="15">
      <c r="B80" s="31"/>
      <c r="C80" s="28" t="s">
        <v>20</v>
      </c>
      <c r="D80" s="32"/>
      <c r="E80" s="32"/>
      <c r="F80" s="32"/>
      <c r="G80" s="32"/>
      <c r="H80" s="32"/>
      <c r="I80" s="32"/>
      <c r="J80" s="32"/>
      <c r="K80" s="32"/>
      <c r="L80" s="68" t="str">
        <f>IF(K8="","",K8)</f>
        <v>k.ú.Horažďovice</v>
      </c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28" t="s">
        <v>21</v>
      </c>
      <c r="AJ80" s="32"/>
      <c r="AK80" s="32"/>
      <c r="AL80" s="32"/>
      <c r="AM80" s="69" t="str">
        <f>IF(AN8= "","",AN8)</f>
        <v>24. 3. 2020</v>
      </c>
      <c r="AN80" s="32"/>
      <c r="AO80" s="32"/>
      <c r="AP80" s="32"/>
      <c r="AQ80" s="33"/>
    </row>
    <row r="81" spans="1:76" s="1" customFormat="1" ht="6.95" customHeight="1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3"/>
    </row>
    <row r="82" spans="1:76" s="1" customFormat="1" ht="15">
      <c r="B82" s="31"/>
      <c r="C82" s="28" t="s">
        <v>23</v>
      </c>
      <c r="D82" s="32"/>
      <c r="E82" s="32"/>
      <c r="F82" s="32"/>
      <c r="G82" s="32"/>
      <c r="H82" s="32"/>
      <c r="I82" s="32"/>
      <c r="J82" s="32"/>
      <c r="K82" s="32"/>
      <c r="L82" s="62" t="str">
        <f>IF(E11= "","",E11)</f>
        <v/>
      </c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28" t="s">
        <v>29</v>
      </c>
      <c r="AJ82" s="32"/>
      <c r="AK82" s="32"/>
      <c r="AL82" s="32"/>
      <c r="AM82" s="172" t="str">
        <f>IF(E17="","",E17)</f>
        <v xml:space="preserve"> </v>
      </c>
      <c r="AN82" s="172"/>
      <c r="AO82" s="172"/>
      <c r="AP82" s="172"/>
      <c r="AQ82" s="33"/>
      <c r="AS82" s="168" t="s">
        <v>53</v>
      </c>
      <c r="AT82" s="169"/>
      <c r="AU82" s="47"/>
      <c r="AV82" s="47"/>
      <c r="AW82" s="47"/>
      <c r="AX82" s="47"/>
      <c r="AY82" s="47"/>
      <c r="AZ82" s="47"/>
      <c r="BA82" s="47"/>
      <c r="BB82" s="47"/>
      <c r="BC82" s="47"/>
      <c r="BD82" s="48"/>
    </row>
    <row r="83" spans="1:76" s="1" customFormat="1" ht="15">
      <c r="B83" s="31"/>
      <c r="C83" s="28" t="s">
        <v>27</v>
      </c>
      <c r="D83" s="32"/>
      <c r="E83" s="32"/>
      <c r="F83" s="32"/>
      <c r="G83" s="32"/>
      <c r="H83" s="32"/>
      <c r="I83" s="32"/>
      <c r="J83" s="32"/>
      <c r="K83" s="32"/>
      <c r="L83" s="62" t="str">
        <f>IF(E14="","",E14)</f>
        <v xml:space="preserve"> </v>
      </c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28" t="s">
        <v>31</v>
      </c>
      <c r="AJ83" s="32"/>
      <c r="AK83" s="32"/>
      <c r="AL83" s="32"/>
      <c r="AM83" s="172" t="str">
        <f>IF(E20="","",E20)</f>
        <v xml:space="preserve"> </v>
      </c>
      <c r="AN83" s="172"/>
      <c r="AO83" s="172"/>
      <c r="AP83" s="172"/>
      <c r="AQ83" s="33"/>
      <c r="AS83" s="170"/>
      <c r="AT83" s="171"/>
      <c r="AU83" s="32"/>
      <c r="AV83" s="32"/>
      <c r="AW83" s="32"/>
      <c r="AX83" s="32"/>
      <c r="AY83" s="32"/>
      <c r="AZ83" s="32"/>
      <c r="BA83" s="32"/>
      <c r="BB83" s="32"/>
      <c r="BC83" s="32"/>
      <c r="BD83" s="70"/>
    </row>
    <row r="84" spans="1:76" s="1" customFormat="1" ht="10.7" customHeight="1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3"/>
      <c r="AS84" s="170"/>
      <c r="AT84" s="171"/>
      <c r="AU84" s="32"/>
      <c r="AV84" s="32"/>
      <c r="AW84" s="32"/>
      <c r="AX84" s="32"/>
      <c r="AY84" s="32"/>
      <c r="AZ84" s="32"/>
      <c r="BA84" s="32"/>
      <c r="BB84" s="32"/>
      <c r="BC84" s="32"/>
      <c r="BD84" s="70"/>
    </row>
    <row r="85" spans="1:76" s="1" customFormat="1" ht="29.25" customHeight="1">
      <c r="B85" s="31"/>
      <c r="C85" s="193" t="s">
        <v>54</v>
      </c>
      <c r="D85" s="174"/>
      <c r="E85" s="174"/>
      <c r="F85" s="174"/>
      <c r="G85" s="174"/>
      <c r="H85" s="71"/>
      <c r="I85" s="173" t="s">
        <v>55</v>
      </c>
      <c r="J85" s="174"/>
      <c r="K85" s="174"/>
      <c r="L85" s="174"/>
      <c r="M85" s="174"/>
      <c r="N85" s="174"/>
      <c r="O85" s="174"/>
      <c r="P85" s="174"/>
      <c r="Q85" s="174"/>
      <c r="R85" s="174"/>
      <c r="S85" s="174"/>
      <c r="T85" s="174"/>
      <c r="U85" s="174"/>
      <c r="V85" s="174"/>
      <c r="W85" s="174"/>
      <c r="X85" s="174"/>
      <c r="Y85" s="174"/>
      <c r="Z85" s="174"/>
      <c r="AA85" s="174"/>
      <c r="AB85" s="174"/>
      <c r="AC85" s="174"/>
      <c r="AD85" s="174"/>
      <c r="AE85" s="174"/>
      <c r="AF85" s="174"/>
      <c r="AG85" s="173" t="s">
        <v>56</v>
      </c>
      <c r="AH85" s="174"/>
      <c r="AI85" s="174"/>
      <c r="AJ85" s="174"/>
      <c r="AK85" s="174"/>
      <c r="AL85" s="174"/>
      <c r="AM85" s="174"/>
      <c r="AN85" s="173" t="s">
        <v>57</v>
      </c>
      <c r="AO85" s="174"/>
      <c r="AP85" s="175"/>
      <c r="AQ85" s="33"/>
      <c r="AS85" s="72" t="s">
        <v>58</v>
      </c>
      <c r="AT85" s="73" t="s">
        <v>59</v>
      </c>
      <c r="AU85" s="73" t="s">
        <v>60</v>
      </c>
      <c r="AV85" s="73" t="s">
        <v>61</v>
      </c>
      <c r="AW85" s="73" t="s">
        <v>62</v>
      </c>
      <c r="AX85" s="73" t="s">
        <v>63</v>
      </c>
      <c r="AY85" s="73" t="s">
        <v>64</v>
      </c>
      <c r="AZ85" s="73" t="s">
        <v>65</v>
      </c>
      <c r="BA85" s="73" t="s">
        <v>66</v>
      </c>
      <c r="BB85" s="73" t="s">
        <v>67</v>
      </c>
      <c r="BC85" s="73" t="s">
        <v>68</v>
      </c>
      <c r="BD85" s="74" t="s">
        <v>69</v>
      </c>
    </row>
    <row r="86" spans="1:76" s="1" customFormat="1" ht="10.7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3"/>
      <c r="AS86" s="75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8"/>
    </row>
    <row r="87" spans="1:76" s="4" customFormat="1" ht="32.450000000000003" customHeight="1">
      <c r="B87" s="64"/>
      <c r="C87" s="76" t="s">
        <v>70</v>
      </c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  <c r="AC87" s="77"/>
      <c r="AD87" s="77"/>
      <c r="AE87" s="77"/>
      <c r="AF87" s="77"/>
      <c r="AG87" s="178">
        <f>ROUND(SUM(AG88:AG89),2)</f>
        <v>0</v>
      </c>
      <c r="AH87" s="178"/>
      <c r="AI87" s="178"/>
      <c r="AJ87" s="178"/>
      <c r="AK87" s="178"/>
      <c r="AL87" s="178"/>
      <c r="AM87" s="178"/>
      <c r="AN87" s="179">
        <f>SUM(AG87,AT87)</f>
        <v>0</v>
      </c>
      <c r="AO87" s="179"/>
      <c r="AP87" s="179"/>
      <c r="AQ87" s="67"/>
      <c r="AS87" s="78">
        <f>ROUND(SUM(AS88:AS89),2)</f>
        <v>0</v>
      </c>
      <c r="AT87" s="79">
        <f>ROUND(SUM(AV87:AW87),2)</f>
        <v>0</v>
      </c>
      <c r="AU87" s="80">
        <f>ROUND(SUM(AU88:AU89),5)</f>
        <v>292.07249000000002</v>
      </c>
      <c r="AV87" s="79">
        <f>ROUND(AZ87*L31,2)</f>
        <v>0</v>
      </c>
      <c r="AW87" s="79">
        <f>ROUND(BA87*L32,2)</f>
        <v>0</v>
      </c>
      <c r="AX87" s="79">
        <f>ROUND(BB87*L31,2)</f>
        <v>0</v>
      </c>
      <c r="AY87" s="79">
        <f>ROUND(BC87*L32,2)</f>
        <v>0</v>
      </c>
      <c r="AZ87" s="79">
        <f>ROUND(SUM(AZ88:AZ89),2)</f>
        <v>0</v>
      </c>
      <c r="BA87" s="79">
        <f>ROUND(SUM(BA88:BA89),2)</f>
        <v>0</v>
      </c>
      <c r="BB87" s="79">
        <f>ROUND(SUM(BB88:BB89),2)</f>
        <v>0</v>
      </c>
      <c r="BC87" s="79">
        <f>ROUND(SUM(BC88:BC89),2)</f>
        <v>0</v>
      </c>
      <c r="BD87" s="81">
        <f>ROUND(SUM(BD88:BD89),2)</f>
        <v>0</v>
      </c>
      <c r="BS87" s="82" t="s">
        <v>71</v>
      </c>
      <c r="BT87" s="82" t="s">
        <v>72</v>
      </c>
      <c r="BU87" s="83" t="s">
        <v>73</v>
      </c>
      <c r="BV87" s="82" t="s">
        <v>74</v>
      </c>
      <c r="BW87" s="82" t="s">
        <v>75</v>
      </c>
      <c r="BX87" s="82" t="s">
        <v>76</v>
      </c>
    </row>
    <row r="88" spans="1:76" s="5" customFormat="1" ht="16.5" customHeight="1">
      <c r="A88" s="84" t="s">
        <v>77</v>
      </c>
      <c r="B88" s="85"/>
      <c r="C88" s="86"/>
      <c r="D88" s="186" t="s">
        <v>78</v>
      </c>
      <c r="E88" s="186"/>
      <c r="F88" s="186"/>
      <c r="G88" s="186"/>
      <c r="H88" s="186"/>
      <c r="I88" s="87"/>
      <c r="J88" s="186" t="s">
        <v>723</v>
      </c>
      <c r="K88" s="186"/>
      <c r="L88" s="186"/>
      <c r="M88" s="186"/>
      <c r="N88" s="186"/>
      <c r="O88" s="186"/>
      <c r="P88" s="186"/>
      <c r="Q88" s="186"/>
      <c r="R88" s="186"/>
      <c r="S88" s="186"/>
      <c r="T88" s="186"/>
      <c r="U88" s="186"/>
      <c r="V88" s="186"/>
      <c r="W88" s="186"/>
      <c r="X88" s="186"/>
      <c r="Y88" s="186"/>
      <c r="Z88" s="186"/>
      <c r="AA88" s="186"/>
      <c r="AB88" s="186"/>
      <c r="AC88" s="186"/>
      <c r="AD88" s="186"/>
      <c r="AE88" s="186"/>
      <c r="AF88" s="186"/>
      <c r="AG88" s="176">
        <f>'01 - D.2.1 Technologie zd...'!M30</f>
        <v>0</v>
      </c>
      <c r="AH88" s="177"/>
      <c r="AI88" s="177"/>
      <c r="AJ88" s="177"/>
      <c r="AK88" s="177"/>
      <c r="AL88" s="177"/>
      <c r="AM88" s="177"/>
      <c r="AN88" s="176">
        <f>SUM(AG88,AT88)</f>
        <v>0</v>
      </c>
      <c r="AO88" s="177"/>
      <c r="AP88" s="177"/>
      <c r="AQ88" s="88"/>
      <c r="AS88" s="89">
        <f>'01 - D.2.1 Technologie zd...'!M28</f>
        <v>0</v>
      </c>
      <c r="AT88" s="90">
        <f>ROUND(SUM(AV88:AW88),2)</f>
        <v>0</v>
      </c>
      <c r="AU88" s="91">
        <f>'01 - D.2.1 Technologie zd...'!W120</f>
        <v>194.36342199999999</v>
      </c>
      <c r="AV88" s="90">
        <f>'01 - D.2.1 Technologie zd...'!M32</f>
        <v>0</v>
      </c>
      <c r="AW88" s="90">
        <f>'01 - D.2.1 Technologie zd...'!M33</f>
        <v>0</v>
      </c>
      <c r="AX88" s="90">
        <f>'01 - D.2.1 Technologie zd...'!M34</f>
        <v>0</v>
      </c>
      <c r="AY88" s="90">
        <f>'01 - D.2.1 Technologie zd...'!M35</f>
        <v>0</v>
      </c>
      <c r="AZ88" s="90">
        <f>'01 - D.2.1 Technologie zd...'!H32</f>
        <v>0</v>
      </c>
      <c r="BA88" s="90">
        <f>'01 - D.2.1 Technologie zd...'!H33</f>
        <v>0</v>
      </c>
      <c r="BB88" s="90">
        <f>'01 - D.2.1 Technologie zd...'!H34</f>
        <v>0</v>
      </c>
      <c r="BC88" s="90">
        <f>'01 - D.2.1 Technologie zd...'!H35</f>
        <v>0</v>
      </c>
      <c r="BD88" s="92">
        <f>'01 - D.2.1 Technologie zd...'!H36</f>
        <v>0</v>
      </c>
      <c r="BT88" s="93" t="s">
        <v>79</v>
      </c>
      <c r="BV88" s="93" t="s">
        <v>74</v>
      </c>
      <c r="BW88" s="93" t="s">
        <v>80</v>
      </c>
      <c r="BX88" s="93" t="s">
        <v>75</v>
      </c>
    </row>
    <row r="89" spans="1:76" s="5" customFormat="1" ht="16.5" customHeight="1">
      <c r="A89" s="84" t="s">
        <v>77</v>
      </c>
      <c r="B89" s="85"/>
      <c r="C89" s="86"/>
      <c r="D89" s="186" t="s">
        <v>81</v>
      </c>
      <c r="E89" s="186"/>
      <c r="F89" s="186"/>
      <c r="G89" s="186"/>
      <c r="H89" s="186"/>
      <c r="I89" s="87"/>
      <c r="J89" s="186" t="s">
        <v>724</v>
      </c>
      <c r="K89" s="186"/>
      <c r="L89" s="186"/>
      <c r="M89" s="186"/>
      <c r="N89" s="186"/>
      <c r="O89" s="186"/>
      <c r="P89" s="186"/>
      <c r="Q89" s="186"/>
      <c r="R89" s="186"/>
      <c r="S89" s="186"/>
      <c r="T89" s="186"/>
      <c r="U89" s="186"/>
      <c r="V89" s="186"/>
      <c r="W89" s="186"/>
      <c r="X89" s="186"/>
      <c r="Y89" s="186"/>
      <c r="Z89" s="186"/>
      <c r="AA89" s="186"/>
      <c r="AB89" s="186"/>
      <c r="AC89" s="186"/>
      <c r="AD89" s="186"/>
      <c r="AE89" s="186"/>
      <c r="AF89" s="186"/>
      <c r="AG89" s="176">
        <f>'02 - D.2.1 Demontáže'!M30</f>
        <v>0</v>
      </c>
      <c r="AH89" s="177"/>
      <c r="AI89" s="177"/>
      <c r="AJ89" s="177"/>
      <c r="AK89" s="177"/>
      <c r="AL89" s="177"/>
      <c r="AM89" s="177"/>
      <c r="AN89" s="176">
        <f>SUM(AG89,AT89)</f>
        <v>0</v>
      </c>
      <c r="AO89" s="177"/>
      <c r="AP89" s="177"/>
      <c r="AQ89" s="88"/>
      <c r="AS89" s="94">
        <f>'02 - D.2.1 Demontáže'!M28</f>
        <v>0</v>
      </c>
      <c r="AT89" s="95">
        <f>ROUND(SUM(AV89:AW89),2)</f>
        <v>0</v>
      </c>
      <c r="AU89" s="96">
        <f>'02 - D.2.1 Demontáže'!W116</f>
        <v>97.709063999999984</v>
      </c>
      <c r="AV89" s="95">
        <f>'02 - D.2.1 Demontáže'!M32</f>
        <v>0</v>
      </c>
      <c r="AW89" s="95">
        <f>'02 - D.2.1 Demontáže'!M33</f>
        <v>0</v>
      </c>
      <c r="AX89" s="95">
        <f>'02 - D.2.1 Demontáže'!M34</f>
        <v>0</v>
      </c>
      <c r="AY89" s="95">
        <f>'02 - D.2.1 Demontáže'!M35</f>
        <v>0</v>
      </c>
      <c r="AZ89" s="95">
        <f>'02 - D.2.1 Demontáže'!H32</f>
        <v>0</v>
      </c>
      <c r="BA89" s="95">
        <f>'02 - D.2.1 Demontáže'!H33</f>
        <v>0</v>
      </c>
      <c r="BB89" s="95">
        <f>'02 - D.2.1 Demontáže'!H34</f>
        <v>0</v>
      </c>
      <c r="BC89" s="95">
        <f>'02 - D.2.1 Demontáže'!H35</f>
        <v>0</v>
      </c>
      <c r="BD89" s="97">
        <f>'02 - D.2.1 Demontáže'!H36</f>
        <v>0</v>
      </c>
      <c r="BT89" s="93" t="s">
        <v>79</v>
      </c>
      <c r="BV89" s="93" t="s">
        <v>74</v>
      </c>
      <c r="BW89" s="93" t="s">
        <v>82</v>
      </c>
      <c r="BX89" s="93" t="s">
        <v>75</v>
      </c>
    </row>
    <row r="90" spans="1:76">
      <c r="B90" s="22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  <c r="AK90" s="24"/>
      <c r="AL90" s="24"/>
      <c r="AM90" s="24"/>
      <c r="AN90" s="24"/>
      <c r="AO90" s="24"/>
      <c r="AP90" s="24"/>
      <c r="AQ90" s="23"/>
    </row>
    <row r="91" spans="1:76" s="1" customFormat="1" ht="30" customHeight="1">
      <c r="B91" s="31"/>
      <c r="C91" s="76" t="s">
        <v>83</v>
      </c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179">
        <v>0</v>
      </c>
      <c r="AH91" s="179"/>
      <c r="AI91" s="179"/>
      <c r="AJ91" s="179"/>
      <c r="AK91" s="179"/>
      <c r="AL91" s="179"/>
      <c r="AM91" s="179"/>
      <c r="AN91" s="179">
        <v>0</v>
      </c>
      <c r="AO91" s="179"/>
      <c r="AP91" s="179"/>
      <c r="AQ91" s="33"/>
      <c r="AS91" s="72" t="s">
        <v>84</v>
      </c>
      <c r="AT91" s="73" t="s">
        <v>85</v>
      </c>
      <c r="AU91" s="73" t="s">
        <v>36</v>
      </c>
      <c r="AV91" s="74" t="s">
        <v>59</v>
      </c>
    </row>
    <row r="92" spans="1:76" s="1" customFormat="1" ht="10.7" customHeight="1"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2"/>
      <c r="AK92" s="32"/>
      <c r="AL92" s="32"/>
      <c r="AM92" s="32"/>
      <c r="AN92" s="32"/>
      <c r="AO92" s="32"/>
      <c r="AP92" s="32"/>
      <c r="AQ92" s="33"/>
      <c r="AS92" s="98"/>
      <c r="AT92" s="52"/>
      <c r="AU92" s="52"/>
      <c r="AV92" s="54"/>
    </row>
    <row r="93" spans="1:76" s="1" customFormat="1" ht="30" customHeight="1">
      <c r="B93" s="31"/>
      <c r="C93" s="99" t="s">
        <v>86</v>
      </c>
      <c r="D93" s="100"/>
      <c r="E93" s="100"/>
      <c r="F93" s="100"/>
      <c r="G93" s="100"/>
      <c r="H93" s="100"/>
      <c r="I93" s="100"/>
      <c r="J93" s="100"/>
      <c r="K93" s="100"/>
      <c r="L93" s="100"/>
      <c r="M93" s="100"/>
      <c r="N93" s="100"/>
      <c r="O93" s="100"/>
      <c r="P93" s="100"/>
      <c r="Q93" s="100"/>
      <c r="R93" s="100"/>
      <c r="S93" s="100"/>
      <c r="T93" s="100"/>
      <c r="U93" s="100"/>
      <c r="V93" s="100"/>
      <c r="W93" s="100"/>
      <c r="X93" s="100"/>
      <c r="Y93" s="100"/>
      <c r="Z93" s="100"/>
      <c r="AA93" s="100"/>
      <c r="AB93" s="100"/>
      <c r="AC93" s="100"/>
      <c r="AD93" s="100"/>
      <c r="AE93" s="100"/>
      <c r="AF93" s="100"/>
      <c r="AG93" s="180">
        <f>ROUND(AG87+AG91,2)</f>
        <v>0</v>
      </c>
      <c r="AH93" s="180"/>
      <c r="AI93" s="180"/>
      <c r="AJ93" s="180"/>
      <c r="AK93" s="180"/>
      <c r="AL93" s="180"/>
      <c r="AM93" s="180"/>
      <c r="AN93" s="180">
        <f>AN87+AN91</f>
        <v>0</v>
      </c>
      <c r="AO93" s="180"/>
      <c r="AP93" s="180"/>
      <c r="AQ93" s="33"/>
    </row>
    <row r="94" spans="1:76" s="1" customFormat="1" ht="6.95" customHeight="1">
      <c r="B94" s="55"/>
      <c r="C94" s="56"/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  <c r="AB94" s="56"/>
      <c r="AC94" s="56"/>
      <c r="AD94" s="56"/>
      <c r="AE94" s="56"/>
      <c r="AF94" s="56"/>
      <c r="AG94" s="56"/>
      <c r="AH94" s="56"/>
      <c r="AI94" s="56"/>
      <c r="AJ94" s="56"/>
      <c r="AK94" s="56"/>
      <c r="AL94" s="56"/>
      <c r="AM94" s="56"/>
      <c r="AN94" s="56"/>
      <c r="AO94" s="56"/>
      <c r="AP94" s="56"/>
      <c r="AQ94" s="57"/>
    </row>
  </sheetData>
  <mergeCells count="49">
    <mergeCell ref="D89:H89"/>
    <mergeCell ref="J89:AF89"/>
    <mergeCell ref="W35:AE35"/>
    <mergeCell ref="AK35:AO35"/>
    <mergeCell ref="X37:AB37"/>
    <mergeCell ref="AK37:AO37"/>
    <mergeCell ref="J88:AF88"/>
    <mergeCell ref="C76:AP76"/>
    <mergeCell ref="L78:AO78"/>
    <mergeCell ref="C85:G85"/>
    <mergeCell ref="I85:AF85"/>
    <mergeCell ref="AG85:AM85"/>
    <mergeCell ref="D88:H88"/>
    <mergeCell ref="AN89:AP89"/>
    <mergeCell ref="AM82:AP82"/>
    <mergeCell ref="AG89:AM89"/>
    <mergeCell ref="AG91:AM91"/>
    <mergeCell ref="AN91:AP91"/>
    <mergeCell ref="AG93:AM93"/>
    <mergeCell ref="AN93:AP93"/>
    <mergeCell ref="E23:AN23"/>
    <mergeCell ref="AK26:AO26"/>
    <mergeCell ref="AK27:AO27"/>
    <mergeCell ref="AK29:AO29"/>
    <mergeCell ref="W31:AE31"/>
    <mergeCell ref="AK31:AO31"/>
    <mergeCell ref="W32:AE32"/>
    <mergeCell ref="AK32:AO32"/>
    <mergeCell ref="W33:AE33"/>
    <mergeCell ref="AK33:AO33"/>
    <mergeCell ref="W34:AE34"/>
    <mergeCell ref="AK34:AO34"/>
    <mergeCell ref="AS82:AT84"/>
    <mergeCell ref="AM83:AP83"/>
    <mergeCell ref="AN85:AP85"/>
    <mergeCell ref="AN88:AP88"/>
    <mergeCell ref="AG88:AM88"/>
    <mergeCell ref="AG87:AM87"/>
    <mergeCell ref="AN87:AP87"/>
    <mergeCell ref="C2:AP2"/>
    <mergeCell ref="C4:AP4"/>
    <mergeCell ref="K5:AO5"/>
    <mergeCell ref="K6:AO6"/>
    <mergeCell ref="AR2:BE2"/>
    <mergeCell ref="L35:O35"/>
    <mergeCell ref="L33:O33"/>
    <mergeCell ref="L31:O31"/>
    <mergeCell ref="L32:O32"/>
    <mergeCell ref="L34:O34"/>
  </mergeCells>
  <hyperlinks>
    <hyperlink ref="K1:S1" location="C2" display="1) Souhrnný list stavby" xr:uid="{00000000-0004-0000-0000-000000000000}"/>
    <hyperlink ref="W1:AF1" location="C87" display="2) Rekapitulace objektů" xr:uid="{00000000-0004-0000-0000-000001000000}"/>
    <hyperlink ref="A88" location="'01 - D.2.1 Technologie zd...'!C2" display="/" xr:uid="{00000000-0004-0000-0000-000002000000}"/>
    <hyperlink ref="A89" location="'02 - D.2.1 Demontáže'!C2" display="/" xr:uid="{00000000-0004-0000-00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282"/>
  <sheetViews>
    <sheetView showGridLines="0" tabSelected="1" workbookViewId="0">
      <pane ySplit="1" topLeftCell="A151" activePane="bottomLeft" state="frozen"/>
      <selection pane="bottomLeft" activeCell="F166" sqref="F166:I166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31.1640625" customWidth="1"/>
    <col min="10" max="10" width="5.1640625" customWidth="1"/>
    <col min="11" max="11" width="11.5" customWidth="1"/>
    <col min="12" max="12" width="9" customWidth="1"/>
    <col min="13" max="14" width="6" customWidth="1"/>
    <col min="15" max="15" width="2" customWidth="1"/>
    <col min="16" max="16" width="9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1"/>
      <c r="B1" s="11"/>
      <c r="C1" s="11"/>
      <c r="D1" s="12" t="s">
        <v>1</v>
      </c>
      <c r="E1" s="11"/>
      <c r="F1" s="13" t="s">
        <v>87</v>
      </c>
      <c r="G1" s="13"/>
      <c r="H1" s="200" t="s">
        <v>88</v>
      </c>
      <c r="I1" s="200"/>
      <c r="J1" s="200"/>
      <c r="K1" s="200"/>
      <c r="L1" s="13" t="s">
        <v>89</v>
      </c>
      <c r="M1" s="11"/>
      <c r="N1" s="11"/>
      <c r="O1" s="12" t="s">
        <v>90</v>
      </c>
      <c r="P1" s="11"/>
      <c r="Q1" s="11"/>
      <c r="R1" s="11"/>
      <c r="S1" s="13" t="s">
        <v>91</v>
      </c>
      <c r="T1" s="13"/>
      <c r="U1" s="101"/>
      <c r="V1" s="101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59" t="s">
        <v>7</v>
      </c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S2" s="166" t="s">
        <v>8</v>
      </c>
      <c r="T2" s="167"/>
      <c r="U2" s="167"/>
      <c r="V2" s="167"/>
      <c r="W2" s="167"/>
      <c r="X2" s="167"/>
      <c r="Y2" s="167"/>
      <c r="Z2" s="167"/>
      <c r="AA2" s="167"/>
      <c r="AB2" s="167"/>
      <c r="AC2" s="167"/>
      <c r="AT2" s="18" t="s">
        <v>80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92</v>
      </c>
    </row>
    <row r="4" spans="1:66" ht="36.950000000000003" customHeight="1">
      <c r="B4" s="22"/>
      <c r="C4" s="161" t="s">
        <v>93</v>
      </c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23"/>
      <c r="T4" s="17" t="s">
        <v>13</v>
      </c>
      <c r="AT4" s="18" t="s">
        <v>6</v>
      </c>
    </row>
    <row r="5" spans="1:66" ht="6.95" customHeight="1">
      <c r="B5" s="22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3"/>
    </row>
    <row r="6" spans="1:66" ht="25.35" customHeight="1">
      <c r="B6" s="22"/>
      <c r="C6" s="24"/>
      <c r="D6" s="28" t="s">
        <v>17</v>
      </c>
      <c r="E6" s="24"/>
      <c r="F6" s="205" t="str">
        <f>'Rekapitulace stavby'!K6</f>
        <v>Rekonstrukce plynové kotelny KD Horažďovice, Č.P.17</v>
      </c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24"/>
      <c r="R6" s="23"/>
    </row>
    <row r="7" spans="1:66" s="1" customFormat="1" ht="32.85" customHeight="1">
      <c r="B7" s="31"/>
      <c r="C7" s="32"/>
      <c r="D7" s="27" t="s">
        <v>94</v>
      </c>
      <c r="E7" s="32"/>
      <c r="F7" s="165" t="s">
        <v>720</v>
      </c>
      <c r="G7" s="202"/>
      <c r="H7" s="202"/>
      <c r="I7" s="202"/>
      <c r="J7" s="202"/>
      <c r="K7" s="202"/>
      <c r="L7" s="202"/>
      <c r="M7" s="202"/>
      <c r="N7" s="202"/>
      <c r="O7" s="202"/>
      <c r="P7" s="202"/>
      <c r="Q7" s="32"/>
      <c r="R7" s="33"/>
    </row>
    <row r="8" spans="1:66" s="1" customFormat="1" ht="14.45" customHeight="1">
      <c r="B8" s="31"/>
      <c r="C8" s="32"/>
      <c r="D8" s="28" t="s">
        <v>18</v>
      </c>
      <c r="E8" s="32"/>
      <c r="F8" s="26" t="s">
        <v>5</v>
      </c>
      <c r="G8" s="32"/>
      <c r="H8" s="32"/>
      <c r="I8" s="32"/>
      <c r="J8" s="32"/>
      <c r="K8" s="32"/>
      <c r="L8" s="32"/>
      <c r="M8" s="28" t="s">
        <v>19</v>
      </c>
      <c r="N8" s="32"/>
      <c r="O8" s="26" t="s">
        <v>5</v>
      </c>
      <c r="P8" s="32"/>
      <c r="Q8" s="32"/>
      <c r="R8" s="33"/>
    </row>
    <row r="9" spans="1:66" s="1" customFormat="1" ht="14.45" customHeight="1">
      <c r="B9" s="31"/>
      <c r="C9" s="32"/>
      <c r="D9" s="28" t="s">
        <v>20</v>
      </c>
      <c r="E9" s="32"/>
      <c r="F9" s="156" t="s">
        <v>713</v>
      </c>
      <c r="G9" s="32"/>
      <c r="H9" s="32"/>
      <c r="I9" s="32"/>
      <c r="J9" s="32"/>
      <c r="K9" s="32"/>
      <c r="L9" s="32"/>
      <c r="M9" s="28" t="s">
        <v>21</v>
      </c>
      <c r="N9" s="32"/>
      <c r="O9" s="207" t="str">
        <f>'Rekapitulace stavby'!AN8</f>
        <v>24. 3. 2020</v>
      </c>
      <c r="P9" s="207"/>
      <c r="Q9" s="32"/>
      <c r="R9" s="33"/>
    </row>
    <row r="10" spans="1:66" s="1" customFormat="1" ht="10.7" customHeight="1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>
      <c r="B11" s="31"/>
      <c r="C11" s="32"/>
      <c r="D11" s="28" t="s">
        <v>23</v>
      </c>
      <c r="E11" s="32"/>
      <c r="F11" s="154" t="s">
        <v>25</v>
      </c>
      <c r="G11" s="32"/>
      <c r="H11" s="32"/>
      <c r="I11" s="32"/>
      <c r="J11" s="32"/>
      <c r="K11" s="32"/>
      <c r="L11" s="32"/>
      <c r="M11" s="28" t="s">
        <v>24</v>
      </c>
      <c r="N11" s="32"/>
      <c r="O11" s="163" t="str">
        <f>IF('Rekapitulace stavby'!AN10="","",'Rekapitulace stavby'!AN10)</f>
        <v/>
      </c>
      <c r="P11" s="163"/>
      <c r="Q11" s="32"/>
      <c r="R11" s="33"/>
    </row>
    <row r="12" spans="1:66" s="1" customFormat="1" ht="18" customHeight="1">
      <c r="B12" s="31"/>
      <c r="C12" s="32"/>
      <c r="D12" s="32"/>
      <c r="E12" s="26" t="str">
        <f>IF('Rekapitulace stavby'!E11="","",'Rekapitulace stavby'!E11)</f>
        <v/>
      </c>
      <c r="F12" s="32"/>
      <c r="G12" s="32"/>
      <c r="H12" s="32"/>
      <c r="I12" s="32"/>
      <c r="J12" s="32"/>
      <c r="K12" s="32"/>
      <c r="L12" s="32"/>
      <c r="M12" s="28" t="s">
        <v>26</v>
      </c>
      <c r="N12" s="32"/>
      <c r="O12" s="163" t="str">
        <f>IF('Rekapitulace stavby'!AN11="","",'Rekapitulace stavby'!AN11)</f>
        <v/>
      </c>
      <c r="P12" s="163"/>
      <c r="Q12" s="32"/>
      <c r="R12" s="33"/>
    </row>
    <row r="13" spans="1:66" s="1" customFormat="1" ht="6.95" customHeight="1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>
      <c r="B14" s="31"/>
      <c r="C14" s="32"/>
      <c r="D14" s="28" t="s">
        <v>27</v>
      </c>
      <c r="E14" s="32"/>
      <c r="F14" s="155" t="s">
        <v>714</v>
      </c>
      <c r="G14" s="32"/>
      <c r="H14" s="32"/>
      <c r="I14" s="32"/>
      <c r="J14" s="32"/>
      <c r="K14" s="32"/>
      <c r="L14" s="32"/>
      <c r="M14" s="28" t="s">
        <v>24</v>
      </c>
      <c r="N14" s="32"/>
      <c r="O14" s="163" t="str">
        <f>IF('Rekapitulace stavby'!AN13="","",'Rekapitulace stavby'!AN13)</f>
        <v/>
      </c>
      <c r="P14" s="163"/>
      <c r="Q14" s="32"/>
      <c r="R14" s="33"/>
    </row>
    <row r="15" spans="1:66" s="1" customFormat="1" ht="18" customHeight="1">
      <c r="B15" s="31"/>
      <c r="C15" s="32"/>
      <c r="D15" s="32"/>
      <c r="E15" s="26" t="str">
        <f>IF('Rekapitulace stavby'!E14="","",'Rekapitulace stavby'!E14)</f>
        <v xml:space="preserve"> </v>
      </c>
      <c r="F15" s="32"/>
      <c r="G15" s="32"/>
      <c r="H15" s="32"/>
      <c r="I15" s="32"/>
      <c r="J15" s="32"/>
      <c r="K15" s="32"/>
      <c r="L15" s="32"/>
      <c r="M15" s="28" t="s">
        <v>26</v>
      </c>
      <c r="N15" s="32"/>
      <c r="O15" s="163" t="str">
        <f>IF('Rekapitulace stavby'!AN14="","",'Rekapitulace stavby'!AN14)</f>
        <v/>
      </c>
      <c r="P15" s="163"/>
      <c r="Q15" s="32"/>
      <c r="R15" s="33"/>
    </row>
    <row r="16" spans="1:66" s="1" customFormat="1" ht="6.95" customHeight="1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>
      <c r="B17" s="31"/>
      <c r="C17" s="32"/>
      <c r="D17" s="28" t="s">
        <v>29</v>
      </c>
      <c r="E17" s="32"/>
      <c r="F17" s="155" t="s">
        <v>715</v>
      </c>
      <c r="G17" s="32"/>
      <c r="H17" s="32"/>
      <c r="I17" s="32"/>
      <c r="J17" s="32"/>
      <c r="K17" s="32"/>
      <c r="L17" s="32"/>
      <c r="M17" s="28" t="s">
        <v>24</v>
      </c>
      <c r="N17" s="32"/>
      <c r="O17" s="163" t="str">
        <f>IF('Rekapitulace stavby'!AN16="","",'Rekapitulace stavby'!AN16)</f>
        <v/>
      </c>
      <c r="P17" s="163"/>
      <c r="Q17" s="32"/>
      <c r="R17" s="33"/>
    </row>
    <row r="18" spans="2:18" s="1" customFormat="1" ht="18" customHeight="1">
      <c r="B18" s="31"/>
      <c r="C18" s="32"/>
      <c r="D18" s="32"/>
      <c r="E18" s="26" t="str">
        <f>IF('Rekapitulace stavby'!E17="","",'Rekapitulace stavby'!E17)</f>
        <v xml:space="preserve"> </v>
      </c>
      <c r="F18" s="32"/>
      <c r="G18" s="32"/>
      <c r="H18" s="32"/>
      <c r="I18" s="32"/>
      <c r="J18" s="32"/>
      <c r="K18" s="32"/>
      <c r="L18" s="32"/>
      <c r="M18" s="28" t="s">
        <v>26</v>
      </c>
      <c r="N18" s="32"/>
      <c r="O18" s="163" t="str">
        <f>IF('Rekapitulace stavby'!AN17="","",'Rekapitulace stavby'!AN17)</f>
        <v/>
      </c>
      <c r="P18" s="163"/>
      <c r="Q18" s="32"/>
      <c r="R18" s="33"/>
    </row>
    <row r="19" spans="2:18" s="1" customFormat="1" ht="6.95" customHeight="1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>
      <c r="B20" s="31"/>
      <c r="C20" s="32"/>
      <c r="D20" s="28" t="s">
        <v>31</v>
      </c>
      <c r="E20" s="32"/>
      <c r="F20" s="32"/>
      <c r="G20" s="32"/>
      <c r="H20" s="32"/>
      <c r="I20" s="32"/>
      <c r="J20" s="32"/>
      <c r="K20" s="32"/>
      <c r="L20" s="32"/>
      <c r="M20" s="28" t="s">
        <v>24</v>
      </c>
      <c r="N20" s="32"/>
      <c r="O20" s="163" t="str">
        <f>IF('Rekapitulace stavby'!AN19="","",'Rekapitulace stavby'!AN19)</f>
        <v/>
      </c>
      <c r="P20" s="163"/>
      <c r="Q20" s="32"/>
      <c r="R20" s="33"/>
    </row>
    <row r="21" spans="2:18" s="1" customFormat="1" ht="18" customHeight="1">
      <c r="B21" s="31"/>
      <c r="C21" s="32"/>
      <c r="D21" s="32"/>
      <c r="E21" s="26" t="str">
        <f>IF('Rekapitulace stavby'!E20="","",'Rekapitulace stavby'!E20)</f>
        <v xml:space="preserve"> </v>
      </c>
      <c r="F21" s="32"/>
      <c r="G21" s="32"/>
      <c r="H21" s="32"/>
      <c r="I21" s="32"/>
      <c r="J21" s="32"/>
      <c r="K21" s="32"/>
      <c r="L21" s="32"/>
      <c r="M21" s="28" t="s">
        <v>26</v>
      </c>
      <c r="N21" s="32"/>
      <c r="O21" s="163" t="str">
        <f>IF('Rekapitulace stavby'!AN20="","",'Rekapitulace stavby'!AN20)</f>
        <v/>
      </c>
      <c r="P21" s="163"/>
      <c r="Q21" s="32"/>
      <c r="R21" s="33"/>
    </row>
    <row r="22" spans="2:18" s="1" customFormat="1" ht="6.95" customHeight="1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>
      <c r="B23" s="31"/>
      <c r="C23" s="32"/>
      <c r="D23" s="28" t="s">
        <v>32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16.5" customHeight="1">
      <c r="B24" s="31"/>
      <c r="C24" s="32"/>
      <c r="D24" s="32"/>
      <c r="E24" s="181" t="s">
        <v>5</v>
      </c>
      <c r="F24" s="181"/>
      <c r="G24" s="181"/>
      <c r="H24" s="181"/>
      <c r="I24" s="181"/>
      <c r="J24" s="181"/>
      <c r="K24" s="181"/>
      <c r="L24" s="181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>
      <c r="B27" s="31"/>
      <c r="C27" s="32"/>
      <c r="D27" s="102" t="s">
        <v>95</v>
      </c>
      <c r="E27" s="32"/>
      <c r="F27" s="32"/>
      <c r="G27" s="32"/>
      <c r="H27" s="32"/>
      <c r="I27" s="32"/>
      <c r="J27" s="32"/>
      <c r="K27" s="32"/>
      <c r="L27" s="32"/>
      <c r="M27" s="182">
        <f>N88</f>
        <v>0</v>
      </c>
      <c r="N27" s="182"/>
      <c r="O27" s="182"/>
      <c r="P27" s="182"/>
      <c r="Q27" s="32"/>
      <c r="R27" s="33"/>
    </row>
    <row r="28" spans="2:18" s="1" customFormat="1" ht="14.45" customHeight="1">
      <c r="B28" s="31"/>
      <c r="C28" s="32"/>
      <c r="D28" s="30" t="s">
        <v>96</v>
      </c>
      <c r="E28" s="32"/>
      <c r="F28" s="32"/>
      <c r="G28" s="32"/>
      <c r="H28" s="32"/>
      <c r="I28" s="32"/>
      <c r="J28" s="32"/>
      <c r="K28" s="32"/>
      <c r="L28" s="32"/>
      <c r="M28" s="182">
        <f>N101</f>
        <v>0</v>
      </c>
      <c r="N28" s="182"/>
      <c r="O28" s="182"/>
      <c r="P28" s="182"/>
      <c r="Q28" s="32"/>
      <c r="R28" s="33"/>
    </row>
    <row r="29" spans="2:18" s="1" customFormat="1" ht="6.95" customHeight="1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>
      <c r="B30" s="31"/>
      <c r="C30" s="32"/>
      <c r="D30" s="103" t="s">
        <v>35</v>
      </c>
      <c r="E30" s="32"/>
      <c r="F30" s="32"/>
      <c r="G30" s="32"/>
      <c r="H30" s="32"/>
      <c r="I30" s="32"/>
      <c r="J30" s="32"/>
      <c r="K30" s="32"/>
      <c r="L30" s="32"/>
      <c r="M30" s="208">
        <f>ROUND(M27+M28,2)</f>
        <v>0</v>
      </c>
      <c r="N30" s="202"/>
      <c r="O30" s="202"/>
      <c r="P30" s="202"/>
      <c r="Q30" s="32"/>
      <c r="R30" s="33"/>
    </row>
    <row r="31" spans="2:18" s="1" customFormat="1" ht="6.95" customHeight="1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>
      <c r="B32" s="31"/>
      <c r="C32" s="32"/>
      <c r="D32" s="38" t="s">
        <v>36</v>
      </c>
      <c r="E32" s="38" t="s">
        <v>37</v>
      </c>
      <c r="F32" s="39">
        <v>0.21</v>
      </c>
      <c r="G32" s="104" t="s">
        <v>38</v>
      </c>
      <c r="H32" s="201">
        <f>ROUND((SUM(BE101:BE102)+SUM(BE120:BE281)), 2)</f>
        <v>0</v>
      </c>
      <c r="I32" s="202"/>
      <c r="J32" s="202"/>
      <c r="K32" s="32"/>
      <c r="L32" s="32"/>
      <c r="M32" s="201">
        <f>ROUND(ROUND((SUM(BE101:BE102)+SUM(BE120:BE281)), 2)*F32, 2)</f>
        <v>0</v>
      </c>
      <c r="N32" s="202"/>
      <c r="O32" s="202"/>
      <c r="P32" s="202"/>
      <c r="Q32" s="32"/>
      <c r="R32" s="33"/>
    </row>
    <row r="33" spans="2:18" s="1" customFormat="1" ht="14.45" customHeight="1">
      <c r="B33" s="31"/>
      <c r="C33" s="32"/>
      <c r="D33" s="32"/>
      <c r="E33" s="38" t="s">
        <v>39</v>
      </c>
      <c r="F33" s="39">
        <v>0.15</v>
      </c>
      <c r="G33" s="104" t="s">
        <v>38</v>
      </c>
      <c r="H33" s="201">
        <f>ROUND((SUM(BF101:BF102)+SUM(BF120:BF281)), 2)</f>
        <v>0</v>
      </c>
      <c r="I33" s="202"/>
      <c r="J33" s="202"/>
      <c r="K33" s="32"/>
      <c r="L33" s="32"/>
      <c r="M33" s="201">
        <f>ROUND(ROUND((SUM(BF101:BF102)+SUM(BF120:BF281)), 2)*F33, 2)</f>
        <v>0</v>
      </c>
      <c r="N33" s="202"/>
      <c r="O33" s="202"/>
      <c r="P33" s="202"/>
      <c r="Q33" s="32"/>
      <c r="R33" s="33"/>
    </row>
    <row r="34" spans="2:18" s="1" customFormat="1" ht="14.45" hidden="1" customHeight="1">
      <c r="B34" s="31"/>
      <c r="C34" s="32"/>
      <c r="D34" s="32"/>
      <c r="E34" s="38" t="s">
        <v>40</v>
      </c>
      <c r="F34" s="39">
        <v>0.21</v>
      </c>
      <c r="G34" s="104" t="s">
        <v>38</v>
      </c>
      <c r="H34" s="201">
        <f>ROUND((SUM(BG101:BG102)+SUM(BG120:BG281)), 2)</f>
        <v>0</v>
      </c>
      <c r="I34" s="202"/>
      <c r="J34" s="202"/>
      <c r="K34" s="32"/>
      <c r="L34" s="32"/>
      <c r="M34" s="201">
        <v>0</v>
      </c>
      <c r="N34" s="202"/>
      <c r="O34" s="202"/>
      <c r="P34" s="202"/>
      <c r="Q34" s="32"/>
      <c r="R34" s="33"/>
    </row>
    <row r="35" spans="2:18" s="1" customFormat="1" ht="14.45" hidden="1" customHeight="1">
      <c r="B35" s="31"/>
      <c r="C35" s="32"/>
      <c r="D35" s="32"/>
      <c r="E35" s="38" t="s">
        <v>41</v>
      </c>
      <c r="F35" s="39">
        <v>0.15</v>
      </c>
      <c r="G35" s="104" t="s">
        <v>38</v>
      </c>
      <c r="H35" s="201">
        <f>ROUND((SUM(BH101:BH102)+SUM(BH120:BH281)), 2)</f>
        <v>0</v>
      </c>
      <c r="I35" s="202"/>
      <c r="J35" s="202"/>
      <c r="K35" s="32"/>
      <c r="L35" s="32"/>
      <c r="M35" s="201">
        <v>0</v>
      </c>
      <c r="N35" s="202"/>
      <c r="O35" s="202"/>
      <c r="P35" s="202"/>
      <c r="Q35" s="32"/>
      <c r="R35" s="33"/>
    </row>
    <row r="36" spans="2:18" s="1" customFormat="1" ht="14.45" hidden="1" customHeight="1">
      <c r="B36" s="31"/>
      <c r="C36" s="32"/>
      <c r="D36" s="32"/>
      <c r="E36" s="38" t="s">
        <v>42</v>
      </c>
      <c r="F36" s="39">
        <v>0</v>
      </c>
      <c r="G36" s="104" t="s">
        <v>38</v>
      </c>
      <c r="H36" s="201">
        <f>ROUND((SUM(BI101:BI102)+SUM(BI120:BI281)), 2)</f>
        <v>0</v>
      </c>
      <c r="I36" s="202"/>
      <c r="J36" s="202"/>
      <c r="K36" s="32"/>
      <c r="L36" s="32"/>
      <c r="M36" s="201">
        <v>0</v>
      </c>
      <c r="N36" s="202"/>
      <c r="O36" s="202"/>
      <c r="P36" s="202"/>
      <c r="Q36" s="32"/>
      <c r="R36" s="33"/>
    </row>
    <row r="37" spans="2:18" s="1" customFormat="1" ht="6.95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>
      <c r="B38" s="31"/>
      <c r="C38" s="100"/>
      <c r="D38" s="105" t="s">
        <v>43</v>
      </c>
      <c r="E38" s="71"/>
      <c r="F38" s="71"/>
      <c r="G38" s="106" t="s">
        <v>44</v>
      </c>
      <c r="H38" s="107" t="s">
        <v>45</v>
      </c>
      <c r="I38" s="71"/>
      <c r="J38" s="71"/>
      <c r="K38" s="71"/>
      <c r="L38" s="203">
        <f>SUM(M30:M36)</f>
        <v>0</v>
      </c>
      <c r="M38" s="203"/>
      <c r="N38" s="203"/>
      <c r="O38" s="203"/>
      <c r="P38" s="204"/>
      <c r="Q38" s="100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3"/>
    </row>
    <row r="42" spans="2:18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3"/>
    </row>
    <row r="43" spans="2:18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3"/>
    </row>
    <row r="44" spans="2:18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3"/>
    </row>
    <row r="45" spans="2:18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3"/>
    </row>
    <row r="46" spans="2:18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3"/>
    </row>
    <row r="47" spans="2:18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3"/>
    </row>
    <row r="48" spans="2:18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3"/>
    </row>
    <row r="49" spans="2:18">
      <c r="B49" s="22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3"/>
    </row>
    <row r="50" spans="2:18" s="1" customFormat="1" ht="15">
      <c r="B50" s="31"/>
      <c r="C50" s="32"/>
      <c r="D50" s="46" t="s">
        <v>46</v>
      </c>
      <c r="E50" s="47"/>
      <c r="F50" s="47"/>
      <c r="G50" s="47"/>
      <c r="H50" s="48"/>
      <c r="I50" s="32"/>
      <c r="J50" s="46" t="s">
        <v>47</v>
      </c>
      <c r="K50" s="47"/>
      <c r="L50" s="47"/>
      <c r="M50" s="47"/>
      <c r="N50" s="47"/>
      <c r="O50" s="47"/>
      <c r="P50" s="48"/>
      <c r="Q50" s="32"/>
      <c r="R50" s="33"/>
    </row>
    <row r="51" spans="2:18">
      <c r="B51" s="22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3"/>
    </row>
    <row r="52" spans="2:18">
      <c r="B52" s="22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3"/>
    </row>
    <row r="53" spans="2:18">
      <c r="B53" s="22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3"/>
    </row>
    <row r="54" spans="2:18">
      <c r="B54" s="22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3"/>
    </row>
    <row r="55" spans="2:18">
      <c r="B55" s="22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3"/>
    </row>
    <row r="56" spans="2:18">
      <c r="B56" s="22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3"/>
    </row>
    <row r="57" spans="2:18">
      <c r="B57" s="22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3"/>
    </row>
    <row r="58" spans="2:18">
      <c r="B58" s="22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3"/>
    </row>
    <row r="59" spans="2:18" s="1" customFormat="1" ht="15">
      <c r="B59" s="31"/>
      <c r="C59" s="32"/>
      <c r="D59" s="51" t="s">
        <v>48</v>
      </c>
      <c r="E59" s="52"/>
      <c r="F59" s="52"/>
      <c r="G59" s="53" t="s">
        <v>49</v>
      </c>
      <c r="H59" s="54"/>
      <c r="I59" s="32"/>
      <c r="J59" s="51" t="s">
        <v>48</v>
      </c>
      <c r="K59" s="52"/>
      <c r="L59" s="52"/>
      <c r="M59" s="52"/>
      <c r="N59" s="53" t="s">
        <v>49</v>
      </c>
      <c r="O59" s="52"/>
      <c r="P59" s="54"/>
      <c r="Q59" s="32"/>
      <c r="R59" s="33"/>
    </row>
    <row r="60" spans="2:18">
      <c r="B60" s="22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3"/>
    </row>
    <row r="61" spans="2:18" s="1" customFormat="1" ht="15">
      <c r="B61" s="31"/>
      <c r="C61" s="32"/>
      <c r="D61" s="46" t="s">
        <v>50</v>
      </c>
      <c r="E61" s="47"/>
      <c r="F61" s="47"/>
      <c r="G61" s="47"/>
      <c r="H61" s="48"/>
      <c r="I61" s="32"/>
      <c r="J61" s="46" t="s">
        <v>51</v>
      </c>
      <c r="K61" s="47"/>
      <c r="L61" s="47"/>
      <c r="M61" s="47"/>
      <c r="N61" s="47"/>
      <c r="O61" s="47"/>
      <c r="P61" s="48"/>
      <c r="Q61" s="32"/>
      <c r="R61" s="33"/>
    </row>
    <row r="62" spans="2:18">
      <c r="B62" s="22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3"/>
    </row>
    <row r="63" spans="2:18">
      <c r="B63" s="22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3"/>
    </row>
    <row r="64" spans="2:18">
      <c r="B64" s="22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3"/>
    </row>
    <row r="65" spans="2:18">
      <c r="B65" s="22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3"/>
    </row>
    <row r="66" spans="2:18">
      <c r="B66" s="22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3"/>
    </row>
    <row r="67" spans="2:18">
      <c r="B67" s="22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3"/>
    </row>
    <row r="68" spans="2:18">
      <c r="B68" s="22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3"/>
    </row>
    <row r="69" spans="2:18">
      <c r="B69" s="22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3"/>
    </row>
    <row r="70" spans="2:18" s="1" customFormat="1" ht="15">
      <c r="B70" s="31"/>
      <c r="C70" s="32"/>
      <c r="D70" s="51" t="s">
        <v>48</v>
      </c>
      <c r="E70" s="52"/>
      <c r="F70" s="52"/>
      <c r="G70" s="53" t="s">
        <v>49</v>
      </c>
      <c r="H70" s="54"/>
      <c r="I70" s="32"/>
      <c r="J70" s="51" t="s">
        <v>48</v>
      </c>
      <c r="K70" s="52"/>
      <c r="L70" s="52"/>
      <c r="M70" s="52"/>
      <c r="N70" s="53" t="s">
        <v>49</v>
      </c>
      <c r="O70" s="52"/>
      <c r="P70" s="54"/>
      <c r="Q70" s="32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161" t="s">
        <v>97</v>
      </c>
      <c r="D76" s="162"/>
      <c r="E76" s="162"/>
      <c r="F76" s="162"/>
      <c r="G76" s="162"/>
      <c r="H76" s="162"/>
      <c r="I76" s="162"/>
      <c r="J76" s="162"/>
      <c r="K76" s="162"/>
      <c r="L76" s="162"/>
      <c r="M76" s="162"/>
      <c r="N76" s="162"/>
      <c r="O76" s="162"/>
      <c r="P76" s="162"/>
      <c r="Q76" s="162"/>
      <c r="R76" s="33"/>
    </row>
    <row r="77" spans="2:18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0" customHeight="1">
      <c r="B78" s="31"/>
      <c r="C78" s="28" t="s">
        <v>17</v>
      </c>
      <c r="D78" s="32"/>
      <c r="E78" s="32"/>
      <c r="F78" s="205" t="str">
        <f>F6</f>
        <v>Rekonstrukce plynové kotelny KD Horažďovice, Č.P.17</v>
      </c>
      <c r="G78" s="206"/>
      <c r="H78" s="206"/>
      <c r="I78" s="206"/>
      <c r="J78" s="206"/>
      <c r="K78" s="206"/>
      <c r="L78" s="206"/>
      <c r="M78" s="206"/>
      <c r="N78" s="206"/>
      <c r="O78" s="206"/>
      <c r="P78" s="206"/>
      <c r="Q78" s="32"/>
      <c r="R78" s="33"/>
    </row>
    <row r="79" spans="2:18" s="1" customFormat="1" ht="36.950000000000003" customHeight="1">
      <c r="B79" s="31"/>
      <c r="C79" s="65" t="s">
        <v>94</v>
      </c>
      <c r="D79" s="32"/>
      <c r="E79" s="32"/>
      <c r="F79" s="191" t="str">
        <f>F7</f>
        <v>01 - D.2 Technologie zdroje tepla</v>
      </c>
      <c r="G79" s="202"/>
      <c r="H79" s="202"/>
      <c r="I79" s="202"/>
      <c r="J79" s="202"/>
      <c r="K79" s="202"/>
      <c r="L79" s="202"/>
      <c r="M79" s="202"/>
      <c r="N79" s="202"/>
      <c r="O79" s="202"/>
      <c r="P79" s="202"/>
      <c r="Q79" s="32"/>
      <c r="R79" s="33"/>
    </row>
    <row r="80" spans="2:18" s="1" customFormat="1" ht="6.95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</row>
    <row r="81" spans="2:47" s="1" customFormat="1" ht="18" customHeight="1">
      <c r="B81" s="31"/>
      <c r="C81" s="28" t="s">
        <v>20</v>
      </c>
      <c r="D81" s="32"/>
      <c r="E81" s="32"/>
      <c r="F81" s="26" t="str">
        <f>F9</f>
        <v>k.ú.Horažďovice</v>
      </c>
      <c r="G81" s="32"/>
      <c r="H81" s="32"/>
      <c r="I81" s="32"/>
      <c r="J81" s="32"/>
      <c r="K81" s="28" t="s">
        <v>21</v>
      </c>
      <c r="L81" s="32"/>
      <c r="M81" s="207" t="str">
        <f>IF(O9="","",O9)</f>
        <v>24. 3. 2020</v>
      </c>
      <c r="N81" s="207"/>
      <c r="O81" s="207"/>
      <c r="P81" s="207"/>
      <c r="Q81" s="32"/>
      <c r="R81" s="33"/>
    </row>
    <row r="82" spans="2:47" s="1" customFormat="1" ht="6.95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</row>
    <row r="83" spans="2:47" s="1" customFormat="1" ht="15">
      <c r="B83" s="31"/>
      <c r="C83" s="28" t="s">
        <v>23</v>
      </c>
      <c r="D83" s="32"/>
      <c r="E83" s="32"/>
      <c r="F83" s="26" t="str">
        <f>E12</f>
        <v/>
      </c>
      <c r="G83" s="32"/>
      <c r="H83" s="32"/>
      <c r="I83" s="32"/>
      <c r="J83" s="32"/>
      <c r="K83" s="28" t="s">
        <v>29</v>
      </c>
      <c r="L83" s="32"/>
      <c r="M83" s="163" t="str">
        <f>E18</f>
        <v xml:space="preserve"> </v>
      </c>
      <c r="N83" s="163"/>
      <c r="O83" s="163"/>
      <c r="P83" s="163"/>
      <c r="Q83" s="163"/>
      <c r="R83" s="33"/>
    </row>
    <row r="84" spans="2:47" s="1" customFormat="1" ht="14.45" customHeight="1">
      <c r="B84" s="31"/>
      <c r="C84" s="28" t="s">
        <v>27</v>
      </c>
      <c r="D84" s="32"/>
      <c r="E84" s="32"/>
      <c r="F84" s="26" t="str">
        <f>IF(E15="","",E15)</f>
        <v xml:space="preserve"> </v>
      </c>
      <c r="G84" s="32"/>
      <c r="H84" s="32"/>
      <c r="I84" s="32"/>
      <c r="J84" s="32"/>
      <c r="K84" s="28" t="s">
        <v>31</v>
      </c>
      <c r="L84" s="32"/>
      <c r="M84" s="163" t="str">
        <f>E21</f>
        <v xml:space="preserve"> </v>
      </c>
      <c r="N84" s="163"/>
      <c r="O84" s="163"/>
      <c r="P84" s="163"/>
      <c r="Q84" s="163"/>
      <c r="R84" s="33"/>
    </row>
    <row r="85" spans="2:47" s="1" customFormat="1" ht="10.35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</row>
    <row r="86" spans="2:47" s="1" customFormat="1" ht="29.25" customHeight="1">
      <c r="B86" s="31"/>
      <c r="C86" s="209" t="s">
        <v>98</v>
      </c>
      <c r="D86" s="210"/>
      <c r="E86" s="210"/>
      <c r="F86" s="210"/>
      <c r="G86" s="210"/>
      <c r="H86" s="100"/>
      <c r="I86" s="100"/>
      <c r="J86" s="100"/>
      <c r="K86" s="100"/>
      <c r="L86" s="100"/>
      <c r="M86" s="100"/>
      <c r="N86" s="209" t="s">
        <v>99</v>
      </c>
      <c r="O86" s="210"/>
      <c r="P86" s="210"/>
      <c r="Q86" s="210"/>
      <c r="R86" s="33"/>
    </row>
    <row r="87" spans="2:47" s="1" customFormat="1" ht="10.35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</row>
    <row r="88" spans="2:47" s="1" customFormat="1" ht="29.25" customHeight="1">
      <c r="B88" s="31"/>
      <c r="C88" s="108" t="s">
        <v>100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179">
        <f>N120</f>
        <v>0</v>
      </c>
      <c r="O88" s="211"/>
      <c r="P88" s="211"/>
      <c r="Q88" s="211"/>
      <c r="R88" s="33"/>
      <c r="AU88" s="18" t="s">
        <v>101</v>
      </c>
    </row>
    <row r="89" spans="2:47" s="6" customFormat="1" ht="24.95" customHeight="1">
      <c r="B89" s="109"/>
      <c r="C89" s="110"/>
      <c r="D89" s="111" t="s">
        <v>102</v>
      </c>
      <c r="E89" s="110"/>
      <c r="F89" s="110"/>
      <c r="G89" s="110"/>
      <c r="H89" s="110"/>
      <c r="I89" s="110"/>
      <c r="J89" s="110"/>
      <c r="K89" s="110"/>
      <c r="L89" s="110"/>
      <c r="M89" s="110"/>
      <c r="N89" s="212">
        <f>N121</f>
        <v>0</v>
      </c>
      <c r="O89" s="213"/>
      <c r="P89" s="213"/>
      <c r="Q89" s="213"/>
      <c r="R89" s="112"/>
    </row>
    <row r="90" spans="2:47" s="7" customFormat="1" ht="19.899999999999999" customHeight="1">
      <c r="B90" s="113"/>
      <c r="C90" s="114"/>
      <c r="D90" s="115" t="s">
        <v>103</v>
      </c>
      <c r="E90" s="114"/>
      <c r="F90" s="114"/>
      <c r="G90" s="114"/>
      <c r="H90" s="114"/>
      <c r="I90" s="114"/>
      <c r="J90" s="114"/>
      <c r="K90" s="114"/>
      <c r="L90" s="114"/>
      <c r="M90" s="114"/>
      <c r="N90" s="214">
        <f>N122</f>
        <v>0</v>
      </c>
      <c r="O90" s="215"/>
      <c r="P90" s="215"/>
      <c r="Q90" s="215"/>
      <c r="R90" s="116"/>
    </row>
    <row r="91" spans="2:47" s="7" customFormat="1" ht="19.899999999999999" customHeight="1">
      <c r="B91" s="113"/>
      <c r="C91" s="114"/>
      <c r="D91" s="115" t="s">
        <v>104</v>
      </c>
      <c r="E91" s="114"/>
      <c r="F91" s="114"/>
      <c r="G91" s="114"/>
      <c r="H91" s="114"/>
      <c r="I91" s="114"/>
      <c r="J91" s="114"/>
      <c r="K91" s="114"/>
      <c r="L91" s="114"/>
      <c r="M91" s="114"/>
      <c r="N91" s="214">
        <f>N139</f>
        <v>0</v>
      </c>
      <c r="O91" s="215"/>
      <c r="P91" s="215"/>
      <c r="Q91" s="215"/>
      <c r="R91" s="116"/>
    </row>
    <row r="92" spans="2:47" s="7" customFormat="1" ht="19.899999999999999" customHeight="1">
      <c r="B92" s="113"/>
      <c r="C92" s="114"/>
      <c r="D92" s="115" t="s">
        <v>105</v>
      </c>
      <c r="E92" s="114"/>
      <c r="F92" s="114"/>
      <c r="G92" s="114"/>
      <c r="H92" s="114"/>
      <c r="I92" s="114"/>
      <c r="J92" s="114"/>
      <c r="K92" s="114"/>
      <c r="L92" s="114"/>
      <c r="M92" s="114"/>
      <c r="N92" s="214">
        <f>N151</f>
        <v>0</v>
      </c>
      <c r="O92" s="215"/>
      <c r="P92" s="215"/>
      <c r="Q92" s="215"/>
      <c r="R92" s="116"/>
    </row>
    <row r="93" spans="2:47" s="7" customFormat="1" ht="19.899999999999999" customHeight="1">
      <c r="B93" s="113"/>
      <c r="C93" s="114"/>
      <c r="D93" s="115" t="s">
        <v>106</v>
      </c>
      <c r="E93" s="114"/>
      <c r="F93" s="114"/>
      <c r="G93" s="114"/>
      <c r="H93" s="114"/>
      <c r="I93" s="114"/>
      <c r="J93" s="114"/>
      <c r="K93" s="114"/>
      <c r="L93" s="114"/>
      <c r="M93" s="114"/>
      <c r="N93" s="214">
        <f>N163</f>
        <v>0</v>
      </c>
      <c r="O93" s="215"/>
      <c r="P93" s="215"/>
      <c r="Q93" s="215"/>
      <c r="R93" s="116"/>
    </row>
    <row r="94" spans="2:47" s="7" customFormat="1" ht="19.899999999999999" customHeight="1">
      <c r="B94" s="113"/>
      <c r="C94" s="114"/>
      <c r="D94" s="115" t="s">
        <v>107</v>
      </c>
      <c r="E94" s="114"/>
      <c r="F94" s="114"/>
      <c r="G94" s="114"/>
      <c r="H94" s="114"/>
      <c r="I94" s="114"/>
      <c r="J94" s="114"/>
      <c r="K94" s="114"/>
      <c r="L94" s="114"/>
      <c r="M94" s="114"/>
      <c r="N94" s="214">
        <f>N181</f>
        <v>0</v>
      </c>
      <c r="O94" s="215"/>
      <c r="P94" s="215"/>
      <c r="Q94" s="215"/>
      <c r="R94" s="116"/>
    </row>
    <row r="95" spans="2:47" s="7" customFormat="1" ht="19.899999999999999" customHeight="1">
      <c r="B95" s="113"/>
      <c r="C95" s="114"/>
      <c r="D95" s="115" t="s">
        <v>108</v>
      </c>
      <c r="E95" s="114"/>
      <c r="F95" s="114"/>
      <c r="G95" s="114"/>
      <c r="H95" s="114"/>
      <c r="I95" s="114"/>
      <c r="J95" s="114"/>
      <c r="K95" s="114"/>
      <c r="L95" s="114"/>
      <c r="M95" s="114"/>
      <c r="N95" s="214">
        <f>N208</f>
        <v>0</v>
      </c>
      <c r="O95" s="215"/>
      <c r="P95" s="215"/>
      <c r="Q95" s="215"/>
      <c r="R95" s="116"/>
    </row>
    <row r="96" spans="2:47" s="7" customFormat="1" ht="19.899999999999999" customHeight="1">
      <c r="B96" s="113"/>
      <c r="C96" s="114"/>
      <c r="D96" s="115" t="s">
        <v>109</v>
      </c>
      <c r="E96" s="114"/>
      <c r="F96" s="114"/>
      <c r="G96" s="114"/>
      <c r="H96" s="114"/>
      <c r="I96" s="114"/>
      <c r="J96" s="114"/>
      <c r="K96" s="114"/>
      <c r="L96" s="114"/>
      <c r="M96" s="114"/>
      <c r="N96" s="214">
        <f>N238</f>
        <v>0</v>
      </c>
      <c r="O96" s="215"/>
      <c r="P96" s="215"/>
      <c r="Q96" s="215"/>
      <c r="R96" s="116"/>
    </row>
    <row r="97" spans="2:21" s="7" customFormat="1" ht="19.899999999999999" customHeight="1">
      <c r="B97" s="113"/>
      <c r="C97" s="114"/>
      <c r="D97" s="115" t="s">
        <v>110</v>
      </c>
      <c r="E97" s="114"/>
      <c r="F97" s="114"/>
      <c r="G97" s="114"/>
      <c r="H97" s="114"/>
      <c r="I97" s="114"/>
      <c r="J97" s="114"/>
      <c r="K97" s="114"/>
      <c r="L97" s="114"/>
      <c r="M97" s="114"/>
      <c r="N97" s="214">
        <f>N267</f>
        <v>0</v>
      </c>
      <c r="O97" s="215"/>
      <c r="P97" s="215"/>
      <c r="Q97" s="215"/>
      <c r="R97" s="116"/>
    </row>
    <row r="98" spans="2:21" s="7" customFormat="1" ht="19.899999999999999" customHeight="1">
      <c r="B98" s="113"/>
      <c r="C98" s="114"/>
      <c r="D98" s="115" t="s">
        <v>111</v>
      </c>
      <c r="E98" s="114"/>
      <c r="F98" s="114"/>
      <c r="G98" s="114"/>
      <c r="H98" s="114"/>
      <c r="I98" s="114"/>
      <c r="J98" s="114"/>
      <c r="K98" s="114"/>
      <c r="L98" s="114"/>
      <c r="M98" s="114"/>
      <c r="N98" s="214">
        <f>N271</f>
        <v>0</v>
      </c>
      <c r="O98" s="215"/>
      <c r="P98" s="215"/>
      <c r="Q98" s="215"/>
      <c r="R98" s="116"/>
    </row>
    <row r="99" spans="2:21" s="6" customFormat="1" ht="24.95" customHeight="1">
      <c r="B99" s="109"/>
      <c r="C99" s="110"/>
      <c r="D99" s="111" t="s">
        <v>112</v>
      </c>
      <c r="E99" s="110"/>
      <c r="F99" s="110"/>
      <c r="G99" s="110"/>
      <c r="H99" s="110"/>
      <c r="I99" s="110"/>
      <c r="J99" s="110"/>
      <c r="K99" s="110"/>
      <c r="L99" s="110"/>
      <c r="M99" s="110"/>
      <c r="N99" s="212">
        <f>N274</f>
        <v>0</v>
      </c>
      <c r="O99" s="213"/>
      <c r="P99" s="213"/>
      <c r="Q99" s="213"/>
      <c r="R99" s="112"/>
    </row>
    <row r="100" spans="2:21" s="1" customFormat="1" ht="21.75" customHeight="1">
      <c r="B100" s="31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3"/>
    </row>
    <row r="101" spans="2:21" s="1" customFormat="1" ht="29.25" customHeight="1">
      <c r="B101" s="31"/>
      <c r="C101" s="108" t="s">
        <v>113</v>
      </c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211">
        <v>0</v>
      </c>
      <c r="O101" s="216"/>
      <c r="P101" s="216"/>
      <c r="Q101" s="216"/>
      <c r="R101" s="33"/>
      <c r="T101" s="117"/>
      <c r="U101" s="118" t="s">
        <v>36</v>
      </c>
    </row>
    <row r="102" spans="2:21" s="1" customFormat="1" ht="18" customHeight="1">
      <c r="B102" s="31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3"/>
    </row>
    <row r="103" spans="2:21" s="1" customFormat="1" ht="29.25" customHeight="1">
      <c r="B103" s="31"/>
      <c r="C103" s="99" t="s">
        <v>86</v>
      </c>
      <c r="D103" s="100"/>
      <c r="E103" s="100"/>
      <c r="F103" s="100"/>
      <c r="G103" s="100"/>
      <c r="H103" s="100"/>
      <c r="I103" s="100"/>
      <c r="J103" s="100"/>
      <c r="K103" s="100"/>
      <c r="L103" s="180">
        <f>ROUND(SUM(N88+N101),2)</f>
        <v>0</v>
      </c>
      <c r="M103" s="180"/>
      <c r="N103" s="180"/>
      <c r="O103" s="180"/>
      <c r="P103" s="180"/>
      <c r="Q103" s="180"/>
      <c r="R103" s="33"/>
    </row>
    <row r="104" spans="2:21" s="1" customFormat="1" ht="6.95" customHeight="1"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7"/>
    </row>
    <row r="108" spans="2:21" s="1" customFormat="1" ht="6.95" customHeight="1">
      <c r="B108" s="58"/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60"/>
    </row>
    <row r="109" spans="2:21" s="1" customFormat="1" ht="36.950000000000003" customHeight="1">
      <c r="B109" s="31"/>
      <c r="C109" s="161" t="s">
        <v>114</v>
      </c>
      <c r="D109" s="202"/>
      <c r="E109" s="202"/>
      <c r="F109" s="202"/>
      <c r="G109" s="202"/>
      <c r="H109" s="202"/>
      <c r="I109" s="202"/>
      <c r="J109" s="202"/>
      <c r="K109" s="202"/>
      <c r="L109" s="202"/>
      <c r="M109" s="202"/>
      <c r="N109" s="202"/>
      <c r="O109" s="202"/>
      <c r="P109" s="202"/>
      <c r="Q109" s="202"/>
      <c r="R109" s="33"/>
    </row>
    <row r="110" spans="2:21" s="1" customFormat="1" ht="6.95" customHeight="1"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3"/>
    </row>
    <row r="111" spans="2:21" s="1" customFormat="1" ht="30" customHeight="1">
      <c r="B111" s="31"/>
      <c r="C111" s="28" t="s">
        <v>17</v>
      </c>
      <c r="D111" s="32"/>
      <c r="E111" s="32"/>
      <c r="F111" s="205" t="str">
        <f>F6</f>
        <v>Rekonstrukce plynové kotelny KD Horažďovice, Č.P.17</v>
      </c>
      <c r="G111" s="206"/>
      <c r="H111" s="206"/>
      <c r="I111" s="206"/>
      <c r="J111" s="206"/>
      <c r="K111" s="206"/>
      <c r="L111" s="206"/>
      <c r="M111" s="206"/>
      <c r="N111" s="206"/>
      <c r="O111" s="206"/>
      <c r="P111" s="206"/>
      <c r="Q111" s="32"/>
      <c r="R111" s="33"/>
    </row>
    <row r="112" spans="2:21" s="1" customFormat="1" ht="36.950000000000003" customHeight="1">
      <c r="B112" s="31"/>
      <c r="C112" s="65" t="s">
        <v>94</v>
      </c>
      <c r="D112" s="32"/>
      <c r="E112" s="32"/>
      <c r="F112" s="191" t="str">
        <f>F7</f>
        <v>01 - D.2 Technologie zdroje tepla</v>
      </c>
      <c r="G112" s="202"/>
      <c r="H112" s="202"/>
      <c r="I112" s="202"/>
      <c r="J112" s="202"/>
      <c r="K112" s="202"/>
      <c r="L112" s="202"/>
      <c r="M112" s="202"/>
      <c r="N112" s="202"/>
      <c r="O112" s="202"/>
      <c r="P112" s="202"/>
      <c r="Q112" s="32"/>
      <c r="R112" s="33"/>
    </row>
    <row r="113" spans="2:65" s="1" customFormat="1" ht="6.95" customHeight="1">
      <c r="B113" s="31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3"/>
    </row>
    <row r="114" spans="2:65" s="1" customFormat="1" ht="18" customHeight="1">
      <c r="B114" s="31"/>
      <c r="C114" s="28" t="s">
        <v>20</v>
      </c>
      <c r="D114" s="32"/>
      <c r="E114" s="32"/>
      <c r="F114" s="26" t="str">
        <f>F9</f>
        <v>k.ú.Horažďovice</v>
      </c>
      <c r="G114" s="32"/>
      <c r="H114" s="32"/>
      <c r="I114" s="32"/>
      <c r="J114" s="32"/>
      <c r="K114" s="28" t="s">
        <v>21</v>
      </c>
      <c r="L114" s="32"/>
      <c r="M114" s="207" t="str">
        <f>IF(O9="","",O9)</f>
        <v>24. 3. 2020</v>
      </c>
      <c r="N114" s="207"/>
      <c r="O114" s="207"/>
      <c r="P114" s="207"/>
      <c r="Q114" s="32"/>
      <c r="R114" s="33"/>
    </row>
    <row r="115" spans="2:65" s="1" customFormat="1" ht="6.95" customHeight="1"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3"/>
    </row>
    <row r="116" spans="2:65" s="1" customFormat="1" ht="15">
      <c r="B116" s="31"/>
      <c r="C116" s="28" t="s">
        <v>23</v>
      </c>
      <c r="D116" s="32"/>
      <c r="E116" s="32"/>
      <c r="F116" s="26" t="str">
        <f>E12</f>
        <v/>
      </c>
      <c r="G116" s="32"/>
      <c r="H116" s="32"/>
      <c r="I116" s="32"/>
      <c r="J116" s="32"/>
      <c r="K116" s="28" t="s">
        <v>29</v>
      </c>
      <c r="L116" s="32"/>
      <c r="M116" s="163" t="str">
        <f>E18</f>
        <v xml:space="preserve"> </v>
      </c>
      <c r="N116" s="163"/>
      <c r="O116" s="163"/>
      <c r="P116" s="163"/>
      <c r="Q116" s="163"/>
      <c r="R116" s="33"/>
    </row>
    <row r="117" spans="2:65" s="1" customFormat="1" ht="14.45" customHeight="1">
      <c r="B117" s="31"/>
      <c r="C117" s="28" t="s">
        <v>27</v>
      </c>
      <c r="D117" s="32"/>
      <c r="E117" s="32"/>
      <c r="F117" s="26" t="str">
        <f>IF(E15="","",E15)</f>
        <v xml:space="preserve"> </v>
      </c>
      <c r="G117" s="32"/>
      <c r="H117" s="32"/>
      <c r="I117" s="32"/>
      <c r="J117" s="32"/>
      <c r="K117" s="28" t="s">
        <v>31</v>
      </c>
      <c r="L117" s="32"/>
      <c r="M117" s="163" t="str">
        <f>E21</f>
        <v xml:space="preserve"> </v>
      </c>
      <c r="N117" s="163"/>
      <c r="O117" s="163"/>
      <c r="P117" s="163"/>
      <c r="Q117" s="163"/>
      <c r="R117" s="33"/>
    </row>
    <row r="118" spans="2:65" s="1" customFormat="1" ht="10.35" customHeight="1">
      <c r="B118" s="31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3"/>
    </row>
    <row r="119" spans="2:65" s="8" customFormat="1" ht="29.25" customHeight="1">
      <c r="B119" s="119"/>
      <c r="C119" s="120" t="s">
        <v>115</v>
      </c>
      <c r="D119" s="121" t="s">
        <v>116</v>
      </c>
      <c r="E119" s="121" t="s">
        <v>54</v>
      </c>
      <c r="F119" s="217" t="s">
        <v>117</v>
      </c>
      <c r="G119" s="217"/>
      <c r="H119" s="217"/>
      <c r="I119" s="217"/>
      <c r="J119" s="121" t="s">
        <v>118</v>
      </c>
      <c r="K119" s="121" t="s">
        <v>119</v>
      </c>
      <c r="L119" s="217" t="s">
        <v>120</v>
      </c>
      <c r="M119" s="217"/>
      <c r="N119" s="217" t="s">
        <v>99</v>
      </c>
      <c r="O119" s="217"/>
      <c r="P119" s="217"/>
      <c r="Q119" s="218"/>
      <c r="R119" s="122"/>
      <c r="T119" s="72" t="s">
        <v>121</v>
      </c>
      <c r="U119" s="73" t="s">
        <v>36</v>
      </c>
      <c r="V119" s="73" t="s">
        <v>122</v>
      </c>
      <c r="W119" s="73" t="s">
        <v>123</v>
      </c>
      <c r="X119" s="73" t="s">
        <v>124</v>
      </c>
      <c r="Y119" s="73" t="s">
        <v>125</v>
      </c>
      <c r="Z119" s="73" t="s">
        <v>126</v>
      </c>
      <c r="AA119" s="74" t="s">
        <v>127</v>
      </c>
    </row>
    <row r="120" spans="2:65" s="1" customFormat="1" ht="29.25" customHeight="1">
      <c r="B120" s="31"/>
      <c r="C120" s="76" t="s">
        <v>95</v>
      </c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219">
        <f>BK120</f>
        <v>0</v>
      </c>
      <c r="O120" s="220"/>
      <c r="P120" s="220"/>
      <c r="Q120" s="220"/>
      <c r="R120" s="33"/>
      <c r="T120" s="75"/>
      <c r="U120" s="47"/>
      <c r="V120" s="47"/>
      <c r="W120" s="123">
        <f>W121+W274</f>
        <v>194.36342199999999</v>
      </c>
      <c r="X120" s="47"/>
      <c r="Y120" s="123">
        <f>Y121+Y274</f>
        <v>3.2613415200000007</v>
      </c>
      <c r="Z120" s="47"/>
      <c r="AA120" s="124">
        <f>AA121+AA274</f>
        <v>0</v>
      </c>
      <c r="AT120" s="18" t="s">
        <v>71</v>
      </c>
      <c r="AU120" s="18" t="s">
        <v>101</v>
      </c>
      <c r="BK120" s="125">
        <f>BK121+BK274</f>
        <v>0</v>
      </c>
    </row>
    <row r="121" spans="2:65" s="9" customFormat="1" ht="37.35" customHeight="1">
      <c r="B121" s="126"/>
      <c r="C121" s="127"/>
      <c r="D121" s="128" t="s">
        <v>102</v>
      </c>
      <c r="E121" s="128"/>
      <c r="F121" s="128"/>
      <c r="G121" s="128"/>
      <c r="H121" s="128"/>
      <c r="I121" s="128"/>
      <c r="J121" s="128"/>
      <c r="K121" s="128"/>
      <c r="L121" s="128"/>
      <c r="M121" s="128"/>
      <c r="N121" s="221">
        <f>BK121</f>
        <v>0</v>
      </c>
      <c r="O121" s="212"/>
      <c r="P121" s="212"/>
      <c r="Q121" s="212"/>
      <c r="R121" s="129"/>
      <c r="T121" s="130"/>
      <c r="U121" s="127"/>
      <c r="V121" s="127"/>
      <c r="W121" s="131">
        <f>W122+W139+W151+W163+W181+W208+W238+W267+W271</f>
        <v>165.36342199999999</v>
      </c>
      <c r="X121" s="127"/>
      <c r="Y121" s="131">
        <f>Y122+Y139+Y151+Y163+Y181+Y208+Y238+Y267+Y271</f>
        <v>3.2613415200000007</v>
      </c>
      <c r="Z121" s="127"/>
      <c r="AA121" s="132">
        <f>AA122+AA139+AA151+AA163+AA181+AA208+AA238+AA267+AA271</f>
        <v>0</v>
      </c>
      <c r="AR121" s="133" t="s">
        <v>92</v>
      </c>
      <c r="AT121" s="134" t="s">
        <v>71</v>
      </c>
      <c r="AU121" s="134" t="s">
        <v>72</v>
      </c>
      <c r="AY121" s="133" t="s">
        <v>128</v>
      </c>
      <c r="BK121" s="135">
        <f>BK122+BK139+BK151+BK163+BK181+BK208+BK238+BK267+BK271</f>
        <v>0</v>
      </c>
    </row>
    <row r="122" spans="2:65" s="9" customFormat="1" ht="19.899999999999999" customHeight="1">
      <c r="B122" s="126"/>
      <c r="C122" s="127"/>
      <c r="D122" s="136" t="s">
        <v>103</v>
      </c>
      <c r="E122" s="136"/>
      <c r="F122" s="136"/>
      <c r="G122" s="136"/>
      <c r="H122" s="136"/>
      <c r="I122" s="136"/>
      <c r="J122" s="136"/>
      <c r="K122" s="136"/>
      <c r="L122" s="136"/>
      <c r="M122" s="136"/>
      <c r="N122" s="222">
        <f>BK122</f>
        <v>0</v>
      </c>
      <c r="O122" s="223"/>
      <c r="P122" s="223"/>
      <c r="Q122" s="223"/>
      <c r="R122" s="129"/>
      <c r="T122" s="130"/>
      <c r="U122" s="127"/>
      <c r="V122" s="127"/>
      <c r="W122" s="131">
        <f>SUM(W123:W138)</f>
        <v>9.3397000000000006</v>
      </c>
      <c r="X122" s="127"/>
      <c r="Y122" s="131">
        <f>SUM(Y123:Y138)</f>
        <v>8.1617000000000023E-2</v>
      </c>
      <c r="Z122" s="127"/>
      <c r="AA122" s="132">
        <f>SUM(AA123:AA138)</f>
        <v>0</v>
      </c>
      <c r="AR122" s="133" t="s">
        <v>92</v>
      </c>
      <c r="AT122" s="134" t="s">
        <v>71</v>
      </c>
      <c r="AU122" s="134" t="s">
        <v>79</v>
      </c>
      <c r="AY122" s="133" t="s">
        <v>128</v>
      </c>
      <c r="BK122" s="135">
        <f>SUM(BK123:BK138)</f>
        <v>0</v>
      </c>
    </row>
    <row r="123" spans="2:65" s="1" customFormat="1" ht="24.95" customHeight="1">
      <c r="B123" s="137"/>
      <c r="C123" s="138" t="s">
        <v>79</v>
      </c>
      <c r="D123" s="138" t="s">
        <v>129</v>
      </c>
      <c r="E123" s="139" t="s">
        <v>130</v>
      </c>
      <c r="F123" s="194" t="s">
        <v>131</v>
      </c>
      <c r="G123" s="194"/>
      <c r="H123" s="194"/>
      <c r="I123" s="194"/>
      <c r="J123" s="140" t="s">
        <v>132</v>
      </c>
      <c r="K123" s="141">
        <v>32</v>
      </c>
      <c r="L123" s="195"/>
      <c r="M123" s="195"/>
      <c r="N123" s="195">
        <f t="shared" ref="N123:N138" si="0">ROUND(L123*K123,2)</f>
        <v>0</v>
      </c>
      <c r="O123" s="195"/>
      <c r="P123" s="195"/>
      <c r="Q123" s="195"/>
      <c r="R123" s="142"/>
      <c r="T123" s="143" t="s">
        <v>5</v>
      </c>
      <c r="U123" s="40" t="s">
        <v>37</v>
      </c>
      <c r="V123" s="144">
        <v>0.13</v>
      </c>
      <c r="W123" s="144">
        <f t="shared" ref="W123:W138" si="1">V123*K123</f>
        <v>4.16</v>
      </c>
      <c r="X123" s="144">
        <v>1.9000000000000001E-4</v>
      </c>
      <c r="Y123" s="144">
        <f t="shared" ref="Y123:Y138" si="2">X123*K123</f>
        <v>6.0800000000000003E-3</v>
      </c>
      <c r="Z123" s="144">
        <v>0</v>
      </c>
      <c r="AA123" s="145">
        <f t="shared" ref="AA123:AA138" si="3">Z123*K123</f>
        <v>0</v>
      </c>
      <c r="AR123" s="18" t="s">
        <v>133</v>
      </c>
      <c r="AT123" s="18" t="s">
        <v>129</v>
      </c>
      <c r="AU123" s="18" t="s">
        <v>92</v>
      </c>
      <c r="AY123" s="18" t="s">
        <v>128</v>
      </c>
      <c r="BE123" s="146">
        <f t="shared" ref="BE123:BE138" si="4">IF(U123="základní",N123,0)</f>
        <v>0</v>
      </c>
      <c r="BF123" s="146">
        <f t="shared" ref="BF123:BF138" si="5">IF(U123="snížená",N123,0)</f>
        <v>0</v>
      </c>
      <c r="BG123" s="146">
        <f t="shared" ref="BG123:BG138" si="6">IF(U123="zákl. přenesená",N123,0)</f>
        <v>0</v>
      </c>
      <c r="BH123" s="146">
        <f t="shared" ref="BH123:BH138" si="7">IF(U123="sníž. přenesená",N123,0)</f>
        <v>0</v>
      </c>
      <c r="BI123" s="146">
        <f t="shared" ref="BI123:BI138" si="8">IF(U123="nulová",N123,0)</f>
        <v>0</v>
      </c>
      <c r="BJ123" s="18" t="s">
        <v>79</v>
      </c>
      <c r="BK123" s="146">
        <f t="shared" ref="BK123:BK138" si="9">ROUND(L123*K123,2)</f>
        <v>0</v>
      </c>
      <c r="BL123" s="18" t="s">
        <v>133</v>
      </c>
      <c r="BM123" s="18" t="s">
        <v>134</v>
      </c>
    </row>
    <row r="124" spans="2:65" s="1" customFormat="1" ht="24.95" customHeight="1">
      <c r="B124" s="137"/>
      <c r="C124" s="147" t="s">
        <v>92</v>
      </c>
      <c r="D124" s="147" t="s">
        <v>135</v>
      </c>
      <c r="E124" s="148" t="s">
        <v>136</v>
      </c>
      <c r="F124" s="224" t="s">
        <v>137</v>
      </c>
      <c r="G124" s="224"/>
      <c r="H124" s="224"/>
      <c r="I124" s="224"/>
      <c r="J124" s="149" t="s">
        <v>132</v>
      </c>
      <c r="K124" s="150">
        <v>22</v>
      </c>
      <c r="L124" s="225"/>
      <c r="M124" s="225"/>
      <c r="N124" s="225">
        <f t="shared" si="0"/>
        <v>0</v>
      </c>
      <c r="O124" s="195"/>
      <c r="P124" s="195"/>
      <c r="Q124" s="195"/>
      <c r="R124" s="142"/>
      <c r="T124" s="143" t="s">
        <v>5</v>
      </c>
      <c r="U124" s="40" t="s">
        <v>37</v>
      </c>
      <c r="V124" s="144">
        <v>0</v>
      </c>
      <c r="W124" s="144">
        <f t="shared" si="1"/>
        <v>0</v>
      </c>
      <c r="X124" s="144">
        <v>3.6999999999999999E-4</v>
      </c>
      <c r="Y124" s="144">
        <f t="shared" si="2"/>
        <v>8.1399999999999997E-3</v>
      </c>
      <c r="Z124" s="144">
        <v>0</v>
      </c>
      <c r="AA124" s="145">
        <f t="shared" si="3"/>
        <v>0</v>
      </c>
      <c r="AR124" s="18" t="s">
        <v>138</v>
      </c>
      <c r="AT124" s="18" t="s">
        <v>135</v>
      </c>
      <c r="AU124" s="18" t="s">
        <v>92</v>
      </c>
      <c r="AY124" s="18" t="s">
        <v>128</v>
      </c>
      <c r="BE124" s="146">
        <f t="shared" si="4"/>
        <v>0</v>
      </c>
      <c r="BF124" s="146">
        <f t="shared" si="5"/>
        <v>0</v>
      </c>
      <c r="BG124" s="146">
        <f t="shared" si="6"/>
        <v>0</v>
      </c>
      <c r="BH124" s="146">
        <f t="shared" si="7"/>
        <v>0</v>
      </c>
      <c r="BI124" s="146">
        <f t="shared" si="8"/>
        <v>0</v>
      </c>
      <c r="BJ124" s="18" t="s">
        <v>79</v>
      </c>
      <c r="BK124" s="146">
        <f t="shared" si="9"/>
        <v>0</v>
      </c>
      <c r="BL124" s="18" t="s">
        <v>133</v>
      </c>
      <c r="BM124" s="18" t="s">
        <v>139</v>
      </c>
    </row>
    <row r="125" spans="2:65" s="1" customFormat="1" ht="24.95" customHeight="1">
      <c r="B125" s="137"/>
      <c r="C125" s="147" t="s">
        <v>140</v>
      </c>
      <c r="D125" s="147" t="s">
        <v>135</v>
      </c>
      <c r="E125" s="148" t="s">
        <v>141</v>
      </c>
      <c r="F125" s="224" t="s">
        <v>142</v>
      </c>
      <c r="G125" s="224"/>
      <c r="H125" s="224"/>
      <c r="I125" s="224"/>
      <c r="J125" s="149" t="s">
        <v>132</v>
      </c>
      <c r="K125" s="150">
        <v>10</v>
      </c>
      <c r="L125" s="225"/>
      <c r="M125" s="225"/>
      <c r="N125" s="225">
        <f t="shared" si="0"/>
        <v>0</v>
      </c>
      <c r="O125" s="195"/>
      <c r="P125" s="195"/>
      <c r="Q125" s="195"/>
      <c r="R125" s="142"/>
      <c r="T125" s="143" t="s">
        <v>5</v>
      </c>
      <c r="U125" s="40" t="s">
        <v>37</v>
      </c>
      <c r="V125" s="144">
        <v>0</v>
      </c>
      <c r="W125" s="144">
        <f t="shared" si="1"/>
        <v>0</v>
      </c>
      <c r="X125" s="144">
        <v>7.7999999999999999E-4</v>
      </c>
      <c r="Y125" s="144">
        <f t="shared" si="2"/>
        <v>7.7999999999999996E-3</v>
      </c>
      <c r="Z125" s="144">
        <v>0</v>
      </c>
      <c r="AA125" s="145">
        <f t="shared" si="3"/>
        <v>0</v>
      </c>
      <c r="AR125" s="18" t="s">
        <v>138</v>
      </c>
      <c r="AT125" s="18" t="s">
        <v>135</v>
      </c>
      <c r="AU125" s="18" t="s">
        <v>92</v>
      </c>
      <c r="AY125" s="18" t="s">
        <v>128</v>
      </c>
      <c r="BE125" s="146">
        <f t="shared" si="4"/>
        <v>0</v>
      </c>
      <c r="BF125" s="146">
        <f t="shared" si="5"/>
        <v>0</v>
      </c>
      <c r="BG125" s="146">
        <f t="shared" si="6"/>
        <v>0</v>
      </c>
      <c r="BH125" s="146">
        <f t="shared" si="7"/>
        <v>0</v>
      </c>
      <c r="BI125" s="146">
        <f t="shared" si="8"/>
        <v>0</v>
      </c>
      <c r="BJ125" s="18" t="s">
        <v>79</v>
      </c>
      <c r="BK125" s="146">
        <f t="shared" si="9"/>
        <v>0</v>
      </c>
      <c r="BL125" s="18" t="s">
        <v>133</v>
      </c>
      <c r="BM125" s="18" t="s">
        <v>143</v>
      </c>
    </row>
    <row r="126" spans="2:65" s="1" customFormat="1" ht="24.95" customHeight="1">
      <c r="B126" s="137"/>
      <c r="C126" s="138" t="s">
        <v>144</v>
      </c>
      <c r="D126" s="138" t="s">
        <v>129</v>
      </c>
      <c r="E126" s="139" t="s">
        <v>145</v>
      </c>
      <c r="F126" s="194" t="s">
        <v>146</v>
      </c>
      <c r="G126" s="194"/>
      <c r="H126" s="194"/>
      <c r="I126" s="194"/>
      <c r="J126" s="140" t="s">
        <v>132</v>
      </c>
      <c r="K126" s="141">
        <v>27</v>
      </c>
      <c r="L126" s="195"/>
      <c r="M126" s="195"/>
      <c r="N126" s="195">
        <f t="shared" si="0"/>
        <v>0</v>
      </c>
      <c r="O126" s="195"/>
      <c r="P126" s="195"/>
      <c r="Q126" s="195"/>
      <c r="R126" s="142"/>
      <c r="T126" s="143" t="s">
        <v>5</v>
      </c>
      <c r="U126" s="40" t="s">
        <v>37</v>
      </c>
      <c r="V126" s="144">
        <v>0.14199999999999999</v>
      </c>
      <c r="W126" s="144">
        <f t="shared" si="1"/>
        <v>3.8339999999999996</v>
      </c>
      <c r="X126" s="144">
        <v>4.0999999999999999E-4</v>
      </c>
      <c r="Y126" s="144">
        <f t="shared" si="2"/>
        <v>1.107E-2</v>
      </c>
      <c r="Z126" s="144">
        <v>0</v>
      </c>
      <c r="AA126" s="145">
        <f t="shared" si="3"/>
        <v>0</v>
      </c>
      <c r="AR126" s="18" t="s">
        <v>133</v>
      </c>
      <c r="AT126" s="18" t="s">
        <v>129</v>
      </c>
      <c r="AU126" s="18" t="s">
        <v>92</v>
      </c>
      <c r="AY126" s="18" t="s">
        <v>128</v>
      </c>
      <c r="BE126" s="146">
        <f t="shared" si="4"/>
        <v>0</v>
      </c>
      <c r="BF126" s="146">
        <f t="shared" si="5"/>
        <v>0</v>
      </c>
      <c r="BG126" s="146">
        <f t="shared" si="6"/>
        <v>0</v>
      </c>
      <c r="BH126" s="146">
        <f t="shared" si="7"/>
        <v>0</v>
      </c>
      <c r="BI126" s="146">
        <f t="shared" si="8"/>
        <v>0</v>
      </c>
      <c r="BJ126" s="18" t="s">
        <v>79</v>
      </c>
      <c r="BK126" s="146">
        <f t="shared" si="9"/>
        <v>0</v>
      </c>
      <c r="BL126" s="18" t="s">
        <v>133</v>
      </c>
      <c r="BM126" s="18" t="s">
        <v>147</v>
      </c>
    </row>
    <row r="127" spans="2:65" s="1" customFormat="1" ht="24.95" customHeight="1">
      <c r="B127" s="137"/>
      <c r="C127" s="147" t="s">
        <v>148</v>
      </c>
      <c r="D127" s="147" t="s">
        <v>135</v>
      </c>
      <c r="E127" s="148" t="s">
        <v>149</v>
      </c>
      <c r="F127" s="224" t="s">
        <v>150</v>
      </c>
      <c r="G127" s="224"/>
      <c r="H127" s="224"/>
      <c r="I127" s="224"/>
      <c r="J127" s="149" t="s">
        <v>132</v>
      </c>
      <c r="K127" s="150">
        <v>15</v>
      </c>
      <c r="L127" s="225"/>
      <c r="M127" s="225"/>
      <c r="N127" s="225">
        <f t="shared" si="0"/>
        <v>0</v>
      </c>
      <c r="O127" s="195"/>
      <c r="P127" s="195"/>
      <c r="Q127" s="195"/>
      <c r="R127" s="142"/>
      <c r="T127" s="143" t="s">
        <v>5</v>
      </c>
      <c r="U127" s="40" t="s">
        <v>37</v>
      </c>
      <c r="V127" s="144">
        <v>0</v>
      </c>
      <c r="W127" s="144">
        <f t="shared" si="1"/>
        <v>0</v>
      </c>
      <c r="X127" s="144">
        <v>1.2099999999999999E-3</v>
      </c>
      <c r="Y127" s="144">
        <f t="shared" si="2"/>
        <v>1.8149999999999999E-2</v>
      </c>
      <c r="Z127" s="144">
        <v>0</v>
      </c>
      <c r="AA127" s="145">
        <f t="shared" si="3"/>
        <v>0</v>
      </c>
      <c r="AR127" s="18" t="s">
        <v>138</v>
      </c>
      <c r="AT127" s="18" t="s">
        <v>135</v>
      </c>
      <c r="AU127" s="18" t="s">
        <v>92</v>
      </c>
      <c r="AY127" s="18" t="s">
        <v>128</v>
      </c>
      <c r="BE127" s="146">
        <f t="shared" si="4"/>
        <v>0</v>
      </c>
      <c r="BF127" s="146">
        <f t="shared" si="5"/>
        <v>0</v>
      </c>
      <c r="BG127" s="146">
        <f t="shared" si="6"/>
        <v>0</v>
      </c>
      <c r="BH127" s="146">
        <f t="shared" si="7"/>
        <v>0</v>
      </c>
      <c r="BI127" s="146">
        <f t="shared" si="8"/>
        <v>0</v>
      </c>
      <c r="BJ127" s="18" t="s">
        <v>79</v>
      </c>
      <c r="BK127" s="146">
        <f t="shared" si="9"/>
        <v>0</v>
      </c>
      <c r="BL127" s="18" t="s">
        <v>133</v>
      </c>
      <c r="BM127" s="18" t="s">
        <v>151</v>
      </c>
    </row>
    <row r="128" spans="2:65" s="1" customFormat="1" ht="24.95" customHeight="1">
      <c r="B128" s="137"/>
      <c r="C128" s="147" t="s">
        <v>152</v>
      </c>
      <c r="D128" s="147" t="s">
        <v>135</v>
      </c>
      <c r="E128" s="148" t="s">
        <v>153</v>
      </c>
      <c r="F128" s="224" t="s">
        <v>154</v>
      </c>
      <c r="G128" s="224"/>
      <c r="H128" s="224"/>
      <c r="I128" s="224"/>
      <c r="J128" s="149" t="s">
        <v>132</v>
      </c>
      <c r="K128" s="150">
        <v>4</v>
      </c>
      <c r="L128" s="225"/>
      <c r="M128" s="225"/>
      <c r="N128" s="225">
        <f t="shared" si="0"/>
        <v>0</v>
      </c>
      <c r="O128" s="195"/>
      <c r="P128" s="195"/>
      <c r="Q128" s="195"/>
      <c r="R128" s="142"/>
      <c r="T128" s="143" t="s">
        <v>5</v>
      </c>
      <c r="U128" s="40" t="s">
        <v>37</v>
      </c>
      <c r="V128" s="144">
        <v>0</v>
      </c>
      <c r="W128" s="144">
        <f t="shared" si="1"/>
        <v>0</v>
      </c>
      <c r="X128" s="144">
        <v>1.39E-3</v>
      </c>
      <c r="Y128" s="144">
        <f t="shared" si="2"/>
        <v>5.5599999999999998E-3</v>
      </c>
      <c r="Z128" s="144">
        <v>0</v>
      </c>
      <c r="AA128" s="145">
        <f t="shared" si="3"/>
        <v>0</v>
      </c>
      <c r="AR128" s="18" t="s">
        <v>138</v>
      </c>
      <c r="AT128" s="18" t="s">
        <v>135</v>
      </c>
      <c r="AU128" s="18" t="s">
        <v>92</v>
      </c>
      <c r="AY128" s="18" t="s">
        <v>128</v>
      </c>
      <c r="BE128" s="146">
        <f t="shared" si="4"/>
        <v>0</v>
      </c>
      <c r="BF128" s="146">
        <f t="shared" si="5"/>
        <v>0</v>
      </c>
      <c r="BG128" s="146">
        <f t="shared" si="6"/>
        <v>0</v>
      </c>
      <c r="BH128" s="146">
        <f t="shared" si="7"/>
        <v>0</v>
      </c>
      <c r="BI128" s="146">
        <f t="shared" si="8"/>
        <v>0</v>
      </c>
      <c r="BJ128" s="18" t="s">
        <v>79</v>
      </c>
      <c r="BK128" s="146">
        <f t="shared" si="9"/>
        <v>0</v>
      </c>
      <c r="BL128" s="18" t="s">
        <v>133</v>
      </c>
      <c r="BM128" s="18" t="s">
        <v>155</v>
      </c>
    </row>
    <row r="129" spans="2:65" s="1" customFormat="1" ht="24.95" customHeight="1">
      <c r="B129" s="137"/>
      <c r="C129" s="147" t="s">
        <v>156</v>
      </c>
      <c r="D129" s="147" t="s">
        <v>135</v>
      </c>
      <c r="E129" s="148" t="s">
        <v>157</v>
      </c>
      <c r="F129" s="224" t="s">
        <v>158</v>
      </c>
      <c r="G129" s="224"/>
      <c r="H129" s="224"/>
      <c r="I129" s="224"/>
      <c r="J129" s="149" t="s">
        <v>132</v>
      </c>
      <c r="K129" s="150">
        <v>8</v>
      </c>
      <c r="L129" s="225"/>
      <c r="M129" s="225"/>
      <c r="N129" s="225">
        <f t="shared" si="0"/>
        <v>0</v>
      </c>
      <c r="O129" s="195"/>
      <c r="P129" s="195"/>
      <c r="Q129" s="195"/>
      <c r="R129" s="142"/>
      <c r="T129" s="143" t="s">
        <v>5</v>
      </c>
      <c r="U129" s="40" t="s">
        <v>37</v>
      </c>
      <c r="V129" s="144">
        <v>0</v>
      </c>
      <c r="W129" s="144">
        <f t="shared" si="1"/>
        <v>0</v>
      </c>
      <c r="X129" s="144">
        <v>1.75E-3</v>
      </c>
      <c r="Y129" s="144">
        <f t="shared" si="2"/>
        <v>1.4E-2</v>
      </c>
      <c r="Z129" s="144">
        <v>0</v>
      </c>
      <c r="AA129" s="145">
        <f t="shared" si="3"/>
        <v>0</v>
      </c>
      <c r="AR129" s="18" t="s">
        <v>138</v>
      </c>
      <c r="AT129" s="18" t="s">
        <v>135</v>
      </c>
      <c r="AU129" s="18" t="s">
        <v>92</v>
      </c>
      <c r="AY129" s="18" t="s">
        <v>128</v>
      </c>
      <c r="BE129" s="146">
        <f t="shared" si="4"/>
        <v>0</v>
      </c>
      <c r="BF129" s="146">
        <f t="shared" si="5"/>
        <v>0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8" t="s">
        <v>79</v>
      </c>
      <c r="BK129" s="146">
        <f t="shared" si="9"/>
        <v>0</v>
      </c>
      <c r="BL129" s="18" t="s">
        <v>133</v>
      </c>
      <c r="BM129" s="18" t="s">
        <v>159</v>
      </c>
    </row>
    <row r="130" spans="2:65" s="1" customFormat="1" ht="24.95" customHeight="1">
      <c r="B130" s="137"/>
      <c r="C130" s="138" t="s">
        <v>160</v>
      </c>
      <c r="D130" s="138" t="s">
        <v>129</v>
      </c>
      <c r="E130" s="139" t="s">
        <v>161</v>
      </c>
      <c r="F130" s="194" t="s">
        <v>162</v>
      </c>
      <c r="G130" s="194"/>
      <c r="H130" s="194"/>
      <c r="I130" s="194"/>
      <c r="J130" s="140" t="s">
        <v>132</v>
      </c>
      <c r="K130" s="141">
        <v>1.5</v>
      </c>
      <c r="L130" s="195"/>
      <c r="M130" s="195"/>
      <c r="N130" s="195">
        <f t="shared" si="0"/>
        <v>0</v>
      </c>
      <c r="O130" s="195"/>
      <c r="P130" s="195"/>
      <c r="Q130" s="195"/>
      <c r="R130" s="142"/>
      <c r="T130" s="143" t="s">
        <v>5</v>
      </c>
      <c r="U130" s="40" t="s">
        <v>37</v>
      </c>
      <c r="V130" s="144">
        <v>0.215</v>
      </c>
      <c r="W130" s="144">
        <f t="shared" si="1"/>
        <v>0.32250000000000001</v>
      </c>
      <c r="X130" s="144">
        <v>2.9E-4</v>
      </c>
      <c r="Y130" s="144">
        <f t="shared" si="2"/>
        <v>4.35E-4</v>
      </c>
      <c r="Z130" s="144">
        <v>0</v>
      </c>
      <c r="AA130" s="145">
        <f t="shared" si="3"/>
        <v>0</v>
      </c>
      <c r="AR130" s="18" t="s">
        <v>133</v>
      </c>
      <c r="AT130" s="18" t="s">
        <v>129</v>
      </c>
      <c r="AU130" s="18" t="s">
        <v>92</v>
      </c>
      <c r="AY130" s="18" t="s">
        <v>128</v>
      </c>
      <c r="BE130" s="146">
        <f t="shared" si="4"/>
        <v>0</v>
      </c>
      <c r="BF130" s="146">
        <f t="shared" si="5"/>
        <v>0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8" t="s">
        <v>79</v>
      </c>
      <c r="BK130" s="146">
        <f t="shared" si="9"/>
        <v>0</v>
      </c>
      <c r="BL130" s="18" t="s">
        <v>133</v>
      </c>
      <c r="BM130" s="18" t="s">
        <v>163</v>
      </c>
    </row>
    <row r="131" spans="2:65" s="1" customFormat="1" ht="24.95" customHeight="1">
      <c r="B131" s="137"/>
      <c r="C131" s="147" t="s">
        <v>164</v>
      </c>
      <c r="D131" s="147" t="s">
        <v>135</v>
      </c>
      <c r="E131" s="148" t="s">
        <v>165</v>
      </c>
      <c r="F131" s="224" t="s">
        <v>166</v>
      </c>
      <c r="G131" s="224"/>
      <c r="H131" s="224"/>
      <c r="I131" s="224"/>
      <c r="J131" s="149" t="s">
        <v>132</v>
      </c>
      <c r="K131" s="150">
        <v>1.6</v>
      </c>
      <c r="L131" s="225"/>
      <c r="M131" s="225"/>
      <c r="N131" s="225">
        <f t="shared" si="0"/>
        <v>0</v>
      </c>
      <c r="O131" s="195"/>
      <c r="P131" s="195"/>
      <c r="Q131" s="195"/>
      <c r="R131" s="142"/>
      <c r="T131" s="143" t="s">
        <v>5</v>
      </c>
      <c r="U131" s="40" t="s">
        <v>37</v>
      </c>
      <c r="V131" s="144">
        <v>0</v>
      </c>
      <c r="W131" s="144">
        <f t="shared" si="1"/>
        <v>0</v>
      </c>
      <c r="X131" s="144">
        <v>8.8000000000000003E-4</v>
      </c>
      <c r="Y131" s="144">
        <f t="shared" si="2"/>
        <v>1.4080000000000002E-3</v>
      </c>
      <c r="Z131" s="144">
        <v>0</v>
      </c>
      <c r="AA131" s="145">
        <f t="shared" si="3"/>
        <v>0</v>
      </c>
      <c r="AR131" s="18" t="s">
        <v>138</v>
      </c>
      <c r="AT131" s="18" t="s">
        <v>135</v>
      </c>
      <c r="AU131" s="18" t="s">
        <v>92</v>
      </c>
      <c r="AY131" s="18" t="s">
        <v>128</v>
      </c>
      <c r="BE131" s="146">
        <f t="shared" si="4"/>
        <v>0</v>
      </c>
      <c r="BF131" s="146">
        <f t="shared" si="5"/>
        <v>0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8" t="s">
        <v>79</v>
      </c>
      <c r="BK131" s="146">
        <f t="shared" si="9"/>
        <v>0</v>
      </c>
      <c r="BL131" s="18" t="s">
        <v>133</v>
      </c>
      <c r="BM131" s="18" t="s">
        <v>167</v>
      </c>
    </row>
    <row r="132" spans="2:65" s="1" customFormat="1" ht="24.95" customHeight="1">
      <c r="B132" s="137"/>
      <c r="C132" s="138" t="s">
        <v>168</v>
      </c>
      <c r="D132" s="138" t="s">
        <v>129</v>
      </c>
      <c r="E132" s="139" t="s">
        <v>169</v>
      </c>
      <c r="F132" s="194" t="s">
        <v>170</v>
      </c>
      <c r="G132" s="194"/>
      <c r="H132" s="194"/>
      <c r="I132" s="194"/>
      <c r="J132" s="140" t="s">
        <v>132</v>
      </c>
      <c r="K132" s="141">
        <v>2.8</v>
      </c>
      <c r="L132" s="195"/>
      <c r="M132" s="195"/>
      <c r="N132" s="195">
        <f t="shared" si="0"/>
        <v>0</v>
      </c>
      <c r="O132" s="195"/>
      <c r="P132" s="195"/>
      <c r="Q132" s="195"/>
      <c r="R132" s="142"/>
      <c r="T132" s="143" t="s">
        <v>5</v>
      </c>
      <c r="U132" s="40" t="s">
        <v>37</v>
      </c>
      <c r="V132" s="144">
        <v>0.224</v>
      </c>
      <c r="W132" s="144">
        <f t="shared" si="1"/>
        <v>0.62719999999999998</v>
      </c>
      <c r="X132" s="144">
        <v>4.0000000000000002E-4</v>
      </c>
      <c r="Y132" s="144">
        <f t="shared" si="2"/>
        <v>1.1199999999999999E-3</v>
      </c>
      <c r="Z132" s="144">
        <v>0</v>
      </c>
      <c r="AA132" s="145">
        <f t="shared" si="3"/>
        <v>0</v>
      </c>
      <c r="AR132" s="18" t="s">
        <v>133</v>
      </c>
      <c r="AT132" s="18" t="s">
        <v>129</v>
      </c>
      <c r="AU132" s="18" t="s">
        <v>92</v>
      </c>
      <c r="AY132" s="18" t="s">
        <v>128</v>
      </c>
      <c r="BE132" s="146">
        <f t="shared" si="4"/>
        <v>0</v>
      </c>
      <c r="BF132" s="146">
        <f t="shared" si="5"/>
        <v>0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8" t="s">
        <v>79</v>
      </c>
      <c r="BK132" s="146">
        <f t="shared" si="9"/>
        <v>0</v>
      </c>
      <c r="BL132" s="18" t="s">
        <v>133</v>
      </c>
      <c r="BM132" s="18" t="s">
        <v>171</v>
      </c>
    </row>
    <row r="133" spans="2:65" s="1" customFormat="1" ht="24.95" customHeight="1">
      <c r="B133" s="137"/>
      <c r="C133" s="147" t="s">
        <v>172</v>
      </c>
      <c r="D133" s="147" t="s">
        <v>135</v>
      </c>
      <c r="E133" s="148" t="s">
        <v>153</v>
      </c>
      <c r="F133" s="224" t="s">
        <v>154</v>
      </c>
      <c r="G133" s="224"/>
      <c r="H133" s="224"/>
      <c r="I133" s="224"/>
      <c r="J133" s="149" t="s">
        <v>132</v>
      </c>
      <c r="K133" s="150">
        <v>1.6</v>
      </c>
      <c r="L133" s="225"/>
      <c r="M133" s="225"/>
      <c r="N133" s="225">
        <f t="shared" si="0"/>
        <v>0</v>
      </c>
      <c r="O133" s="195"/>
      <c r="P133" s="195"/>
      <c r="Q133" s="195"/>
      <c r="R133" s="142"/>
      <c r="T133" s="143" t="s">
        <v>5</v>
      </c>
      <c r="U133" s="40" t="s">
        <v>37</v>
      </c>
      <c r="V133" s="144">
        <v>0</v>
      </c>
      <c r="W133" s="144">
        <f t="shared" si="1"/>
        <v>0</v>
      </c>
      <c r="X133" s="144">
        <v>1.39E-3</v>
      </c>
      <c r="Y133" s="144">
        <f t="shared" si="2"/>
        <v>2.2239999999999998E-3</v>
      </c>
      <c r="Z133" s="144">
        <v>0</v>
      </c>
      <c r="AA133" s="145">
        <f t="shared" si="3"/>
        <v>0</v>
      </c>
      <c r="AR133" s="18" t="s">
        <v>138</v>
      </c>
      <c r="AT133" s="18" t="s">
        <v>135</v>
      </c>
      <c r="AU133" s="18" t="s">
        <v>92</v>
      </c>
      <c r="AY133" s="18" t="s">
        <v>128</v>
      </c>
      <c r="BE133" s="146">
        <f t="shared" si="4"/>
        <v>0</v>
      </c>
      <c r="BF133" s="146">
        <f t="shared" si="5"/>
        <v>0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8" t="s">
        <v>79</v>
      </c>
      <c r="BK133" s="146">
        <f t="shared" si="9"/>
        <v>0</v>
      </c>
      <c r="BL133" s="18" t="s">
        <v>133</v>
      </c>
      <c r="BM133" s="18" t="s">
        <v>173</v>
      </c>
    </row>
    <row r="134" spans="2:65" s="1" customFormat="1" ht="24.95" customHeight="1">
      <c r="B134" s="137"/>
      <c r="C134" s="147" t="s">
        <v>174</v>
      </c>
      <c r="D134" s="147" t="s">
        <v>135</v>
      </c>
      <c r="E134" s="148" t="s">
        <v>175</v>
      </c>
      <c r="F134" s="224" t="s">
        <v>176</v>
      </c>
      <c r="G134" s="224"/>
      <c r="H134" s="224"/>
      <c r="I134" s="224"/>
      <c r="J134" s="149" t="s">
        <v>132</v>
      </c>
      <c r="K134" s="150">
        <v>1.4</v>
      </c>
      <c r="L134" s="225"/>
      <c r="M134" s="225"/>
      <c r="N134" s="225">
        <f t="shared" si="0"/>
        <v>0</v>
      </c>
      <c r="O134" s="195"/>
      <c r="P134" s="195"/>
      <c r="Q134" s="195"/>
      <c r="R134" s="142"/>
      <c r="T134" s="143" t="s">
        <v>5</v>
      </c>
      <c r="U134" s="40" t="s">
        <v>37</v>
      </c>
      <c r="V134" s="144">
        <v>0</v>
      </c>
      <c r="W134" s="144">
        <f t="shared" si="1"/>
        <v>0</v>
      </c>
      <c r="X134" s="144">
        <v>3.5000000000000001E-3</v>
      </c>
      <c r="Y134" s="144">
        <f t="shared" si="2"/>
        <v>4.8999999999999998E-3</v>
      </c>
      <c r="Z134" s="144">
        <v>0</v>
      </c>
      <c r="AA134" s="145">
        <f t="shared" si="3"/>
        <v>0</v>
      </c>
      <c r="AR134" s="18" t="s">
        <v>138</v>
      </c>
      <c r="AT134" s="18" t="s">
        <v>135</v>
      </c>
      <c r="AU134" s="18" t="s">
        <v>92</v>
      </c>
      <c r="AY134" s="18" t="s">
        <v>128</v>
      </c>
      <c r="BE134" s="146">
        <f t="shared" si="4"/>
        <v>0</v>
      </c>
      <c r="BF134" s="146">
        <f t="shared" si="5"/>
        <v>0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8" t="s">
        <v>79</v>
      </c>
      <c r="BK134" s="146">
        <f t="shared" si="9"/>
        <v>0</v>
      </c>
      <c r="BL134" s="18" t="s">
        <v>133</v>
      </c>
      <c r="BM134" s="18" t="s">
        <v>177</v>
      </c>
    </row>
    <row r="135" spans="2:65" s="1" customFormat="1" ht="24.95" customHeight="1">
      <c r="B135" s="137"/>
      <c r="C135" s="138" t="s">
        <v>178</v>
      </c>
      <c r="D135" s="138" t="s">
        <v>129</v>
      </c>
      <c r="E135" s="139" t="s">
        <v>179</v>
      </c>
      <c r="F135" s="194" t="s">
        <v>180</v>
      </c>
      <c r="G135" s="194"/>
      <c r="H135" s="194"/>
      <c r="I135" s="194"/>
      <c r="J135" s="140" t="s">
        <v>132</v>
      </c>
      <c r="K135" s="141">
        <v>12</v>
      </c>
      <c r="L135" s="195"/>
      <c r="M135" s="195"/>
      <c r="N135" s="195">
        <f t="shared" si="0"/>
        <v>0</v>
      </c>
      <c r="O135" s="195"/>
      <c r="P135" s="195"/>
      <c r="Q135" s="195"/>
      <c r="R135" s="142"/>
      <c r="T135" s="143" t="s">
        <v>5</v>
      </c>
      <c r="U135" s="40" t="s">
        <v>37</v>
      </c>
      <c r="V135" s="144">
        <v>3.3000000000000002E-2</v>
      </c>
      <c r="W135" s="144">
        <f t="shared" si="1"/>
        <v>0.39600000000000002</v>
      </c>
      <c r="X135" s="144">
        <v>0</v>
      </c>
      <c r="Y135" s="144">
        <f t="shared" si="2"/>
        <v>0</v>
      </c>
      <c r="Z135" s="144">
        <v>0</v>
      </c>
      <c r="AA135" s="145">
        <f t="shared" si="3"/>
        <v>0</v>
      </c>
      <c r="AR135" s="18" t="s">
        <v>133</v>
      </c>
      <c r="AT135" s="18" t="s">
        <v>129</v>
      </c>
      <c r="AU135" s="18" t="s">
        <v>92</v>
      </c>
      <c r="AY135" s="18" t="s">
        <v>128</v>
      </c>
      <c r="BE135" s="146">
        <f t="shared" si="4"/>
        <v>0</v>
      </c>
      <c r="BF135" s="146">
        <f t="shared" si="5"/>
        <v>0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8" t="s">
        <v>79</v>
      </c>
      <c r="BK135" s="146">
        <f t="shared" si="9"/>
        <v>0</v>
      </c>
      <c r="BL135" s="18" t="s">
        <v>133</v>
      </c>
      <c r="BM135" s="18" t="s">
        <v>181</v>
      </c>
    </row>
    <row r="136" spans="2:65" s="1" customFormat="1" ht="24.95" customHeight="1">
      <c r="B136" s="137"/>
      <c r="C136" s="147" t="s">
        <v>182</v>
      </c>
      <c r="D136" s="147" t="s">
        <v>135</v>
      </c>
      <c r="E136" s="148" t="s">
        <v>183</v>
      </c>
      <c r="F136" s="224" t="s">
        <v>184</v>
      </c>
      <c r="G136" s="224"/>
      <c r="H136" s="224"/>
      <c r="I136" s="224"/>
      <c r="J136" s="149" t="s">
        <v>132</v>
      </c>
      <c r="K136" s="150">
        <v>7</v>
      </c>
      <c r="L136" s="225"/>
      <c r="M136" s="225"/>
      <c r="N136" s="225">
        <f t="shared" si="0"/>
        <v>0</v>
      </c>
      <c r="O136" s="195"/>
      <c r="P136" s="195"/>
      <c r="Q136" s="195"/>
      <c r="R136" s="142"/>
      <c r="T136" s="143" t="s">
        <v>5</v>
      </c>
      <c r="U136" s="40" t="s">
        <v>37</v>
      </c>
      <c r="V136" s="144">
        <v>0</v>
      </c>
      <c r="W136" s="144">
        <f t="shared" si="1"/>
        <v>0</v>
      </c>
      <c r="X136" s="144">
        <v>4.0000000000000003E-5</v>
      </c>
      <c r="Y136" s="144">
        <f t="shared" si="2"/>
        <v>2.8000000000000003E-4</v>
      </c>
      <c r="Z136" s="144">
        <v>0</v>
      </c>
      <c r="AA136" s="145">
        <f t="shared" si="3"/>
        <v>0</v>
      </c>
      <c r="AR136" s="18" t="s">
        <v>138</v>
      </c>
      <c r="AT136" s="18" t="s">
        <v>135</v>
      </c>
      <c r="AU136" s="18" t="s">
        <v>92</v>
      </c>
      <c r="AY136" s="18" t="s">
        <v>128</v>
      </c>
      <c r="BE136" s="146">
        <f t="shared" si="4"/>
        <v>0</v>
      </c>
      <c r="BF136" s="146">
        <f t="shared" si="5"/>
        <v>0</v>
      </c>
      <c r="BG136" s="146">
        <f t="shared" si="6"/>
        <v>0</v>
      </c>
      <c r="BH136" s="146">
        <f t="shared" si="7"/>
        <v>0</v>
      </c>
      <c r="BI136" s="146">
        <f t="shared" si="8"/>
        <v>0</v>
      </c>
      <c r="BJ136" s="18" t="s">
        <v>79</v>
      </c>
      <c r="BK136" s="146">
        <f t="shared" si="9"/>
        <v>0</v>
      </c>
      <c r="BL136" s="18" t="s">
        <v>133</v>
      </c>
      <c r="BM136" s="18" t="s">
        <v>185</v>
      </c>
    </row>
    <row r="137" spans="2:65" s="1" customFormat="1" ht="24.95" customHeight="1">
      <c r="B137" s="137"/>
      <c r="C137" s="147" t="s">
        <v>11</v>
      </c>
      <c r="D137" s="147" t="s">
        <v>135</v>
      </c>
      <c r="E137" s="148" t="s">
        <v>186</v>
      </c>
      <c r="F137" s="224" t="s">
        <v>187</v>
      </c>
      <c r="G137" s="224"/>
      <c r="H137" s="224"/>
      <c r="I137" s="224"/>
      <c r="J137" s="149" t="s">
        <v>132</v>
      </c>
      <c r="K137" s="150">
        <v>5</v>
      </c>
      <c r="L137" s="225"/>
      <c r="M137" s="225"/>
      <c r="N137" s="225">
        <f t="shared" si="0"/>
        <v>0</v>
      </c>
      <c r="O137" s="195"/>
      <c r="P137" s="195"/>
      <c r="Q137" s="195"/>
      <c r="R137" s="142"/>
      <c r="T137" s="143" t="s">
        <v>5</v>
      </c>
      <c r="U137" s="40" t="s">
        <v>37</v>
      </c>
      <c r="V137" s="144">
        <v>0</v>
      </c>
      <c r="W137" s="144">
        <f t="shared" si="1"/>
        <v>0</v>
      </c>
      <c r="X137" s="144">
        <v>9.0000000000000006E-5</v>
      </c>
      <c r="Y137" s="144">
        <f t="shared" si="2"/>
        <v>4.5000000000000004E-4</v>
      </c>
      <c r="Z137" s="144">
        <v>0</v>
      </c>
      <c r="AA137" s="145">
        <f t="shared" si="3"/>
        <v>0</v>
      </c>
      <c r="AR137" s="18" t="s">
        <v>138</v>
      </c>
      <c r="AT137" s="18" t="s">
        <v>135</v>
      </c>
      <c r="AU137" s="18" t="s">
        <v>92</v>
      </c>
      <c r="AY137" s="18" t="s">
        <v>128</v>
      </c>
      <c r="BE137" s="146">
        <f t="shared" si="4"/>
        <v>0</v>
      </c>
      <c r="BF137" s="146">
        <f t="shared" si="5"/>
        <v>0</v>
      </c>
      <c r="BG137" s="146">
        <f t="shared" si="6"/>
        <v>0</v>
      </c>
      <c r="BH137" s="146">
        <f t="shared" si="7"/>
        <v>0</v>
      </c>
      <c r="BI137" s="146">
        <f t="shared" si="8"/>
        <v>0</v>
      </c>
      <c r="BJ137" s="18" t="s">
        <v>79</v>
      </c>
      <c r="BK137" s="146">
        <f t="shared" si="9"/>
        <v>0</v>
      </c>
      <c r="BL137" s="18" t="s">
        <v>133</v>
      </c>
      <c r="BM137" s="18" t="s">
        <v>188</v>
      </c>
    </row>
    <row r="138" spans="2:65" s="1" customFormat="1" ht="24.95" customHeight="1">
      <c r="B138" s="137"/>
      <c r="C138" s="138" t="s">
        <v>133</v>
      </c>
      <c r="D138" s="138" t="s">
        <v>129</v>
      </c>
      <c r="E138" s="139" t="s">
        <v>189</v>
      </c>
      <c r="F138" s="194" t="s">
        <v>190</v>
      </c>
      <c r="G138" s="194"/>
      <c r="H138" s="194"/>
      <c r="I138" s="194"/>
      <c r="J138" s="140" t="s">
        <v>191</v>
      </c>
      <c r="K138" s="141">
        <v>249.43899999999999</v>
      </c>
      <c r="L138" s="195"/>
      <c r="M138" s="195"/>
      <c r="N138" s="195">
        <f t="shared" si="0"/>
        <v>0</v>
      </c>
      <c r="O138" s="195"/>
      <c r="P138" s="195"/>
      <c r="Q138" s="195"/>
      <c r="R138" s="142"/>
      <c r="T138" s="143" t="s">
        <v>5</v>
      </c>
      <c r="U138" s="40" t="s">
        <v>37</v>
      </c>
      <c r="V138" s="144">
        <v>0</v>
      </c>
      <c r="W138" s="144">
        <f t="shared" si="1"/>
        <v>0</v>
      </c>
      <c r="X138" s="144">
        <v>0</v>
      </c>
      <c r="Y138" s="144">
        <f t="shared" si="2"/>
        <v>0</v>
      </c>
      <c r="Z138" s="144">
        <v>0</v>
      </c>
      <c r="AA138" s="145">
        <f t="shared" si="3"/>
        <v>0</v>
      </c>
      <c r="AR138" s="18" t="s">
        <v>133</v>
      </c>
      <c r="AT138" s="18" t="s">
        <v>129</v>
      </c>
      <c r="AU138" s="18" t="s">
        <v>92</v>
      </c>
      <c r="AY138" s="18" t="s">
        <v>128</v>
      </c>
      <c r="BE138" s="146">
        <f t="shared" si="4"/>
        <v>0</v>
      </c>
      <c r="BF138" s="146">
        <f t="shared" si="5"/>
        <v>0</v>
      </c>
      <c r="BG138" s="146">
        <f t="shared" si="6"/>
        <v>0</v>
      </c>
      <c r="BH138" s="146">
        <f t="shared" si="7"/>
        <v>0</v>
      </c>
      <c r="BI138" s="146">
        <f t="shared" si="8"/>
        <v>0</v>
      </c>
      <c r="BJ138" s="18" t="s">
        <v>79</v>
      </c>
      <c r="BK138" s="146">
        <f t="shared" si="9"/>
        <v>0</v>
      </c>
      <c r="BL138" s="18" t="s">
        <v>133</v>
      </c>
      <c r="BM138" s="18" t="s">
        <v>192</v>
      </c>
    </row>
    <row r="139" spans="2:65" s="9" customFormat="1" ht="29.85" customHeight="1">
      <c r="B139" s="126"/>
      <c r="C139" s="127"/>
      <c r="D139" s="136" t="s">
        <v>104</v>
      </c>
      <c r="E139" s="136"/>
      <c r="F139" s="136"/>
      <c r="G139" s="136"/>
      <c r="H139" s="136"/>
      <c r="I139" s="136"/>
      <c r="J139" s="136"/>
      <c r="K139" s="136"/>
      <c r="L139" s="136"/>
      <c r="M139" s="136"/>
      <c r="N139" s="196">
        <f>BK139</f>
        <v>0</v>
      </c>
      <c r="O139" s="197"/>
      <c r="P139" s="197"/>
      <c r="Q139" s="197"/>
      <c r="R139" s="129"/>
      <c r="T139" s="130"/>
      <c r="U139" s="127"/>
      <c r="V139" s="127"/>
      <c r="W139" s="131">
        <f>SUM(W140:W150)</f>
        <v>8.4890000000000008</v>
      </c>
      <c r="X139" s="127"/>
      <c r="Y139" s="131">
        <f>SUM(Y140:Y150)</f>
        <v>3.0760000000000003E-2</v>
      </c>
      <c r="Z139" s="127"/>
      <c r="AA139" s="132">
        <f>SUM(AA140:AA150)</f>
        <v>0</v>
      </c>
      <c r="AR139" s="133" t="s">
        <v>92</v>
      </c>
      <c r="AT139" s="134" t="s">
        <v>71</v>
      </c>
      <c r="AU139" s="134" t="s">
        <v>79</v>
      </c>
      <c r="AY139" s="133" t="s">
        <v>128</v>
      </c>
      <c r="BK139" s="135">
        <f>SUM(BK140:BK150)</f>
        <v>0</v>
      </c>
    </row>
    <row r="140" spans="2:65" s="1" customFormat="1" ht="24.75" customHeight="1">
      <c r="B140" s="137"/>
      <c r="C140" s="138" t="s">
        <v>79</v>
      </c>
      <c r="D140" s="138" t="s">
        <v>129</v>
      </c>
      <c r="E140" s="139" t="s">
        <v>193</v>
      </c>
      <c r="F140" s="194" t="s">
        <v>194</v>
      </c>
      <c r="G140" s="194"/>
      <c r="H140" s="194"/>
      <c r="I140" s="194"/>
      <c r="J140" s="140" t="s">
        <v>132</v>
      </c>
      <c r="K140" s="141">
        <v>10</v>
      </c>
      <c r="L140" s="195"/>
      <c r="M140" s="195"/>
      <c r="N140" s="195">
        <f t="shared" ref="N140:N150" si="10">ROUND(L140*K140,2)</f>
        <v>0</v>
      </c>
      <c r="O140" s="195"/>
      <c r="P140" s="195"/>
      <c r="Q140" s="195"/>
      <c r="R140" s="142"/>
      <c r="T140" s="143" t="s">
        <v>5</v>
      </c>
      <c r="U140" s="40" t="s">
        <v>37</v>
      </c>
      <c r="V140" s="144">
        <v>0.65900000000000003</v>
      </c>
      <c r="W140" s="144">
        <f t="shared" ref="W140:W150" si="11">V140*K140</f>
        <v>6.59</v>
      </c>
      <c r="X140" s="144">
        <v>2.9E-4</v>
      </c>
      <c r="Y140" s="144">
        <f t="shared" ref="Y140:Y150" si="12">X140*K140</f>
        <v>2.8999999999999998E-3</v>
      </c>
      <c r="Z140" s="144">
        <v>0</v>
      </c>
      <c r="AA140" s="145">
        <f t="shared" ref="AA140:AA150" si="13">Z140*K140</f>
        <v>0</v>
      </c>
      <c r="AR140" s="18" t="s">
        <v>133</v>
      </c>
      <c r="AT140" s="18" t="s">
        <v>129</v>
      </c>
      <c r="AU140" s="18" t="s">
        <v>92</v>
      </c>
      <c r="AY140" s="18" t="s">
        <v>128</v>
      </c>
      <c r="BE140" s="146">
        <f t="shared" ref="BE140:BE150" si="14">IF(U140="základní",N140,0)</f>
        <v>0</v>
      </c>
      <c r="BF140" s="146">
        <f t="shared" ref="BF140:BF150" si="15">IF(U140="snížená",N140,0)</f>
        <v>0</v>
      </c>
      <c r="BG140" s="146">
        <f t="shared" ref="BG140:BG150" si="16">IF(U140="zákl. přenesená",N140,0)</f>
        <v>0</v>
      </c>
      <c r="BH140" s="146">
        <f t="shared" ref="BH140:BH150" si="17">IF(U140="sníž. přenesená",N140,0)</f>
        <v>0</v>
      </c>
      <c r="BI140" s="146">
        <f t="shared" ref="BI140:BI150" si="18">IF(U140="nulová",N140,0)</f>
        <v>0</v>
      </c>
      <c r="BJ140" s="18" t="s">
        <v>79</v>
      </c>
      <c r="BK140" s="146">
        <f t="shared" ref="BK140:BK150" si="19">ROUND(L140*K140,2)</f>
        <v>0</v>
      </c>
      <c r="BL140" s="18" t="s">
        <v>133</v>
      </c>
      <c r="BM140" s="18" t="s">
        <v>195</v>
      </c>
    </row>
    <row r="141" spans="2:65" s="1" customFormat="1" ht="24.75" customHeight="1">
      <c r="B141" s="137"/>
      <c r="C141" s="138" t="s">
        <v>92</v>
      </c>
      <c r="D141" s="138" t="s">
        <v>129</v>
      </c>
      <c r="E141" s="139" t="s">
        <v>196</v>
      </c>
      <c r="F141" s="194" t="s">
        <v>197</v>
      </c>
      <c r="G141" s="194"/>
      <c r="H141" s="194"/>
      <c r="I141" s="194"/>
      <c r="J141" s="140" t="s">
        <v>198</v>
      </c>
      <c r="K141" s="141">
        <v>4</v>
      </c>
      <c r="L141" s="195"/>
      <c r="M141" s="195"/>
      <c r="N141" s="195">
        <f t="shared" si="10"/>
        <v>0</v>
      </c>
      <c r="O141" s="195"/>
      <c r="P141" s="195"/>
      <c r="Q141" s="195"/>
      <c r="R141" s="142"/>
      <c r="T141" s="143" t="s">
        <v>5</v>
      </c>
      <c r="U141" s="40" t="s">
        <v>37</v>
      </c>
      <c r="V141" s="144">
        <v>0.157</v>
      </c>
      <c r="W141" s="144">
        <f t="shared" si="11"/>
        <v>0.628</v>
      </c>
      <c r="X141" s="144">
        <v>0</v>
      </c>
      <c r="Y141" s="144">
        <f t="shared" si="12"/>
        <v>0</v>
      </c>
      <c r="Z141" s="144">
        <v>0</v>
      </c>
      <c r="AA141" s="145">
        <f t="shared" si="13"/>
        <v>0</v>
      </c>
      <c r="AR141" s="18" t="s">
        <v>133</v>
      </c>
      <c r="AT141" s="18" t="s">
        <v>129</v>
      </c>
      <c r="AU141" s="18" t="s">
        <v>92</v>
      </c>
      <c r="AY141" s="18" t="s">
        <v>128</v>
      </c>
      <c r="BE141" s="146">
        <f t="shared" si="14"/>
        <v>0</v>
      </c>
      <c r="BF141" s="146">
        <f t="shared" si="15"/>
        <v>0</v>
      </c>
      <c r="BG141" s="146">
        <f t="shared" si="16"/>
        <v>0</v>
      </c>
      <c r="BH141" s="146">
        <f t="shared" si="17"/>
        <v>0</v>
      </c>
      <c r="BI141" s="146">
        <f t="shared" si="18"/>
        <v>0</v>
      </c>
      <c r="BJ141" s="18" t="s">
        <v>79</v>
      </c>
      <c r="BK141" s="146">
        <f t="shared" si="19"/>
        <v>0</v>
      </c>
      <c r="BL141" s="18" t="s">
        <v>133</v>
      </c>
      <c r="BM141" s="18" t="s">
        <v>199</v>
      </c>
    </row>
    <row r="142" spans="2:65" s="1" customFormat="1" ht="24.75" customHeight="1">
      <c r="B142" s="137"/>
      <c r="C142" s="138" t="s">
        <v>140</v>
      </c>
      <c r="D142" s="138" t="s">
        <v>129</v>
      </c>
      <c r="E142" s="139" t="s">
        <v>200</v>
      </c>
      <c r="F142" s="194" t="s">
        <v>201</v>
      </c>
      <c r="G142" s="194"/>
      <c r="H142" s="194"/>
      <c r="I142" s="194"/>
      <c r="J142" s="140" t="s">
        <v>198</v>
      </c>
      <c r="K142" s="141">
        <v>2</v>
      </c>
      <c r="L142" s="195"/>
      <c r="M142" s="195"/>
      <c r="N142" s="195">
        <f t="shared" si="10"/>
        <v>0</v>
      </c>
      <c r="O142" s="195"/>
      <c r="P142" s="195"/>
      <c r="Q142" s="195"/>
      <c r="R142" s="142"/>
      <c r="T142" s="143" t="s">
        <v>5</v>
      </c>
      <c r="U142" s="40" t="s">
        <v>37</v>
      </c>
      <c r="V142" s="144">
        <v>0.113</v>
      </c>
      <c r="W142" s="144">
        <f t="shared" si="11"/>
        <v>0.22600000000000001</v>
      </c>
      <c r="X142" s="144">
        <v>5.0000000000000001E-4</v>
      </c>
      <c r="Y142" s="144">
        <f t="shared" si="12"/>
        <v>1E-3</v>
      </c>
      <c r="Z142" s="144">
        <v>0</v>
      </c>
      <c r="AA142" s="145">
        <f t="shared" si="13"/>
        <v>0</v>
      </c>
      <c r="AR142" s="18" t="s">
        <v>133</v>
      </c>
      <c r="AT142" s="18" t="s">
        <v>129</v>
      </c>
      <c r="AU142" s="18" t="s">
        <v>92</v>
      </c>
      <c r="AY142" s="18" t="s">
        <v>128</v>
      </c>
      <c r="BE142" s="146">
        <f t="shared" si="14"/>
        <v>0</v>
      </c>
      <c r="BF142" s="146">
        <f t="shared" si="15"/>
        <v>0</v>
      </c>
      <c r="BG142" s="146">
        <f t="shared" si="16"/>
        <v>0</v>
      </c>
      <c r="BH142" s="146">
        <f t="shared" si="17"/>
        <v>0</v>
      </c>
      <c r="BI142" s="146">
        <f t="shared" si="18"/>
        <v>0</v>
      </c>
      <c r="BJ142" s="18" t="s">
        <v>79</v>
      </c>
      <c r="BK142" s="146">
        <f t="shared" si="19"/>
        <v>0</v>
      </c>
      <c r="BL142" s="18" t="s">
        <v>133</v>
      </c>
      <c r="BM142" s="18" t="s">
        <v>202</v>
      </c>
    </row>
    <row r="143" spans="2:65" s="1" customFormat="1" ht="24.75" customHeight="1">
      <c r="B143" s="137"/>
      <c r="C143" s="138" t="s">
        <v>144</v>
      </c>
      <c r="D143" s="138" t="s">
        <v>129</v>
      </c>
      <c r="E143" s="139" t="s">
        <v>203</v>
      </c>
      <c r="F143" s="194" t="s">
        <v>204</v>
      </c>
      <c r="G143" s="194"/>
      <c r="H143" s="194"/>
      <c r="I143" s="194"/>
      <c r="J143" s="140" t="s">
        <v>198</v>
      </c>
      <c r="K143" s="141">
        <v>2</v>
      </c>
      <c r="L143" s="195"/>
      <c r="M143" s="195"/>
      <c r="N143" s="195">
        <f t="shared" si="10"/>
        <v>0</v>
      </c>
      <c r="O143" s="195"/>
      <c r="P143" s="195"/>
      <c r="Q143" s="195"/>
      <c r="R143" s="142"/>
      <c r="T143" s="143" t="s">
        <v>5</v>
      </c>
      <c r="U143" s="40" t="s">
        <v>37</v>
      </c>
      <c r="V143" s="144">
        <v>0.113</v>
      </c>
      <c r="W143" s="144">
        <f t="shared" si="11"/>
        <v>0.22600000000000001</v>
      </c>
      <c r="X143" s="144">
        <v>3.4000000000000002E-4</v>
      </c>
      <c r="Y143" s="144">
        <f t="shared" si="12"/>
        <v>6.8000000000000005E-4</v>
      </c>
      <c r="Z143" s="144">
        <v>0</v>
      </c>
      <c r="AA143" s="145">
        <f t="shared" si="13"/>
        <v>0</v>
      </c>
      <c r="AR143" s="18" t="s">
        <v>133</v>
      </c>
      <c r="AT143" s="18" t="s">
        <v>129</v>
      </c>
      <c r="AU143" s="18" t="s">
        <v>92</v>
      </c>
      <c r="AY143" s="18" t="s">
        <v>128</v>
      </c>
      <c r="BE143" s="146">
        <f t="shared" si="14"/>
        <v>0</v>
      </c>
      <c r="BF143" s="146">
        <f t="shared" si="15"/>
        <v>0</v>
      </c>
      <c r="BG143" s="146">
        <f t="shared" si="16"/>
        <v>0</v>
      </c>
      <c r="BH143" s="146">
        <f t="shared" si="17"/>
        <v>0</v>
      </c>
      <c r="BI143" s="146">
        <f t="shared" si="18"/>
        <v>0</v>
      </c>
      <c r="BJ143" s="18" t="s">
        <v>79</v>
      </c>
      <c r="BK143" s="146">
        <f t="shared" si="19"/>
        <v>0</v>
      </c>
      <c r="BL143" s="18" t="s">
        <v>133</v>
      </c>
      <c r="BM143" s="18" t="s">
        <v>205</v>
      </c>
    </row>
    <row r="144" spans="2:65" s="1" customFormat="1" ht="24.75" customHeight="1">
      <c r="B144" s="137"/>
      <c r="C144" s="138" t="s">
        <v>148</v>
      </c>
      <c r="D144" s="138" t="s">
        <v>129</v>
      </c>
      <c r="E144" s="139" t="s">
        <v>206</v>
      </c>
      <c r="F144" s="194" t="s">
        <v>207</v>
      </c>
      <c r="G144" s="194"/>
      <c r="H144" s="194"/>
      <c r="I144" s="194"/>
      <c r="J144" s="140" t="s">
        <v>198</v>
      </c>
      <c r="K144" s="141">
        <v>1</v>
      </c>
      <c r="L144" s="195"/>
      <c r="M144" s="195"/>
      <c r="N144" s="195">
        <f t="shared" si="10"/>
        <v>0</v>
      </c>
      <c r="O144" s="195"/>
      <c r="P144" s="195"/>
      <c r="Q144" s="195"/>
      <c r="R144" s="142"/>
      <c r="T144" s="143" t="s">
        <v>5</v>
      </c>
      <c r="U144" s="40" t="s">
        <v>37</v>
      </c>
      <c r="V144" s="144">
        <v>0.113</v>
      </c>
      <c r="W144" s="144">
        <f t="shared" si="11"/>
        <v>0.113</v>
      </c>
      <c r="X144" s="144">
        <v>6.0000000000000002E-5</v>
      </c>
      <c r="Y144" s="144">
        <f t="shared" si="12"/>
        <v>6.0000000000000002E-5</v>
      </c>
      <c r="Z144" s="144">
        <v>0</v>
      </c>
      <c r="AA144" s="145">
        <f t="shared" si="13"/>
        <v>0</v>
      </c>
      <c r="AR144" s="18" t="s">
        <v>133</v>
      </c>
      <c r="AT144" s="18" t="s">
        <v>129</v>
      </c>
      <c r="AU144" s="18" t="s">
        <v>92</v>
      </c>
      <c r="AY144" s="18" t="s">
        <v>128</v>
      </c>
      <c r="BE144" s="146">
        <f t="shared" si="14"/>
        <v>0</v>
      </c>
      <c r="BF144" s="146">
        <f t="shared" si="15"/>
        <v>0</v>
      </c>
      <c r="BG144" s="146">
        <f t="shared" si="16"/>
        <v>0</v>
      </c>
      <c r="BH144" s="146">
        <f t="shared" si="17"/>
        <v>0</v>
      </c>
      <c r="BI144" s="146">
        <f t="shared" si="18"/>
        <v>0</v>
      </c>
      <c r="BJ144" s="18" t="s">
        <v>79</v>
      </c>
      <c r="BK144" s="146">
        <f t="shared" si="19"/>
        <v>0</v>
      </c>
      <c r="BL144" s="18" t="s">
        <v>133</v>
      </c>
      <c r="BM144" s="18" t="s">
        <v>208</v>
      </c>
    </row>
    <row r="145" spans="2:65" s="1" customFormat="1" ht="24.75" customHeight="1">
      <c r="B145" s="137"/>
      <c r="C145" s="138" t="s">
        <v>152</v>
      </c>
      <c r="D145" s="138" t="s">
        <v>129</v>
      </c>
      <c r="E145" s="139" t="s">
        <v>209</v>
      </c>
      <c r="F145" s="194" t="s">
        <v>210</v>
      </c>
      <c r="G145" s="194"/>
      <c r="H145" s="194"/>
      <c r="I145" s="194"/>
      <c r="J145" s="140" t="s">
        <v>198</v>
      </c>
      <c r="K145" s="141">
        <v>1</v>
      </c>
      <c r="L145" s="195"/>
      <c r="M145" s="195"/>
      <c r="N145" s="195">
        <f t="shared" si="10"/>
        <v>0</v>
      </c>
      <c r="O145" s="195"/>
      <c r="P145" s="195"/>
      <c r="Q145" s="195"/>
      <c r="R145" s="142"/>
      <c r="T145" s="143" t="s">
        <v>5</v>
      </c>
      <c r="U145" s="40" t="s">
        <v>37</v>
      </c>
      <c r="V145" s="144">
        <v>0.113</v>
      </c>
      <c r="W145" s="144">
        <f t="shared" si="11"/>
        <v>0.113</v>
      </c>
      <c r="X145" s="144">
        <v>6.0000000000000002E-5</v>
      </c>
      <c r="Y145" s="144">
        <f t="shared" si="12"/>
        <v>6.0000000000000002E-5</v>
      </c>
      <c r="Z145" s="144">
        <v>0</v>
      </c>
      <c r="AA145" s="145">
        <f t="shared" si="13"/>
        <v>0</v>
      </c>
      <c r="AR145" s="18" t="s">
        <v>133</v>
      </c>
      <c r="AT145" s="18" t="s">
        <v>129</v>
      </c>
      <c r="AU145" s="18" t="s">
        <v>92</v>
      </c>
      <c r="AY145" s="18" t="s">
        <v>128</v>
      </c>
      <c r="BE145" s="146">
        <f t="shared" si="14"/>
        <v>0</v>
      </c>
      <c r="BF145" s="146">
        <f t="shared" si="15"/>
        <v>0</v>
      </c>
      <c r="BG145" s="146">
        <f t="shared" si="16"/>
        <v>0</v>
      </c>
      <c r="BH145" s="146">
        <f t="shared" si="17"/>
        <v>0</v>
      </c>
      <c r="BI145" s="146">
        <f t="shared" si="18"/>
        <v>0</v>
      </c>
      <c r="BJ145" s="18" t="s">
        <v>79</v>
      </c>
      <c r="BK145" s="146">
        <f t="shared" si="19"/>
        <v>0</v>
      </c>
      <c r="BL145" s="18" t="s">
        <v>133</v>
      </c>
      <c r="BM145" s="18" t="s">
        <v>211</v>
      </c>
    </row>
    <row r="146" spans="2:65" s="1" customFormat="1" ht="41.25" customHeight="1">
      <c r="B146" s="137"/>
      <c r="C146" s="147" t="s">
        <v>156</v>
      </c>
      <c r="D146" s="147" t="s">
        <v>135</v>
      </c>
      <c r="E146" s="148" t="s">
        <v>212</v>
      </c>
      <c r="F146" s="226" t="s">
        <v>716</v>
      </c>
      <c r="G146" s="224"/>
      <c r="H146" s="224"/>
      <c r="I146" s="224"/>
      <c r="J146" s="149" t="s">
        <v>198</v>
      </c>
      <c r="K146" s="150">
        <v>1</v>
      </c>
      <c r="L146" s="225"/>
      <c r="M146" s="225"/>
      <c r="N146" s="225">
        <f t="shared" si="10"/>
        <v>0</v>
      </c>
      <c r="O146" s="195"/>
      <c r="P146" s="195"/>
      <c r="Q146" s="195"/>
      <c r="R146" s="142"/>
      <c r="T146" s="143" t="s">
        <v>5</v>
      </c>
      <c r="U146" s="40" t="s">
        <v>37</v>
      </c>
      <c r="V146" s="144">
        <v>0</v>
      </c>
      <c r="W146" s="144">
        <f t="shared" si="11"/>
        <v>0</v>
      </c>
      <c r="X146" s="144">
        <v>1.2999999999999999E-2</v>
      </c>
      <c r="Y146" s="144">
        <f t="shared" si="12"/>
        <v>1.2999999999999999E-2</v>
      </c>
      <c r="Z146" s="144">
        <v>0</v>
      </c>
      <c r="AA146" s="145">
        <f t="shared" si="13"/>
        <v>0</v>
      </c>
      <c r="AR146" s="18" t="s">
        <v>138</v>
      </c>
      <c r="AT146" s="18" t="s">
        <v>135</v>
      </c>
      <c r="AU146" s="18" t="s">
        <v>92</v>
      </c>
      <c r="AY146" s="18" t="s">
        <v>128</v>
      </c>
      <c r="BE146" s="146">
        <f t="shared" si="14"/>
        <v>0</v>
      </c>
      <c r="BF146" s="146">
        <f t="shared" si="15"/>
        <v>0</v>
      </c>
      <c r="BG146" s="146">
        <f t="shared" si="16"/>
        <v>0</v>
      </c>
      <c r="BH146" s="146">
        <f t="shared" si="17"/>
        <v>0</v>
      </c>
      <c r="BI146" s="146">
        <f t="shared" si="18"/>
        <v>0</v>
      </c>
      <c r="BJ146" s="18" t="s">
        <v>79</v>
      </c>
      <c r="BK146" s="146">
        <f t="shared" si="19"/>
        <v>0</v>
      </c>
      <c r="BL146" s="18" t="s">
        <v>133</v>
      </c>
      <c r="BM146" s="18" t="s">
        <v>213</v>
      </c>
    </row>
    <row r="147" spans="2:65" s="1" customFormat="1" ht="24.75" customHeight="1">
      <c r="B147" s="137"/>
      <c r="C147" s="138" t="s">
        <v>160</v>
      </c>
      <c r="D147" s="138" t="s">
        <v>129</v>
      </c>
      <c r="E147" s="139" t="s">
        <v>214</v>
      </c>
      <c r="F147" s="194" t="s">
        <v>215</v>
      </c>
      <c r="G147" s="194"/>
      <c r="H147" s="194"/>
      <c r="I147" s="194"/>
      <c r="J147" s="140" t="s">
        <v>198</v>
      </c>
      <c r="K147" s="141">
        <v>1</v>
      </c>
      <c r="L147" s="195"/>
      <c r="M147" s="195"/>
      <c r="N147" s="195">
        <f t="shared" si="10"/>
        <v>0</v>
      </c>
      <c r="O147" s="195"/>
      <c r="P147" s="195"/>
      <c r="Q147" s="195"/>
      <c r="R147" s="142"/>
      <c r="T147" s="143" t="s">
        <v>5</v>
      </c>
      <c r="U147" s="40" t="s">
        <v>37</v>
      </c>
      <c r="V147" s="144">
        <v>0.113</v>
      </c>
      <c r="W147" s="144">
        <f t="shared" si="11"/>
        <v>0.113</v>
      </c>
      <c r="X147" s="144">
        <v>6.0000000000000002E-5</v>
      </c>
      <c r="Y147" s="144">
        <f t="shared" si="12"/>
        <v>6.0000000000000002E-5</v>
      </c>
      <c r="Z147" s="144">
        <v>0</v>
      </c>
      <c r="AA147" s="145">
        <f t="shared" si="13"/>
        <v>0</v>
      </c>
      <c r="AR147" s="18" t="s">
        <v>133</v>
      </c>
      <c r="AT147" s="18" t="s">
        <v>129</v>
      </c>
      <c r="AU147" s="18" t="s">
        <v>92</v>
      </c>
      <c r="AY147" s="18" t="s">
        <v>128</v>
      </c>
      <c r="BE147" s="146">
        <f t="shared" si="14"/>
        <v>0</v>
      </c>
      <c r="BF147" s="146">
        <f t="shared" si="15"/>
        <v>0</v>
      </c>
      <c r="BG147" s="146">
        <f t="shared" si="16"/>
        <v>0</v>
      </c>
      <c r="BH147" s="146">
        <f t="shared" si="17"/>
        <v>0</v>
      </c>
      <c r="BI147" s="146">
        <f t="shared" si="18"/>
        <v>0</v>
      </c>
      <c r="BJ147" s="18" t="s">
        <v>79</v>
      </c>
      <c r="BK147" s="146">
        <f t="shared" si="19"/>
        <v>0</v>
      </c>
      <c r="BL147" s="18" t="s">
        <v>133</v>
      </c>
      <c r="BM147" s="18" t="s">
        <v>216</v>
      </c>
    </row>
    <row r="148" spans="2:65" s="1" customFormat="1" ht="32.25" customHeight="1">
      <c r="B148" s="137"/>
      <c r="C148" s="147" t="s">
        <v>164</v>
      </c>
      <c r="D148" s="147" t="s">
        <v>135</v>
      </c>
      <c r="E148" s="148" t="s">
        <v>217</v>
      </c>
      <c r="F148" s="224" t="s">
        <v>218</v>
      </c>
      <c r="G148" s="224"/>
      <c r="H148" s="224"/>
      <c r="I148" s="224"/>
      <c r="J148" s="149" t="s">
        <v>198</v>
      </c>
      <c r="K148" s="150">
        <v>1</v>
      </c>
      <c r="L148" s="225"/>
      <c r="M148" s="225"/>
      <c r="N148" s="225">
        <f t="shared" si="10"/>
        <v>0</v>
      </c>
      <c r="O148" s="195"/>
      <c r="P148" s="195"/>
      <c r="Q148" s="195"/>
      <c r="R148" s="142"/>
      <c r="T148" s="143" t="s">
        <v>5</v>
      </c>
      <c r="U148" s="40" t="s">
        <v>37</v>
      </c>
      <c r="V148" s="144">
        <v>0</v>
      </c>
      <c r="W148" s="144">
        <f t="shared" si="11"/>
        <v>0</v>
      </c>
      <c r="X148" s="144">
        <v>1.2999999999999999E-2</v>
      </c>
      <c r="Y148" s="144">
        <f t="shared" si="12"/>
        <v>1.2999999999999999E-2</v>
      </c>
      <c r="Z148" s="144">
        <v>0</v>
      </c>
      <c r="AA148" s="145">
        <f t="shared" si="13"/>
        <v>0</v>
      </c>
      <c r="AR148" s="18" t="s">
        <v>138</v>
      </c>
      <c r="AT148" s="18" t="s">
        <v>135</v>
      </c>
      <c r="AU148" s="18" t="s">
        <v>92</v>
      </c>
      <c r="AY148" s="18" t="s">
        <v>128</v>
      </c>
      <c r="BE148" s="146">
        <f t="shared" si="14"/>
        <v>0</v>
      </c>
      <c r="BF148" s="146">
        <f t="shared" si="15"/>
        <v>0</v>
      </c>
      <c r="BG148" s="146">
        <f t="shared" si="16"/>
        <v>0</v>
      </c>
      <c r="BH148" s="146">
        <f t="shared" si="17"/>
        <v>0</v>
      </c>
      <c r="BI148" s="146">
        <f t="shared" si="18"/>
        <v>0</v>
      </c>
      <c r="BJ148" s="18" t="s">
        <v>79</v>
      </c>
      <c r="BK148" s="146">
        <f t="shared" si="19"/>
        <v>0</v>
      </c>
      <c r="BL148" s="18" t="s">
        <v>133</v>
      </c>
      <c r="BM148" s="18" t="s">
        <v>219</v>
      </c>
    </row>
    <row r="149" spans="2:65" s="1" customFormat="1" ht="25.5" customHeight="1">
      <c r="B149" s="137"/>
      <c r="C149" s="138" t="s">
        <v>168</v>
      </c>
      <c r="D149" s="138" t="s">
        <v>129</v>
      </c>
      <c r="E149" s="139" t="s">
        <v>220</v>
      </c>
      <c r="F149" s="194" t="s">
        <v>221</v>
      </c>
      <c r="G149" s="194"/>
      <c r="H149" s="194"/>
      <c r="I149" s="194"/>
      <c r="J149" s="140" t="s">
        <v>132</v>
      </c>
      <c r="K149" s="141">
        <v>10</v>
      </c>
      <c r="L149" s="195"/>
      <c r="M149" s="195"/>
      <c r="N149" s="195">
        <f t="shared" si="10"/>
        <v>0</v>
      </c>
      <c r="O149" s="195"/>
      <c r="P149" s="195"/>
      <c r="Q149" s="195"/>
      <c r="R149" s="142"/>
      <c r="T149" s="143" t="s">
        <v>5</v>
      </c>
      <c r="U149" s="40" t="s">
        <v>37</v>
      </c>
      <c r="V149" s="144">
        <v>4.8000000000000001E-2</v>
      </c>
      <c r="W149" s="144">
        <f t="shared" si="11"/>
        <v>0.48</v>
      </c>
      <c r="X149" s="144">
        <v>0</v>
      </c>
      <c r="Y149" s="144">
        <f t="shared" si="12"/>
        <v>0</v>
      </c>
      <c r="Z149" s="144">
        <v>0</v>
      </c>
      <c r="AA149" s="145">
        <f t="shared" si="13"/>
        <v>0</v>
      </c>
      <c r="AR149" s="18" t="s">
        <v>133</v>
      </c>
      <c r="AT149" s="18" t="s">
        <v>129</v>
      </c>
      <c r="AU149" s="18" t="s">
        <v>92</v>
      </c>
      <c r="AY149" s="18" t="s">
        <v>128</v>
      </c>
      <c r="BE149" s="146">
        <f t="shared" si="14"/>
        <v>0</v>
      </c>
      <c r="BF149" s="146">
        <f t="shared" si="15"/>
        <v>0</v>
      </c>
      <c r="BG149" s="146">
        <f t="shared" si="16"/>
        <v>0</v>
      </c>
      <c r="BH149" s="146">
        <f t="shared" si="17"/>
        <v>0</v>
      </c>
      <c r="BI149" s="146">
        <f t="shared" si="18"/>
        <v>0</v>
      </c>
      <c r="BJ149" s="18" t="s">
        <v>79</v>
      </c>
      <c r="BK149" s="146">
        <f t="shared" si="19"/>
        <v>0</v>
      </c>
      <c r="BL149" s="18" t="s">
        <v>133</v>
      </c>
      <c r="BM149" s="18" t="s">
        <v>222</v>
      </c>
    </row>
    <row r="150" spans="2:65" s="1" customFormat="1" ht="25.5" customHeight="1">
      <c r="B150" s="137"/>
      <c r="C150" s="138" t="s">
        <v>172</v>
      </c>
      <c r="D150" s="138" t="s">
        <v>129</v>
      </c>
      <c r="E150" s="139" t="s">
        <v>223</v>
      </c>
      <c r="F150" s="194" t="s">
        <v>224</v>
      </c>
      <c r="G150" s="194"/>
      <c r="H150" s="194"/>
      <c r="I150" s="194"/>
      <c r="J150" s="140" t="s">
        <v>191</v>
      </c>
      <c r="K150" s="141">
        <v>209.74199999999999</v>
      </c>
      <c r="L150" s="195"/>
      <c r="M150" s="195"/>
      <c r="N150" s="195">
        <f t="shared" si="10"/>
        <v>0</v>
      </c>
      <c r="O150" s="195"/>
      <c r="P150" s="195"/>
      <c r="Q150" s="195"/>
      <c r="R150" s="142"/>
      <c r="T150" s="143" t="s">
        <v>5</v>
      </c>
      <c r="U150" s="40" t="s">
        <v>37</v>
      </c>
      <c r="V150" s="144">
        <v>0</v>
      </c>
      <c r="W150" s="144">
        <f t="shared" si="11"/>
        <v>0</v>
      </c>
      <c r="X150" s="144">
        <v>0</v>
      </c>
      <c r="Y150" s="144">
        <f t="shared" si="12"/>
        <v>0</v>
      </c>
      <c r="Z150" s="144">
        <v>0</v>
      </c>
      <c r="AA150" s="145">
        <f t="shared" si="13"/>
        <v>0</v>
      </c>
      <c r="AR150" s="18" t="s">
        <v>133</v>
      </c>
      <c r="AT150" s="18" t="s">
        <v>129</v>
      </c>
      <c r="AU150" s="18" t="s">
        <v>92</v>
      </c>
      <c r="AY150" s="18" t="s">
        <v>128</v>
      </c>
      <c r="BE150" s="146">
        <f t="shared" si="14"/>
        <v>0</v>
      </c>
      <c r="BF150" s="146">
        <f t="shared" si="15"/>
        <v>0</v>
      </c>
      <c r="BG150" s="146">
        <f t="shared" si="16"/>
        <v>0</v>
      </c>
      <c r="BH150" s="146">
        <f t="shared" si="17"/>
        <v>0</v>
      </c>
      <c r="BI150" s="146">
        <f t="shared" si="18"/>
        <v>0</v>
      </c>
      <c r="BJ150" s="18" t="s">
        <v>79</v>
      </c>
      <c r="BK150" s="146">
        <f t="shared" si="19"/>
        <v>0</v>
      </c>
      <c r="BL150" s="18" t="s">
        <v>133</v>
      </c>
      <c r="BM150" s="18" t="s">
        <v>225</v>
      </c>
    </row>
    <row r="151" spans="2:65" s="9" customFormat="1" ht="29.85" customHeight="1">
      <c r="B151" s="126"/>
      <c r="C151" s="127"/>
      <c r="D151" s="136" t="s">
        <v>105</v>
      </c>
      <c r="E151" s="136"/>
      <c r="F151" s="136"/>
      <c r="G151" s="136"/>
      <c r="H151" s="136"/>
      <c r="I151" s="136"/>
      <c r="J151" s="136"/>
      <c r="K151" s="136"/>
      <c r="L151" s="136"/>
      <c r="M151" s="136"/>
      <c r="N151" s="196">
        <f>BK151</f>
        <v>0</v>
      </c>
      <c r="O151" s="197"/>
      <c r="P151" s="197"/>
      <c r="Q151" s="197"/>
      <c r="R151" s="129"/>
      <c r="T151" s="130"/>
      <c r="U151" s="127"/>
      <c r="V151" s="127"/>
      <c r="W151" s="131">
        <f>SUM(W152:W162)</f>
        <v>18.764000000000003</v>
      </c>
      <c r="X151" s="127"/>
      <c r="Y151" s="131">
        <f>SUM(Y152:Y162)</f>
        <v>2.665E-2</v>
      </c>
      <c r="Z151" s="127"/>
      <c r="AA151" s="132">
        <f>SUM(AA152:AA162)</f>
        <v>0</v>
      </c>
      <c r="AR151" s="133" t="s">
        <v>92</v>
      </c>
      <c r="AT151" s="134" t="s">
        <v>71</v>
      </c>
      <c r="AU151" s="134" t="s">
        <v>79</v>
      </c>
      <c r="AY151" s="133" t="s">
        <v>128</v>
      </c>
      <c r="BK151" s="135">
        <f>SUM(BK152:BK162)</f>
        <v>0</v>
      </c>
    </row>
    <row r="152" spans="2:65" s="1" customFormat="1" ht="24.95" customHeight="1">
      <c r="B152" s="137"/>
      <c r="C152" s="138" t="s">
        <v>79</v>
      </c>
      <c r="D152" s="138" t="s">
        <v>129</v>
      </c>
      <c r="E152" s="139" t="s">
        <v>226</v>
      </c>
      <c r="F152" s="194" t="s">
        <v>227</v>
      </c>
      <c r="G152" s="194"/>
      <c r="H152" s="194"/>
      <c r="I152" s="194"/>
      <c r="J152" s="140" t="s">
        <v>132</v>
      </c>
      <c r="K152" s="141">
        <v>15</v>
      </c>
      <c r="L152" s="195"/>
      <c r="M152" s="195"/>
      <c r="N152" s="195">
        <f t="shared" ref="N152:N162" si="20">ROUND(L152*K152,2)</f>
        <v>0</v>
      </c>
      <c r="O152" s="195"/>
      <c r="P152" s="195"/>
      <c r="Q152" s="195"/>
      <c r="R152" s="142"/>
      <c r="T152" s="143" t="s">
        <v>5</v>
      </c>
      <c r="U152" s="40" t="s">
        <v>37</v>
      </c>
      <c r="V152" s="144">
        <v>0.61599999999999999</v>
      </c>
      <c r="W152" s="144">
        <f t="shared" ref="W152:W162" si="21">V152*K152</f>
        <v>9.24</v>
      </c>
      <c r="X152" s="144">
        <v>9.1E-4</v>
      </c>
      <c r="Y152" s="144">
        <f t="shared" ref="Y152:Y162" si="22">X152*K152</f>
        <v>1.3650000000000001E-2</v>
      </c>
      <c r="Z152" s="144">
        <v>0</v>
      </c>
      <c r="AA152" s="145">
        <f t="shared" ref="AA152:AA162" si="23">Z152*K152</f>
        <v>0</v>
      </c>
      <c r="AR152" s="18" t="s">
        <v>133</v>
      </c>
      <c r="AT152" s="18" t="s">
        <v>129</v>
      </c>
      <c r="AU152" s="18" t="s">
        <v>92</v>
      </c>
      <c r="AY152" s="18" t="s">
        <v>128</v>
      </c>
      <c r="BE152" s="146">
        <f t="shared" ref="BE152:BE162" si="24">IF(U152="základní",N152,0)</f>
        <v>0</v>
      </c>
      <c r="BF152" s="146">
        <f t="shared" ref="BF152:BF162" si="25">IF(U152="snížená",N152,0)</f>
        <v>0</v>
      </c>
      <c r="BG152" s="146">
        <f t="shared" ref="BG152:BG162" si="26">IF(U152="zákl. přenesená",N152,0)</f>
        <v>0</v>
      </c>
      <c r="BH152" s="146">
        <f t="shared" ref="BH152:BH162" si="27">IF(U152="sníž. přenesená",N152,0)</f>
        <v>0</v>
      </c>
      <c r="BI152" s="146">
        <f t="shared" ref="BI152:BI162" si="28">IF(U152="nulová",N152,0)</f>
        <v>0</v>
      </c>
      <c r="BJ152" s="18" t="s">
        <v>79</v>
      </c>
      <c r="BK152" s="146">
        <f t="shared" ref="BK152:BK162" si="29">ROUND(L152*K152,2)</f>
        <v>0</v>
      </c>
      <c r="BL152" s="18" t="s">
        <v>133</v>
      </c>
      <c r="BM152" s="18" t="s">
        <v>228</v>
      </c>
    </row>
    <row r="153" spans="2:65" s="1" customFormat="1" ht="24.95" customHeight="1">
      <c r="B153" s="137"/>
      <c r="C153" s="138" t="s">
        <v>92</v>
      </c>
      <c r="D153" s="138" t="s">
        <v>129</v>
      </c>
      <c r="E153" s="139" t="s">
        <v>229</v>
      </c>
      <c r="F153" s="194" t="s">
        <v>230</v>
      </c>
      <c r="G153" s="194"/>
      <c r="H153" s="194"/>
      <c r="I153" s="194"/>
      <c r="J153" s="140" t="s">
        <v>132</v>
      </c>
      <c r="K153" s="141">
        <v>6</v>
      </c>
      <c r="L153" s="195"/>
      <c r="M153" s="195"/>
      <c r="N153" s="195">
        <f t="shared" si="20"/>
        <v>0</v>
      </c>
      <c r="O153" s="195"/>
      <c r="P153" s="195"/>
      <c r="Q153" s="195"/>
      <c r="R153" s="142"/>
      <c r="T153" s="143" t="s">
        <v>5</v>
      </c>
      <c r="U153" s="40" t="s">
        <v>37</v>
      </c>
      <c r="V153" s="144">
        <v>0.69599999999999995</v>
      </c>
      <c r="W153" s="144">
        <f t="shared" si="21"/>
        <v>4.1760000000000002</v>
      </c>
      <c r="X153" s="144">
        <v>1.1900000000000001E-3</v>
      </c>
      <c r="Y153" s="144">
        <f t="shared" si="22"/>
        <v>7.1400000000000005E-3</v>
      </c>
      <c r="Z153" s="144">
        <v>0</v>
      </c>
      <c r="AA153" s="145">
        <f t="shared" si="23"/>
        <v>0</v>
      </c>
      <c r="AR153" s="18" t="s">
        <v>133</v>
      </c>
      <c r="AT153" s="18" t="s">
        <v>129</v>
      </c>
      <c r="AU153" s="18" t="s">
        <v>92</v>
      </c>
      <c r="AY153" s="18" t="s">
        <v>128</v>
      </c>
      <c r="BE153" s="146">
        <f t="shared" si="24"/>
        <v>0</v>
      </c>
      <c r="BF153" s="146">
        <f t="shared" si="25"/>
        <v>0</v>
      </c>
      <c r="BG153" s="146">
        <f t="shared" si="26"/>
        <v>0</v>
      </c>
      <c r="BH153" s="146">
        <f t="shared" si="27"/>
        <v>0</v>
      </c>
      <c r="BI153" s="146">
        <f t="shared" si="28"/>
        <v>0</v>
      </c>
      <c r="BJ153" s="18" t="s">
        <v>79</v>
      </c>
      <c r="BK153" s="146">
        <f t="shared" si="29"/>
        <v>0</v>
      </c>
      <c r="BL153" s="18" t="s">
        <v>133</v>
      </c>
      <c r="BM153" s="18" t="s">
        <v>231</v>
      </c>
    </row>
    <row r="154" spans="2:65" s="1" customFormat="1" ht="24.95" customHeight="1">
      <c r="B154" s="137"/>
      <c r="C154" s="138" t="s">
        <v>140</v>
      </c>
      <c r="D154" s="138" t="s">
        <v>129</v>
      </c>
      <c r="E154" s="139" t="s">
        <v>232</v>
      </c>
      <c r="F154" s="194" t="s">
        <v>233</v>
      </c>
      <c r="G154" s="194"/>
      <c r="H154" s="194"/>
      <c r="I154" s="194"/>
      <c r="J154" s="140" t="s">
        <v>234</v>
      </c>
      <c r="K154" s="141">
        <v>1</v>
      </c>
      <c r="L154" s="195"/>
      <c r="M154" s="195"/>
      <c r="N154" s="195">
        <f t="shared" si="20"/>
        <v>0</v>
      </c>
      <c r="O154" s="195"/>
      <c r="P154" s="195"/>
      <c r="Q154" s="195"/>
      <c r="R154" s="142"/>
      <c r="T154" s="143" t="s">
        <v>5</v>
      </c>
      <c r="U154" s="40" t="s">
        <v>37</v>
      </c>
      <c r="V154" s="144">
        <v>0.5</v>
      </c>
      <c r="W154" s="144">
        <f t="shared" si="21"/>
        <v>0.5</v>
      </c>
      <c r="X154" s="144">
        <v>0</v>
      </c>
      <c r="Y154" s="144">
        <f t="shared" si="22"/>
        <v>0</v>
      </c>
      <c r="Z154" s="144">
        <v>0</v>
      </c>
      <c r="AA154" s="145">
        <f t="shared" si="23"/>
        <v>0</v>
      </c>
      <c r="AR154" s="18" t="s">
        <v>133</v>
      </c>
      <c r="AT154" s="18" t="s">
        <v>129</v>
      </c>
      <c r="AU154" s="18" t="s">
        <v>92</v>
      </c>
      <c r="AY154" s="18" t="s">
        <v>128</v>
      </c>
      <c r="BE154" s="146">
        <f t="shared" si="24"/>
        <v>0</v>
      </c>
      <c r="BF154" s="146">
        <f t="shared" si="25"/>
        <v>0</v>
      </c>
      <c r="BG154" s="146">
        <f t="shared" si="26"/>
        <v>0</v>
      </c>
      <c r="BH154" s="146">
        <f t="shared" si="27"/>
        <v>0</v>
      </c>
      <c r="BI154" s="146">
        <f t="shared" si="28"/>
        <v>0</v>
      </c>
      <c r="BJ154" s="18" t="s">
        <v>79</v>
      </c>
      <c r="BK154" s="146">
        <f t="shared" si="29"/>
        <v>0</v>
      </c>
      <c r="BL154" s="18" t="s">
        <v>133</v>
      </c>
      <c r="BM154" s="18" t="s">
        <v>235</v>
      </c>
    </row>
    <row r="155" spans="2:65" s="1" customFormat="1" ht="24.95" customHeight="1">
      <c r="B155" s="137"/>
      <c r="C155" s="138" t="s">
        <v>144</v>
      </c>
      <c r="D155" s="138" t="s">
        <v>129</v>
      </c>
      <c r="E155" s="139" t="s">
        <v>236</v>
      </c>
      <c r="F155" s="194" t="s">
        <v>237</v>
      </c>
      <c r="G155" s="194"/>
      <c r="H155" s="194"/>
      <c r="I155" s="194"/>
      <c r="J155" s="140" t="s">
        <v>132</v>
      </c>
      <c r="K155" s="141">
        <v>10</v>
      </c>
      <c r="L155" s="195"/>
      <c r="M155" s="195"/>
      <c r="N155" s="195">
        <f t="shared" si="20"/>
        <v>0</v>
      </c>
      <c r="O155" s="195"/>
      <c r="P155" s="195"/>
      <c r="Q155" s="195"/>
      <c r="R155" s="142"/>
      <c r="T155" s="143" t="s">
        <v>5</v>
      </c>
      <c r="U155" s="40" t="s">
        <v>37</v>
      </c>
      <c r="V155" s="144">
        <v>1.7000000000000001E-2</v>
      </c>
      <c r="W155" s="144">
        <f t="shared" si="21"/>
        <v>0.17</v>
      </c>
      <c r="X155" s="144">
        <v>2.1000000000000001E-4</v>
      </c>
      <c r="Y155" s="144">
        <f t="shared" si="22"/>
        <v>2.1000000000000003E-3</v>
      </c>
      <c r="Z155" s="144">
        <v>0</v>
      </c>
      <c r="AA155" s="145">
        <f t="shared" si="23"/>
        <v>0</v>
      </c>
      <c r="AR155" s="18" t="s">
        <v>133</v>
      </c>
      <c r="AT155" s="18" t="s">
        <v>129</v>
      </c>
      <c r="AU155" s="18" t="s">
        <v>92</v>
      </c>
      <c r="AY155" s="18" t="s">
        <v>128</v>
      </c>
      <c r="BE155" s="146">
        <f t="shared" si="24"/>
        <v>0</v>
      </c>
      <c r="BF155" s="146">
        <f t="shared" si="25"/>
        <v>0</v>
      </c>
      <c r="BG155" s="146">
        <f t="shared" si="26"/>
        <v>0</v>
      </c>
      <c r="BH155" s="146">
        <f t="shared" si="27"/>
        <v>0</v>
      </c>
      <c r="BI155" s="146">
        <f t="shared" si="28"/>
        <v>0</v>
      </c>
      <c r="BJ155" s="18" t="s">
        <v>79</v>
      </c>
      <c r="BK155" s="146">
        <f t="shared" si="29"/>
        <v>0</v>
      </c>
      <c r="BL155" s="18" t="s">
        <v>133</v>
      </c>
      <c r="BM155" s="18" t="s">
        <v>238</v>
      </c>
    </row>
    <row r="156" spans="2:65" s="1" customFormat="1" ht="24.95" customHeight="1">
      <c r="B156" s="137"/>
      <c r="C156" s="138" t="s">
        <v>148</v>
      </c>
      <c r="D156" s="138" t="s">
        <v>129</v>
      </c>
      <c r="E156" s="139" t="s">
        <v>239</v>
      </c>
      <c r="F156" s="194" t="s">
        <v>240</v>
      </c>
      <c r="G156" s="194"/>
      <c r="H156" s="194"/>
      <c r="I156" s="194"/>
      <c r="J156" s="140" t="s">
        <v>132</v>
      </c>
      <c r="K156" s="141">
        <v>3</v>
      </c>
      <c r="L156" s="195"/>
      <c r="M156" s="195"/>
      <c r="N156" s="195">
        <f t="shared" si="20"/>
        <v>0</v>
      </c>
      <c r="O156" s="195"/>
      <c r="P156" s="195"/>
      <c r="Q156" s="195"/>
      <c r="R156" s="142"/>
      <c r="T156" s="143" t="s">
        <v>5</v>
      </c>
      <c r="U156" s="40" t="s">
        <v>37</v>
      </c>
      <c r="V156" s="144">
        <v>1.7000000000000001E-2</v>
      </c>
      <c r="W156" s="144">
        <f t="shared" si="21"/>
        <v>5.1000000000000004E-2</v>
      </c>
      <c r="X156" s="144">
        <v>2.5999999999999998E-4</v>
      </c>
      <c r="Y156" s="144">
        <f t="shared" si="22"/>
        <v>7.7999999999999988E-4</v>
      </c>
      <c r="Z156" s="144">
        <v>0</v>
      </c>
      <c r="AA156" s="145">
        <f t="shared" si="23"/>
        <v>0</v>
      </c>
      <c r="AR156" s="18" t="s">
        <v>133</v>
      </c>
      <c r="AT156" s="18" t="s">
        <v>129</v>
      </c>
      <c r="AU156" s="18" t="s">
        <v>92</v>
      </c>
      <c r="AY156" s="18" t="s">
        <v>128</v>
      </c>
      <c r="BE156" s="146">
        <f t="shared" si="24"/>
        <v>0</v>
      </c>
      <c r="BF156" s="146">
        <f t="shared" si="25"/>
        <v>0</v>
      </c>
      <c r="BG156" s="146">
        <f t="shared" si="26"/>
        <v>0</v>
      </c>
      <c r="BH156" s="146">
        <f t="shared" si="27"/>
        <v>0</v>
      </c>
      <c r="BI156" s="146">
        <f t="shared" si="28"/>
        <v>0</v>
      </c>
      <c r="BJ156" s="18" t="s">
        <v>79</v>
      </c>
      <c r="BK156" s="146">
        <f t="shared" si="29"/>
        <v>0</v>
      </c>
      <c r="BL156" s="18" t="s">
        <v>133</v>
      </c>
      <c r="BM156" s="18" t="s">
        <v>241</v>
      </c>
    </row>
    <row r="157" spans="2:65" s="1" customFormat="1" ht="24.95" customHeight="1">
      <c r="B157" s="137"/>
      <c r="C157" s="138" t="s">
        <v>152</v>
      </c>
      <c r="D157" s="138" t="s">
        <v>129</v>
      </c>
      <c r="E157" s="139" t="s">
        <v>242</v>
      </c>
      <c r="F157" s="194" t="s">
        <v>243</v>
      </c>
      <c r="G157" s="194"/>
      <c r="H157" s="194"/>
      <c r="I157" s="194"/>
      <c r="J157" s="140" t="s">
        <v>198</v>
      </c>
      <c r="K157" s="141">
        <v>2</v>
      </c>
      <c r="L157" s="195"/>
      <c r="M157" s="195"/>
      <c r="N157" s="195">
        <f t="shared" si="20"/>
        <v>0</v>
      </c>
      <c r="O157" s="195"/>
      <c r="P157" s="195"/>
      <c r="Q157" s="195"/>
      <c r="R157" s="142"/>
      <c r="T157" s="143" t="s">
        <v>5</v>
      </c>
      <c r="U157" s="40" t="s">
        <v>37</v>
      </c>
      <c r="V157" s="144">
        <v>0.42499999999999999</v>
      </c>
      <c r="W157" s="144">
        <f t="shared" si="21"/>
        <v>0.85</v>
      </c>
      <c r="X157" s="144">
        <v>0</v>
      </c>
      <c r="Y157" s="144">
        <f t="shared" si="22"/>
        <v>0</v>
      </c>
      <c r="Z157" s="144">
        <v>0</v>
      </c>
      <c r="AA157" s="145">
        <f t="shared" si="23"/>
        <v>0</v>
      </c>
      <c r="AR157" s="18" t="s">
        <v>133</v>
      </c>
      <c r="AT157" s="18" t="s">
        <v>129</v>
      </c>
      <c r="AU157" s="18" t="s">
        <v>92</v>
      </c>
      <c r="AY157" s="18" t="s">
        <v>128</v>
      </c>
      <c r="BE157" s="146">
        <f t="shared" si="24"/>
        <v>0</v>
      </c>
      <c r="BF157" s="146">
        <f t="shared" si="25"/>
        <v>0</v>
      </c>
      <c r="BG157" s="146">
        <f t="shared" si="26"/>
        <v>0</v>
      </c>
      <c r="BH157" s="146">
        <f t="shared" si="27"/>
        <v>0</v>
      </c>
      <c r="BI157" s="146">
        <f t="shared" si="28"/>
        <v>0</v>
      </c>
      <c r="BJ157" s="18" t="s">
        <v>79</v>
      </c>
      <c r="BK157" s="146">
        <f t="shared" si="29"/>
        <v>0</v>
      </c>
      <c r="BL157" s="18" t="s">
        <v>133</v>
      </c>
      <c r="BM157" s="18" t="s">
        <v>244</v>
      </c>
    </row>
    <row r="158" spans="2:65" s="1" customFormat="1" ht="24.95" customHeight="1">
      <c r="B158" s="137"/>
      <c r="C158" s="138" t="s">
        <v>156</v>
      </c>
      <c r="D158" s="138" t="s">
        <v>129</v>
      </c>
      <c r="E158" s="139" t="s">
        <v>245</v>
      </c>
      <c r="F158" s="194" t="s">
        <v>246</v>
      </c>
      <c r="G158" s="194"/>
      <c r="H158" s="194"/>
      <c r="I158" s="194"/>
      <c r="J158" s="140" t="s">
        <v>198</v>
      </c>
      <c r="K158" s="141">
        <v>2</v>
      </c>
      <c r="L158" s="195"/>
      <c r="M158" s="195"/>
      <c r="N158" s="195">
        <f t="shared" si="20"/>
        <v>0</v>
      </c>
      <c r="O158" s="195"/>
      <c r="P158" s="195"/>
      <c r="Q158" s="195"/>
      <c r="R158" s="142"/>
      <c r="T158" s="143" t="s">
        <v>5</v>
      </c>
      <c r="U158" s="40" t="s">
        <v>37</v>
      </c>
      <c r="V158" s="144">
        <v>0.55900000000000005</v>
      </c>
      <c r="W158" s="144">
        <f t="shared" si="21"/>
        <v>1.1180000000000001</v>
      </c>
      <c r="X158" s="144">
        <v>0</v>
      </c>
      <c r="Y158" s="144">
        <f t="shared" si="22"/>
        <v>0</v>
      </c>
      <c r="Z158" s="144">
        <v>0</v>
      </c>
      <c r="AA158" s="145">
        <f t="shared" si="23"/>
        <v>0</v>
      </c>
      <c r="AR158" s="18" t="s">
        <v>133</v>
      </c>
      <c r="AT158" s="18" t="s">
        <v>129</v>
      </c>
      <c r="AU158" s="18" t="s">
        <v>92</v>
      </c>
      <c r="AY158" s="18" t="s">
        <v>128</v>
      </c>
      <c r="BE158" s="146">
        <f t="shared" si="24"/>
        <v>0</v>
      </c>
      <c r="BF158" s="146">
        <f t="shared" si="25"/>
        <v>0</v>
      </c>
      <c r="BG158" s="146">
        <f t="shared" si="26"/>
        <v>0</v>
      </c>
      <c r="BH158" s="146">
        <f t="shared" si="27"/>
        <v>0</v>
      </c>
      <c r="BI158" s="146">
        <f t="shared" si="28"/>
        <v>0</v>
      </c>
      <c r="BJ158" s="18" t="s">
        <v>79</v>
      </c>
      <c r="BK158" s="146">
        <f t="shared" si="29"/>
        <v>0</v>
      </c>
      <c r="BL158" s="18" t="s">
        <v>133</v>
      </c>
      <c r="BM158" s="18" t="s">
        <v>247</v>
      </c>
    </row>
    <row r="159" spans="2:65" s="1" customFormat="1" ht="24.95" customHeight="1">
      <c r="B159" s="137"/>
      <c r="C159" s="138" t="s">
        <v>160</v>
      </c>
      <c r="D159" s="138" t="s">
        <v>129</v>
      </c>
      <c r="E159" s="139" t="s">
        <v>248</v>
      </c>
      <c r="F159" s="194" t="s">
        <v>249</v>
      </c>
      <c r="G159" s="194"/>
      <c r="H159" s="194"/>
      <c r="I159" s="194"/>
      <c r="J159" s="140" t="s">
        <v>198</v>
      </c>
      <c r="K159" s="141">
        <v>12</v>
      </c>
      <c r="L159" s="195"/>
      <c r="M159" s="195"/>
      <c r="N159" s="195">
        <f t="shared" si="20"/>
        <v>0</v>
      </c>
      <c r="O159" s="195"/>
      <c r="P159" s="195"/>
      <c r="Q159" s="195"/>
      <c r="R159" s="142"/>
      <c r="T159" s="143" t="s">
        <v>5</v>
      </c>
      <c r="U159" s="40" t="s">
        <v>37</v>
      </c>
      <c r="V159" s="144">
        <v>0.121</v>
      </c>
      <c r="W159" s="144">
        <f t="shared" si="21"/>
        <v>1.452</v>
      </c>
      <c r="X159" s="144">
        <v>1E-4</v>
      </c>
      <c r="Y159" s="144">
        <f t="shared" si="22"/>
        <v>1.2000000000000001E-3</v>
      </c>
      <c r="Z159" s="144">
        <v>0</v>
      </c>
      <c r="AA159" s="145">
        <f t="shared" si="23"/>
        <v>0</v>
      </c>
      <c r="AR159" s="18" t="s">
        <v>133</v>
      </c>
      <c r="AT159" s="18" t="s">
        <v>129</v>
      </c>
      <c r="AU159" s="18" t="s">
        <v>92</v>
      </c>
      <c r="AY159" s="18" t="s">
        <v>128</v>
      </c>
      <c r="BE159" s="146">
        <f t="shared" si="24"/>
        <v>0</v>
      </c>
      <c r="BF159" s="146">
        <f t="shared" si="25"/>
        <v>0</v>
      </c>
      <c r="BG159" s="146">
        <f t="shared" si="26"/>
        <v>0</v>
      </c>
      <c r="BH159" s="146">
        <f t="shared" si="27"/>
        <v>0</v>
      </c>
      <c r="BI159" s="146">
        <f t="shared" si="28"/>
        <v>0</v>
      </c>
      <c r="BJ159" s="18" t="s">
        <v>79</v>
      </c>
      <c r="BK159" s="146">
        <f t="shared" si="29"/>
        <v>0</v>
      </c>
      <c r="BL159" s="18" t="s">
        <v>133</v>
      </c>
      <c r="BM159" s="18" t="s">
        <v>250</v>
      </c>
    </row>
    <row r="160" spans="2:65" s="1" customFormat="1" ht="24.95" customHeight="1">
      <c r="B160" s="137"/>
      <c r="C160" s="138" t="s">
        <v>164</v>
      </c>
      <c r="D160" s="138" t="s">
        <v>129</v>
      </c>
      <c r="E160" s="139" t="s">
        <v>251</v>
      </c>
      <c r="F160" s="194" t="s">
        <v>252</v>
      </c>
      <c r="G160" s="194"/>
      <c r="H160" s="194"/>
      <c r="I160" s="194"/>
      <c r="J160" s="140" t="s">
        <v>198</v>
      </c>
      <c r="K160" s="141">
        <v>1</v>
      </c>
      <c r="L160" s="195"/>
      <c r="M160" s="195"/>
      <c r="N160" s="195">
        <f t="shared" si="20"/>
        <v>0</v>
      </c>
      <c r="O160" s="195"/>
      <c r="P160" s="195"/>
      <c r="Q160" s="195"/>
      <c r="R160" s="142"/>
      <c r="T160" s="143" t="s">
        <v>5</v>
      </c>
      <c r="U160" s="40" t="s">
        <v>37</v>
      </c>
      <c r="V160" s="144">
        <v>0.2</v>
      </c>
      <c r="W160" s="144">
        <f t="shared" si="21"/>
        <v>0.2</v>
      </c>
      <c r="X160" s="144">
        <v>2.1000000000000001E-4</v>
      </c>
      <c r="Y160" s="144">
        <f t="shared" si="22"/>
        <v>2.1000000000000001E-4</v>
      </c>
      <c r="Z160" s="144">
        <v>0</v>
      </c>
      <c r="AA160" s="145">
        <f t="shared" si="23"/>
        <v>0</v>
      </c>
      <c r="AR160" s="18" t="s">
        <v>133</v>
      </c>
      <c r="AT160" s="18" t="s">
        <v>129</v>
      </c>
      <c r="AU160" s="18" t="s">
        <v>92</v>
      </c>
      <c r="AY160" s="18" t="s">
        <v>128</v>
      </c>
      <c r="BE160" s="146">
        <f t="shared" si="24"/>
        <v>0</v>
      </c>
      <c r="BF160" s="146">
        <f t="shared" si="25"/>
        <v>0</v>
      </c>
      <c r="BG160" s="146">
        <f t="shared" si="26"/>
        <v>0</v>
      </c>
      <c r="BH160" s="146">
        <f t="shared" si="27"/>
        <v>0</v>
      </c>
      <c r="BI160" s="146">
        <f t="shared" si="28"/>
        <v>0</v>
      </c>
      <c r="BJ160" s="18" t="s">
        <v>79</v>
      </c>
      <c r="BK160" s="146">
        <f t="shared" si="29"/>
        <v>0</v>
      </c>
      <c r="BL160" s="18" t="s">
        <v>133</v>
      </c>
      <c r="BM160" s="18" t="s">
        <v>253</v>
      </c>
    </row>
    <row r="161" spans="2:65" s="1" customFormat="1" ht="24.95" customHeight="1">
      <c r="B161" s="137"/>
      <c r="C161" s="138" t="s">
        <v>168</v>
      </c>
      <c r="D161" s="138" t="s">
        <v>129</v>
      </c>
      <c r="E161" s="139" t="s">
        <v>254</v>
      </c>
      <c r="F161" s="194" t="s">
        <v>255</v>
      </c>
      <c r="G161" s="194"/>
      <c r="H161" s="194"/>
      <c r="I161" s="194"/>
      <c r="J161" s="140" t="s">
        <v>198</v>
      </c>
      <c r="K161" s="141">
        <v>1</v>
      </c>
      <c r="L161" s="195"/>
      <c r="M161" s="195"/>
      <c r="N161" s="195">
        <f t="shared" si="20"/>
        <v>0</v>
      </c>
      <c r="O161" s="195"/>
      <c r="P161" s="195"/>
      <c r="Q161" s="195"/>
      <c r="R161" s="142"/>
      <c r="T161" s="143" t="s">
        <v>5</v>
      </c>
      <c r="U161" s="40" t="s">
        <v>37</v>
      </c>
      <c r="V161" s="144">
        <v>0.20699999999999999</v>
      </c>
      <c r="W161" s="144">
        <f t="shared" si="21"/>
        <v>0.20699999999999999</v>
      </c>
      <c r="X161" s="144">
        <v>1.7000000000000001E-4</v>
      </c>
      <c r="Y161" s="144">
        <f t="shared" si="22"/>
        <v>1.7000000000000001E-4</v>
      </c>
      <c r="Z161" s="144">
        <v>0</v>
      </c>
      <c r="AA161" s="145">
        <f t="shared" si="23"/>
        <v>0</v>
      </c>
      <c r="AR161" s="18" t="s">
        <v>133</v>
      </c>
      <c r="AT161" s="18" t="s">
        <v>129</v>
      </c>
      <c r="AU161" s="18" t="s">
        <v>92</v>
      </c>
      <c r="AY161" s="18" t="s">
        <v>128</v>
      </c>
      <c r="BE161" s="146">
        <f t="shared" si="24"/>
        <v>0</v>
      </c>
      <c r="BF161" s="146">
        <f t="shared" si="25"/>
        <v>0</v>
      </c>
      <c r="BG161" s="146">
        <f t="shared" si="26"/>
        <v>0</v>
      </c>
      <c r="BH161" s="146">
        <f t="shared" si="27"/>
        <v>0</v>
      </c>
      <c r="BI161" s="146">
        <f t="shared" si="28"/>
        <v>0</v>
      </c>
      <c r="BJ161" s="18" t="s">
        <v>79</v>
      </c>
      <c r="BK161" s="146">
        <f t="shared" si="29"/>
        <v>0</v>
      </c>
      <c r="BL161" s="18" t="s">
        <v>133</v>
      </c>
      <c r="BM161" s="18" t="s">
        <v>256</v>
      </c>
    </row>
    <row r="162" spans="2:65" s="1" customFormat="1" ht="24.95" customHeight="1">
      <c r="B162" s="137"/>
      <c r="C162" s="138" t="s">
        <v>172</v>
      </c>
      <c r="D162" s="138" t="s">
        <v>129</v>
      </c>
      <c r="E162" s="139" t="s">
        <v>257</v>
      </c>
      <c r="F162" s="194" t="s">
        <v>258</v>
      </c>
      <c r="G162" s="194"/>
      <c r="H162" s="194"/>
      <c r="I162" s="194"/>
      <c r="J162" s="140" t="s">
        <v>198</v>
      </c>
      <c r="K162" s="141">
        <v>4</v>
      </c>
      <c r="L162" s="195"/>
      <c r="M162" s="195"/>
      <c r="N162" s="195">
        <f t="shared" si="20"/>
        <v>0</v>
      </c>
      <c r="O162" s="195"/>
      <c r="P162" s="195"/>
      <c r="Q162" s="195"/>
      <c r="R162" s="142"/>
      <c r="T162" s="143" t="s">
        <v>5</v>
      </c>
      <c r="U162" s="40" t="s">
        <v>37</v>
      </c>
      <c r="V162" s="144">
        <v>0.2</v>
      </c>
      <c r="W162" s="144">
        <f t="shared" si="21"/>
        <v>0.8</v>
      </c>
      <c r="X162" s="144">
        <v>3.5E-4</v>
      </c>
      <c r="Y162" s="144">
        <f t="shared" si="22"/>
        <v>1.4E-3</v>
      </c>
      <c r="Z162" s="144">
        <v>0</v>
      </c>
      <c r="AA162" s="145">
        <f t="shared" si="23"/>
        <v>0</v>
      </c>
      <c r="AR162" s="18" t="s">
        <v>133</v>
      </c>
      <c r="AT162" s="18" t="s">
        <v>129</v>
      </c>
      <c r="AU162" s="18" t="s">
        <v>92</v>
      </c>
      <c r="AY162" s="18" t="s">
        <v>128</v>
      </c>
      <c r="BE162" s="146">
        <f t="shared" si="24"/>
        <v>0</v>
      </c>
      <c r="BF162" s="146">
        <f t="shared" si="25"/>
        <v>0</v>
      </c>
      <c r="BG162" s="146">
        <f t="shared" si="26"/>
        <v>0</v>
      </c>
      <c r="BH162" s="146">
        <f t="shared" si="27"/>
        <v>0</v>
      </c>
      <c r="BI162" s="146">
        <f t="shared" si="28"/>
        <v>0</v>
      </c>
      <c r="BJ162" s="18" t="s">
        <v>79</v>
      </c>
      <c r="BK162" s="146">
        <f t="shared" si="29"/>
        <v>0</v>
      </c>
      <c r="BL162" s="18" t="s">
        <v>133</v>
      </c>
      <c r="BM162" s="18" t="s">
        <v>259</v>
      </c>
    </row>
    <row r="163" spans="2:65" s="9" customFormat="1" ht="29.85" customHeight="1">
      <c r="B163" s="126"/>
      <c r="C163" s="127"/>
      <c r="D163" s="136" t="s">
        <v>106</v>
      </c>
      <c r="E163" s="136"/>
      <c r="F163" s="136"/>
      <c r="G163" s="136"/>
      <c r="H163" s="136"/>
      <c r="I163" s="136"/>
      <c r="J163" s="136"/>
      <c r="K163" s="136"/>
      <c r="L163" s="136"/>
      <c r="M163" s="136"/>
      <c r="N163" s="196">
        <f>BK163</f>
        <v>0</v>
      </c>
      <c r="O163" s="197"/>
      <c r="P163" s="197"/>
      <c r="Q163" s="197"/>
      <c r="R163" s="129"/>
      <c r="T163" s="130"/>
      <c r="U163" s="127"/>
      <c r="V163" s="127"/>
      <c r="W163" s="131">
        <f>SUM(W164:W180)</f>
        <v>22.550221999999998</v>
      </c>
      <c r="X163" s="127"/>
      <c r="Y163" s="131">
        <f>SUM(Y164:Y180)</f>
        <v>0.15917452000000001</v>
      </c>
      <c r="Z163" s="127"/>
      <c r="AA163" s="132">
        <f>SUM(AA164:AA180)</f>
        <v>0</v>
      </c>
      <c r="AR163" s="133" t="s">
        <v>92</v>
      </c>
      <c r="AT163" s="134" t="s">
        <v>71</v>
      </c>
      <c r="AU163" s="134" t="s">
        <v>79</v>
      </c>
      <c r="AY163" s="133" t="s">
        <v>128</v>
      </c>
      <c r="BK163" s="135">
        <f>SUM(BK164:BK180)</f>
        <v>0</v>
      </c>
    </row>
    <row r="164" spans="2:65" s="1" customFormat="1" ht="33.75" customHeight="1">
      <c r="B164" s="137"/>
      <c r="C164" s="138" t="s">
        <v>79</v>
      </c>
      <c r="D164" s="138" t="s">
        <v>129</v>
      </c>
      <c r="E164" s="139" t="s">
        <v>260</v>
      </c>
      <c r="F164" s="194" t="s">
        <v>261</v>
      </c>
      <c r="G164" s="194"/>
      <c r="H164" s="194"/>
      <c r="I164" s="194"/>
      <c r="J164" s="140" t="s">
        <v>234</v>
      </c>
      <c r="K164" s="141">
        <v>2.0259999999999998</v>
      </c>
      <c r="L164" s="195"/>
      <c r="M164" s="195"/>
      <c r="N164" s="195">
        <f t="shared" ref="N164:N180" si="30">ROUND(L164*K164,2)</f>
        <v>0</v>
      </c>
      <c r="O164" s="195"/>
      <c r="P164" s="195"/>
      <c r="Q164" s="195"/>
      <c r="R164" s="142"/>
      <c r="T164" s="143" t="s">
        <v>5</v>
      </c>
      <c r="U164" s="40" t="s">
        <v>37</v>
      </c>
      <c r="V164" s="144">
        <v>10.547000000000001</v>
      </c>
      <c r="W164" s="144">
        <f t="shared" ref="W164:W180" si="31">V164*K164</f>
        <v>21.368221999999999</v>
      </c>
      <c r="X164" s="144">
        <v>9.0200000000000002E-3</v>
      </c>
      <c r="Y164" s="144">
        <f t="shared" ref="Y164:Y180" si="32">X164*K164</f>
        <v>1.8274519999999999E-2</v>
      </c>
      <c r="Z164" s="144">
        <v>0</v>
      </c>
      <c r="AA164" s="145">
        <f t="shared" ref="AA164:AA180" si="33">Z164*K164</f>
        <v>0</v>
      </c>
      <c r="AR164" s="18" t="s">
        <v>133</v>
      </c>
      <c r="AT164" s="18" t="s">
        <v>129</v>
      </c>
      <c r="AU164" s="18" t="s">
        <v>92</v>
      </c>
      <c r="AY164" s="18" t="s">
        <v>128</v>
      </c>
      <c r="BE164" s="146">
        <f t="shared" ref="BE164:BE180" si="34">IF(U164="základní",N164,0)</f>
        <v>0</v>
      </c>
      <c r="BF164" s="146">
        <f t="shared" ref="BF164:BF180" si="35">IF(U164="snížená",N164,0)</f>
        <v>0</v>
      </c>
      <c r="BG164" s="146">
        <f t="shared" ref="BG164:BG180" si="36">IF(U164="zákl. přenesená",N164,0)</f>
        <v>0</v>
      </c>
      <c r="BH164" s="146">
        <f t="shared" ref="BH164:BH180" si="37">IF(U164="sníž. přenesená",N164,0)</f>
        <v>0</v>
      </c>
      <c r="BI164" s="146">
        <f t="shared" ref="BI164:BI180" si="38">IF(U164="nulová",N164,0)</f>
        <v>0</v>
      </c>
      <c r="BJ164" s="18" t="s">
        <v>79</v>
      </c>
      <c r="BK164" s="146">
        <f t="shared" ref="BK164:BK180" si="39">ROUND(L164*K164,2)</f>
        <v>0</v>
      </c>
      <c r="BL164" s="18" t="s">
        <v>133</v>
      </c>
      <c r="BM164" s="18" t="s">
        <v>262</v>
      </c>
    </row>
    <row r="165" spans="2:65" s="1" customFormat="1" ht="63.75" customHeight="1">
      <c r="B165" s="137"/>
      <c r="C165" s="147" t="s">
        <v>92</v>
      </c>
      <c r="D165" s="147" t="s">
        <v>135</v>
      </c>
      <c r="E165" s="148" t="s">
        <v>263</v>
      </c>
      <c r="F165" s="224" t="s">
        <v>725</v>
      </c>
      <c r="G165" s="224"/>
      <c r="H165" s="224"/>
      <c r="I165" s="224"/>
      <c r="J165" s="149" t="s">
        <v>5</v>
      </c>
      <c r="K165" s="150">
        <v>0</v>
      </c>
      <c r="L165" s="225"/>
      <c r="M165" s="225"/>
      <c r="N165" s="225">
        <f t="shared" si="30"/>
        <v>0</v>
      </c>
      <c r="O165" s="195"/>
      <c r="P165" s="195"/>
      <c r="Q165" s="195"/>
      <c r="R165" s="142"/>
      <c r="T165" s="143" t="s">
        <v>5</v>
      </c>
      <c r="U165" s="40" t="s">
        <v>37</v>
      </c>
      <c r="V165" s="144">
        <v>0</v>
      </c>
      <c r="W165" s="144">
        <f t="shared" si="31"/>
        <v>0</v>
      </c>
      <c r="X165" s="144">
        <v>0.1</v>
      </c>
      <c r="Y165" s="144">
        <f t="shared" si="32"/>
        <v>0</v>
      </c>
      <c r="Z165" s="144">
        <v>0</v>
      </c>
      <c r="AA165" s="145">
        <f t="shared" si="33"/>
        <v>0</v>
      </c>
      <c r="AR165" s="18" t="s">
        <v>138</v>
      </c>
      <c r="AT165" s="18" t="s">
        <v>135</v>
      </c>
      <c r="AU165" s="18" t="s">
        <v>92</v>
      </c>
      <c r="AY165" s="18" t="s">
        <v>128</v>
      </c>
      <c r="BE165" s="146">
        <f t="shared" si="34"/>
        <v>0</v>
      </c>
      <c r="BF165" s="146">
        <f t="shared" si="35"/>
        <v>0</v>
      </c>
      <c r="BG165" s="146">
        <f t="shared" si="36"/>
        <v>0</v>
      </c>
      <c r="BH165" s="146">
        <f t="shared" si="37"/>
        <v>0</v>
      </c>
      <c r="BI165" s="146">
        <f t="shared" si="38"/>
        <v>0</v>
      </c>
      <c r="BJ165" s="18" t="s">
        <v>79</v>
      </c>
      <c r="BK165" s="146">
        <f t="shared" si="39"/>
        <v>0</v>
      </c>
      <c r="BL165" s="18" t="s">
        <v>133</v>
      </c>
      <c r="BM165" s="18" t="s">
        <v>264</v>
      </c>
    </row>
    <row r="166" spans="2:65" s="1" customFormat="1" ht="45.75" customHeight="1">
      <c r="B166" s="137"/>
      <c r="C166" s="147" t="s">
        <v>92</v>
      </c>
      <c r="D166" s="147" t="s">
        <v>135</v>
      </c>
      <c r="E166" s="148" t="s">
        <v>265</v>
      </c>
      <c r="F166" s="224" t="s">
        <v>266</v>
      </c>
      <c r="G166" s="224"/>
      <c r="H166" s="224"/>
      <c r="I166" s="224"/>
      <c r="J166" s="149" t="s">
        <v>267</v>
      </c>
      <c r="K166" s="150">
        <v>1</v>
      </c>
      <c r="L166" s="225"/>
      <c r="M166" s="225"/>
      <c r="N166" s="225">
        <f t="shared" si="30"/>
        <v>0</v>
      </c>
      <c r="O166" s="195"/>
      <c r="P166" s="195"/>
      <c r="Q166" s="195"/>
      <c r="R166" s="142"/>
      <c r="T166" s="143" t="s">
        <v>5</v>
      </c>
      <c r="U166" s="40" t="s">
        <v>37</v>
      </c>
      <c r="V166" s="144">
        <v>0</v>
      </c>
      <c r="W166" s="144">
        <f t="shared" si="31"/>
        <v>0</v>
      </c>
      <c r="X166" s="144">
        <v>0.1</v>
      </c>
      <c r="Y166" s="144">
        <f t="shared" si="32"/>
        <v>0.1</v>
      </c>
      <c r="Z166" s="144">
        <v>0</v>
      </c>
      <c r="AA166" s="145">
        <f t="shared" si="33"/>
        <v>0</v>
      </c>
      <c r="AR166" s="18" t="s">
        <v>138</v>
      </c>
      <c r="AT166" s="18" t="s">
        <v>135</v>
      </c>
      <c r="AU166" s="18" t="s">
        <v>92</v>
      </c>
      <c r="AY166" s="18" t="s">
        <v>128</v>
      </c>
      <c r="BE166" s="146">
        <f t="shared" si="34"/>
        <v>0</v>
      </c>
      <c r="BF166" s="146">
        <f t="shared" si="35"/>
        <v>0</v>
      </c>
      <c r="BG166" s="146">
        <f t="shared" si="36"/>
        <v>0</v>
      </c>
      <c r="BH166" s="146">
        <f t="shared" si="37"/>
        <v>0</v>
      </c>
      <c r="BI166" s="146">
        <f t="shared" si="38"/>
        <v>0</v>
      </c>
      <c r="BJ166" s="18" t="s">
        <v>79</v>
      </c>
      <c r="BK166" s="146">
        <f t="shared" si="39"/>
        <v>0</v>
      </c>
      <c r="BL166" s="18" t="s">
        <v>133</v>
      </c>
      <c r="BM166" s="18" t="s">
        <v>268</v>
      </c>
    </row>
    <row r="167" spans="2:65" s="1" customFormat="1" ht="56.25" customHeight="1">
      <c r="B167" s="137"/>
      <c r="C167" s="138" t="s">
        <v>140</v>
      </c>
      <c r="D167" s="138" t="s">
        <v>129</v>
      </c>
      <c r="E167" s="139" t="s">
        <v>269</v>
      </c>
      <c r="F167" s="194" t="s">
        <v>270</v>
      </c>
      <c r="G167" s="194"/>
      <c r="H167" s="194"/>
      <c r="I167" s="194"/>
      <c r="J167" s="140" t="s">
        <v>234</v>
      </c>
      <c r="K167" s="141">
        <v>1</v>
      </c>
      <c r="L167" s="195"/>
      <c r="M167" s="195"/>
      <c r="N167" s="195">
        <f t="shared" si="30"/>
        <v>0</v>
      </c>
      <c r="O167" s="195"/>
      <c r="P167" s="195"/>
      <c r="Q167" s="195"/>
      <c r="R167" s="142"/>
      <c r="T167" s="143" t="s">
        <v>5</v>
      </c>
      <c r="U167" s="40" t="s">
        <v>37</v>
      </c>
      <c r="V167" s="144">
        <v>1.1819999999999999</v>
      </c>
      <c r="W167" s="144">
        <f t="shared" si="31"/>
        <v>1.1819999999999999</v>
      </c>
      <c r="X167" s="144">
        <v>8.9999999999999998E-4</v>
      </c>
      <c r="Y167" s="144">
        <f t="shared" si="32"/>
        <v>8.9999999999999998E-4</v>
      </c>
      <c r="Z167" s="144">
        <v>0</v>
      </c>
      <c r="AA167" s="145">
        <f t="shared" si="33"/>
        <v>0</v>
      </c>
      <c r="AR167" s="18" t="s">
        <v>133</v>
      </c>
      <c r="AT167" s="18" t="s">
        <v>129</v>
      </c>
      <c r="AU167" s="18" t="s">
        <v>92</v>
      </c>
      <c r="AY167" s="18" t="s">
        <v>128</v>
      </c>
      <c r="BE167" s="146">
        <f t="shared" si="34"/>
        <v>0</v>
      </c>
      <c r="BF167" s="146">
        <f t="shared" si="35"/>
        <v>0</v>
      </c>
      <c r="BG167" s="146">
        <f t="shared" si="36"/>
        <v>0</v>
      </c>
      <c r="BH167" s="146">
        <f t="shared" si="37"/>
        <v>0</v>
      </c>
      <c r="BI167" s="146">
        <f t="shared" si="38"/>
        <v>0</v>
      </c>
      <c r="BJ167" s="18" t="s">
        <v>79</v>
      </c>
      <c r="BK167" s="146">
        <f t="shared" si="39"/>
        <v>0</v>
      </c>
      <c r="BL167" s="18" t="s">
        <v>133</v>
      </c>
      <c r="BM167" s="18" t="s">
        <v>271</v>
      </c>
    </row>
    <row r="168" spans="2:65" s="1" customFormat="1" ht="49.5" customHeight="1">
      <c r="B168" s="137"/>
      <c r="C168" s="147" t="s">
        <v>144</v>
      </c>
      <c r="D168" s="147" t="s">
        <v>135</v>
      </c>
      <c r="E168" s="148" t="s">
        <v>272</v>
      </c>
      <c r="F168" s="226" t="s">
        <v>717</v>
      </c>
      <c r="G168" s="224"/>
      <c r="H168" s="224"/>
      <c r="I168" s="224"/>
      <c r="J168" s="149" t="s">
        <v>267</v>
      </c>
      <c r="K168" s="150">
        <v>1</v>
      </c>
      <c r="L168" s="225"/>
      <c r="M168" s="225"/>
      <c r="N168" s="225">
        <f t="shared" si="30"/>
        <v>0</v>
      </c>
      <c r="O168" s="195"/>
      <c r="P168" s="195"/>
      <c r="Q168" s="195"/>
      <c r="R168" s="142"/>
      <c r="T168" s="143" t="s">
        <v>5</v>
      </c>
      <c r="U168" s="40" t="s">
        <v>37</v>
      </c>
      <c r="V168" s="144">
        <v>0</v>
      </c>
      <c r="W168" s="144">
        <f t="shared" si="31"/>
        <v>0</v>
      </c>
      <c r="X168" s="144">
        <v>0.04</v>
      </c>
      <c r="Y168" s="144">
        <f t="shared" si="32"/>
        <v>0.04</v>
      </c>
      <c r="Z168" s="144">
        <v>0</v>
      </c>
      <c r="AA168" s="145">
        <f t="shared" si="33"/>
        <v>0</v>
      </c>
      <c r="AR168" s="18" t="s">
        <v>138</v>
      </c>
      <c r="AT168" s="18" t="s">
        <v>135</v>
      </c>
      <c r="AU168" s="18" t="s">
        <v>92</v>
      </c>
      <c r="AY168" s="18" t="s">
        <v>128</v>
      </c>
      <c r="BE168" s="146">
        <f t="shared" si="34"/>
        <v>0</v>
      </c>
      <c r="BF168" s="146">
        <f t="shared" si="35"/>
        <v>0</v>
      </c>
      <c r="BG168" s="146">
        <f t="shared" si="36"/>
        <v>0</v>
      </c>
      <c r="BH168" s="146">
        <f t="shared" si="37"/>
        <v>0</v>
      </c>
      <c r="BI168" s="146">
        <f t="shared" si="38"/>
        <v>0</v>
      </c>
      <c r="BJ168" s="18" t="s">
        <v>79</v>
      </c>
      <c r="BK168" s="146">
        <f t="shared" si="39"/>
        <v>0</v>
      </c>
      <c r="BL168" s="18" t="s">
        <v>133</v>
      </c>
      <c r="BM168" s="18" t="s">
        <v>273</v>
      </c>
    </row>
    <row r="169" spans="2:65" s="1" customFormat="1" ht="24.95" customHeight="1">
      <c r="B169" s="137"/>
      <c r="C169" s="147" t="s">
        <v>148</v>
      </c>
      <c r="D169" s="147" t="s">
        <v>135</v>
      </c>
      <c r="E169" s="148" t="s">
        <v>274</v>
      </c>
      <c r="F169" s="224" t="s">
        <v>275</v>
      </c>
      <c r="G169" s="224"/>
      <c r="H169" s="224"/>
      <c r="I169" s="224"/>
      <c r="J169" s="149" t="s">
        <v>276</v>
      </c>
      <c r="K169" s="150">
        <v>1</v>
      </c>
      <c r="L169" s="225"/>
      <c r="M169" s="225"/>
      <c r="N169" s="225">
        <f t="shared" si="30"/>
        <v>0</v>
      </c>
      <c r="O169" s="195"/>
      <c r="P169" s="195"/>
      <c r="Q169" s="195"/>
      <c r="R169" s="142"/>
      <c r="T169" s="143" t="s">
        <v>5</v>
      </c>
      <c r="U169" s="40" t="s">
        <v>37</v>
      </c>
      <c r="V169" s="144">
        <v>0</v>
      </c>
      <c r="W169" s="144">
        <f t="shared" si="31"/>
        <v>0</v>
      </c>
      <c r="X169" s="144">
        <v>0</v>
      </c>
      <c r="Y169" s="144">
        <f t="shared" si="32"/>
        <v>0</v>
      </c>
      <c r="Z169" s="144">
        <v>0</v>
      </c>
      <c r="AA169" s="145">
        <f t="shared" si="33"/>
        <v>0</v>
      </c>
      <c r="AR169" s="18" t="s">
        <v>138</v>
      </c>
      <c r="AT169" s="18" t="s">
        <v>135</v>
      </c>
      <c r="AU169" s="18" t="s">
        <v>92</v>
      </c>
      <c r="AY169" s="18" t="s">
        <v>128</v>
      </c>
      <c r="BE169" s="146">
        <f t="shared" si="34"/>
        <v>0</v>
      </c>
      <c r="BF169" s="146">
        <f t="shared" si="35"/>
        <v>0</v>
      </c>
      <c r="BG169" s="146">
        <f t="shared" si="36"/>
        <v>0</v>
      </c>
      <c r="BH169" s="146">
        <f t="shared" si="37"/>
        <v>0</v>
      </c>
      <c r="BI169" s="146">
        <f t="shared" si="38"/>
        <v>0</v>
      </c>
      <c r="BJ169" s="18" t="s">
        <v>79</v>
      </c>
      <c r="BK169" s="146">
        <f t="shared" si="39"/>
        <v>0</v>
      </c>
      <c r="BL169" s="18" t="s">
        <v>133</v>
      </c>
      <c r="BM169" s="18" t="s">
        <v>277</v>
      </c>
    </row>
    <row r="170" spans="2:65" s="1" customFormat="1" ht="24.95" customHeight="1">
      <c r="B170" s="137"/>
      <c r="C170" s="147" t="s">
        <v>152</v>
      </c>
      <c r="D170" s="147" t="s">
        <v>135</v>
      </c>
      <c r="E170" s="148" t="s">
        <v>278</v>
      </c>
      <c r="F170" s="224" t="s">
        <v>279</v>
      </c>
      <c r="G170" s="224"/>
      <c r="H170" s="224"/>
      <c r="I170" s="224"/>
      <c r="J170" s="149" t="s">
        <v>276</v>
      </c>
      <c r="K170" s="150">
        <v>1</v>
      </c>
      <c r="L170" s="225"/>
      <c r="M170" s="225"/>
      <c r="N170" s="225">
        <f t="shared" si="30"/>
        <v>0</v>
      </c>
      <c r="O170" s="195"/>
      <c r="P170" s="195"/>
      <c r="Q170" s="195"/>
      <c r="R170" s="142"/>
      <c r="T170" s="143" t="s">
        <v>5</v>
      </c>
      <c r="U170" s="40" t="s">
        <v>37</v>
      </c>
      <c r="V170" s="144">
        <v>0</v>
      </c>
      <c r="W170" s="144">
        <f t="shared" si="31"/>
        <v>0</v>
      </c>
      <c r="X170" s="144">
        <v>0</v>
      </c>
      <c r="Y170" s="144">
        <f t="shared" si="32"/>
        <v>0</v>
      </c>
      <c r="Z170" s="144">
        <v>0</v>
      </c>
      <c r="AA170" s="145">
        <f t="shared" si="33"/>
        <v>0</v>
      </c>
      <c r="AR170" s="18" t="s">
        <v>138</v>
      </c>
      <c r="AT170" s="18" t="s">
        <v>135</v>
      </c>
      <c r="AU170" s="18" t="s">
        <v>92</v>
      </c>
      <c r="AY170" s="18" t="s">
        <v>128</v>
      </c>
      <c r="BE170" s="146">
        <f t="shared" si="34"/>
        <v>0</v>
      </c>
      <c r="BF170" s="146">
        <f t="shared" si="35"/>
        <v>0</v>
      </c>
      <c r="BG170" s="146">
        <f t="shared" si="36"/>
        <v>0</v>
      </c>
      <c r="BH170" s="146">
        <f t="shared" si="37"/>
        <v>0</v>
      </c>
      <c r="BI170" s="146">
        <f t="shared" si="38"/>
        <v>0</v>
      </c>
      <c r="BJ170" s="18" t="s">
        <v>79</v>
      </c>
      <c r="BK170" s="146">
        <f t="shared" si="39"/>
        <v>0</v>
      </c>
      <c r="BL170" s="18" t="s">
        <v>133</v>
      </c>
      <c r="BM170" s="18" t="s">
        <v>280</v>
      </c>
    </row>
    <row r="171" spans="2:65" s="1" customFormat="1" ht="24.95" customHeight="1">
      <c r="B171" s="137"/>
      <c r="C171" s="147" t="s">
        <v>156</v>
      </c>
      <c r="D171" s="147" t="s">
        <v>135</v>
      </c>
      <c r="E171" s="148" t="s">
        <v>281</v>
      </c>
      <c r="F171" s="224" t="s">
        <v>282</v>
      </c>
      <c r="G171" s="224"/>
      <c r="H171" s="224"/>
      <c r="I171" s="224"/>
      <c r="J171" s="149" t="s">
        <v>276</v>
      </c>
      <c r="K171" s="150">
        <v>1</v>
      </c>
      <c r="L171" s="225"/>
      <c r="M171" s="225"/>
      <c r="N171" s="225">
        <f t="shared" si="30"/>
        <v>0</v>
      </c>
      <c r="O171" s="195"/>
      <c r="P171" s="195"/>
      <c r="Q171" s="195"/>
      <c r="R171" s="142"/>
      <c r="T171" s="143" t="s">
        <v>5</v>
      </c>
      <c r="U171" s="40" t="s">
        <v>37</v>
      </c>
      <c r="V171" s="144">
        <v>0</v>
      </c>
      <c r="W171" s="144">
        <f t="shared" si="31"/>
        <v>0</v>
      </c>
      <c r="X171" s="144">
        <v>0</v>
      </c>
      <c r="Y171" s="144">
        <f t="shared" si="32"/>
        <v>0</v>
      </c>
      <c r="Z171" s="144">
        <v>0</v>
      </c>
      <c r="AA171" s="145">
        <f t="shared" si="33"/>
        <v>0</v>
      </c>
      <c r="AR171" s="18" t="s">
        <v>138</v>
      </c>
      <c r="AT171" s="18" t="s">
        <v>135</v>
      </c>
      <c r="AU171" s="18" t="s">
        <v>92</v>
      </c>
      <c r="AY171" s="18" t="s">
        <v>128</v>
      </c>
      <c r="BE171" s="146">
        <f t="shared" si="34"/>
        <v>0</v>
      </c>
      <c r="BF171" s="146">
        <f t="shared" si="35"/>
        <v>0</v>
      </c>
      <c r="BG171" s="146">
        <f t="shared" si="36"/>
        <v>0</v>
      </c>
      <c r="BH171" s="146">
        <f t="shared" si="37"/>
        <v>0</v>
      </c>
      <c r="BI171" s="146">
        <f t="shared" si="38"/>
        <v>0</v>
      </c>
      <c r="BJ171" s="18" t="s">
        <v>79</v>
      </c>
      <c r="BK171" s="146">
        <f t="shared" si="39"/>
        <v>0</v>
      </c>
      <c r="BL171" s="18" t="s">
        <v>133</v>
      </c>
      <c r="BM171" s="18" t="s">
        <v>283</v>
      </c>
    </row>
    <row r="172" spans="2:65" s="1" customFormat="1" ht="24.95" customHeight="1">
      <c r="B172" s="137"/>
      <c r="C172" s="147" t="s">
        <v>160</v>
      </c>
      <c r="D172" s="147" t="s">
        <v>135</v>
      </c>
      <c r="E172" s="148" t="s">
        <v>284</v>
      </c>
      <c r="F172" s="224" t="s">
        <v>285</v>
      </c>
      <c r="G172" s="224"/>
      <c r="H172" s="224"/>
      <c r="I172" s="224"/>
      <c r="J172" s="149" t="s">
        <v>276</v>
      </c>
      <c r="K172" s="150">
        <v>1</v>
      </c>
      <c r="L172" s="225"/>
      <c r="M172" s="225"/>
      <c r="N172" s="225">
        <f t="shared" si="30"/>
        <v>0</v>
      </c>
      <c r="O172" s="195"/>
      <c r="P172" s="195"/>
      <c r="Q172" s="195"/>
      <c r="R172" s="142"/>
      <c r="T172" s="143" t="s">
        <v>5</v>
      </c>
      <c r="U172" s="40" t="s">
        <v>37</v>
      </c>
      <c r="V172" s="144">
        <v>0</v>
      </c>
      <c r="W172" s="144">
        <f t="shared" si="31"/>
        <v>0</v>
      </c>
      <c r="X172" s="144">
        <v>0</v>
      </c>
      <c r="Y172" s="144">
        <f t="shared" si="32"/>
        <v>0</v>
      </c>
      <c r="Z172" s="144">
        <v>0</v>
      </c>
      <c r="AA172" s="145">
        <f t="shared" si="33"/>
        <v>0</v>
      </c>
      <c r="AR172" s="18" t="s">
        <v>138</v>
      </c>
      <c r="AT172" s="18" t="s">
        <v>135</v>
      </c>
      <c r="AU172" s="18" t="s">
        <v>92</v>
      </c>
      <c r="AY172" s="18" t="s">
        <v>128</v>
      </c>
      <c r="BE172" s="146">
        <f t="shared" si="34"/>
        <v>0</v>
      </c>
      <c r="BF172" s="146">
        <f t="shared" si="35"/>
        <v>0</v>
      </c>
      <c r="BG172" s="146">
        <f t="shared" si="36"/>
        <v>0</v>
      </c>
      <c r="BH172" s="146">
        <f t="shared" si="37"/>
        <v>0</v>
      </c>
      <c r="BI172" s="146">
        <f t="shared" si="38"/>
        <v>0</v>
      </c>
      <c r="BJ172" s="18" t="s">
        <v>79</v>
      </c>
      <c r="BK172" s="146">
        <f t="shared" si="39"/>
        <v>0</v>
      </c>
      <c r="BL172" s="18" t="s">
        <v>133</v>
      </c>
      <c r="BM172" s="18" t="s">
        <v>286</v>
      </c>
    </row>
    <row r="173" spans="2:65" s="1" customFormat="1" ht="24.95" customHeight="1">
      <c r="B173" s="137"/>
      <c r="C173" s="147" t="s">
        <v>164</v>
      </c>
      <c r="D173" s="147" t="s">
        <v>135</v>
      </c>
      <c r="E173" s="148" t="s">
        <v>287</v>
      </c>
      <c r="F173" s="224" t="s">
        <v>288</v>
      </c>
      <c r="G173" s="224"/>
      <c r="H173" s="224"/>
      <c r="I173" s="224"/>
      <c r="J173" s="149" t="s">
        <v>276</v>
      </c>
      <c r="K173" s="150">
        <v>1</v>
      </c>
      <c r="L173" s="225"/>
      <c r="M173" s="225"/>
      <c r="N173" s="225">
        <f t="shared" si="30"/>
        <v>0</v>
      </c>
      <c r="O173" s="195"/>
      <c r="P173" s="195"/>
      <c r="Q173" s="195"/>
      <c r="R173" s="142"/>
      <c r="T173" s="143" t="s">
        <v>5</v>
      </c>
      <c r="U173" s="40" t="s">
        <v>37</v>
      </c>
      <c r="V173" s="144">
        <v>0</v>
      </c>
      <c r="W173" s="144">
        <f t="shared" si="31"/>
        <v>0</v>
      </c>
      <c r="X173" s="144">
        <v>0</v>
      </c>
      <c r="Y173" s="144">
        <f t="shared" si="32"/>
        <v>0</v>
      </c>
      <c r="Z173" s="144">
        <v>0</v>
      </c>
      <c r="AA173" s="145">
        <f t="shared" si="33"/>
        <v>0</v>
      </c>
      <c r="AR173" s="18" t="s">
        <v>138</v>
      </c>
      <c r="AT173" s="18" t="s">
        <v>135</v>
      </c>
      <c r="AU173" s="18" t="s">
        <v>92</v>
      </c>
      <c r="AY173" s="18" t="s">
        <v>128</v>
      </c>
      <c r="BE173" s="146">
        <f t="shared" si="34"/>
        <v>0</v>
      </c>
      <c r="BF173" s="146">
        <f t="shared" si="35"/>
        <v>0</v>
      </c>
      <c r="BG173" s="146">
        <f t="shared" si="36"/>
        <v>0</v>
      </c>
      <c r="BH173" s="146">
        <f t="shared" si="37"/>
        <v>0</v>
      </c>
      <c r="BI173" s="146">
        <f t="shared" si="38"/>
        <v>0</v>
      </c>
      <c r="BJ173" s="18" t="s">
        <v>79</v>
      </c>
      <c r="BK173" s="146">
        <f t="shared" si="39"/>
        <v>0</v>
      </c>
      <c r="BL173" s="18" t="s">
        <v>133</v>
      </c>
      <c r="BM173" s="18" t="s">
        <v>289</v>
      </c>
    </row>
    <row r="174" spans="2:65" s="1" customFormat="1" ht="24.95" customHeight="1">
      <c r="B174" s="137"/>
      <c r="C174" s="147" t="s">
        <v>168</v>
      </c>
      <c r="D174" s="147" t="s">
        <v>135</v>
      </c>
      <c r="E174" s="148" t="s">
        <v>290</v>
      </c>
      <c r="F174" s="224" t="s">
        <v>291</v>
      </c>
      <c r="G174" s="224"/>
      <c r="H174" s="224"/>
      <c r="I174" s="224"/>
      <c r="J174" s="149" t="s">
        <v>276</v>
      </c>
      <c r="K174" s="150">
        <v>6</v>
      </c>
      <c r="L174" s="225"/>
      <c r="M174" s="225"/>
      <c r="N174" s="225">
        <f t="shared" si="30"/>
        <v>0</v>
      </c>
      <c r="O174" s="195"/>
      <c r="P174" s="195"/>
      <c r="Q174" s="195"/>
      <c r="R174" s="142"/>
      <c r="T174" s="143" t="s">
        <v>5</v>
      </c>
      <c r="U174" s="40" t="s">
        <v>37</v>
      </c>
      <c r="V174" s="144">
        <v>0</v>
      </c>
      <c r="W174" s="144">
        <f t="shared" si="31"/>
        <v>0</v>
      </c>
      <c r="X174" s="144">
        <v>0</v>
      </c>
      <c r="Y174" s="144">
        <f t="shared" si="32"/>
        <v>0</v>
      </c>
      <c r="Z174" s="144">
        <v>0</v>
      </c>
      <c r="AA174" s="145">
        <f t="shared" si="33"/>
        <v>0</v>
      </c>
      <c r="AR174" s="18" t="s">
        <v>138</v>
      </c>
      <c r="AT174" s="18" t="s">
        <v>135</v>
      </c>
      <c r="AU174" s="18" t="s">
        <v>92</v>
      </c>
      <c r="AY174" s="18" t="s">
        <v>128</v>
      </c>
      <c r="BE174" s="146">
        <f t="shared" si="34"/>
        <v>0</v>
      </c>
      <c r="BF174" s="146">
        <f t="shared" si="35"/>
        <v>0</v>
      </c>
      <c r="BG174" s="146">
        <f t="shared" si="36"/>
        <v>0</v>
      </c>
      <c r="BH174" s="146">
        <f t="shared" si="37"/>
        <v>0</v>
      </c>
      <c r="BI174" s="146">
        <f t="shared" si="38"/>
        <v>0</v>
      </c>
      <c r="BJ174" s="18" t="s">
        <v>79</v>
      </c>
      <c r="BK174" s="146">
        <f t="shared" si="39"/>
        <v>0</v>
      </c>
      <c r="BL174" s="18" t="s">
        <v>133</v>
      </c>
      <c r="BM174" s="18" t="s">
        <v>292</v>
      </c>
    </row>
    <row r="175" spans="2:65" s="1" customFormat="1" ht="24.95" customHeight="1">
      <c r="B175" s="137"/>
      <c r="C175" s="147" t="s">
        <v>172</v>
      </c>
      <c r="D175" s="147" t="s">
        <v>135</v>
      </c>
      <c r="E175" s="148" t="s">
        <v>293</v>
      </c>
      <c r="F175" s="224" t="s">
        <v>291</v>
      </c>
      <c r="G175" s="224"/>
      <c r="H175" s="224"/>
      <c r="I175" s="224"/>
      <c r="J175" s="149" t="s">
        <v>276</v>
      </c>
      <c r="K175" s="150">
        <v>4</v>
      </c>
      <c r="L175" s="225"/>
      <c r="M175" s="225"/>
      <c r="N175" s="225">
        <f t="shared" si="30"/>
        <v>0</v>
      </c>
      <c r="O175" s="195"/>
      <c r="P175" s="195"/>
      <c r="Q175" s="195"/>
      <c r="R175" s="142"/>
      <c r="T175" s="143" t="s">
        <v>5</v>
      </c>
      <c r="U175" s="40" t="s">
        <v>37</v>
      </c>
      <c r="V175" s="144">
        <v>0</v>
      </c>
      <c r="W175" s="144">
        <f t="shared" si="31"/>
        <v>0</v>
      </c>
      <c r="X175" s="144">
        <v>0</v>
      </c>
      <c r="Y175" s="144">
        <f t="shared" si="32"/>
        <v>0</v>
      </c>
      <c r="Z175" s="144">
        <v>0</v>
      </c>
      <c r="AA175" s="145">
        <f t="shared" si="33"/>
        <v>0</v>
      </c>
      <c r="AR175" s="18" t="s">
        <v>138</v>
      </c>
      <c r="AT175" s="18" t="s">
        <v>135</v>
      </c>
      <c r="AU175" s="18" t="s">
        <v>92</v>
      </c>
      <c r="AY175" s="18" t="s">
        <v>128</v>
      </c>
      <c r="BE175" s="146">
        <f t="shared" si="34"/>
        <v>0</v>
      </c>
      <c r="BF175" s="146">
        <f t="shared" si="35"/>
        <v>0</v>
      </c>
      <c r="BG175" s="146">
        <f t="shared" si="36"/>
        <v>0</v>
      </c>
      <c r="BH175" s="146">
        <f t="shared" si="37"/>
        <v>0</v>
      </c>
      <c r="BI175" s="146">
        <f t="shared" si="38"/>
        <v>0</v>
      </c>
      <c r="BJ175" s="18" t="s">
        <v>79</v>
      </c>
      <c r="BK175" s="146">
        <f t="shared" si="39"/>
        <v>0</v>
      </c>
      <c r="BL175" s="18" t="s">
        <v>133</v>
      </c>
      <c r="BM175" s="18" t="s">
        <v>294</v>
      </c>
    </row>
    <row r="176" spans="2:65" s="1" customFormat="1" ht="24.95" customHeight="1">
      <c r="B176" s="137"/>
      <c r="C176" s="147" t="s">
        <v>174</v>
      </c>
      <c r="D176" s="147" t="s">
        <v>135</v>
      </c>
      <c r="E176" s="148" t="s">
        <v>295</v>
      </c>
      <c r="F176" s="224" t="s">
        <v>296</v>
      </c>
      <c r="G176" s="224"/>
      <c r="H176" s="224"/>
      <c r="I176" s="224"/>
      <c r="J176" s="149" t="s">
        <v>276</v>
      </c>
      <c r="K176" s="150">
        <v>1</v>
      </c>
      <c r="L176" s="225"/>
      <c r="M176" s="225"/>
      <c r="N176" s="225">
        <f t="shared" si="30"/>
        <v>0</v>
      </c>
      <c r="O176" s="195"/>
      <c r="P176" s="195"/>
      <c r="Q176" s="195"/>
      <c r="R176" s="142"/>
      <c r="T176" s="143" t="s">
        <v>5</v>
      </c>
      <c r="U176" s="40" t="s">
        <v>37</v>
      </c>
      <c r="V176" s="144">
        <v>0</v>
      </c>
      <c r="W176" s="144">
        <f t="shared" si="31"/>
        <v>0</v>
      </c>
      <c r="X176" s="144">
        <v>0</v>
      </c>
      <c r="Y176" s="144">
        <f t="shared" si="32"/>
        <v>0</v>
      </c>
      <c r="Z176" s="144">
        <v>0</v>
      </c>
      <c r="AA176" s="145">
        <f t="shared" si="33"/>
        <v>0</v>
      </c>
      <c r="AR176" s="18" t="s">
        <v>138</v>
      </c>
      <c r="AT176" s="18" t="s">
        <v>135</v>
      </c>
      <c r="AU176" s="18" t="s">
        <v>92</v>
      </c>
      <c r="AY176" s="18" t="s">
        <v>128</v>
      </c>
      <c r="BE176" s="146">
        <f t="shared" si="34"/>
        <v>0</v>
      </c>
      <c r="BF176" s="146">
        <f t="shared" si="35"/>
        <v>0</v>
      </c>
      <c r="BG176" s="146">
        <f t="shared" si="36"/>
        <v>0</v>
      </c>
      <c r="BH176" s="146">
        <f t="shared" si="37"/>
        <v>0</v>
      </c>
      <c r="BI176" s="146">
        <f t="shared" si="38"/>
        <v>0</v>
      </c>
      <c r="BJ176" s="18" t="s">
        <v>79</v>
      </c>
      <c r="BK176" s="146">
        <f t="shared" si="39"/>
        <v>0</v>
      </c>
      <c r="BL176" s="18" t="s">
        <v>133</v>
      </c>
      <c r="BM176" s="18" t="s">
        <v>297</v>
      </c>
    </row>
    <row r="177" spans="2:65" s="1" customFormat="1" ht="24.95" customHeight="1">
      <c r="B177" s="137"/>
      <c r="C177" s="147" t="s">
        <v>178</v>
      </c>
      <c r="D177" s="147" t="s">
        <v>135</v>
      </c>
      <c r="E177" s="148" t="s">
        <v>298</v>
      </c>
      <c r="F177" s="224" t="s">
        <v>299</v>
      </c>
      <c r="G177" s="224"/>
      <c r="H177" s="224"/>
      <c r="I177" s="224"/>
      <c r="J177" s="149" t="s">
        <v>276</v>
      </c>
      <c r="K177" s="150">
        <v>1</v>
      </c>
      <c r="L177" s="225"/>
      <c r="M177" s="225"/>
      <c r="N177" s="225">
        <f t="shared" si="30"/>
        <v>0</v>
      </c>
      <c r="O177" s="195"/>
      <c r="P177" s="195"/>
      <c r="Q177" s="195"/>
      <c r="R177" s="142"/>
      <c r="T177" s="143" t="s">
        <v>5</v>
      </c>
      <c r="U177" s="40" t="s">
        <v>37</v>
      </c>
      <c r="V177" s="144">
        <v>0</v>
      </c>
      <c r="W177" s="144">
        <f t="shared" si="31"/>
        <v>0</v>
      </c>
      <c r="X177" s="144">
        <v>0</v>
      </c>
      <c r="Y177" s="144">
        <f t="shared" si="32"/>
        <v>0</v>
      </c>
      <c r="Z177" s="144">
        <v>0</v>
      </c>
      <c r="AA177" s="145">
        <f t="shared" si="33"/>
        <v>0</v>
      </c>
      <c r="AR177" s="18" t="s">
        <v>138</v>
      </c>
      <c r="AT177" s="18" t="s">
        <v>135</v>
      </c>
      <c r="AU177" s="18" t="s">
        <v>92</v>
      </c>
      <c r="AY177" s="18" t="s">
        <v>128</v>
      </c>
      <c r="BE177" s="146">
        <f t="shared" si="34"/>
        <v>0</v>
      </c>
      <c r="BF177" s="146">
        <f t="shared" si="35"/>
        <v>0</v>
      </c>
      <c r="BG177" s="146">
        <f t="shared" si="36"/>
        <v>0</v>
      </c>
      <c r="BH177" s="146">
        <f t="shared" si="37"/>
        <v>0</v>
      </c>
      <c r="BI177" s="146">
        <f t="shared" si="38"/>
        <v>0</v>
      </c>
      <c r="BJ177" s="18" t="s">
        <v>79</v>
      </c>
      <c r="BK177" s="146">
        <f t="shared" si="39"/>
        <v>0</v>
      </c>
      <c r="BL177" s="18" t="s">
        <v>133</v>
      </c>
      <c r="BM177" s="18" t="s">
        <v>300</v>
      </c>
    </row>
    <row r="178" spans="2:65" s="1" customFormat="1" ht="24.95" customHeight="1">
      <c r="B178" s="137"/>
      <c r="C178" s="147" t="s">
        <v>182</v>
      </c>
      <c r="D178" s="147" t="s">
        <v>135</v>
      </c>
      <c r="E178" s="148" t="s">
        <v>301</v>
      </c>
      <c r="F178" s="224" t="s">
        <v>302</v>
      </c>
      <c r="G178" s="224"/>
      <c r="H178" s="224"/>
      <c r="I178" s="224"/>
      <c r="J178" s="149" t="s">
        <v>276</v>
      </c>
      <c r="K178" s="150">
        <v>7</v>
      </c>
      <c r="L178" s="225"/>
      <c r="M178" s="225"/>
      <c r="N178" s="225">
        <f t="shared" si="30"/>
        <v>0</v>
      </c>
      <c r="O178" s="195"/>
      <c r="P178" s="195"/>
      <c r="Q178" s="195"/>
      <c r="R178" s="142"/>
      <c r="T178" s="143" t="s">
        <v>5</v>
      </c>
      <c r="U178" s="40" t="s">
        <v>37</v>
      </c>
      <c r="V178" s="144">
        <v>0</v>
      </c>
      <c r="W178" s="144">
        <f t="shared" si="31"/>
        <v>0</v>
      </c>
      <c r="X178" s="144">
        <v>0</v>
      </c>
      <c r="Y178" s="144">
        <f t="shared" si="32"/>
        <v>0</v>
      </c>
      <c r="Z178" s="144">
        <v>0</v>
      </c>
      <c r="AA178" s="145">
        <f t="shared" si="33"/>
        <v>0</v>
      </c>
      <c r="AR178" s="18" t="s">
        <v>138</v>
      </c>
      <c r="AT178" s="18" t="s">
        <v>135</v>
      </c>
      <c r="AU178" s="18" t="s">
        <v>92</v>
      </c>
      <c r="AY178" s="18" t="s">
        <v>128</v>
      </c>
      <c r="BE178" s="146">
        <f t="shared" si="34"/>
        <v>0</v>
      </c>
      <c r="BF178" s="146">
        <f t="shared" si="35"/>
        <v>0</v>
      </c>
      <c r="BG178" s="146">
        <f t="shared" si="36"/>
        <v>0</v>
      </c>
      <c r="BH178" s="146">
        <f t="shared" si="37"/>
        <v>0</v>
      </c>
      <c r="BI178" s="146">
        <f t="shared" si="38"/>
        <v>0</v>
      </c>
      <c r="BJ178" s="18" t="s">
        <v>79</v>
      </c>
      <c r="BK178" s="146">
        <f t="shared" si="39"/>
        <v>0</v>
      </c>
      <c r="BL178" s="18" t="s">
        <v>133</v>
      </c>
      <c r="BM178" s="18" t="s">
        <v>303</v>
      </c>
    </row>
    <row r="179" spans="2:65" s="1" customFormat="1" ht="24.95" customHeight="1">
      <c r="B179" s="137"/>
      <c r="C179" s="147" t="s">
        <v>11</v>
      </c>
      <c r="D179" s="147" t="s">
        <v>135</v>
      </c>
      <c r="E179" s="148" t="s">
        <v>304</v>
      </c>
      <c r="F179" s="224" t="s">
        <v>305</v>
      </c>
      <c r="G179" s="224"/>
      <c r="H179" s="224"/>
      <c r="I179" s="224"/>
      <c r="J179" s="149" t="s">
        <v>276</v>
      </c>
      <c r="K179" s="150">
        <v>2</v>
      </c>
      <c r="L179" s="225"/>
      <c r="M179" s="225"/>
      <c r="N179" s="225">
        <f t="shared" si="30"/>
        <v>0</v>
      </c>
      <c r="O179" s="195"/>
      <c r="P179" s="195"/>
      <c r="Q179" s="195"/>
      <c r="R179" s="142"/>
      <c r="T179" s="143" t="s">
        <v>5</v>
      </c>
      <c r="U179" s="40" t="s">
        <v>37</v>
      </c>
      <c r="V179" s="144">
        <v>0</v>
      </c>
      <c r="W179" s="144">
        <f t="shared" si="31"/>
        <v>0</v>
      </c>
      <c r="X179" s="144">
        <v>0</v>
      </c>
      <c r="Y179" s="144">
        <f t="shared" si="32"/>
        <v>0</v>
      </c>
      <c r="Z179" s="144">
        <v>0</v>
      </c>
      <c r="AA179" s="145">
        <f t="shared" si="33"/>
        <v>0</v>
      </c>
      <c r="AR179" s="18" t="s">
        <v>138</v>
      </c>
      <c r="AT179" s="18" t="s">
        <v>135</v>
      </c>
      <c r="AU179" s="18" t="s">
        <v>92</v>
      </c>
      <c r="AY179" s="18" t="s">
        <v>128</v>
      </c>
      <c r="BE179" s="146">
        <f t="shared" si="34"/>
        <v>0</v>
      </c>
      <c r="BF179" s="146">
        <f t="shared" si="35"/>
        <v>0</v>
      </c>
      <c r="BG179" s="146">
        <f t="shared" si="36"/>
        <v>0</v>
      </c>
      <c r="BH179" s="146">
        <f t="shared" si="37"/>
        <v>0</v>
      </c>
      <c r="BI179" s="146">
        <f t="shared" si="38"/>
        <v>0</v>
      </c>
      <c r="BJ179" s="18" t="s">
        <v>79</v>
      </c>
      <c r="BK179" s="146">
        <f t="shared" si="39"/>
        <v>0</v>
      </c>
      <c r="BL179" s="18" t="s">
        <v>133</v>
      </c>
      <c r="BM179" s="18" t="s">
        <v>306</v>
      </c>
    </row>
    <row r="180" spans="2:65" s="1" customFormat="1" ht="24.95" customHeight="1">
      <c r="B180" s="137"/>
      <c r="C180" s="138" t="s">
        <v>133</v>
      </c>
      <c r="D180" s="138" t="s">
        <v>129</v>
      </c>
      <c r="E180" s="139" t="s">
        <v>307</v>
      </c>
      <c r="F180" s="194" t="s">
        <v>308</v>
      </c>
      <c r="G180" s="194"/>
      <c r="H180" s="194"/>
      <c r="I180" s="194"/>
      <c r="J180" s="140" t="s">
        <v>191</v>
      </c>
      <c r="K180" s="141">
        <v>4638.6899999999996</v>
      </c>
      <c r="L180" s="195"/>
      <c r="M180" s="195"/>
      <c r="N180" s="195">
        <f t="shared" si="30"/>
        <v>0</v>
      </c>
      <c r="O180" s="195"/>
      <c r="P180" s="195"/>
      <c r="Q180" s="195"/>
      <c r="R180" s="142"/>
      <c r="T180" s="143" t="s">
        <v>5</v>
      </c>
      <c r="U180" s="40" t="s">
        <v>37</v>
      </c>
      <c r="V180" s="144">
        <v>0</v>
      </c>
      <c r="W180" s="144">
        <f t="shared" si="31"/>
        <v>0</v>
      </c>
      <c r="X180" s="144">
        <v>0</v>
      </c>
      <c r="Y180" s="144">
        <f t="shared" si="32"/>
        <v>0</v>
      </c>
      <c r="Z180" s="144">
        <v>0</v>
      </c>
      <c r="AA180" s="145">
        <f t="shared" si="33"/>
        <v>0</v>
      </c>
      <c r="AR180" s="18" t="s">
        <v>133</v>
      </c>
      <c r="AT180" s="18" t="s">
        <v>129</v>
      </c>
      <c r="AU180" s="18" t="s">
        <v>92</v>
      </c>
      <c r="AY180" s="18" t="s">
        <v>128</v>
      </c>
      <c r="BE180" s="146">
        <f t="shared" si="34"/>
        <v>0</v>
      </c>
      <c r="BF180" s="146">
        <f t="shared" si="35"/>
        <v>0</v>
      </c>
      <c r="BG180" s="146">
        <f t="shared" si="36"/>
        <v>0</v>
      </c>
      <c r="BH180" s="146">
        <f t="shared" si="37"/>
        <v>0</v>
      </c>
      <c r="BI180" s="146">
        <f t="shared" si="38"/>
        <v>0</v>
      </c>
      <c r="BJ180" s="18" t="s">
        <v>79</v>
      </c>
      <c r="BK180" s="146">
        <f t="shared" si="39"/>
        <v>0</v>
      </c>
      <c r="BL180" s="18" t="s">
        <v>133</v>
      </c>
      <c r="BM180" s="18" t="s">
        <v>309</v>
      </c>
    </row>
    <row r="181" spans="2:65" s="9" customFormat="1" ht="29.85" customHeight="1">
      <c r="B181" s="126"/>
      <c r="C181" s="127"/>
      <c r="D181" s="136" t="s">
        <v>107</v>
      </c>
      <c r="E181" s="136"/>
      <c r="F181" s="136"/>
      <c r="G181" s="136"/>
      <c r="H181" s="136"/>
      <c r="I181" s="136"/>
      <c r="J181" s="136"/>
      <c r="K181" s="136"/>
      <c r="L181" s="136"/>
      <c r="M181" s="136"/>
      <c r="N181" s="196">
        <f>BK181</f>
        <v>0</v>
      </c>
      <c r="O181" s="197"/>
      <c r="P181" s="197"/>
      <c r="Q181" s="197"/>
      <c r="R181" s="129"/>
      <c r="T181" s="130"/>
      <c r="U181" s="127"/>
      <c r="V181" s="127"/>
      <c r="W181" s="131">
        <f>SUM(W182:W207)</f>
        <v>25.389999999999997</v>
      </c>
      <c r="X181" s="127"/>
      <c r="Y181" s="131">
        <f>SUM(Y182:Y207)</f>
        <v>2.5795500000000002</v>
      </c>
      <c r="Z181" s="127"/>
      <c r="AA181" s="132">
        <f>SUM(AA182:AA207)</f>
        <v>0</v>
      </c>
      <c r="AR181" s="133" t="s">
        <v>92</v>
      </c>
      <c r="AT181" s="134" t="s">
        <v>71</v>
      </c>
      <c r="AU181" s="134" t="s">
        <v>79</v>
      </c>
      <c r="AY181" s="133" t="s">
        <v>128</v>
      </c>
      <c r="BK181" s="135">
        <f>SUM(BK182:BK207)</f>
        <v>0</v>
      </c>
    </row>
    <row r="182" spans="2:65" s="1" customFormat="1" ht="24.95" customHeight="1">
      <c r="B182" s="137"/>
      <c r="C182" s="138" t="s">
        <v>79</v>
      </c>
      <c r="D182" s="138" t="s">
        <v>129</v>
      </c>
      <c r="E182" s="139" t="s">
        <v>310</v>
      </c>
      <c r="F182" s="194" t="s">
        <v>311</v>
      </c>
      <c r="G182" s="194"/>
      <c r="H182" s="194"/>
      <c r="I182" s="194"/>
      <c r="J182" s="140" t="s">
        <v>198</v>
      </c>
      <c r="K182" s="141">
        <v>1</v>
      </c>
      <c r="L182" s="195"/>
      <c r="M182" s="195"/>
      <c r="N182" s="195">
        <f t="shared" ref="N182:N207" si="40">ROUND(L182*K182,2)</f>
        <v>0</v>
      </c>
      <c r="O182" s="195"/>
      <c r="P182" s="195"/>
      <c r="Q182" s="195"/>
      <c r="R182" s="142"/>
      <c r="T182" s="143" t="s">
        <v>5</v>
      </c>
      <c r="U182" s="40" t="s">
        <v>37</v>
      </c>
      <c r="V182" s="144">
        <v>1.7669999999999999</v>
      </c>
      <c r="W182" s="144">
        <f t="shared" ref="W182:W207" si="41">V182*K182</f>
        <v>1.7669999999999999</v>
      </c>
      <c r="X182" s="144">
        <v>2.7650000000000001E-2</v>
      </c>
      <c r="Y182" s="144">
        <f t="shared" ref="Y182:Y207" si="42">X182*K182</f>
        <v>2.7650000000000001E-2</v>
      </c>
      <c r="Z182" s="144">
        <v>0</v>
      </c>
      <c r="AA182" s="145">
        <f t="shared" ref="AA182:AA207" si="43">Z182*K182</f>
        <v>0</v>
      </c>
      <c r="AR182" s="18" t="s">
        <v>133</v>
      </c>
      <c r="AT182" s="18" t="s">
        <v>129</v>
      </c>
      <c r="AU182" s="18" t="s">
        <v>92</v>
      </c>
      <c r="AY182" s="18" t="s">
        <v>128</v>
      </c>
      <c r="BE182" s="146">
        <f t="shared" ref="BE182:BE207" si="44">IF(U182="základní",N182,0)</f>
        <v>0</v>
      </c>
      <c r="BF182" s="146">
        <f t="shared" ref="BF182:BF207" si="45">IF(U182="snížená",N182,0)</f>
        <v>0</v>
      </c>
      <c r="BG182" s="146">
        <f t="shared" ref="BG182:BG207" si="46">IF(U182="zákl. přenesená",N182,0)</f>
        <v>0</v>
      </c>
      <c r="BH182" s="146">
        <f t="shared" ref="BH182:BH207" si="47">IF(U182="sníž. přenesená",N182,0)</f>
        <v>0</v>
      </c>
      <c r="BI182" s="146">
        <f t="shared" ref="BI182:BI207" si="48">IF(U182="nulová",N182,0)</f>
        <v>0</v>
      </c>
      <c r="BJ182" s="18" t="s">
        <v>79</v>
      </c>
      <c r="BK182" s="146">
        <f t="shared" ref="BK182:BK207" si="49">ROUND(L182*K182,2)</f>
        <v>0</v>
      </c>
      <c r="BL182" s="18" t="s">
        <v>133</v>
      </c>
      <c r="BM182" s="18" t="s">
        <v>312</v>
      </c>
    </row>
    <row r="183" spans="2:65" s="1" customFormat="1" ht="24.95" customHeight="1">
      <c r="B183" s="137"/>
      <c r="C183" s="138" t="s">
        <v>92</v>
      </c>
      <c r="D183" s="138" t="s">
        <v>129</v>
      </c>
      <c r="E183" s="139" t="s">
        <v>313</v>
      </c>
      <c r="F183" s="194" t="s">
        <v>314</v>
      </c>
      <c r="G183" s="194"/>
      <c r="H183" s="194"/>
      <c r="I183" s="194"/>
      <c r="J183" s="140" t="s">
        <v>198</v>
      </c>
      <c r="K183" s="141">
        <v>1</v>
      </c>
      <c r="L183" s="195"/>
      <c r="M183" s="195"/>
      <c r="N183" s="195">
        <f t="shared" si="40"/>
        <v>0</v>
      </c>
      <c r="O183" s="195"/>
      <c r="P183" s="195"/>
      <c r="Q183" s="195"/>
      <c r="R183" s="142"/>
      <c r="T183" s="143" t="s">
        <v>5</v>
      </c>
      <c r="U183" s="40" t="s">
        <v>37</v>
      </c>
      <c r="V183" s="144">
        <v>1.7669999999999999</v>
      </c>
      <c r="W183" s="144">
        <f t="shared" si="41"/>
        <v>1.7669999999999999</v>
      </c>
      <c r="X183" s="144">
        <v>2.7650000000000001E-2</v>
      </c>
      <c r="Y183" s="144">
        <f t="shared" si="42"/>
        <v>2.7650000000000001E-2</v>
      </c>
      <c r="Z183" s="144">
        <v>0</v>
      </c>
      <c r="AA183" s="145">
        <f t="shared" si="43"/>
        <v>0</v>
      </c>
      <c r="AR183" s="18" t="s">
        <v>133</v>
      </c>
      <c r="AT183" s="18" t="s">
        <v>129</v>
      </c>
      <c r="AU183" s="18" t="s">
        <v>92</v>
      </c>
      <c r="AY183" s="18" t="s">
        <v>128</v>
      </c>
      <c r="BE183" s="146">
        <f t="shared" si="44"/>
        <v>0</v>
      </c>
      <c r="BF183" s="146">
        <f t="shared" si="45"/>
        <v>0</v>
      </c>
      <c r="BG183" s="146">
        <f t="shared" si="46"/>
        <v>0</v>
      </c>
      <c r="BH183" s="146">
        <f t="shared" si="47"/>
        <v>0</v>
      </c>
      <c r="BI183" s="146">
        <f t="shared" si="48"/>
        <v>0</v>
      </c>
      <c r="BJ183" s="18" t="s">
        <v>79</v>
      </c>
      <c r="BK183" s="146">
        <f t="shared" si="49"/>
        <v>0</v>
      </c>
      <c r="BL183" s="18" t="s">
        <v>133</v>
      </c>
      <c r="BM183" s="18" t="s">
        <v>315</v>
      </c>
    </row>
    <row r="184" spans="2:65" s="1" customFormat="1" ht="24.95" customHeight="1">
      <c r="B184" s="137"/>
      <c r="C184" s="138" t="s">
        <v>140</v>
      </c>
      <c r="D184" s="138" t="s">
        <v>129</v>
      </c>
      <c r="E184" s="139" t="s">
        <v>316</v>
      </c>
      <c r="F184" s="194" t="s">
        <v>317</v>
      </c>
      <c r="G184" s="194"/>
      <c r="H184" s="194"/>
      <c r="I184" s="194"/>
      <c r="J184" s="140" t="s">
        <v>198</v>
      </c>
      <c r="K184" s="141">
        <v>1</v>
      </c>
      <c r="L184" s="195"/>
      <c r="M184" s="195"/>
      <c r="N184" s="195">
        <f t="shared" si="40"/>
        <v>0</v>
      </c>
      <c r="O184" s="195"/>
      <c r="P184" s="195"/>
      <c r="Q184" s="195"/>
      <c r="R184" s="142"/>
      <c r="T184" s="143" t="s">
        <v>5</v>
      </c>
      <c r="U184" s="40" t="s">
        <v>37</v>
      </c>
      <c r="V184" s="144">
        <v>2.4119999999999999</v>
      </c>
      <c r="W184" s="144">
        <f t="shared" si="41"/>
        <v>2.4119999999999999</v>
      </c>
      <c r="X184" s="144">
        <v>3.1809999999999998E-2</v>
      </c>
      <c r="Y184" s="144">
        <f t="shared" si="42"/>
        <v>3.1809999999999998E-2</v>
      </c>
      <c r="Z184" s="144">
        <v>0</v>
      </c>
      <c r="AA184" s="145">
        <f t="shared" si="43"/>
        <v>0</v>
      </c>
      <c r="AR184" s="18" t="s">
        <v>133</v>
      </c>
      <c r="AT184" s="18" t="s">
        <v>129</v>
      </c>
      <c r="AU184" s="18" t="s">
        <v>92</v>
      </c>
      <c r="AY184" s="18" t="s">
        <v>128</v>
      </c>
      <c r="BE184" s="146">
        <f t="shared" si="44"/>
        <v>0</v>
      </c>
      <c r="BF184" s="146">
        <f t="shared" si="45"/>
        <v>0</v>
      </c>
      <c r="BG184" s="146">
        <f t="shared" si="46"/>
        <v>0</v>
      </c>
      <c r="BH184" s="146">
        <f t="shared" si="47"/>
        <v>0</v>
      </c>
      <c r="BI184" s="146">
        <f t="shared" si="48"/>
        <v>0</v>
      </c>
      <c r="BJ184" s="18" t="s">
        <v>79</v>
      </c>
      <c r="BK184" s="146">
        <f t="shared" si="49"/>
        <v>0</v>
      </c>
      <c r="BL184" s="18" t="s">
        <v>133</v>
      </c>
      <c r="BM184" s="18" t="s">
        <v>318</v>
      </c>
    </row>
    <row r="185" spans="2:65" s="1" customFormat="1" ht="24.95" customHeight="1">
      <c r="B185" s="137"/>
      <c r="C185" s="138" t="s">
        <v>144</v>
      </c>
      <c r="D185" s="138" t="s">
        <v>129</v>
      </c>
      <c r="E185" s="139" t="s">
        <v>319</v>
      </c>
      <c r="F185" s="194" t="s">
        <v>320</v>
      </c>
      <c r="G185" s="194"/>
      <c r="H185" s="194"/>
      <c r="I185" s="194"/>
      <c r="J185" s="140" t="s">
        <v>198</v>
      </c>
      <c r="K185" s="141">
        <v>1</v>
      </c>
      <c r="L185" s="195"/>
      <c r="M185" s="195"/>
      <c r="N185" s="195">
        <f t="shared" si="40"/>
        <v>0</v>
      </c>
      <c r="O185" s="195"/>
      <c r="P185" s="195"/>
      <c r="Q185" s="195"/>
      <c r="R185" s="142"/>
      <c r="T185" s="143" t="s">
        <v>5</v>
      </c>
      <c r="U185" s="40" t="s">
        <v>37</v>
      </c>
      <c r="V185" s="144">
        <v>6.8000000000000005E-2</v>
      </c>
      <c r="W185" s="144">
        <f t="shared" si="41"/>
        <v>6.8000000000000005E-2</v>
      </c>
      <c r="X185" s="144">
        <v>6.3299999999999997E-3</v>
      </c>
      <c r="Y185" s="144">
        <f t="shared" si="42"/>
        <v>6.3299999999999997E-3</v>
      </c>
      <c r="Z185" s="144">
        <v>0</v>
      </c>
      <c r="AA185" s="145">
        <f t="shared" si="43"/>
        <v>0</v>
      </c>
      <c r="AR185" s="18" t="s">
        <v>133</v>
      </c>
      <c r="AT185" s="18" t="s">
        <v>129</v>
      </c>
      <c r="AU185" s="18" t="s">
        <v>92</v>
      </c>
      <c r="AY185" s="18" t="s">
        <v>128</v>
      </c>
      <c r="BE185" s="146">
        <f t="shared" si="44"/>
        <v>0</v>
      </c>
      <c r="BF185" s="146">
        <f t="shared" si="45"/>
        <v>0</v>
      </c>
      <c r="BG185" s="146">
        <f t="shared" si="46"/>
        <v>0</v>
      </c>
      <c r="BH185" s="146">
        <f t="shared" si="47"/>
        <v>0</v>
      </c>
      <c r="BI185" s="146">
        <f t="shared" si="48"/>
        <v>0</v>
      </c>
      <c r="BJ185" s="18" t="s">
        <v>79</v>
      </c>
      <c r="BK185" s="146">
        <f t="shared" si="49"/>
        <v>0</v>
      </c>
      <c r="BL185" s="18" t="s">
        <v>133</v>
      </c>
      <c r="BM185" s="18" t="s">
        <v>321</v>
      </c>
    </row>
    <row r="186" spans="2:65" s="1" customFormat="1" ht="24.95" customHeight="1">
      <c r="B186" s="137"/>
      <c r="C186" s="138" t="s">
        <v>148</v>
      </c>
      <c r="D186" s="138" t="s">
        <v>129</v>
      </c>
      <c r="E186" s="139" t="s">
        <v>322</v>
      </c>
      <c r="F186" s="194" t="s">
        <v>323</v>
      </c>
      <c r="G186" s="194"/>
      <c r="H186" s="194"/>
      <c r="I186" s="194"/>
      <c r="J186" s="140" t="s">
        <v>198</v>
      </c>
      <c r="K186" s="141">
        <v>1</v>
      </c>
      <c r="L186" s="195"/>
      <c r="M186" s="195"/>
      <c r="N186" s="195">
        <f t="shared" si="40"/>
        <v>0</v>
      </c>
      <c r="O186" s="195"/>
      <c r="P186" s="195"/>
      <c r="Q186" s="195"/>
      <c r="R186" s="142"/>
      <c r="T186" s="143" t="s">
        <v>5</v>
      </c>
      <c r="U186" s="40" t="s">
        <v>37</v>
      </c>
      <c r="V186" s="144">
        <v>6.8000000000000005E-2</v>
      </c>
      <c r="W186" s="144">
        <f t="shared" si="41"/>
        <v>6.8000000000000005E-2</v>
      </c>
      <c r="X186" s="144">
        <v>6.3299999999999997E-3</v>
      </c>
      <c r="Y186" s="144">
        <f t="shared" si="42"/>
        <v>6.3299999999999997E-3</v>
      </c>
      <c r="Z186" s="144">
        <v>0</v>
      </c>
      <c r="AA186" s="145">
        <f t="shared" si="43"/>
        <v>0</v>
      </c>
      <c r="AR186" s="18" t="s">
        <v>133</v>
      </c>
      <c r="AT186" s="18" t="s">
        <v>129</v>
      </c>
      <c r="AU186" s="18" t="s">
        <v>92</v>
      </c>
      <c r="AY186" s="18" t="s">
        <v>128</v>
      </c>
      <c r="BE186" s="146">
        <f t="shared" si="44"/>
        <v>0</v>
      </c>
      <c r="BF186" s="146">
        <f t="shared" si="45"/>
        <v>0</v>
      </c>
      <c r="BG186" s="146">
        <f t="shared" si="46"/>
        <v>0</v>
      </c>
      <c r="BH186" s="146">
        <f t="shared" si="47"/>
        <v>0</v>
      </c>
      <c r="BI186" s="146">
        <f t="shared" si="48"/>
        <v>0</v>
      </c>
      <c r="BJ186" s="18" t="s">
        <v>79</v>
      </c>
      <c r="BK186" s="146">
        <f t="shared" si="49"/>
        <v>0</v>
      </c>
      <c r="BL186" s="18" t="s">
        <v>133</v>
      </c>
      <c r="BM186" s="18" t="s">
        <v>324</v>
      </c>
    </row>
    <row r="187" spans="2:65" s="1" customFormat="1" ht="24.95" customHeight="1">
      <c r="B187" s="137"/>
      <c r="C187" s="138" t="s">
        <v>152</v>
      </c>
      <c r="D187" s="138" t="s">
        <v>129</v>
      </c>
      <c r="E187" s="139" t="s">
        <v>325</v>
      </c>
      <c r="F187" s="194" t="s">
        <v>326</v>
      </c>
      <c r="G187" s="194"/>
      <c r="H187" s="194"/>
      <c r="I187" s="194"/>
      <c r="J187" s="140" t="s">
        <v>198</v>
      </c>
      <c r="K187" s="141">
        <v>1</v>
      </c>
      <c r="L187" s="195"/>
      <c r="M187" s="195"/>
      <c r="N187" s="195">
        <f t="shared" si="40"/>
        <v>0</v>
      </c>
      <c r="O187" s="195"/>
      <c r="P187" s="195"/>
      <c r="Q187" s="195"/>
      <c r="R187" s="142"/>
      <c r="T187" s="143" t="s">
        <v>5</v>
      </c>
      <c r="U187" s="40" t="s">
        <v>37</v>
      </c>
      <c r="V187" s="144">
        <v>8.7999999999999995E-2</v>
      </c>
      <c r="W187" s="144">
        <f t="shared" si="41"/>
        <v>8.7999999999999995E-2</v>
      </c>
      <c r="X187" s="144">
        <v>7.92E-3</v>
      </c>
      <c r="Y187" s="144">
        <f t="shared" si="42"/>
        <v>7.92E-3</v>
      </c>
      <c r="Z187" s="144">
        <v>0</v>
      </c>
      <c r="AA187" s="145">
        <f t="shared" si="43"/>
        <v>0</v>
      </c>
      <c r="AR187" s="18" t="s">
        <v>133</v>
      </c>
      <c r="AT187" s="18" t="s">
        <v>129</v>
      </c>
      <c r="AU187" s="18" t="s">
        <v>92</v>
      </c>
      <c r="AY187" s="18" t="s">
        <v>128</v>
      </c>
      <c r="BE187" s="146">
        <f t="shared" si="44"/>
        <v>0</v>
      </c>
      <c r="BF187" s="146">
        <f t="shared" si="45"/>
        <v>0</v>
      </c>
      <c r="BG187" s="146">
        <f t="shared" si="46"/>
        <v>0</v>
      </c>
      <c r="BH187" s="146">
        <f t="shared" si="47"/>
        <v>0</v>
      </c>
      <c r="BI187" s="146">
        <f t="shared" si="48"/>
        <v>0</v>
      </c>
      <c r="BJ187" s="18" t="s">
        <v>79</v>
      </c>
      <c r="BK187" s="146">
        <f t="shared" si="49"/>
        <v>0</v>
      </c>
      <c r="BL187" s="18" t="s">
        <v>133</v>
      </c>
      <c r="BM187" s="18" t="s">
        <v>327</v>
      </c>
    </row>
    <row r="188" spans="2:65" s="1" customFormat="1" ht="24.95" customHeight="1">
      <c r="B188" s="137"/>
      <c r="C188" s="138" t="s">
        <v>156</v>
      </c>
      <c r="D188" s="138" t="s">
        <v>129</v>
      </c>
      <c r="E188" s="139" t="s">
        <v>328</v>
      </c>
      <c r="F188" s="194" t="s">
        <v>329</v>
      </c>
      <c r="G188" s="194"/>
      <c r="H188" s="194"/>
      <c r="I188" s="194"/>
      <c r="J188" s="140" t="s">
        <v>198</v>
      </c>
      <c r="K188" s="141">
        <v>7</v>
      </c>
      <c r="L188" s="195"/>
      <c r="M188" s="195"/>
      <c r="N188" s="195">
        <f t="shared" si="40"/>
        <v>0</v>
      </c>
      <c r="O188" s="195"/>
      <c r="P188" s="195"/>
      <c r="Q188" s="195"/>
      <c r="R188" s="142"/>
      <c r="T188" s="143" t="s">
        <v>5</v>
      </c>
      <c r="U188" s="40" t="s">
        <v>37</v>
      </c>
      <c r="V188" s="144">
        <v>0.374</v>
      </c>
      <c r="W188" s="144">
        <f t="shared" si="41"/>
        <v>2.6179999999999999</v>
      </c>
      <c r="X188" s="144">
        <v>7.7999999999999999E-4</v>
      </c>
      <c r="Y188" s="144">
        <f t="shared" si="42"/>
        <v>5.4599999999999996E-3</v>
      </c>
      <c r="Z188" s="144">
        <v>0</v>
      </c>
      <c r="AA188" s="145">
        <f t="shared" si="43"/>
        <v>0</v>
      </c>
      <c r="AR188" s="18" t="s">
        <v>133</v>
      </c>
      <c r="AT188" s="18" t="s">
        <v>129</v>
      </c>
      <c r="AU188" s="18" t="s">
        <v>92</v>
      </c>
      <c r="AY188" s="18" t="s">
        <v>128</v>
      </c>
      <c r="BE188" s="146">
        <f t="shared" si="44"/>
        <v>0</v>
      </c>
      <c r="BF188" s="146">
        <f t="shared" si="45"/>
        <v>0</v>
      </c>
      <c r="BG188" s="146">
        <f t="shared" si="46"/>
        <v>0</v>
      </c>
      <c r="BH188" s="146">
        <f t="shared" si="47"/>
        <v>0</v>
      </c>
      <c r="BI188" s="146">
        <f t="shared" si="48"/>
        <v>0</v>
      </c>
      <c r="BJ188" s="18" t="s">
        <v>79</v>
      </c>
      <c r="BK188" s="146">
        <f t="shared" si="49"/>
        <v>0</v>
      </c>
      <c r="BL188" s="18" t="s">
        <v>133</v>
      </c>
      <c r="BM188" s="18" t="s">
        <v>330</v>
      </c>
    </row>
    <row r="189" spans="2:65" s="1" customFormat="1" ht="24.95" customHeight="1">
      <c r="B189" s="137"/>
      <c r="C189" s="138" t="s">
        <v>160</v>
      </c>
      <c r="D189" s="138" t="s">
        <v>129</v>
      </c>
      <c r="E189" s="139" t="s">
        <v>331</v>
      </c>
      <c r="F189" s="194" t="s">
        <v>332</v>
      </c>
      <c r="G189" s="194"/>
      <c r="H189" s="194"/>
      <c r="I189" s="194"/>
      <c r="J189" s="140" t="s">
        <v>198</v>
      </c>
      <c r="K189" s="141">
        <v>2</v>
      </c>
      <c r="L189" s="195"/>
      <c r="M189" s="195"/>
      <c r="N189" s="195">
        <f t="shared" si="40"/>
        <v>0</v>
      </c>
      <c r="O189" s="195"/>
      <c r="P189" s="195"/>
      <c r="Q189" s="195"/>
      <c r="R189" s="142"/>
      <c r="T189" s="143" t="s">
        <v>5</v>
      </c>
      <c r="U189" s="40" t="s">
        <v>37</v>
      </c>
      <c r="V189" s="144">
        <v>0.53</v>
      </c>
      <c r="W189" s="144">
        <f t="shared" si="41"/>
        <v>1.06</v>
      </c>
      <c r="X189" s="144">
        <v>1.6999999999999999E-3</v>
      </c>
      <c r="Y189" s="144">
        <f t="shared" si="42"/>
        <v>3.3999999999999998E-3</v>
      </c>
      <c r="Z189" s="144">
        <v>0</v>
      </c>
      <c r="AA189" s="145">
        <f t="shared" si="43"/>
        <v>0</v>
      </c>
      <c r="AR189" s="18" t="s">
        <v>133</v>
      </c>
      <c r="AT189" s="18" t="s">
        <v>129</v>
      </c>
      <c r="AU189" s="18" t="s">
        <v>92</v>
      </c>
      <c r="AY189" s="18" t="s">
        <v>128</v>
      </c>
      <c r="BE189" s="146">
        <f t="shared" si="44"/>
        <v>0</v>
      </c>
      <c r="BF189" s="146">
        <f t="shared" si="45"/>
        <v>0</v>
      </c>
      <c r="BG189" s="146">
        <f t="shared" si="46"/>
        <v>0</v>
      </c>
      <c r="BH189" s="146">
        <f t="shared" si="47"/>
        <v>0</v>
      </c>
      <c r="BI189" s="146">
        <f t="shared" si="48"/>
        <v>0</v>
      </c>
      <c r="BJ189" s="18" t="s">
        <v>79</v>
      </c>
      <c r="BK189" s="146">
        <f t="shared" si="49"/>
        <v>0</v>
      </c>
      <c r="BL189" s="18" t="s">
        <v>133</v>
      </c>
      <c r="BM189" s="18" t="s">
        <v>333</v>
      </c>
    </row>
    <row r="190" spans="2:65" s="1" customFormat="1" ht="24.95" customHeight="1">
      <c r="B190" s="137"/>
      <c r="C190" s="147" t="s">
        <v>164</v>
      </c>
      <c r="D190" s="147" t="s">
        <v>135</v>
      </c>
      <c r="E190" s="148" t="s">
        <v>334</v>
      </c>
      <c r="F190" s="224" t="s">
        <v>335</v>
      </c>
      <c r="G190" s="224"/>
      <c r="H190" s="224"/>
      <c r="I190" s="224"/>
      <c r="J190" s="149" t="s">
        <v>276</v>
      </c>
      <c r="K190" s="150">
        <v>2</v>
      </c>
      <c r="L190" s="225"/>
      <c r="M190" s="225"/>
      <c r="N190" s="225">
        <f t="shared" si="40"/>
        <v>0</v>
      </c>
      <c r="O190" s="195"/>
      <c r="P190" s="195"/>
      <c r="Q190" s="195"/>
      <c r="R190" s="142"/>
      <c r="T190" s="143" t="s">
        <v>5</v>
      </c>
      <c r="U190" s="40" t="s">
        <v>37</v>
      </c>
      <c r="V190" s="144">
        <v>0</v>
      </c>
      <c r="W190" s="144">
        <f t="shared" si="41"/>
        <v>0</v>
      </c>
      <c r="X190" s="144">
        <v>0.02</v>
      </c>
      <c r="Y190" s="144">
        <f t="shared" si="42"/>
        <v>0.04</v>
      </c>
      <c r="Z190" s="144">
        <v>0</v>
      </c>
      <c r="AA190" s="145">
        <f t="shared" si="43"/>
        <v>0</v>
      </c>
      <c r="AR190" s="18" t="s">
        <v>138</v>
      </c>
      <c r="AT190" s="18" t="s">
        <v>135</v>
      </c>
      <c r="AU190" s="18" t="s">
        <v>92</v>
      </c>
      <c r="AY190" s="18" t="s">
        <v>128</v>
      </c>
      <c r="BE190" s="146">
        <f t="shared" si="44"/>
        <v>0</v>
      </c>
      <c r="BF190" s="146">
        <f t="shared" si="45"/>
        <v>0</v>
      </c>
      <c r="BG190" s="146">
        <f t="shared" si="46"/>
        <v>0</v>
      </c>
      <c r="BH190" s="146">
        <f t="shared" si="47"/>
        <v>0</v>
      </c>
      <c r="BI190" s="146">
        <f t="shared" si="48"/>
        <v>0</v>
      </c>
      <c r="BJ190" s="18" t="s">
        <v>79</v>
      </c>
      <c r="BK190" s="146">
        <f t="shared" si="49"/>
        <v>0</v>
      </c>
      <c r="BL190" s="18" t="s">
        <v>133</v>
      </c>
      <c r="BM190" s="18" t="s">
        <v>336</v>
      </c>
    </row>
    <row r="191" spans="2:65" s="1" customFormat="1" ht="24.95" customHeight="1">
      <c r="B191" s="137"/>
      <c r="C191" s="138" t="s">
        <v>168</v>
      </c>
      <c r="D191" s="138" t="s">
        <v>129</v>
      </c>
      <c r="E191" s="139" t="s">
        <v>337</v>
      </c>
      <c r="F191" s="194" t="s">
        <v>338</v>
      </c>
      <c r="G191" s="194"/>
      <c r="H191" s="194"/>
      <c r="I191" s="194"/>
      <c r="J191" s="140" t="s">
        <v>267</v>
      </c>
      <c r="K191" s="141">
        <v>17</v>
      </c>
      <c r="L191" s="195"/>
      <c r="M191" s="195"/>
      <c r="N191" s="195">
        <f t="shared" si="40"/>
        <v>0</v>
      </c>
      <c r="O191" s="195"/>
      <c r="P191" s="195"/>
      <c r="Q191" s="195"/>
      <c r="R191" s="142"/>
      <c r="T191" s="143" t="s">
        <v>5</v>
      </c>
      <c r="U191" s="40" t="s">
        <v>37</v>
      </c>
      <c r="V191" s="144">
        <v>0.114</v>
      </c>
      <c r="W191" s="144">
        <f t="shared" si="41"/>
        <v>1.9380000000000002</v>
      </c>
      <c r="X191" s="144">
        <v>1.1299999999999999E-3</v>
      </c>
      <c r="Y191" s="144">
        <f t="shared" si="42"/>
        <v>1.9209999999999998E-2</v>
      </c>
      <c r="Z191" s="144">
        <v>0</v>
      </c>
      <c r="AA191" s="145">
        <f t="shared" si="43"/>
        <v>0</v>
      </c>
      <c r="AR191" s="18" t="s">
        <v>133</v>
      </c>
      <c r="AT191" s="18" t="s">
        <v>129</v>
      </c>
      <c r="AU191" s="18" t="s">
        <v>92</v>
      </c>
      <c r="AY191" s="18" t="s">
        <v>128</v>
      </c>
      <c r="BE191" s="146">
        <f t="shared" si="44"/>
        <v>0</v>
      </c>
      <c r="BF191" s="146">
        <f t="shared" si="45"/>
        <v>0</v>
      </c>
      <c r="BG191" s="146">
        <f t="shared" si="46"/>
        <v>0</v>
      </c>
      <c r="BH191" s="146">
        <f t="shared" si="47"/>
        <v>0</v>
      </c>
      <c r="BI191" s="146">
        <f t="shared" si="48"/>
        <v>0</v>
      </c>
      <c r="BJ191" s="18" t="s">
        <v>79</v>
      </c>
      <c r="BK191" s="146">
        <f t="shared" si="49"/>
        <v>0</v>
      </c>
      <c r="BL191" s="18" t="s">
        <v>133</v>
      </c>
      <c r="BM191" s="18" t="s">
        <v>339</v>
      </c>
    </row>
    <row r="192" spans="2:65" s="1" customFormat="1" ht="24.95" customHeight="1">
      <c r="B192" s="137"/>
      <c r="C192" s="138" t="s">
        <v>172</v>
      </c>
      <c r="D192" s="138" t="s">
        <v>129</v>
      </c>
      <c r="E192" s="139" t="s">
        <v>340</v>
      </c>
      <c r="F192" s="194" t="s">
        <v>341</v>
      </c>
      <c r="G192" s="194"/>
      <c r="H192" s="194"/>
      <c r="I192" s="194"/>
      <c r="J192" s="140" t="s">
        <v>234</v>
      </c>
      <c r="K192" s="141">
        <v>1</v>
      </c>
      <c r="L192" s="195"/>
      <c r="M192" s="195"/>
      <c r="N192" s="195">
        <f t="shared" si="40"/>
        <v>0</v>
      </c>
      <c r="O192" s="195"/>
      <c r="P192" s="195"/>
      <c r="Q192" s="195"/>
      <c r="R192" s="142"/>
      <c r="T192" s="143" t="s">
        <v>5</v>
      </c>
      <c r="U192" s="40" t="s">
        <v>37</v>
      </c>
      <c r="V192" s="144">
        <v>0.8</v>
      </c>
      <c r="W192" s="144">
        <f t="shared" si="41"/>
        <v>0.8</v>
      </c>
      <c r="X192" s="144">
        <v>3.4369999999999998E-2</v>
      </c>
      <c r="Y192" s="144">
        <f t="shared" si="42"/>
        <v>3.4369999999999998E-2</v>
      </c>
      <c r="Z192" s="144">
        <v>0</v>
      </c>
      <c r="AA192" s="145">
        <f t="shared" si="43"/>
        <v>0</v>
      </c>
      <c r="AR192" s="18" t="s">
        <v>133</v>
      </c>
      <c r="AT192" s="18" t="s">
        <v>129</v>
      </c>
      <c r="AU192" s="18" t="s">
        <v>92</v>
      </c>
      <c r="AY192" s="18" t="s">
        <v>128</v>
      </c>
      <c r="BE192" s="146">
        <f t="shared" si="44"/>
        <v>0</v>
      </c>
      <c r="BF192" s="146">
        <f t="shared" si="45"/>
        <v>0</v>
      </c>
      <c r="BG192" s="146">
        <f t="shared" si="46"/>
        <v>0</v>
      </c>
      <c r="BH192" s="146">
        <f t="shared" si="47"/>
        <v>0</v>
      </c>
      <c r="BI192" s="146">
        <f t="shared" si="48"/>
        <v>0</v>
      </c>
      <c r="BJ192" s="18" t="s">
        <v>79</v>
      </c>
      <c r="BK192" s="146">
        <f t="shared" si="49"/>
        <v>0</v>
      </c>
      <c r="BL192" s="18" t="s">
        <v>133</v>
      </c>
      <c r="BM192" s="18" t="s">
        <v>342</v>
      </c>
    </row>
    <row r="193" spans="2:65" s="1" customFormat="1" ht="24.95" customHeight="1">
      <c r="B193" s="137"/>
      <c r="C193" s="138" t="s">
        <v>174</v>
      </c>
      <c r="D193" s="138" t="s">
        <v>129</v>
      </c>
      <c r="E193" s="139" t="s">
        <v>343</v>
      </c>
      <c r="F193" s="194" t="s">
        <v>344</v>
      </c>
      <c r="G193" s="194"/>
      <c r="H193" s="194"/>
      <c r="I193" s="194"/>
      <c r="J193" s="140" t="s">
        <v>198</v>
      </c>
      <c r="K193" s="141">
        <v>1</v>
      </c>
      <c r="L193" s="195"/>
      <c r="M193" s="195"/>
      <c r="N193" s="195">
        <f t="shared" si="40"/>
        <v>0</v>
      </c>
      <c r="O193" s="195"/>
      <c r="P193" s="195"/>
      <c r="Q193" s="195"/>
      <c r="R193" s="142"/>
      <c r="T193" s="143" t="s">
        <v>5</v>
      </c>
      <c r="U193" s="40" t="s">
        <v>37</v>
      </c>
      <c r="V193" s="144">
        <v>0.28799999999999998</v>
      </c>
      <c r="W193" s="144">
        <f t="shared" si="41"/>
        <v>0.28799999999999998</v>
      </c>
      <c r="X193" s="144">
        <v>7.6000000000000004E-4</v>
      </c>
      <c r="Y193" s="144">
        <f t="shared" si="42"/>
        <v>7.6000000000000004E-4</v>
      </c>
      <c r="Z193" s="144">
        <v>0</v>
      </c>
      <c r="AA193" s="145">
        <f t="shared" si="43"/>
        <v>0</v>
      </c>
      <c r="AR193" s="18" t="s">
        <v>133</v>
      </c>
      <c r="AT193" s="18" t="s">
        <v>129</v>
      </c>
      <c r="AU193" s="18" t="s">
        <v>92</v>
      </c>
      <c r="AY193" s="18" t="s">
        <v>128</v>
      </c>
      <c r="BE193" s="146">
        <f t="shared" si="44"/>
        <v>0</v>
      </c>
      <c r="BF193" s="146">
        <f t="shared" si="45"/>
        <v>0</v>
      </c>
      <c r="BG193" s="146">
        <f t="shared" si="46"/>
        <v>0</v>
      </c>
      <c r="BH193" s="146">
        <f t="shared" si="47"/>
        <v>0</v>
      </c>
      <c r="BI193" s="146">
        <f t="shared" si="48"/>
        <v>0</v>
      </c>
      <c r="BJ193" s="18" t="s">
        <v>79</v>
      </c>
      <c r="BK193" s="146">
        <f t="shared" si="49"/>
        <v>0</v>
      </c>
      <c r="BL193" s="18" t="s">
        <v>133</v>
      </c>
      <c r="BM193" s="18" t="s">
        <v>345</v>
      </c>
    </row>
    <row r="194" spans="2:65" s="1" customFormat="1" ht="24.95" customHeight="1">
      <c r="B194" s="137"/>
      <c r="C194" s="138" t="s">
        <v>178</v>
      </c>
      <c r="D194" s="138" t="s">
        <v>129</v>
      </c>
      <c r="E194" s="139" t="s">
        <v>346</v>
      </c>
      <c r="F194" s="194" t="s">
        <v>347</v>
      </c>
      <c r="G194" s="194"/>
      <c r="H194" s="194"/>
      <c r="I194" s="194"/>
      <c r="J194" s="140" t="s">
        <v>198</v>
      </c>
      <c r="K194" s="141">
        <v>1</v>
      </c>
      <c r="L194" s="195"/>
      <c r="M194" s="195"/>
      <c r="N194" s="195">
        <f t="shared" si="40"/>
        <v>0</v>
      </c>
      <c r="O194" s="195"/>
      <c r="P194" s="195"/>
      <c r="Q194" s="195"/>
      <c r="R194" s="142"/>
      <c r="T194" s="143" t="s">
        <v>5</v>
      </c>
      <c r="U194" s="40" t="s">
        <v>37</v>
      </c>
      <c r="V194" s="144">
        <v>0.25800000000000001</v>
      </c>
      <c r="W194" s="144">
        <f t="shared" si="41"/>
        <v>0.25800000000000001</v>
      </c>
      <c r="X194" s="144">
        <v>6.8000000000000005E-4</v>
      </c>
      <c r="Y194" s="144">
        <f t="shared" si="42"/>
        <v>6.8000000000000005E-4</v>
      </c>
      <c r="Z194" s="144">
        <v>0</v>
      </c>
      <c r="AA194" s="145">
        <f t="shared" si="43"/>
        <v>0</v>
      </c>
      <c r="AR194" s="18" t="s">
        <v>133</v>
      </c>
      <c r="AT194" s="18" t="s">
        <v>129</v>
      </c>
      <c r="AU194" s="18" t="s">
        <v>92</v>
      </c>
      <c r="AY194" s="18" t="s">
        <v>128</v>
      </c>
      <c r="BE194" s="146">
        <f t="shared" si="44"/>
        <v>0</v>
      </c>
      <c r="BF194" s="146">
        <f t="shared" si="45"/>
        <v>0</v>
      </c>
      <c r="BG194" s="146">
        <f t="shared" si="46"/>
        <v>0</v>
      </c>
      <c r="BH194" s="146">
        <f t="shared" si="47"/>
        <v>0</v>
      </c>
      <c r="BI194" s="146">
        <f t="shared" si="48"/>
        <v>0</v>
      </c>
      <c r="BJ194" s="18" t="s">
        <v>79</v>
      </c>
      <c r="BK194" s="146">
        <f t="shared" si="49"/>
        <v>0</v>
      </c>
      <c r="BL194" s="18" t="s">
        <v>133</v>
      </c>
      <c r="BM194" s="18" t="s">
        <v>348</v>
      </c>
    </row>
    <row r="195" spans="2:65" s="1" customFormat="1" ht="24.95" customHeight="1">
      <c r="B195" s="137"/>
      <c r="C195" s="138" t="s">
        <v>182</v>
      </c>
      <c r="D195" s="138" t="s">
        <v>129</v>
      </c>
      <c r="E195" s="139" t="s">
        <v>349</v>
      </c>
      <c r="F195" s="194" t="s">
        <v>350</v>
      </c>
      <c r="G195" s="194"/>
      <c r="H195" s="194"/>
      <c r="I195" s="194"/>
      <c r="J195" s="140" t="s">
        <v>198</v>
      </c>
      <c r="K195" s="141">
        <v>1</v>
      </c>
      <c r="L195" s="195"/>
      <c r="M195" s="195"/>
      <c r="N195" s="195">
        <f t="shared" si="40"/>
        <v>0</v>
      </c>
      <c r="O195" s="195"/>
      <c r="P195" s="195"/>
      <c r="Q195" s="195"/>
      <c r="R195" s="142"/>
      <c r="T195" s="143" t="s">
        <v>5</v>
      </c>
      <c r="U195" s="40" t="s">
        <v>37</v>
      </c>
      <c r="V195" s="144">
        <v>0.25800000000000001</v>
      </c>
      <c r="W195" s="144">
        <f t="shared" si="41"/>
        <v>0.25800000000000001</v>
      </c>
      <c r="X195" s="144">
        <v>6.8000000000000005E-4</v>
      </c>
      <c r="Y195" s="144">
        <f t="shared" si="42"/>
        <v>6.8000000000000005E-4</v>
      </c>
      <c r="Z195" s="144">
        <v>0</v>
      </c>
      <c r="AA195" s="145">
        <f t="shared" si="43"/>
        <v>0</v>
      </c>
      <c r="AR195" s="18" t="s">
        <v>133</v>
      </c>
      <c r="AT195" s="18" t="s">
        <v>129</v>
      </c>
      <c r="AU195" s="18" t="s">
        <v>92</v>
      </c>
      <c r="AY195" s="18" t="s">
        <v>128</v>
      </c>
      <c r="BE195" s="146">
        <f t="shared" si="44"/>
        <v>0</v>
      </c>
      <c r="BF195" s="146">
        <f t="shared" si="45"/>
        <v>0</v>
      </c>
      <c r="BG195" s="146">
        <f t="shared" si="46"/>
        <v>0</v>
      </c>
      <c r="BH195" s="146">
        <f t="shared" si="47"/>
        <v>0</v>
      </c>
      <c r="BI195" s="146">
        <f t="shared" si="48"/>
        <v>0</v>
      </c>
      <c r="BJ195" s="18" t="s">
        <v>79</v>
      </c>
      <c r="BK195" s="146">
        <f t="shared" si="49"/>
        <v>0</v>
      </c>
      <c r="BL195" s="18" t="s">
        <v>133</v>
      </c>
      <c r="BM195" s="18" t="s">
        <v>351</v>
      </c>
    </row>
    <row r="196" spans="2:65" s="1" customFormat="1" ht="24.95" customHeight="1">
      <c r="B196" s="137"/>
      <c r="C196" s="138" t="s">
        <v>11</v>
      </c>
      <c r="D196" s="138" t="s">
        <v>129</v>
      </c>
      <c r="E196" s="139" t="s">
        <v>352</v>
      </c>
      <c r="F196" s="194" t="s">
        <v>353</v>
      </c>
      <c r="G196" s="194"/>
      <c r="H196" s="194"/>
      <c r="I196" s="194"/>
      <c r="J196" s="140" t="s">
        <v>198</v>
      </c>
      <c r="K196" s="141">
        <v>1</v>
      </c>
      <c r="L196" s="195"/>
      <c r="M196" s="195"/>
      <c r="N196" s="195">
        <f t="shared" si="40"/>
        <v>0</v>
      </c>
      <c r="O196" s="195"/>
      <c r="P196" s="195"/>
      <c r="Q196" s="195"/>
      <c r="R196" s="142"/>
      <c r="T196" s="143" t="s">
        <v>5</v>
      </c>
      <c r="U196" s="40" t="s">
        <v>37</v>
      </c>
      <c r="V196" s="144">
        <v>0.25800000000000001</v>
      </c>
      <c r="W196" s="144">
        <f t="shared" si="41"/>
        <v>0.25800000000000001</v>
      </c>
      <c r="X196" s="144">
        <v>6.8000000000000005E-4</v>
      </c>
      <c r="Y196" s="144">
        <f t="shared" si="42"/>
        <v>6.8000000000000005E-4</v>
      </c>
      <c r="Z196" s="144">
        <v>0</v>
      </c>
      <c r="AA196" s="145">
        <f t="shared" si="43"/>
        <v>0</v>
      </c>
      <c r="AR196" s="18" t="s">
        <v>133</v>
      </c>
      <c r="AT196" s="18" t="s">
        <v>129</v>
      </c>
      <c r="AU196" s="18" t="s">
        <v>92</v>
      </c>
      <c r="AY196" s="18" t="s">
        <v>128</v>
      </c>
      <c r="BE196" s="146">
        <f t="shared" si="44"/>
        <v>0</v>
      </c>
      <c r="BF196" s="146">
        <f t="shared" si="45"/>
        <v>0</v>
      </c>
      <c r="BG196" s="146">
        <f t="shared" si="46"/>
        <v>0</v>
      </c>
      <c r="BH196" s="146">
        <f t="shared" si="47"/>
        <v>0</v>
      </c>
      <c r="BI196" s="146">
        <f t="shared" si="48"/>
        <v>0</v>
      </c>
      <c r="BJ196" s="18" t="s">
        <v>79</v>
      </c>
      <c r="BK196" s="146">
        <f t="shared" si="49"/>
        <v>0</v>
      </c>
      <c r="BL196" s="18" t="s">
        <v>133</v>
      </c>
      <c r="BM196" s="18" t="s">
        <v>354</v>
      </c>
    </row>
    <row r="197" spans="2:65" s="1" customFormat="1" ht="24.95" customHeight="1">
      <c r="B197" s="137"/>
      <c r="C197" s="138" t="s">
        <v>133</v>
      </c>
      <c r="D197" s="138" t="s">
        <v>129</v>
      </c>
      <c r="E197" s="139" t="s">
        <v>355</v>
      </c>
      <c r="F197" s="194" t="s">
        <v>356</v>
      </c>
      <c r="G197" s="194"/>
      <c r="H197" s="194"/>
      <c r="I197" s="194"/>
      <c r="J197" s="140" t="s">
        <v>198</v>
      </c>
      <c r="K197" s="141">
        <v>1</v>
      </c>
      <c r="L197" s="195"/>
      <c r="M197" s="195"/>
      <c r="N197" s="195">
        <f t="shared" si="40"/>
        <v>0</v>
      </c>
      <c r="O197" s="195"/>
      <c r="P197" s="195"/>
      <c r="Q197" s="195"/>
      <c r="R197" s="142"/>
      <c r="T197" s="143" t="s">
        <v>5</v>
      </c>
      <c r="U197" s="40" t="s">
        <v>37</v>
      </c>
      <c r="V197" s="144">
        <v>0.25800000000000001</v>
      </c>
      <c r="W197" s="144">
        <f t="shared" si="41"/>
        <v>0.25800000000000001</v>
      </c>
      <c r="X197" s="144">
        <v>6.8000000000000005E-4</v>
      </c>
      <c r="Y197" s="144">
        <f t="shared" si="42"/>
        <v>6.8000000000000005E-4</v>
      </c>
      <c r="Z197" s="144">
        <v>0</v>
      </c>
      <c r="AA197" s="145">
        <f t="shared" si="43"/>
        <v>0</v>
      </c>
      <c r="AR197" s="18" t="s">
        <v>133</v>
      </c>
      <c r="AT197" s="18" t="s">
        <v>129</v>
      </c>
      <c r="AU197" s="18" t="s">
        <v>92</v>
      </c>
      <c r="AY197" s="18" t="s">
        <v>128</v>
      </c>
      <c r="BE197" s="146">
        <f t="shared" si="44"/>
        <v>0</v>
      </c>
      <c r="BF197" s="146">
        <f t="shared" si="45"/>
        <v>0</v>
      </c>
      <c r="BG197" s="146">
        <f t="shared" si="46"/>
        <v>0</v>
      </c>
      <c r="BH197" s="146">
        <f t="shared" si="47"/>
        <v>0</v>
      </c>
      <c r="BI197" s="146">
        <f t="shared" si="48"/>
        <v>0</v>
      </c>
      <c r="BJ197" s="18" t="s">
        <v>79</v>
      </c>
      <c r="BK197" s="146">
        <f t="shared" si="49"/>
        <v>0</v>
      </c>
      <c r="BL197" s="18" t="s">
        <v>133</v>
      </c>
      <c r="BM197" s="18" t="s">
        <v>357</v>
      </c>
    </row>
    <row r="198" spans="2:65" s="1" customFormat="1" ht="24.95" customHeight="1">
      <c r="B198" s="137"/>
      <c r="C198" s="138" t="s">
        <v>358</v>
      </c>
      <c r="D198" s="138" t="s">
        <v>129</v>
      </c>
      <c r="E198" s="139" t="s">
        <v>359</v>
      </c>
      <c r="F198" s="194" t="s">
        <v>360</v>
      </c>
      <c r="G198" s="194"/>
      <c r="H198" s="194"/>
      <c r="I198" s="194"/>
      <c r="J198" s="140" t="s">
        <v>198</v>
      </c>
      <c r="K198" s="141">
        <v>1</v>
      </c>
      <c r="L198" s="195"/>
      <c r="M198" s="195"/>
      <c r="N198" s="195">
        <f t="shared" si="40"/>
        <v>0</v>
      </c>
      <c r="O198" s="195"/>
      <c r="P198" s="195"/>
      <c r="Q198" s="195"/>
      <c r="R198" s="142"/>
      <c r="T198" s="143" t="s">
        <v>5</v>
      </c>
      <c r="U198" s="40" t="s">
        <v>37</v>
      </c>
      <c r="V198" s="144">
        <v>0.25800000000000001</v>
      </c>
      <c r="W198" s="144">
        <f t="shared" si="41"/>
        <v>0.25800000000000001</v>
      </c>
      <c r="X198" s="144">
        <v>6.8000000000000005E-4</v>
      </c>
      <c r="Y198" s="144">
        <f t="shared" si="42"/>
        <v>6.8000000000000005E-4</v>
      </c>
      <c r="Z198" s="144">
        <v>0</v>
      </c>
      <c r="AA198" s="145">
        <f t="shared" si="43"/>
        <v>0</v>
      </c>
      <c r="AR198" s="18" t="s">
        <v>133</v>
      </c>
      <c r="AT198" s="18" t="s">
        <v>129</v>
      </c>
      <c r="AU198" s="18" t="s">
        <v>92</v>
      </c>
      <c r="AY198" s="18" t="s">
        <v>128</v>
      </c>
      <c r="BE198" s="146">
        <f t="shared" si="44"/>
        <v>0</v>
      </c>
      <c r="BF198" s="146">
        <f t="shared" si="45"/>
        <v>0</v>
      </c>
      <c r="BG198" s="146">
        <f t="shared" si="46"/>
        <v>0</v>
      </c>
      <c r="BH198" s="146">
        <f t="shared" si="47"/>
        <v>0</v>
      </c>
      <c r="BI198" s="146">
        <f t="shared" si="48"/>
        <v>0</v>
      </c>
      <c r="BJ198" s="18" t="s">
        <v>79</v>
      </c>
      <c r="BK198" s="146">
        <f t="shared" si="49"/>
        <v>0</v>
      </c>
      <c r="BL198" s="18" t="s">
        <v>133</v>
      </c>
      <c r="BM198" s="18" t="s">
        <v>361</v>
      </c>
    </row>
    <row r="199" spans="2:65" s="1" customFormat="1" ht="24.95" customHeight="1">
      <c r="B199" s="137"/>
      <c r="C199" s="138" t="s">
        <v>362</v>
      </c>
      <c r="D199" s="138" t="s">
        <v>129</v>
      </c>
      <c r="E199" s="139" t="s">
        <v>363</v>
      </c>
      <c r="F199" s="194" t="s">
        <v>364</v>
      </c>
      <c r="G199" s="194"/>
      <c r="H199" s="194"/>
      <c r="I199" s="194"/>
      <c r="J199" s="140" t="s">
        <v>198</v>
      </c>
      <c r="K199" s="141">
        <v>1</v>
      </c>
      <c r="L199" s="195"/>
      <c r="M199" s="195"/>
      <c r="N199" s="195">
        <f t="shared" si="40"/>
        <v>0</v>
      </c>
      <c r="O199" s="195"/>
      <c r="P199" s="195"/>
      <c r="Q199" s="195"/>
      <c r="R199" s="142"/>
      <c r="T199" s="143" t="s">
        <v>5</v>
      </c>
      <c r="U199" s="40" t="s">
        <v>37</v>
      </c>
      <c r="V199" s="144">
        <v>0.25800000000000001</v>
      </c>
      <c r="W199" s="144">
        <f t="shared" si="41"/>
        <v>0.25800000000000001</v>
      </c>
      <c r="X199" s="144">
        <v>6.8000000000000005E-4</v>
      </c>
      <c r="Y199" s="144">
        <f t="shared" si="42"/>
        <v>6.8000000000000005E-4</v>
      </c>
      <c r="Z199" s="144">
        <v>0</v>
      </c>
      <c r="AA199" s="145">
        <f t="shared" si="43"/>
        <v>0</v>
      </c>
      <c r="AR199" s="18" t="s">
        <v>133</v>
      </c>
      <c r="AT199" s="18" t="s">
        <v>129</v>
      </c>
      <c r="AU199" s="18" t="s">
        <v>92</v>
      </c>
      <c r="AY199" s="18" t="s">
        <v>128</v>
      </c>
      <c r="BE199" s="146">
        <f t="shared" si="44"/>
        <v>0</v>
      </c>
      <c r="BF199" s="146">
        <f t="shared" si="45"/>
        <v>0</v>
      </c>
      <c r="BG199" s="146">
        <f t="shared" si="46"/>
        <v>0</v>
      </c>
      <c r="BH199" s="146">
        <f t="shared" si="47"/>
        <v>0</v>
      </c>
      <c r="BI199" s="146">
        <f t="shared" si="48"/>
        <v>0</v>
      </c>
      <c r="BJ199" s="18" t="s">
        <v>79</v>
      </c>
      <c r="BK199" s="146">
        <f t="shared" si="49"/>
        <v>0</v>
      </c>
      <c r="BL199" s="18" t="s">
        <v>133</v>
      </c>
      <c r="BM199" s="18" t="s">
        <v>365</v>
      </c>
    </row>
    <row r="200" spans="2:65" s="1" customFormat="1" ht="24.95" customHeight="1">
      <c r="B200" s="137"/>
      <c r="C200" s="138" t="s">
        <v>366</v>
      </c>
      <c r="D200" s="138" t="s">
        <v>129</v>
      </c>
      <c r="E200" s="139" t="s">
        <v>367</v>
      </c>
      <c r="F200" s="194" t="s">
        <v>368</v>
      </c>
      <c r="G200" s="194"/>
      <c r="H200" s="194"/>
      <c r="I200" s="194"/>
      <c r="J200" s="140" t="s">
        <v>234</v>
      </c>
      <c r="K200" s="141">
        <v>1</v>
      </c>
      <c r="L200" s="195"/>
      <c r="M200" s="195"/>
      <c r="N200" s="195">
        <f t="shared" si="40"/>
        <v>0</v>
      </c>
      <c r="O200" s="195"/>
      <c r="P200" s="195"/>
      <c r="Q200" s="195"/>
      <c r="R200" s="142"/>
      <c r="T200" s="143" t="s">
        <v>5</v>
      </c>
      <c r="U200" s="40" t="s">
        <v>37</v>
      </c>
      <c r="V200" s="144">
        <v>8.6579999999999995</v>
      </c>
      <c r="W200" s="144">
        <f t="shared" si="41"/>
        <v>8.6579999999999995</v>
      </c>
      <c r="X200" s="144">
        <v>2.3496999999999999</v>
      </c>
      <c r="Y200" s="144">
        <f t="shared" si="42"/>
        <v>2.3496999999999999</v>
      </c>
      <c r="Z200" s="144">
        <v>0</v>
      </c>
      <c r="AA200" s="145">
        <f t="shared" si="43"/>
        <v>0</v>
      </c>
      <c r="AR200" s="18" t="s">
        <v>133</v>
      </c>
      <c r="AT200" s="18" t="s">
        <v>129</v>
      </c>
      <c r="AU200" s="18" t="s">
        <v>92</v>
      </c>
      <c r="AY200" s="18" t="s">
        <v>128</v>
      </c>
      <c r="BE200" s="146">
        <f t="shared" si="44"/>
        <v>0</v>
      </c>
      <c r="BF200" s="146">
        <f t="shared" si="45"/>
        <v>0</v>
      </c>
      <c r="BG200" s="146">
        <f t="shared" si="46"/>
        <v>0</v>
      </c>
      <c r="BH200" s="146">
        <f t="shared" si="47"/>
        <v>0</v>
      </c>
      <c r="BI200" s="146">
        <f t="shared" si="48"/>
        <v>0</v>
      </c>
      <c r="BJ200" s="18" t="s">
        <v>79</v>
      </c>
      <c r="BK200" s="146">
        <f t="shared" si="49"/>
        <v>0</v>
      </c>
      <c r="BL200" s="18" t="s">
        <v>133</v>
      </c>
      <c r="BM200" s="18" t="s">
        <v>369</v>
      </c>
    </row>
    <row r="201" spans="2:65" s="1" customFormat="1" ht="55.5" customHeight="1">
      <c r="B201" s="137"/>
      <c r="C201" s="138" t="s">
        <v>370</v>
      </c>
      <c r="D201" s="138" t="s">
        <v>129</v>
      </c>
      <c r="E201" s="139" t="s">
        <v>371</v>
      </c>
      <c r="F201" s="194" t="s">
        <v>372</v>
      </c>
      <c r="G201" s="194"/>
      <c r="H201" s="194"/>
      <c r="I201" s="194"/>
      <c r="J201" s="140" t="s">
        <v>198</v>
      </c>
      <c r="K201" s="141">
        <v>1</v>
      </c>
      <c r="L201" s="195"/>
      <c r="M201" s="195"/>
      <c r="N201" s="195">
        <f t="shared" si="40"/>
        <v>0</v>
      </c>
      <c r="O201" s="195"/>
      <c r="P201" s="195"/>
      <c r="Q201" s="195"/>
      <c r="R201" s="142"/>
      <c r="T201" s="143" t="s">
        <v>5</v>
      </c>
      <c r="U201" s="40" t="s">
        <v>37</v>
      </c>
      <c r="V201" s="144">
        <v>0.25800000000000001</v>
      </c>
      <c r="W201" s="144">
        <f t="shared" si="41"/>
        <v>0.25800000000000001</v>
      </c>
      <c r="X201" s="144">
        <v>6.8000000000000005E-4</v>
      </c>
      <c r="Y201" s="144">
        <f t="shared" si="42"/>
        <v>6.8000000000000005E-4</v>
      </c>
      <c r="Z201" s="144">
        <v>0</v>
      </c>
      <c r="AA201" s="145">
        <f t="shared" si="43"/>
        <v>0</v>
      </c>
      <c r="AR201" s="18" t="s">
        <v>133</v>
      </c>
      <c r="AT201" s="18" t="s">
        <v>129</v>
      </c>
      <c r="AU201" s="18" t="s">
        <v>92</v>
      </c>
      <c r="AY201" s="18" t="s">
        <v>128</v>
      </c>
      <c r="BE201" s="146">
        <f t="shared" si="44"/>
        <v>0</v>
      </c>
      <c r="BF201" s="146">
        <f t="shared" si="45"/>
        <v>0</v>
      </c>
      <c r="BG201" s="146">
        <f t="shared" si="46"/>
        <v>0</v>
      </c>
      <c r="BH201" s="146">
        <f t="shared" si="47"/>
        <v>0</v>
      </c>
      <c r="BI201" s="146">
        <f t="shared" si="48"/>
        <v>0</v>
      </c>
      <c r="BJ201" s="18" t="s">
        <v>79</v>
      </c>
      <c r="BK201" s="146">
        <f t="shared" si="49"/>
        <v>0</v>
      </c>
      <c r="BL201" s="18" t="s">
        <v>133</v>
      </c>
      <c r="BM201" s="18" t="s">
        <v>373</v>
      </c>
    </row>
    <row r="202" spans="2:65" s="1" customFormat="1" ht="33.75" customHeight="1">
      <c r="B202" s="137"/>
      <c r="C202" s="138" t="s">
        <v>10</v>
      </c>
      <c r="D202" s="138" t="s">
        <v>129</v>
      </c>
      <c r="E202" s="139" t="s">
        <v>374</v>
      </c>
      <c r="F202" s="227" t="s">
        <v>719</v>
      </c>
      <c r="G202" s="194"/>
      <c r="H202" s="194"/>
      <c r="I202" s="194"/>
      <c r="J202" s="140" t="s">
        <v>198</v>
      </c>
      <c r="K202" s="141">
        <v>1</v>
      </c>
      <c r="L202" s="195"/>
      <c r="M202" s="195"/>
      <c r="N202" s="195">
        <f t="shared" si="40"/>
        <v>0</v>
      </c>
      <c r="O202" s="195"/>
      <c r="P202" s="195"/>
      <c r="Q202" s="195"/>
      <c r="R202" s="142"/>
      <c r="T202" s="143" t="s">
        <v>5</v>
      </c>
      <c r="U202" s="40" t="s">
        <v>37</v>
      </c>
      <c r="V202" s="144">
        <v>0.25800000000000001</v>
      </c>
      <c r="W202" s="144">
        <f t="shared" si="41"/>
        <v>0.25800000000000001</v>
      </c>
      <c r="X202" s="144">
        <v>6.8000000000000005E-4</v>
      </c>
      <c r="Y202" s="144">
        <f t="shared" si="42"/>
        <v>6.8000000000000005E-4</v>
      </c>
      <c r="Z202" s="144">
        <v>0</v>
      </c>
      <c r="AA202" s="145">
        <f t="shared" si="43"/>
        <v>0</v>
      </c>
      <c r="AR202" s="18" t="s">
        <v>133</v>
      </c>
      <c r="AT202" s="18" t="s">
        <v>129</v>
      </c>
      <c r="AU202" s="18" t="s">
        <v>92</v>
      </c>
      <c r="AY202" s="18" t="s">
        <v>128</v>
      </c>
      <c r="BE202" s="146">
        <f t="shared" si="44"/>
        <v>0</v>
      </c>
      <c r="BF202" s="146">
        <f t="shared" si="45"/>
        <v>0</v>
      </c>
      <c r="BG202" s="146">
        <f t="shared" si="46"/>
        <v>0</v>
      </c>
      <c r="BH202" s="146">
        <f t="shared" si="47"/>
        <v>0</v>
      </c>
      <c r="BI202" s="146">
        <f t="shared" si="48"/>
        <v>0</v>
      </c>
      <c r="BJ202" s="18" t="s">
        <v>79</v>
      </c>
      <c r="BK202" s="146">
        <f t="shared" si="49"/>
        <v>0</v>
      </c>
      <c r="BL202" s="18" t="s">
        <v>133</v>
      </c>
      <c r="BM202" s="18" t="s">
        <v>375</v>
      </c>
    </row>
    <row r="203" spans="2:65" s="1" customFormat="1" ht="24.95" customHeight="1">
      <c r="B203" s="137"/>
      <c r="C203" s="138" t="s">
        <v>376</v>
      </c>
      <c r="D203" s="138" t="s">
        <v>129</v>
      </c>
      <c r="E203" s="139" t="s">
        <v>377</v>
      </c>
      <c r="F203" s="194" t="s">
        <v>378</v>
      </c>
      <c r="G203" s="194"/>
      <c r="H203" s="194"/>
      <c r="I203" s="194"/>
      <c r="J203" s="140" t="s">
        <v>198</v>
      </c>
      <c r="K203" s="141">
        <v>1</v>
      </c>
      <c r="L203" s="195"/>
      <c r="M203" s="195"/>
      <c r="N203" s="195">
        <f t="shared" si="40"/>
        <v>0</v>
      </c>
      <c r="O203" s="195"/>
      <c r="P203" s="195"/>
      <c r="Q203" s="195"/>
      <c r="R203" s="142"/>
      <c r="T203" s="143" t="s">
        <v>5</v>
      </c>
      <c r="U203" s="40" t="s">
        <v>37</v>
      </c>
      <c r="V203" s="144">
        <v>0.25800000000000001</v>
      </c>
      <c r="W203" s="144">
        <f t="shared" si="41"/>
        <v>0.25800000000000001</v>
      </c>
      <c r="X203" s="144">
        <v>6.8000000000000005E-4</v>
      </c>
      <c r="Y203" s="144">
        <f t="shared" si="42"/>
        <v>6.8000000000000005E-4</v>
      </c>
      <c r="Z203" s="144">
        <v>0</v>
      </c>
      <c r="AA203" s="145">
        <f t="shared" si="43"/>
        <v>0</v>
      </c>
      <c r="AR203" s="18" t="s">
        <v>133</v>
      </c>
      <c r="AT203" s="18" t="s">
        <v>129</v>
      </c>
      <c r="AU203" s="18" t="s">
        <v>92</v>
      </c>
      <c r="AY203" s="18" t="s">
        <v>128</v>
      </c>
      <c r="BE203" s="146">
        <f t="shared" si="44"/>
        <v>0</v>
      </c>
      <c r="BF203" s="146">
        <f t="shared" si="45"/>
        <v>0</v>
      </c>
      <c r="BG203" s="146">
        <f t="shared" si="46"/>
        <v>0</v>
      </c>
      <c r="BH203" s="146">
        <f t="shared" si="47"/>
        <v>0</v>
      </c>
      <c r="BI203" s="146">
        <f t="shared" si="48"/>
        <v>0</v>
      </c>
      <c r="BJ203" s="18" t="s">
        <v>79</v>
      </c>
      <c r="BK203" s="146">
        <f t="shared" si="49"/>
        <v>0</v>
      </c>
      <c r="BL203" s="18" t="s">
        <v>133</v>
      </c>
      <c r="BM203" s="18" t="s">
        <v>379</v>
      </c>
    </row>
    <row r="204" spans="2:65" s="1" customFormat="1" ht="24.95" customHeight="1">
      <c r="B204" s="137"/>
      <c r="C204" s="138" t="s">
        <v>380</v>
      </c>
      <c r="D204" s="138" t="s">
        <v>129</v>
      </c>
      <c r="E204" s="139" t="s">
        <v>381</v>
      </c>
      <c r="F204" s="194" t="s">
        <v>382</v>
      </c>
      <c r="G204" s="194"/>
      <c r="H204" s="194"/>
      <c r="I204" s="194"/>
      <c r="J204" s="140" t="s">
        <v>234</v>
      </c>
      <c r="K204" s="141">
        <v>2</v>
      </c>
      <c r="L204" s="195"/>
      <c r="M204" s="195"/>
      <c r="N204" s="195">
        <f t="shared" si="40"/>
        <v>0</v>
      </c>
      <c r="O204" s="195"/>
      <c r="P204" s="195"/>
      <c r="Q204" s="195"/>
      <c r="R204" s="142"/>
      <c r="T204" s="143" t="s">
        <v>5</v>
      </c>
      <c r="U204" s="40" t="s">
        <v>37</v>
      </c>
      <c r="V204" s="144">
        <v>0.51200000000000001</v>
      </c>
      <c r="W204" s="144">
        <f t="shared" si="41"/>
        <v>1.024</v>
      </c>
      <c r="X204" s="144">
        <v>6.8000000000000005E-4</v>
      </c>
      <c r="Y204" s="144">
        <f t="shared" si="42"/>
        <v>1.3600000000000001E-3</v>
      </c>
      <c r="Z204" s="144">
        <v>0</v>
      </c>
      <c r="AA204" s="145">
        <f t="shared" si="43"/>
        <v>0</v>
      </c>
      <c r="AR204" s="18" t="s">
        <v>133</v>
      </c>
      <c r="AT204" s="18" t="s">
        <v>129</v>
      </c>
      <c r="AU204" s="18" t="s">
        <v>92</v>
      </c>
      <c r="AY204" s="18" t="s">
        <v>128</v>
      </c>
      <c r="BE204" s="146">
        <f t="shared" si="44"/>
        <v>0</v>
      </c>
      <c r="BF204" s="146">
        <f t="shared" si="45"/>
        <v>0</v>
      </c>
      <c r="BG204" s="146">
        <f t="shared" si="46"/>
        <v>0</v>
      </c>
      <c r="BH204" s="146">
        <f t="shared" si="47"/>
        <v>0</v>
      </c>
      <c r="BI204" s="146">
        <f t="shared" si="48"/>
        <v>0</v>
      </c>
      <c r="BJ204" s="18" t="s">
        <v>79</v>
      </c>
      <c r="BK204" s="146">
        <f t="shared" si="49"/>
        <v>0</v>
      </c>
      <c r="BL204" s="18" t="s">
        <v>133</v>
      </c>
      <c r="BM204" s="18" t="s">
        <v>383</v>
      </c>
    </row>
    <row r="205" spans="2:65" s="1" customFormat="1" ht="24.95" customHeight="1">
      <c r="B205" s="137"/>
      <c r="C205" s="138" t="s">
        <v>384</v>
      </c>
      <c r="D205" s="138" t="s">
        <v>129</v>
      </c>
      <c r="E205" s="139" t="s">
        <v>381</v>
      </c>
      <c r="F205" s="194" t="s">
        <v>382</v>
      </c>
      <c r="G205" s="194"/>
      <c r="H205" s="194"/>
      <c r="I205" s="194"/>
      <c r="J205" s="140" t="s">
        <v>234</v>
      </c>
      <c r="K205" s="141">
        <v>1</v>
      </c>
      <c r="L205" s="195"/>
      <c r="M205" s="195"/>
      <c r="N205" s="195">
        <f t="shared" si="40"/>
        <v>0</v>
      </c>
      <c r="O205" s="195"/>
      <c r="P205" s="195"/>
      <c r="Q205" s="195"/>
      <c r="R205" s="142"/>
      <c r="T205" s="143" t="s">
        <v>5</v>
      </c>
      <c r="U205" s="40" t="s">
        <v>37</v>
      </c>
      <c r="V205" s="144">
        <v>0.51200000000000001</v>
      </c>
      <c r="W205" s="144">
        <f t="shared" si="41"/>
        <v>0.51200000000000001</v>
      </c>
      <c r="X205" s="144">
        <v>6.8000000000000005E-4</v>
      </c>
      <c r="Y205" s="144">
        <f t="shared" si="42"/>
        <v>6.8000000000000005E-4</v>
      </c>
      <c r="Z205" s="144">
        <v>0</v>
      </c>
      <c r="AA205" s="145">
        <f t="shared" si="43"/>
        <v>0</v>
      </c>
      <c r="AR205" s="18" t="s">
        <v>133</v>
      </c>
      <c r="AT205" s="18" t="s">
        <v>129</v>
      </c>
      <c r="AU205" s="18" t="s">
        <v>92</v>
      </c>
      <c r="AY205" s="18" t="s">
        <v>128</v>
      </c>
      <c r="BE205" s="146">
        <f t="shared" si="44"/>
        <v>0</v>
      </c>
      <c r="BF205" s="146">
        <f t="shared" si="45"/>
        <v>0</v>
      </c>
      <c r="BG205" s="146">
        <f t="shared" si="46"/>
        <v>0</v>
      </c>
      <c r="BH205" s="146">
        <f t="shared" si="47"/>
        <v>0</v>
      </c>
      <c r="BI205" s="146">
        <f t="shared" si="48"/>
        <v>0</v>
      </c>
      <c r="BJ205" s="18" t="s">
        <v>79</v>
      </c>
      <c r="BK205" s="146">
        <f t="shared" si="49"/>
        <v>0</v>
      </c>
      <c r="BL205" s="18" t="s">
        <v>133</v>
      </c>
      <c r="BM205" s="18" t="s">
        <v>385</v>
      </c>
    </row>
    <row r="206" spans="2:65" s="1" customFormat="1" ht="24.95" customHeight="1">
      <c r="B206" s="137"/>
      <c r="C206" s="147" t="s">
        <v>386</v>
      </c>
      <c r="D206" s="147" t="s">
        <v>135</v>
      </c>
      <c r="E206" s="148" t="s">
        <v>387</v>
      </c>
      <c r="F206" s="226" t="s">
        <v>718</v>
      </c>
      <c r="G206" s="224"/>
      <c r="H206" s="224"/>
      <c r="I206" s="224"/>
      <c r="J206" s="149" t="s">
        <v>198</v>
      </c>
      <c r="K206" s="150">
        <v>2</v>
      </c>
      <c r="L206" s="225"/>
      <c r="M206" s="225"/>
      <c r="N206" s="225">
        <f t="shared" si="40"/>
        <v>0</v>
      </c>
      <c r="O206" s="195"/>
      <c r="P206" s="195"/>
      <c r="Q206" s="195"/>
      <c r="R206" s="142"/>
      <c r="T206" s="143" t="s">
        <v>5</v>
      </c>
      <c r="U206" s="40" t="s">
        <v>37</v>
      </c>
      <c r="V206" s="144">
        <v>0</v>
      </c>
      <c r="W206" s="144">
        <f t="shared" si="41"/>
        <v>0</v>
      </c>
      <c r="X206" s="144">
        <v>5.4000000000000003E-3</v>
      </c>
      <c r="Y206" s="144">
        <f t="shared" si="42"/>
        <v>1.0800000000000001E-2</v>
      </c>
      <c r="Z206" s="144">
        <v>0</v>
      </c>
      <c r="AA206" s="145">
        <f t="shared" si="43"/>
        <v>0</v>
      </c>
      <c r="AR206" s="18" t="s">
        <v>138</v>
      </c>
      <c r="AT206" s="18" t="s">
        <v>135</v>
      </c>
      <c r="AU206" s="18" t="s">
        <v>92</v>
      </c>
      <c r="AY206" s="18" t="s">
        <v>128</v>
      </c>
      <c r="BE206" s="146">
        <f t="shared" si="44"/>
        <v>0</v>
      </c>
      <c r="BF206" s="146">
        <f t="shared" si="45"/>
        <v>0</v>
      </c>
      <c r="BG206" s="146">
        <f t="shared" si="46"/>
        <v>0</v>
      </c>
      <c r="BH206" s="146">
        <f t="shared" si="47"/>
        <v>0</v>
      </c>
      <c r="BI206" s="146">
        <f t="shared" si="48"/>
        <v>0</v>
      </c>
      <c r="BJ206" s="18" t="s">
        <v>79</v>
      </c>
      <c r="BK206" s="146">
        <f t="shared" si="49"/>
        <v>0</v>
      </c>
      <c r="BL206" s="18" t="s">
        <v>133</v>
      </c>
      <c r="BM206" s="18" t="s">
        <v>388</v>
      </c>
    </row>
    <row r="207" spans="2:65" s="1" customFormat="1" ht="24.95" customHeight="1">
      <c r="B207" s="137"/>
      <c r="C207" s="138" t="s">
        <v>389</v>
      </c>
      <c r="D207" s="138" t="s">
        <v>129</v>
      </c>
      <c r="E207" s="139" t="s">
        <v>390</v>
      </c>
      <c r="F207" s="194" t="s">
        <v>391</v>
      </c>
      <c r="G207" s="194"/>
      <c r="H207" s="194"/>
      <c r="I207" s="194"/>
      <c r="J207" s="140" t="s">
        <v>191</v>
      </c>
      <c r="K207" s="141">
        <v>874.13</v>
      </c>
      <c r="L207" s="195"/>
      <c r="M207" s="195"/>
      <c r="N207" s="195">
        <f t="shared" si="40"/>
        <v>0</v>
      </c>
      <c r="O207" s="195"/>
      <c r="P207" s="195"/>
      <c r="Q207" s="195"/>
      <c r="R207" s="142"/>
      <c r="T207" s="143" t="s">
        <v>5</v>
      </c>
      <c r="U207" s="40" t="s">
        <v>37</v>
      </c>
      <c r="V207" s="144">
        <v>0</v>
      </c>
      <c r="W207" s="144">
        <f t="shared" si="41"/>
        <v>0</v>
      </c>
      <c r="X207" s="144">
        <v>0</v>
      </c>
      <c r="Y207" s="144">
        <f t="shared" si="42"/>
        <v>0</v>
      </c>
      <c r="Z207" s="144">
        <v>0</v>
      </c>
      <c r="AA207" s="145">
        <f t="shared" si="43"/>
        <v>0</v>
      </c>
      <c r="AR207" s="18" t="s">
        <v>133</v>
      </c>
      <c r="AT207" s="18" t="s">
        <v>129</v>
      </c>
      <c r="AU207" s="18" t="s">
        <v>92</v>
      </c>
      <c r="AY207" s="18" t="s">
        <v>128</v>
      </c>
      <c r="BE207" s="146">
        <f t="shared" si="44"/>
        <v>0</v>
      </c>
      <c r="BF207" s="146">
        <f t="shared" si="45"/>
        <v>0</v>
      </c>
      <c r="BG207" s="146">
        <f t="shared" si="46"/>
        <v>0</v>
      </c>
      <c r="BH207" s="146">
        <f t="shared" si="47"/>
        <v>0</v>
      </c>
      <c r="BI207" s="146">
        <f t="shared" si="48"/>
        <v>0</v>
      </c>
      <c r="BJ207" s="18" t="s">
        <v>79</v>
      </c>
      <c r="BK207" s="146">
        <f t="shared" si="49"/>
        <v>0</v>
      </c>
      <c r="BL207" s="18" t="s">
        <v>133</v>
      </c>
      <c r="BM207" s="18" t="s">
        <v>392</v>
      </c>
    </row>
    <row r="208" spans="2:65" s="9" customFormat="1" ht="24.95" customHeight="1">
      <c r="B208" s="126"/>
      <c r="C208" s="127"/>
      <c r="D208" s="136" t="s">
        <v>108</v>
      </c>
      <c r="E208" s="136"/>
      <c r="F208" s="136"/>
      <c r="G208" s="136"/>
      <c r="H208" s="136"/>
      <c r="I208" s="136"/>
      <c r="J208" s="136"/>
      <c r="K208" s="136"/>
      <c r="L208" s="136"/>
      <c r="M208" s="136"/>
      <c r="N208" s="196">
        <f>BK208</f>
        <v>0</v>
      </c>
      <c r="O208" s="197"/>
      <c r="P208" s="197"/>
      <c r="Q208" s="197"/>
      <c r="R208" s="129"/>
      <c r="T208" s="130"/>
      <c r="U208" s="127"/>
      <c r="V208" s="127"/>
      <c r="W208" s="131">
        <f>SUM(W209:W237)</f>
        <v>57.521500000000003</v>
      </c>
      <c r="X208" s="127"/>
      <c r="Y208" s="131">
        <f>SUM(Y209:Y237)</f>
        <v>0.28373000000000004</v>
      </c>
      <c r="Z208" s="127"/>
      <c r="AA208" s="132">
        <f>SUM(AA209:AA237)</f>
        <v>0</v>
      </c>
      <c r="AR208" s="133" t="s">
        <v>92</v>
      </c>
      <c r="AT208" s="134" t="s">
        <v>71</v>
      </c>
      <c r="AU208" s="134" t="s">
        <v>79</v>
      </c>
      <c r="AY208" s="133" t="s">
        <v>128</v>
      </c>
      <c r="BK208" s="135">
        <f>SUM(BK209:BK237)</f>
        <v>0</v>
      </c>
    </row>
    <row r="209" spans="2:65" s="1" customFormat="1" ht="24.95" customHeight="1">
      <c r="B209" s="137"/>
      <c r="C209" s="138" t="s">
        <v>79</v>
      </c>
      <c r="D209" s="138" t="s">
        <v>129</v>
      </c>
      <c r="E209" s="139" t="s">
        <v>393</v>
      </c>
      <c r="F209" s="194" t="s">
        <v>394</v>
      </c>
      <c r="G209" s="194"/>
      <c r="H209" s="194"/>
      <c r="I209" s="194"/>
      <c r="J209" s="140" t="s">
        <v>132</v>
      </c>
      <c r="K209" s="141">
        <v>2</v>
      </c>
      <c r="L209" s="195"/>
      <c r="M209" s="195"/>
      <c r="N209" s="195">
        <f t="shared" ref="N209:N237" si="50">ROUND(L209*K209,2)</f>
        <v>0</v>
      </c>
      <c r="O209" s="195"/>
      <c r="P209" s="195"/>
      <c r="Q209" s="195"/>
      <c r="R209" s="142"/>
      <c r="T209" s="143" t="s">
        <v>5</v>
      </c>
      <c r="U209" s="40" t="s">
        <v>37</v>
      </c>
      <c r="V209" s="144">
        <v>0.34399999999999997</v>
      </c>
      <c r="W209" s="144">
        <f t="shared" ref="W209:W237" si="51">V209*K209</f>
        <v>0.68799999999999994</v>
      </c>
      <c r="X209" s="144">
        <v>1.48E-3</v>
      </c>
      <c r="Y209" s="144">
        <f t="shared" ref="Y209:Y237" si="52">X209*K209</f>
        <v>2.96E-3</v>
      </c>
      <c r="Z209" s="144">
        <v>0</v>
      </c>
      <c r="AA209" s="145">
        <f t="shared" ref="AA209:AA237" si="53">Z209*K209</f>
        <v>0</v>
      </c>
      <c r="AR209" s="18" t="s">
        <v>133</v>
      </c>
      <c r="AT209" s="18" t="s">
        <v>129</v>
      </c>
      <c r="AU209" s="18" t="s">
        <v>92</v>
      </c>
      <c r="AY209" s="18" t="s">
        <v>128</v>
      </c>
      <c r="BE209" s="146">
        <f t="shared" ref="BE209:BE237" si="54">IF(U209="základní",N209,0)</f>
        <v>0</v>
      </c>
      <c r="BF209" s="146">
        <f t="shared" ref="BF209:BF237" si="55">IF(U209="snížená",N209,0)</f>
        <v>0</v>
      </c>
      <c r="BG209" s="146">
        <f t="shared" ref="BG209:BG237" si="56">IF(U209="zákl. přenesená",N209,0)</f>
        <v>0</v>
      </c>
      <c r="BH209" s="146">
        <f t="shared" ref="BH209:BH237" si="57">IF(U209="sníž. přenesená",N209,0)</f>
        <v>0</v>
      </c>
      <c r="BI209" s="146">
        <f t="shared" ref="BI209:BI237" si="58">IF(U209="nulová",N209,0)</f>
        <v>0</v>
      </c>
      <c r="BJ209" s="18" t="s">
        <v>79</v>
      </c>
      <c r="BK209" s="146">
        <f t="shared" ref="BK209:BK237" si="59">ROUND(L209*K209,2)</f>
        <v>0</v>
      </c>
      <c r="BL209" s="18" t="s">
        <v>133</v>
      </c>
      <c r="BM209" s="18" t="s">
        <v>395</v>
      </c>
    </row>
    <row r="210" spans="2:65" s="1" customFormat="1" ht="24.95" customHeight="1">
      <c r="B210" s="137"/>
      <c r="C210" s="138" t="s">
        <v>92</v>
      </c>
      <c r="D210" s="138" t="s">
        <v>129</v>
      </c>
      <c r="E210" s="139" t="s">
        <v>396</v>
      </c>
      <c r="F210" s="194" t="s">
        <v>397</v>
      </c>
      <c r="G210" s="194"/>
      <c r="H210" s="194"/>
      <c r="I210" s="194"/>
      <c r="J210" s="140" t="s">
        <v>132</v>
      </c>
      <c r="K210" s="141">
        <v>5</v>
      </c>
      <c r="L210" s="195"/>
      <c r="M210" s="195"/>
      <c r="N210" s="195">
        <f t="shared" si="50"/>
        <v>0</v>
      </c>
      <c r="O210" s="195"/>
      <c r="P210" s="195"/>
      <c r="Q210" s="195"/>
      <c r="R210" s="142"/>
      <c r="T210" s="143" t="s">
        <v>5</v>
      </c>
      <c r="U210" s="40" t="s">
        <v>37</v>
      </c>
      <c r="V210" s="144">
        <v>0.32600000000000001</v>
      </c>
      <c r="W210" s="144">
        <f t="shared" si="51"/>
        <v>1.6300000000000001</v>
      </c>
      <c r="X210" s="144">
        <v>1.8799999999999999E-3</v>
      </c>
      <c r="Y210" s="144">
        <f t="shared" si="52"/>
        <v>9.4000000000000004E-3</v>
      </c>
      <c r="Z210" s="144">
        <v>0</v>
      </c>
      <c r="AA210" s="145">
        <f t="shared" si="53"/>
        <v>0</v>
      </c>
      <c r="AR210" s="18" t="s">
        <v>133</v>
      </c>
      <c r="AT210" s="18" t="s">
        <v>129</v>
      </c>
      <c r="AU210" s="18" t="s">
        <v>92</v>
      </c>
      <c r="AY210" s="18" t="s">
        <v>128</v>
      </c>
      <c r="BE210" s="146">
        <f t="shared" si="54"/>
        <v>0</v>
      </c>
      <c r="BF210" s="146">
        <f t="shared" si="55"/>
        <v>0</v>
      </c>
      <c r="BG210" s="146">
        <f t="shared" si="56"/>
        <v>0</v>
      </c>
      <c r="BH210" s="146">
        <f t="shared" si="57"/>
        <v>0</v>
      </c>
      <c r="BI210" s="146">
        <f t="shared" si="58"/>
        <v>0</v>
      </c>
      <c r="BJ210" s="18" t="s">
        <v>79</v>
      </c>
      <c r="BK210" s="146">
        <f t="shared" si="59"/>
        <v>0</v>
      </c>
      <c r="BL210" s="18" t="s">
        <v>133</v>
      </c>
      <c r="BM210" s="18" t="s">
        <v>398</v>
      </c>
    </row>
    <row r="211" spans="2:65" s="1" customFormat="1" ht="24.95" customHeight="1">
      <c r="B211" s="137"/>
      <c r="C211" s="138" t="s">
        <v>140</v>
      </c>
      <c r="D211" s="138" t="s">
        <v>129</v>
      </c>
      <c r="E211" s="139" t="s">
        <v>399</v>
      </c>
      <c r="F211" s="194" t="s">
        <v>400</v>
      </c>
      <c r="G211" s="194"/>
      <c r="H211" s="194"/>
      <c r="I211" s="194"/>
      <c r="J211" s="140" t="s">
        <v>132</v>
      </c>
      <c r="K211" s="141">
        <v>2</v>
      </c>
      <c r="L211" s="195"/>
      <c r="M211" s="195"/>
      <c r="N211" s="195">
        <f t="shared" si="50"/>
        <v>0</v>
      </c>
      <c r="O211" s="195"/>
      <c r="P211" s="195"/>
      <c r="Q211" s="195"/>
      <c r="R211" s="142"/>
      <c r="T211" s="143" t="s">
        <v>5</v>
      </c>
      <c r="U211" s="40" t="s">
        <v>37</v>
      </c>
      <c r="V211" s="144">
        <v>0.38300000000000001</v>
      </c>
      <c r="W211" s="144">
        <f t="shared" si="51"/>
        <v>0.76600000000000001</v>
      </c>
      <c r="X211" s="144">
        <v>2.8400000000000001E-3</v>
      </c>
      <c r="Y211" s="144">
        <f t="shared" si="52"/>
        <v>5.6800000000000002E-3</v>
      </c>
      <c r="Z211" s="144">
        <v>0</v>
      </c>
      <c r="AA211" s="145">
        <f t="shared" si="53"/>
        <v>0</v>
      </c>
      <c r="AR211" s="18" t="s">
        <v>133</v>
      </c>
      <c r="AT211" s="18" t="s">
        <v>129</v>
      </c>
      <c r="AU211" s="18" t="s">
        <v>92</v>
      </c>
      <c r="AY211" s="18" t="s">
        <v>128</v>
      </c>
      <c r="BE211" s="146">
        <f t="shared" si="54"/>
        <v>0</v>
      </c>
      <c r="BF211" s="146">
        <f t="shared" si="55"/>
        <v>0</v>
      </c>
      <c r="BG211" s="146">
        <f t="shared" si="56"/>
        <v>0</v>
      </c>
      <c r="BH211" s="146">
        <f t="shared" si="57"/>
        <v>0</v>
      </c>
      <c r="BI211" s="146">
        <f t="shared" si="58"/>
        <v>0</v>
      </c>
      <c r="BJ211" s="18" t="s">
        <v>79</v>
      </c>
      <c r="BK211" s="146">
        <f t="shared" si="59"/>
        <v>0</v>
      </c>
      <c r="BL211" s="18" t="s">
        <v>133</v>
      </c>
      <c r="BM211" s="18" t="s">
        <v>401</v>
      </c>
    </row>
    <row r="212" spans="2:65" s="1" customFormat="1" ht="24.95" customHeight="1">
      <c r="B212" s="137"/>
      <c r="C212" s="138" t="s">
        <v>144</v>
      </c>
      <c r="D212" s="138" t="s">
        <v>129</v>
      </c>
      <c r="E212" s="139" t="s">
        <v>402</v>
      </c>
      <c r="F212" s="194" t="s">
        <v>403</v>
      </c>
      <c r="G212" s="194"/>
      <c r="H212" s="194"/>
      <c r="I212" s="194"/>
      <c r="J212" s="140" t="s">
        <v>132</v>
      </c>
      <c r="K212" s="141">
        <v>20</v>
      </c>
      <c r="L212" s="195"/>
      <c r="M212" s="195"/>
      <c r="N212" s="195">
        <f t="shared" si="50"/>
        <v>0</v>
      </c>
      <c r="O212" s="195"/>
      <c r="P212" s="195"/>
      <c r="Q212" s="195"/>
      <c r="R212" s="142"/>
      <c r="T212" s="143" t="s">
        <v>5</v>
      </c>
      <c r="U212" s="40" t="s">
        <v>37</v>
      </c>
      <c r="V212" s="144">
        <v>0.40400000000000003</v>
      </c>
      <c r="W212" s="144">
        <f t="shared" si="51"/>
        <v>8.08</v>
      </c>
      <c r="X212" s="144">
        <v>3.6600000000000001E-3</v>
      </c>
      <c r="Y212" s="144">
        <f t="shared" si="52"/>
        <v>7.3200000000000001E-2</v>
      </c>
      <c r="Z212" s="144">
        <v>0</v>
      </c>
      <c r="AA212" s="145">
        <f t="shared" si="53"/>
        <v>0</v>
      </c>
      <c r="AR212" s="18" t="s">
        <v>133</v>
      </c>
      <c r="AT212" s="18" t="s">
        <v>129</v>
      </c>
      <c r="AU212" s="18" t="s">
        <v>92</v>
      </c>
      <c r="AY212" s="18" t="s">
        <v>128</v>
      </c>
      <c r="BE212" s="146">
        <f t="shared" si="54"/>
        <v>0</v>
      </c>
      <c r="BF212" s="146">
        <f t="shared" si="55"/>
        <v>0</v>
      </c>
      <c r="BG212" s="146">
        <f t="shared" si="56"/>
        <v>0</v>
      </c>
      <c r="BH212" s="146">
        <f t="shared" si="57"/>
        <v>0</v>
      </c>
      <c r="BI212" s="146">
        <f t="shared" si="58"/>
        <v>0</v>
      </c>
      <c r="BJ212" s="18" t="s">
        <v>79</v>
      </c>
      <c r="BK212" s="146">
        <f t="shared" si="59"/>
        <v>0</v>
      </c>
      <c r="BL212" s="18" t="s">
        <v>133</v>
      </c>
      <c r="BM212" s="18" t="s">
        <v>404</v>
      </c>
    </row>
    <row r="213" spans="2:65" s="1" customFormat="1" ht="24.95" customHeight="1">
      <c r="B213" s="137"/>
      <c r="C213" s="138" t="s">
        <v>148</v>
      </c>
      <c r="D213" s="138" t="s">
        <v>129</v>
      </c>
      <c r="E213" s="139" t="s">
        <v>405</v>
      </c>
      <c r="F213" s="194" t="s">
        <v>406</v>
      </c>
      <c r="G213" s="194"/>
      <c r="H213" s="194"/>
      <c r="I213" s="194"/>
      <c r="J213" s="140" t="s">
        <v>132</v>
      </c>
      <c r="K213" s="141">
        <v>8</v>
      </c>
      <c r="L213" s="195"/>
      <c r="M213" s="195"/>
      <c r="N213" s="195">
        <f t="shared" si="50"/>
        <v>0</v>
      </c>
      <c r="O213" s="195"/>
      <c r="P213" s="195"/>
      <c r="Q213" s="195"/>
      <c r="R213" s="142"/>
      <c r="T213" s="143" t="s">
        <v>5</v>
      </c>
      <c r="U213" s="40" t="s">
        <v>37</v>
      </c>
      <c r="V213" s="144">
        <v>0.443</v>
      </c>
      <c r="W213" s="144">
        <f t="shared" si="51"/>
        <v>3.544</v>
      </c>
      <c r="X213" s="144">
        <v>4.28E-3</v>
      </c>
      <c r="Y213" s="144">
        <f t="shared" si="52"/>
        <v>3.424E-2</v>
      </c>
      <c r="Z213" s="144">
        <v>0</v>
      </c>
      <c r="AA213" s="145">
        <f t="shared" si="53"/>
        <v>0</v>
      </c>
      <c r="AR213" s="18" t="s">
        <v>133</v>
      </c>
      <c r="AT213" s="18" t="s">
        <v>129</v>
      </c>
      <c r="AU213" s="18" t="s">
        <v>92</v>
      </c>
      <c r="AY213" s="18" t="s">
        <v>128</v>
      </c>
      <c r="BE213" s="146">
        <f t="shared" si="54"/>
        <v>0</v>
      </c>
      <c r="BF213" s="146">
        <f t="shared" si="55"/>
        <v>0</v>
      </c>
      <c r="BG213" s="146">
        <f t="shared" si="56"/>
        <v>0</v>
      </c>
      <c r="BH213" s="146">
        <f t="shared" si="57"/>
        <v>0</v>
      </c>
      <c r="BI213" s="146">
        <f t="shared" si="58"/>
        <v>0</v>
      </c>
      <c r="BJ213" s="18" t="s">
        <v>79</v>
      </c>
      <c r="BK213" s="146">
        <f t="shared" si="59"/>
        <v>0</v>
      </c>
      <c r="BL213" s="18" t="s">
        <v>133</v>
      </c>
      <c r="BM213" s="18" t="s">
        <v>407</v>
      </c>
    </row>
    <row r="214" spans="2:65" s="1" customFormat="1" ht="24.95" customHeight="1">
      <c r="B214" s="137"/>
      <c r="C214" s="138" t="s">
        <v>152</v>
      </c>
      <c r="D214" s="138" t="s">
        <v>129</v>
      </c>
      <c r="E214" s="139" t="s">
        <v>408</v>
      </c>
      <c r="F214" s="194" t="s">
        <v>409</v>
      </c>
      <c r="G214" s="194"/>
      <c r="H214" s="194"/>
      <c r="I214" s="194"/>
      <c r="J214" s="140" t="s">
        <v>132</v>
      </c>
      <c r="K214" s="141">
        <v>10</v>
      </c>
      <c r="L214" s="195"/>
      <c r="M214" s="195"/>
      <c r="N214" s="195">
        <f t="shared" si="50"/>
        <v>0</v>
      </c>
      <c r="O214" s="195"/>
      <c r="P214" s="195"/>
      <c r="Q214" s="195"/>
      <c r="R214" s="142"/>
      <c r="T214" s="143" t="s">
        <v>5</v>
      </c>
      <c r="U214" s="40" t="s">
        <v>37</v>
      </c>
      <c r="V214" s="144">
        <v>0.495</v>
      </c>
      <c r="W214" s="144">
        <f t="shared" si="51"/>
        <v>4.95</v>
      </c>
      <c r="X214" s="144">
        <v>5.94E-3</v>
      </c>
      <c r="Y214" s="144">
        <f t="shared" si="52"/>
        <v>5.9400000000000001E-2</v>
      </c>
      <c r="Z214" s="144">
        <v>0</v>
      </c>
      <c r="AA214" s="145">
        <f t="shared" si="53"/>
        <v>0</v>
      </c>
      <c r="AR214" s="18" t="s">
        <v>133</v>
      </c>
      <c r="AT214" s="18" t="s">
        <v>129</v>
      </c>
      <c r="AU214" s="18" t="s">
        <v>92</v>
      </c>
      <c r="AY214" s="18" t="s">
        <v>128</v>
      </c>
      <c r="BE214" s="146">
        <f t="shared" si="54"/>
        <v>0</v>
      </c>
      <c r="BF214" s="146">
        <f t="shared" si="55"/>
        <v>0</v>
      </c>
      <c r="BG214" s="146">
        <f t="shared" si="56"/>
        <v>0</v>
      </c>
      <c r="BH214" s="146">
        <f t="shared" si="57"/>
        <v>0</v>
      </c>
      <c r="BI214" s="146">
        <f t="shared" si="58"/>
        <v>0</v>
      </c>
      <c r="BJ214" s="18" t="s">
        <v>79</v>
      </c>
      <c r="BK214" s="146">
        <f t="shared" si="59"/>
        <v>0</v>
      </c>
      <c r="BL214" s="18" t="s">
        <v>133</v>
      </c>
      <c r="BM214" s="18" t="s">
        <v>410</v>
      </c>
    </row>
    <row r="215" spans="2:65" s="1" customFormat="1" ht="24.95" customHeight="1">
      <c r="B215" s="137"/>
      <c r="C215" s="138" t="s">
        <v>156</v>
      </c>
      <c r="D215" s="138" t="s">
        <v>129</v>
      </c>
      <c r="E215" s="139" t="s">
        <v>411</v>
      </c>
      <c r="F215" s="194" t="s">
        <v>412</v>
      </c>
      <c r="G215" s="194"/>
      <c r="H215" s="194"/>
      <c r="I215" s="194"/>
      <c r="J215" s="140" t="s">
        <v>198</v>
      </c>
      <c r="K215" s="141">
        <v>1</v>
      </c>
      <c r="L215" s="195"/>
      <c r="M215" s="195"/>
      <c r="N215" s="195">
        <f t="shared" si="50"/>
        <v>0</v>
      </c>
      <c r="O215" s="195"/>
      <c r="P215" s="195"/>
      <c r="Q215" s="195"/>
      <c r="R215" s="142"/>
      <c r="T215" s="143" t="s">
        <v>5</v>
      </c>
      <c r="U215" s="40" t="s">
        <v>37</v>
      </c>
      <c r="V215" s="144">
        <v>0.35</v>
      </c>
      <c r="W215" s="144">
        <f t="shared" si="51"/>
        <v>0.35</v>
      </c>
      <c r="X215" s="144">
        <v>0</v>
      </c>
      <c r="Y215" s="144">
        <f t="shared" si="52"/>
        <v>0</v>
      </c>
      <c r="Z215" s="144">
        <v>0</v>
      </c>
      <c r="AA215" s="145">
        <f t="shared" si="53"/>
        <v>0</v>
      </c>
      <c r="AR215" s="18" t="s">
        <v>133</v>
      </c>
      <c r="AT215" s="18" t="s">
        <v>129</v>
      </c>
      <c r="AU215" s="18" t="s">
        <v>92</v>
      </c>
      <c r="AY215" s="18" t="s">
        <v>128</v>
      </c>
      <c r="BE215" s="146">
        <f t="shared" si="54"/>
        <v>0</v>
      </c>
      <c r="BF215" s="146">
        <f t="shared" si="55"/>
        <v>0</v>
      </c>
      <c r="BG215" s="146">
        <f t="shared" si="56"/>
        <v>0</v>
      </c>
      <c r="BH215" s="146">
        <f t="shared" si="57"/>
        <v>0</v>
      </c>
      <c r="BI215" s="146">
        <f t="shared" si="58"/>
        <v>0</v>
      </c>
      <c r="BJ215" s="18" t="s">
        <v>79</v>
      </c>
      <c r="BK215" s="146">
        <f t="shared" si="59"/>
        <v>0</v>
      </c>
      <c r="BL215" s="18" t="s">
        <v>133</v>
      </c>
      <c r="BM215" s="18" t="s">
        <v>413</v>
      </c>
    </row>
    <row r="216" spans="2:65" s="1" customFormat="1" ht="24.95" customHeight="1">
      <c r="B216" s="137"/>
      <c r="C216" s="138" t="s">
        <v>160</v>
      </c>
      <c r="D216" s="138" t="s">
        <v>129</v>
      </c>
      <c r="E216" s="139" t="s">
        <v>414</v>
      </c>
      <c r="F216" s="194" t="s">
        <v>415</v>
      </c>
      <c r="G216" s="194"/>
      <c r="H216" s="194"/>
      <c r="I216" s="194"/>
      <c r="J216" s="140" t="s">
        <v>198</v>
      </c>
      <c r="K216" s="141">
        <v>5</v>
      </c>
      <c r="L216" s="195"/>
      <c r="M216" s="195"/>
      <c r="N216" s="195">
        <f t="shared" si="50"/>
        <v>0</v>
      </c>
      <c r="O216" s="195"/>
      <c r="P216" s="195"/>
      <c r="Q216" s="195"/>
      <c r="R216" s="142"/>
      <c r="T216" s="143" t="s">
        <v>5</v>
      </c>
      <c r="U216" s="40" t="s">
        <v>37</v>
      </c>
      <c r="V216" s="144">
        <v>0.64900000000000002</v>
      </c>
      <c r="W216" s="144">
        <f t="shared" si="51"/>
        <v>3.2450000000000001</v>
      </c>
      <c r="X216" s="144">
        <v>0</v>
      </c>
      <c r="Y216" s="144">
        <f t="shared" si="52"/>
        <v>0</v>
      </c>
      <c r="Z216" s="144">
        <v>0</v>
      </c>
      <c r="AA216" s="145">
        <f t="shared" si="53"/>
        <v>0</v>
      </c>
      <c r="AR216" s="18" t="s">
        <v>133</v>
      </c>
      <c r="AT216" s="18" t="s">
        <v>129</v>
      </c>
      <c r="AU216" s="18" t="s">
        <v>92</v>
      </c>
      <c r="AY216" s="18" t="s">
        <v>128</v>
      </c>
      <c r="BE216" s="146">
        <f t="shared" si="54"/>
        <v>0</v>
      </c>
      <c r="BF216" s="146">
        <f t="shared" si="55"/>
        <v>0</v>
      </c>
      <c r="BG216" s="146">
        <f t="shared" si="56"/>
        <v>0</v>
      </c>
      <c r="BH216" s="146">
        <f t="shared" si="57"/>
        <v>0</v>
      </c>
      <c r="BI216" s="146">
        <f t="shared" si="58"/>
        <v>0</v>
      </c>
      <c r="BJ216" s="18" t="s">
        <v>79</v>
      </c>
      <c r="BK216" s="146">
        <f t="shared" si="59"/>
        <v>0</v>
      </c>
      <c r="BL216" s="18" t="s">
        <v>133</v>
      </c>
      <c r="BM216" s="18" t="s">
        <v>416</v>
      </c>
    </row>
    <row r="217" spans="2:65" s="1" customFormat="1" ht="24.95" customHeight="1">
      <c r="B217" s="137"/>
      <c r="C217" s="138" t="s">
        <v>164</v>
      </c>
      <c r="D217" s="138" t="s">
        <v>129</v>
      </c>
      <c r="E217" s="139" t="s">
        <v>417</v>
      </c>
      <c r="F217" s="194" t="s">
        <v>418</v>
      </c>
      <c r="G217" s="194"/>
      <c r="H217" s="194"/>
      <c r="I217" s="194"/>
      <c r="J217" s="140" t="s">
        <v>198</v>
      </c>
      <c r="K217" s="141">
        <v>4</v>
      </c>
      <c r="L217" s="195"/>
      <c r="M217" s="195"/>
      <c r="N217" s="195">
        <f t="shared" si="50"/>
        <v>0</v>
      </c>
      <c r="O217" s="195"/>
      <c r="P217" s="195"/>
      <c r="Q217" s="195"/>
      <c r="R217" s="142"/>
      <c r="T217" s="143" t="s">
        <v>5</v>
      </c>
      <c r="U217" s="40" t="s">
        <v>37</v>
      </c>
      <c r="V217" s="144">
        <v>0.752</v>
      </c>
      <c r="W217" s="144">
        <f t="shared" si="51"/>
        <v>3.008</v>
      </c>
      <c r="X217" s="144">
        <v>0</v>
      </c>
      <c r="Y217" s="144">
        <f t="shared" si="52"/>
        <v>0</v>
      </c>
      <c r="Z217" s="144">
        <v>0</v>
      </c>
      <c r="AA217" s="145">
        <f t="shared" si="53"/>
        <v>0</v>
      </c>
      <c r="AR217" s="18" t="s">
        <v>133</v>
      </c>
      <c r="AT217" s="18" t="s">
        <v>129</v>
      </c>
      <c r="AU217" s="18" t="s">
        <v>92</v>
      </c>
      <c r="AY217" s="18" t="s">
        <v>128</v>
      </c>
      <c r="BE217" s="146">
        <f t="shared" si="54"/>
        <v>0</v>
      </c>
      <c r="BF217" s="146">
        <f t="shared" si="55"/>
        <v>0</v>
      </c>
      <c r="BG217" s="146">
        <f t="shared" si="56"/>
        <v>0</v>
      </c>
      <c r="BH217" s="146">
        <f t="shared" si="57"/>
        <v>0</v>
      </c>
      <c r="BI217" s="146">
        <f t="shared" si="58"/>
        <v>0</v>
      </c>
      <c r="BJ217" s="18" t="s">
        <v>79</v>
      </c>
      <c r="BK217" s="146">
        <f t="shared" si="59"/>
        <v>0</v>
      </c>
      <c r="BL217" s="18" t="s">
        <v>133</v>
      </c>
      <c r="BM217" s="18" t="s">
        <v>419</v>
      </c>
    </row>
    <row r="218" spans="2:65" s="1" customFormat="1" ht="24.95" customHeight="1">
      <c r="B218" s="137"/>
      <c r="C218" s="138" t="s">
        <v>168</v>
      </c>
      <c r="D218" s="138" t="s">
        <v>129</v>
      </c>
      <c r="E218" s="139" t="s">
        <v>420</v>
      </c>
      <c r="F218" s="194" t="s">
        <v>421</v>
      </c>
      <c r="G218" s="194"/>
      <c r="H218" s="194"/>
      <c r="I218" s="194"/>
      <c r="J218" s="140" t="s">
        <v>198</v>
      </c>
      <c r="K218" s="141">
        <v>4</v>
      </c>
      <c r="L218" s="195"/>
      <c r="M218" s="195"/>
      <c r="N218" s="195">
        <f t="shared" si="50"/>
        <v>0</v>
      </c>
      <c r="O218" s="195"/>
      <c r="P218" s="195"/>
      <c r="Q218" s="195"/>
      <c r="R218" s="142"/>
      <c r="T218" s="143" t="s">
        <v>5</v>
      </c>
      <c r="U218" s="40" t="s">
        <v>37</v>
      </c>
      <c r="V218" s="144">
        <v>0.96799999999999997</v>
      </c>
      <c r="W218" s="144">
        <f t="shared" si="51"/>
        <v>3.8719999999999999</v>
      </c>
      <c r="X218" s="144">
        <v>0</v>
      </c>
      <c r="Y218" s="144">
        <f t="shared" si="52"/>
        <v>0</v>
      </c>
      <c r="Z218" s="144">
        <v>0</v>
      </c>
      <c r="AA218" s="145">
        <f t="shared" si="53"/>
        <v>0</v>
      </c>
      <c r="AR218" s="18" t="s">
        <v>133</v>
      </c>
      <c r="AT218" s="18" t="s">
        <v>129</v>
      </c>
      <c r="AU218" s="18" t="s">
        <v>92</v>
      </c>
      <c r="AY218" s="18" t="s">
        <v>128</v>
      </c>
      <c r="BE218" s="146">
        <f t="shared" si="54"/>
        <v>0</v>
      </c>
      <c r="BF218" s="146">
        <f t="shared" si="55"/>
        <v>0</v>
      </c>
      <c r="BG218" s="146">
        <f t="shared" si="56"/>
        <v>0</v>
      </c>
      <c r="BH218" s="146">
        <f t="shared" si="57"/>
        <v>0</v>
      </c>
      <c r="BI218" s="146">
        <f t="shared" si="58"/>
        <v>0</v>
      </c>
      <c r="BJ218" s="18" t="s">
        <v>79</v>
      </c>
      <c r="BK218" s="146">
        <f t="shared" si="59"/>
        <v>0</v>
      </c>
      <c r="BL218" s="18" t="s">
        <v>133</v>
      </c>
      <c r="BM218" s="18" t="s">
        <v>422</v>
      </c>
    </row>
    <row r="219" spans="2:65" s="1" customFormat="1" ht="24.95" customHeight="1">
      <c r="B219" s="137"/>
      <c r="C219" s="138" t="s">
        <v>172</v>
      </c>
      <c r="D219" s="138" t="s">
        <v>129</v>
      </c>
      <c r="E219" s="139" t="s">
        <v>423</v>
      </c>
      <c r="F219" s="194" t="s">
        <v>424</v>
      </c>
      <c r="G219" s="194"/>
      <c r="H219" s="194"/>
      <c r="I219" s="194"/>
      <c r="J219" s="140" t="s">
        <v>132</v>
      </c>
      <c r="K219" s="141">
        <v>2.5</v>
      </c>
      <c r="L219" s="195"/>
      <c r="M219" s="195"/>
      <c r="N219" s="195">
        <f t="shared" si="50"/>
        <v>0</v>
      </c>
      <c r="O219" s="195"/>
      <c r="P219" s="195"/>
      <c r="Q219" s="195"/>
      <c r="R219" s="142"/>
      <c r="T219" s="143" t="s">
        <v>5</v>
      </c>
      <c r="U219" s="40" t="s">
        <v>37</v>
      </c>
      <c r="V219" s="144">
        <v>0.58099999999999996</v>
      </c>
      <c r="W219" s="144">
        <f t="shared" si="51"/>
        <v>1.4524999999999999</v>
      </c>
      <c r="X219" s="144">
        <v>6.3400000000000001E-3</v>
      </c>
      <c r="Y219" s="144">
        <f t="shared" si="52"/>
        <v>1.585E-2</v>
      </c>
      <c r="Z219" s="144">
        <v>0</v>
      </c>
      <c r="AA219" s="145">
        <f t="shared" si="53"/>
        <v>0</v>
      </c>
      <c r="AR219" s="18" t="s">
        <v>133</v>
      </c>
      <c r="AT219" s="18" t="s">
        <v>129</v>
      </c>
      <c r="AU219" s="18" t="s">
        <v>92</v>
      </c>
      <c r="AY219" s="18" t="s">
        <v>128</v>
      </c>
      <c r="BE219" s="146">
        <f t="shared" si="54"/>
        <v>0</v>
      </c>
      <c r="BF219" s="146">
        <f t="shared" si="55"/>
        <v>0</v>
      </c>
      <c r="BG219" s="146">
        <f t="shared" si="56"/>
        <v>0</v>
      </c>
      <c r="BH219" s="146">
        <f t="shared" si="57"/>
        <v>0</v>
      </c>
      <c r="BI219" s="146">
        <f t="shared" si="58"/>
        <v>0</v>
      </c>
      <c r="BJ219" s="18" t="s">
        <v>79</v>
      </c>
      <c r="BK219" s="146">
        <f t="shared" si="59"/>
        <v>0</v>
      </c>
      <c r="BL219" s="18" t="s">
        <v>133</v>
      </c>
      <c r="BM219" s="18" t="s">
        <v>425</v>
      </c>
    </row>
    <row r="220" spans="2:65" s="1" customFormat="1" ht="24.95" customHeight="1">
      <c r="B220" s="137"/>
      <c r="C220" s="138" t="s">
        <v>174</v>
      </c>
      <c r="D220" s="138" t="s">
        <v>129</v>
      </c>
      <c r="E220" s="139" t="s">
        <v>426</v>
      </c>
      <c r="F220" s="194" t="s">
        <v>427</v>
      </c>
      <c r="G220" s="194"/>
      <c r="H220" s="194"/>
      <c r="I220" s="194"/>
      <c r="J220" s="140" t="s">
        <v>132</v>
      </c>
      <c r="K220" s="141">
        <v>8</v>
      </c>
      <c r="L220" s="195"/>
      <c r="M220" s="195"/>
      <c r="N220" s="195">
        <f t="shared" si="50"/>
        <v>0</v>
      </c>
      <c r="O220" s="195"/>
      <c r="P220" s="195"/>
      <c r="Q220" s="195"/>
      <c r="R220" s="142"/>
      <c r="T220" s="143" t="s">
        <v>5</v>
      </c>
      <c r="U220" s="40" t="s">
        <v>37</v>
      </c>
      <c r="V220" s="144">
        <v>0.71799999999999997</v>
      </c>
      <c r="W220" s="144">
        <f t="shared" si="51"/>
        <v>5.7439999999999998</v>
      </c>
      <c r="X220" s="144">
        <v>7.5900000000000004E-3</v>
      </c>
      <c r="Y220" s="144">
        <f t="shared" si="52"/>
        <v>6.0720000000000003E-2</v>
      </c>
      <c r="Z220" s="144">
        <v>0</v>
      </c>
      <c r="AA220" s="145">
        <f t="shared" si="53"/>
        <v>0</v>
      </c>
      <c r="AR220" s="18" t="s">
        <v>133</v>
      </c>
      <c r="AT220" s="18" t="s">
        <v>129</v>
      </c>
      <c r="AU220" s="18" t="s">
        <v>92</v>
      </c>
      <c r="AY220" s="18" t="s">
        <v>128</v>
      </c>
      <c r="BE220" s="146">
        <f t="shared" si="54"/>
        <v>0</v>
      </c>
      <c r="BF220" s="146">
        <f t="shared" si="55"/>
        <v>0</v>
      </c>
      <c r="BG220" s="146">
        <f t="shared" si="56"/>
        <v>0</v>
      </c>
      <c r="BH220" s="146">
        <f t="shared" si="57"/>
        <v>0</v>
      </c>
      <c r="BI220" s="146">
        <f t="shared" si="58"/>
        <v>0</v>
      </c>
      <c r="BJ220" s="18" t="s">
        <v>79</v>
      </c>
      <c r="BK220" s="146">
        <f t="shared" si="59"/>
        <v>0</v>
      </c>
      <c r="BL220" s="18" t="s">
        <v>133</v>
      </c>
      <c r="BM220" s="18" t="s">
        <v>428</v>
      </c>
    </row>
    <row r="221" spans="2:65" s="1" customFormat="1" ht="24.95" customHeight="1">
      <c r="B221" s="137"/>
      <c r="C221" s="138" t="s">
        <v>178</v>
      </c>
      <c r="D221" s="138" t="s">
        <v>129</v>
      </c>
      <c r="E221" s="139" t="s">
        <v>429</v>
      </c>
      <c r="F221" s="194" t="s">
        <v>430</v>
      </c>
      <c r="G221" s="194"/>
      <c r="H221" s="194"/>
      <c r="I221" s="194"/>
      <c r="J221" s="140" t="s">
        <v>198</v>
      </c>
      <c r="K221" s="141">
        <v>1</v>
      </c>
      <c r="L221" s="195"/>
      <c r="M221" s="195"/>
      <c r="N221" s="195">
        <f t="shared" si="50"/>
        <v>0</v>
      </c>
      <c r="O221" s="195"/>
      <c r="P221" s="195"/>
      <c r="Q221" s="195"/>
      <c r="R221" s="142"/>
      <c r="T221" s="143" t="s">
        <v>5</v>
      </c>
      <c r="U221" s="40" t="s">
        <v>37</v>
      </c>
      <c r="V221" s="144">
        <v>1.726</v>
      </c>
      <c r="W221" s="144">
        <f t="shared" si="51"/>
        <v>1.726</v>
      </c>
      <c r="X221" s="144">
        <v>0</v>
      </c>
      <c r="Y221" s="144">
        <f t="shared" si="52"/>
        <v>0</v>
      </c>
      <c r="Z221" s="144">
        <v>0</v>
      </c>
      <c r="AA221" s="145">
        <f t="shared" si="53"/>
        <v>0</v>
      </c>
      <c r="AR221" s="18" t="s">
        <v>133</v>
      </c>
      <c r="AT221" s="18" t="s">
        <v>129</v>
      </c>
      <c r="AU221" s="18" t="s">
        <v>92</v>
      </c>
      <c r="AY221" s="18" t="s">
        <v>128</v>
      </c>
      <c r="BE221" s="146">
        <f t="shared" si="54"/>
        <v>0</v>
      </c>
      <c r="BF221" s="146">
        <f t="shared" si="55"/>
        <v>0</v>
      </c>
      <c r="BG221" s="146">
        <f t="shared" si="56"/>
        <v>0</v>
      </c>
      <c r="BH221" s="146">
        <f t="shared" si="57"/>
        <v>0</v>
      </c>
      <c r="BI221" s="146">
        <f t="shared" si="58"/>
        <v>0</v>
      </c>
      <c r="BJ221" s="18" t="s">
        <v>79</v>
      </c>
      <c r="BK221" s="146">
        <f t="shared" si="59"/>
        <v>0</v>
      </c>
      <c r="BL221" s="18" t="s">
        <v>133</v>
      </c>
      <c r="BM221" s="18" t="s">
        <v>431</v>
      </c>
    </row>
    <row r="222" spans="2:65" s="1" customFormat="1" ht="24.95" customHeight="1">
      <c r="B222" s="137"/>
      <c r="C222" s="138" t="s">
        <v>182</v>
      </c>
      <c r="D222" s="138" t="s">
        <v>129</v>
      </c>
      <c r="E222" s="139" t="s">
        <v>432</v>
      </c>
      <c r="F222" s="194" t="s">
        <v>433</v>
      </c>
      <c r="G222" s="194"/>
      <c r="H222" s="194"/>
      <c r="I222" s="194"/>
      <c r="J222" s="140" t="s">
        <v>198</v>
      </c>
      <c r="K222" s="141">
        <v>2</v>
      </c>
      <c r="L222" s="195"/>
      <c r="M222" s="195"/>
      <c r="N222" s="195">
        <f t="shared" si="50"/>
        <v>0</v>
      </c>
      <c r="O222" s="195"/>
      <c r="P222" s="195"/>
      <c r="Q222" s="195"/>
      <c r="R222" s="142"/>
      <c r="T222" s="143" t="s">
        <v>5</v>
      </c>
      <c r="U222" s="40" t="s">
        <v>37</v>
      </c>
      <c r="V222" s="144">
        <v>0.85299999999999998</v>
      </c>
      <c r="W222" s="144">
        <f t="shared" si="51"/>
        <v>1.706</v>
      </c>
      <c r="X222" s="144">
        <v>1.49E-3</v>
      </c>
      <c r="Y222" s="144">
        <f t="shared" si="52"/>
        <v>2.98E-3</v>
      </c>
      <c r="Z222" s="144">
        <v>0</v>
      </c>
      <c r="AA222" s="145">
        <f t="shared" si="53"/>
        <v>0</v>
      </c>
      <c r="AR222" s="18" t="s">
        <v>133</v>
      </c>
      <c r="AT222" s="18" t="s">
        <v>129</v>
      </c>
      <c r="AU222" s="18" t="s">
        <v>92</v>
      </c>
      <c r="AY222" s="18" t="s">
        <v>128</v>
      </c>
      <c r="BE222" s="146">
        <f t="shared" si="54"/>
        <v>0</v>
      </c>
      <c r="BF222" s="146">
        <f t="shared" si="55"/>
        <v>0</v>
      </c>
      <c r="BG222" s="146">
        <f t="shared" si="56"/>
        <v>0</v>
      </c>
      <c r="BH222" s="146">
        <f t="shared" si="57"/>
        <v>0</v>
      </c>
      <c r="BI222" s="146">
        <f t="shared" si="58"/>
        <v>0</v>
      </c>
      <c r="BJ222" s="18" t="s">
        <v>79</v>
      </c>
      <c r="BK222" s="146">
        <f t="shared" si="59"/>
        <v>0</v>
      </c>
      <c r="BL222" s="18" t="s">
        <v>133</v>
      </c>
      <c r="BM222" s="18" t="s">
        <v>434</v>
      </c>
    </row>
    <row r="223" spans="2:65" s="1" customFormat="1" ht="24.95" customHeight="1">
      <c r="B223" s="137"/>
      <c r="C223" s="138" t="s">
        <v>11</v>
      </c>
      <c r="D223" s="138" t="s">
        <v>129</v>
      </c>
      <c r="E223" s="139" t="s">
        <v>435</v>
      </c>
      <c r="F223" s="194" t="s">
        <v>436</v>
      </c>
      <c r="G223" s="194"/>
      <c r="H223" s="194"/>
      <c r="I223" s="194"/>
      <c r="J223" s="140" t="s">
        <v>198</v>
      </c>
      <c r="K223" s="141">
        <v>2</v>
      </c>
      <c r="L223" s="195"/>
      <c r="M223" s="195"/>
      <c r="N223" s="195">
        <f t="shared" si="50"/>
        <v>0</v>
      </c>
      <c r="O223" s="195"/>
      <c r="P223" s="195"/>
      <c r="Q223" s="195"/>
      <c r="R223" s="142"/>
      <c r="T223" s="143" t="s">
        <v>5</v>
      </c>
      <c r="U223" s="40" t="s">
        <v>37</v>
      </c>
      <c r="V223" s="144">
        <v>1.0089999999999999</v>
      </c>
      <c r="W223" s="144">
        <f t="shared" si="51"/>
        <v>2.0179999999999998</v>
      </c>
      <c r="X223" s="144">
        <v>1.7600000000000001E-3</v>
      </c>
      <c r="Y223" s="144">
        <f t="shared" si="52"/>
        <v>3.5200000000000001E-3</v>
      </c>
      <c r="Z223" s="144">
        <v>0</v>
      </c>
      <c r="AA223" s="145">
        <f t="shared" si="53"/>
        <v>0</v>
      </c>
      <c r="AR223" s="18" t="s">
        <v>133</v>
      </c>
      <c r="AT223" s="18" t="s">
        <v>129</v>
      </c>
      <c r="AU223" s="18" t="s">
        <v>92</v>
      </c>
      <c r="AY223" s="18" t="s">
        <v>128</v>
      </c>
      <c r="BE223" s="146">
        <f t="shared" si="54"/>
        <v>0</v>
      </c>
      <c r="BF223" s="146">
        <f t="shared" si="55"/>
        <v>0</v>
      </c>
      <c r="BG223" s="146">
        <f t="shared" si="56"/>
        <v>0</v>
      </c>
      <c r="BH223" s="146">
        <f t="shared" si="57"/>
        <v>0</v>
      </c>
      <c r="BI223" s="146">
        <f t="shared" si="58"/>
        <v>0</v>
      </c>
      <c r="BJ223" s="18" t="s">
        <v>79</v>
      </c>
      <c r="BK223" s="146">
        <f t="shared" si="59"/>
        <v>0</v>
      </c>
      <c r="BL223" s="18" t="s">
        <v>133</v>
      </c>
      <c r="BM223" s="18" t="s">
        <v>437</v>
      </c>
    </row>
    <row r="224" spans="2:65" s="1" customFormat="1" ht="24.95" customHeight="1">
      <c r="B224" s="137"/>
      <c r="C224" s="138" t="s">
        <v>133</v>
      </c>
      <c r="D224" s="138" t="s">
        <v>129</v>
      </c>
      <c r="E224" s="139" t="s">
        <v>438</v>
      </c>
      <c r="F224" s="194" t="s">
        <v>439</v>
      </c>
      <c r="G224" s="194"/>
      <c r="H224" s="194"/>
      <c r="I224" s="194"/>
      <c r="J224" s="140" t="s">
        <v>198</v>
      </c>
      <c r="K224" s="141">
        <v>1</v>
      </c>
      <c r="L224" s="195"/>
      <c r="M224" s="195"/>
      <c r="N224" s="195">
        <f t="shared" si="50"/>
        <v>0</v>
      </c>
      <c r="O224" s="195"/>
      <c r="P224" s="195"/>
      <c r="Q224" s="195"/>
      <c r="R224" s="142"/>
      <c r="T224" s="143" t="s">
        <v>5</v>
      </c>
      <c r="U224" s="40" t="s">
        <v>37</v>
      </c>
      <c r="V224" s="144">
        <v>1.363</v>
      </c>
      <c r="W224" s="144">
        <f t="shared" si="51"/>
        <v>1.363</v>
      </c>
      <c r="X224" s="144">
        <v>2.3700000000000001E-3</v>
      </c>
      <c r="Y224" s="144">
        <f t="shared" si="52"/>
        <v>2.3700000000000001E-3</v>
      </c>
      <c r="Z224" s="144">
        <v>0</v>
      </c>
      <c r="AA224" s="145">
        <f t="shared" si="53"/>
        <v>0</v>
      </c>
      <c r="AR224" s="18" t="s">
        <v>133</v>
      </c>
      <c r="AT224" s="18" t="s">
        <v>129</v>
      </c>
      <c r="AU224" s="18" t="s">
        <v>92</v>
      </c>
      <c r="AY224" s="18" t="s">
        <v>128</v>
      </c>
      <c r="BE224" s="146">
        <f t="shared" si="54"/>
        <v>0</v>
      </c>
      <c r="BF224" s="146">
        <f t="shared" si="55"/>
        <v>0</v>
      </c>
      <c r="BG224" s="146">
        <f t="shared" si="56"/>
        <v>0</v>
      </c>
      <c r="BH224" s="146">
        <f t="shared" si="57"/>
        <v>0</v>
      </c>
      <c r="BI224" s="146">
        <f t="shared" si="58"/>
        <v>0</v>
      </c>
      <c r="BJ224" s="18" t="s">
        <v>79</v>
      </c>
      <c r="BK224" s="146">
        <f t="shared" si="59"/>
        <v>0</v>
      </c>
      <c r="BL224" s="18" t="s">
        <v>133</v>
      </c>
      <c r="BM224" s="18" t="s">
        <v>440</v>
      </c>
    </row>
    <row r="225" spans="2:65" s="1" customFormat="1" ht="24.95" customHeight="1">
      <c r="B225" s="137"/>
      <c r="C225" s="138" t="s">
        <v>358</v>
      </c>
      <c r="D225" s="138" t="s">
        <v>129</v>
      </c>
      <c r="E225" s="139" t="s">
        <v>441</v>
      </c>
      <c r="F225" s="194" t="s">
        <v>442</v>
      </c>
      <c r="G225" s="194"/>
      <c r="H225" s="194"/>
      <c r="I225" s="194"/>
      <c r="J225" s="140" t="s">
        <v>198</v>
      </c>
      <c r="K225" s="141">
        <v>1</v>
      </c>
      <c r="L225" s="195"/>
      <c r="M225" s="195"/>
      <c r="N225" s="195">
        <f t="shared" si="50"/>
        <v>0</v>
      </c>
      <c r="O225" s="195"/>
      <c r="P225" s="195"/>
      <c r="Q225" s="195"/>
      <c r="R225" s="142"/>
      <c r="T225" s="143" t="s">
        <v>5</v>
      </c>
      <c r="U225" s="40" t="s">
        <v>37</v>
      </c>
      <c r="V225" s="144">
        <v>1.7470000000000001</v>
      </c>
      <c r="W225" s="144">
        <f t="shared" si="51"/>
        <v>1.7470000000000001</v>
      </c>
      <c r="X225" s="144">
        <v>3.0400000000000002E-3</v>
      </c>
      <c r="Y225" s="144">
        <f t="shared" si="52"/>
        <v>3.0400000000000002E-3</v>
      </c>
      <c r="Z225" s="144">
        <v>0</v>
      </c>
      <c r="AA225" s="145">
        <f t="shared" si="53"/>
        <v>0</v>
      </c>
      <c r="AR225" s="18" t="s">
        <v>133</v>
      </c>
      <c r="AT225" s="18" t="s">
        <v>129</v>
      </c>
      <c r="AU225" s="18" t="s">
        <v>92</v>
      </c>
      <c r="AY225" s="18" t="s">
        <v>128</v>
      </c>
      <c r="BE225" s="146">
        <f t="shared" si="54"/>
        <v>0</v>
      </c>
      <c r="BF225" s="146">
        <f t="shared" si="55"/>
        <v>0</v>
      </c>
      <c r="BG225" s="146">
        <f t="shared" si="56"/>
        <v>0</v>
      </c>
      <c r="BH225" s="146">
        <f t="shared" si="57"/>
        <v>0</v>
      </c>
      <c r="BI225" s="146">
        <f t="shared" si="58"/>
        <v>0</v>
      </c>
      <c r="BJ225" s="18" t="s">
        <v>79</v>
      </c>
      <c r="BK225" s="146">
        <f t="shared" si="59"/>
        <v>0</v>
      </c>
      <c r="BL225" s="18" t="s">
        <v>133</v>
      </c>
      <c r="BM225" s="18" t="s">
        <v>443</v>
      </c>
    </row>
    <row r="226" spans="2:65" s="1" customFormat="1" ht="24.95" customHeight="1">
      <c r="B226" s="137"/>
      <c r="C226" s="138" t="s">
        <v>362</v>
      </c>
      <c r="D226" s="138" t="s">
        <v>129</v>
      </c>
      <c r="E226" s="139" t="s">
        <v>444</v>
      </c>
      <c r="F226" s="194" t="s">
        <v>445</v>
      </c>
      <c r="G226" s="194"/>
      <c r="H226" s="194"/>
      <c r="I226" s="194"/>
      <c r="J226" s="140" t="s">
        <v>198</v>
      </c>
      <c r="K226" s="141">
        <v>1</v>
      </c>
      <c r="L226" s="195"/>
      <c r="M226" s="195"/>
      <c r="N226" s="195">
        <f t="shared" si="50"/>
        <v>0</v>
      </c>
      <c r="O226" s="195"/>
      <c r="P226" s="195"/>
      <c r="Q226" s="195"/>
      <c r="R226" s="142"/>
      <c r="T226" s="143" t="s">
        <v>5</v>
      </c>
      <c r="U226" s="40" t="s">
        <v>37</v>
      </c>
      <c r="V226" s="144">
        <v>1.3480000000000001</v>
      </c>
      <c r="W226" s="144">
        <f t="shared" si="51"/>
        <v>1.3480000000000001</v>
      </c>
      <c r="X226" s="144">
        <v>2.2300000000000002E-3</v>
      </c>
      <c r="Y226" s="144">
        <f t="shared" si="52"/>
        <v>2.2300000000000002E-3</v>
      </c>
      <c r="Z226" s="144">
        <v>0</v>
      </c>
      <c r="AA226" s="145">
        <f t="shared" si="53"/>
        <v>0</v>
      </c>
      <c r="AR226" s="18" t="s">
        <v>133</v>
      </c>
      <c r="AT226" s="18" t="s">
        <v>129</v>
      </c>
      <c r="AU226" s="18" t="s">
        <v>92</v>
      </c>
      <c r="AY226" s="18" t="s">
        <v>128</v>
      </c>
      <c r="BE226" s="146">
        <f t="shared" si="54"/>
        <v>0</v>
      </c>
      <c r="BF226" s="146">
        <f t="shared" si="55"/>
        <v>0</v>
      </c>
      <c r="BG226" s="146">
        <f t="shared" si="56"/>
        <v>0</v>
      </c>
      <c r="BH226" s="146">
        <f t="shared" si="57"/>
        <v>0</v>
      </c>
      <c r="BI226" s="146">
        <f t="shared" si="58"/>
        <v>0</v>
      </c>
      <c r="BJ226" s="18" t="s">
        <v>79</v>
      </c>
      <c r="BK226" s="146">
        <f t="shared" si="59"/>
        <v>0</v>
      </c>
      <c r="BL226" s="18" t="s">
        <v>133</v>
      </c>
      <c r="BM226" s="18" t="s">
        <v>446</v>
      </c>
    </row>
    <row r="227" spans="2:65" s="1" customFormat="1" ht="24.95" customHeight="1">
      <c r="B227" s="137"/>
      <c r="C227" s="138" t="s">
        <v>366</v>
      </c>
      <c r="D227" s="138" t="s">
        <v>129</v>
      </c>
      <c r="E227" s="139" t="s">
        <v>447</v>
      </c>
      <c r="F227" s="194" t="s">
        <v>448</v>
      </c>
      <c r="G227" s="194"/>
      <c r="H227" s="194"/>
      <c r="I227" s="194"/>
      <c r="J227" s="140" t="s">
        <v>132</v>
      </c>
      <c r="K227" s="141">
        <v>29</v>
      </c>
      <c r="L227" s="195"/>
      <c r="M227" s="195"/>
      <c r="N227" s="195">
        <f t="shared" si="50"/>
        <v>0</v>
      </c>
      <c r="O227" s="195"/>
      <c r="P227" s="195"/>
      <c r="Q227" s="195"/>
      <c r="R227" s="142"/>
      <c r="T227" s="143" t="s">
        <v>5</v>
      </c>
      <c r="U227" s="40" t="s">
        <v>37</v>
      </c>
      <c r="V227" s="144">
        <v>2.1000000000000001E-2</v>
      </c>
      <c r="W227" s="144">
        <f t="shared" si="51"/>
        <v>0.60899999999999999</v>
      </c>
      <c r="X227" s="144">
        <v>0</v>
      </c>
      <c r="Y227" s="144">
        <f t="shared" si="52"/>
        <v>0</v>
      </c>
      <c r="Z227" s="144">
        <v>0</v>
      </c>
      <c r="AA227" s="145">
        <f t="shared" si="53"/>
        <v>0</v>
      </c>
      <c r="AR227" s="18" t="s">
        <v>133</v>
      </c>
      <c r="AT227" s="18" t="s">
        <v>129</v>
      </c>
      <c r="AU227" s="18" t="s">
        <v>92</v>
      </c>
      <c r="AY227" s="18" t="s">
        <v>128</v>
      </c>
      <c r="BE227" s="146">
        <f t="shared" si="54"/>
        <v>0</v>
      </c>
      <c r="BF227" s="146">
        <f t="shared" si="55"/>
        <v>0</v>
      </c>
      <c r="BG227" s="146">
        <f t="shared" si="56"/>
        <v>0</v>
      </c>
      <c r="BH227" s="146">
        <f t="shared" si="57"/>
        <v>0</v>
      </c>
      <c r="BI227" s="146">
        <f t="shared" si="58"/>
        <v>0</v>
      </c>
      <c r="BJ227" s="18" t="s">
        <v>79</v>
      </c>
      <c r="BK227" s="146">
        <f t="shared" si="59"/>
        <v>0</v>
      </c>
      <c r="BL227" s="18" t="s">
        <v>133</v>
      </c>
      <c r="BM227" s="18" t="s">
        <v>449</v>
      </c>
    </row>
    <row r="228" spans="2:65" s="1" customFormat="1" ht="24.95" customHeight="1">
      <c r="B228" s="137"/>
      <c r="C228" s="138" t="s">
        <v>370</v>
      </c>
      <c r="D228" s="138" t="s">
        <v>129</v>
      </c>
      <c r="E228" s="139" t="s">
        <v>450</v>
      </c>
      <c r="F228" s="194" t="s">
        <v>451</v>
      </c>
      <c r="G228" s="194"/>
      <c r="H228" s="194"/>
      <c r="I228" s="194"/>
      <c r="J228" s="140" t="s">
        <v>132</v>
      </c>
      <c r="K228" s="141">
        <v>8</v>
      </c>
      <c r="L228" s="195"/>
      <c r="M228" s="195"/>
      <c r="N228" s="195">
        <f t="shared" si="50"/>
        <v>0</v>
      </c>
      <c r="O228" s="195"/>
      <c r="P228" s="195"/>
      <c r="Q228" s="195"/>
      <c r="R228" s="142"/>
      <c r="T228" s="143" t="s">
        <v>5</v>
      </c>
      <c r="U228" s="40" t="s">
        <v>37</v>
      </c>
      <c r="V228" s="144">
        <v>3.2000000000000001E-2</v>
      </c>
      <c r="W228" s="144">
        <f t="shared" si="51"/>
        <v>0.25600000000000001</v>
      </c>
      <c r="X228" s="144">
        <v>0</v>
      </c>
      <c r="Y228" s="144">
        <f t="shared" si="52"/>
        <v>0</v>
      </c>
      <c r="Z228" s="144">
        <v>0</v>
      </c>
      <c r="AA228" s="145">
        <f t="shared" si="53"/>
        <v>0</v>
      </c>
      <c r="AR228" s="18" t="s">
        <v>133</v>
      </c>
      <c r="AT228" s="18" t="s">
        <v>129</v>
      </c>
      <c r="AU228" s="18" t="s">
        <v>92</v>
      </c>
      <c r="AY228" s="18" t="s">
        <v>128</v>
      </c>
      <c r="BE228" s="146">
        <f t="shared" si="54"/>
        <v>0</v>
      </c>
      <c r="BF228" s="146">
        <f t="shared" si="55"/>
        <v>0</v>
      </c>
      <c r="BG228" s="146">
        <f t="shared" si="56"/>
        <v>0</v>
      </c>
      <c r="BH228" s="146">
        <f t="shared" si="57"/>
        <v>0</v>
      </c>
      <c r="BI228" s="146">
        <f t="shared" si="58"/>
        <v>0</v>
      </c>
      <c r="BJ228" s="18" t="s">
        <v>79</v>
      </c>
      <c r="BK228" s="146">
        <f t="shared" si="59"/>
        <v>0</v>
      </c>
      <c r="BL228" s="18" t="s">
        <v>133</v>
      </c>
      <c r="BM228" s="18" t="s">
        <v>452</v>
      </c>
    </row>
    <row r="229" spans="2:65" s="1" customFormat="1" ht="24.95" customHeight="1">
      <c r="B229" s="137"/>
      <c r="C229" s="138" t="s">
        <v>10</v>
      </c>
      <c r="D229" s="138" t="s">
        <v>129</v>
      </c>
      <c r="E229" s="139" t="s">
        <v>453</v>
      </c>
      <c r="F229" s="194" t="s">
        <v>454</v>
      </c>
      <c r="G229" s="194"/>
      <c r="H229" s="194"/>
      <c r="I229" s="194"/>
      <c r="J229" s="140" t="s">
        <v>132</v>
      </c>
      <c r="K229" s="141">
        <v>22</v>
      </c>
      <c r="L229" s="195"/>
      <c r="M229" s="195"/>
      <c r="N229" s="195">
        <f t="shared" si="50"/>
        <v>0</v>
      </c>
      <c r="O229" s="195"/>
      <c r="P229" s="195"/>
      <c r="Q229" s="195"/>
      <c r="R229" s="142"/>
      <c r="T229" s="143" t="s">
        <v>5</v>
      </c>
      <c r="U229" s="40" t="s">
        <v>37</v>
      </c>
      <c r="V229" s="144">
        <v>4.2000000000000003E-2</v>
      </c>
      <c r="W229" s="144">
        <f t="shared" si="51"/>
        <v>0.92400000000000004</v>
      </c>
      <c r="X229" s="144">
        <v>0</v>
      </c>
      <c r="Y229" s="144">
        <f t="shared" si="52"/>
        <v>0</v>
      </c>
      <c r="Z229" s="144">
        <v>0</v>
      </c>
      <c r="AA229" s="145">
        <f t="shared" si="53"/>
        <v>0</v>
      </c>
      <c r="AR229" s="18" t="s">
        <v>133</v>
      </c>
      <c r="AT229" s="18" t="s">
        <v>129</v>
      </c>
      <c r="AU229" s="18" t="s">
        <v>92</v>
      </c>
      <c r="AY229" s="18" t="s">
        <v>128</v>
      </c>
      <c r="BE229" s="146">
        <f t="shared" si="54"/>
        <v>0</v>
      </c>
      <c r="BF229" s="146">
        <f t="shared" si="55"/>
        <v>0</v>
      </c>
      <c r="BG229" s="146">
        <f t="shared" si="56"/>
        <v>0</v>
      </c>
      <c r="BH229" s="146">
        <f t="shared" si="57"/>
        <v>0</v>
      </c>
      <c r="BI229" s="146">
        <f t="shared" si="58"/>
        <v>0</v>
      </c>
      <c r="BJ229" s="18" t="s">
        <v>79</v>
      </c>
      <c r="BK229" s="146">
        <f t="shared" si="59"/>
        <v>0</v>
      </c>
      <c r="BL229" s="18" t="s">
        <v>133</v>
      </c>
      <c r="BM229" s="18" t="s">
        <v>455</v>
      </c>
    </row>
    <row r="230" spans="2:65" s="1" customFormat="1" ht="24.95" customHeight="1">
      <c r="B230" s="137"/>
      <c r="C230" s="138" t="s">
        <v>376</v>
      </c>
      <c r="D230" s="138" t="s">
        <v>129</v>
      </c>
      <c r="E230" s="139" t="s">
        <v>456</v>
      </c>
      <c r="F230" s="194" t="s">
        <v>457</v>
      </c>
      <c r="G230" s="194"/>
      <c r="H230" s="194"/>
      <c r="I230" s="194"/>
      <c r="J230" s="140" t="s">
        <v>132</v>
      </c>
      <c r="K230" s="141">
        <v>10</v>
      </c>
      <c r="L230" s="195"/>
      <c r="M230" s="195"/>
      <c r="N230" s="195">
        <f t="shared" si="50"/>
        <v>0</v>
      </c>
      <c r="O230" s="195"/>
      <c r="P230" s="195"/>
      <c r="Q230" s="195"/>
      <c r="R230" s="142"/>
      <c r="T230" s="143" t="s">
        <v>5</v>
      </c>
      <c r="U230" s="40" t="s">
        <v>37</v>
      </c>
      <c r="V230" s="144">
        <v>0.24099999999999999</v>
      </c>
      <c r="W230" s="144">
        <f t="shared" si="51"/>
        <v>2.41</v>
      </c>
      <c r="X230" s="144">
        <v>4.4999999999999999E-4</v>
      </c>
      <c r="Y230" s="144">
        <f t="shared" si="52"/>
        <v>4.4999999999999997E-3</v>
      </c>
      <c r="Z230" s="144">
        <v>0</v>
      </c>
      <c r="AA230" s="145">
        <f t="shared" si="53"/>
        <v>0</v>
      </c>
      <c r="AR230" s="18" t="s">
        <v>133</v>
      </c>
      <c r="AT230" s="18" t="s">
        <v>129</v>
      </c>
      <c r="AU230" s="18" t="s">
        <v>92</v>
      </c>
      <c r="AY230" s="18" t="s">
        <v>128</v>
      </c>
      <c r="BE230" s="146">
        <f t="shared" si="54"/>
        <v>0</v>
      </c>
      <c r="BF230" s="146">
        <f t="shared" si="55"/>
        <v>0</v>
      </c>
      <c r="BG230" s="146">
        <f t="shared" si="56"/>
        <v>0</v>
      </c>
      <c r="BH230" s="146">
        <f t="shared" si="57"/>
        <v>0</v>
      </c>
      <c r="BI230" s="146">
        <f t="shared" si="58"/>
        <v>0</v>
      </c>
      <c r="BJ230" s="18" t="s">
        <v>79</v>
      </c>
      <c r="BK230" s="146">
        <f t="shared" si="59"/>
        <v>0</v>
      </c>
      <c r="BL230" s="18" t="s">
        <v>133</v>
      </c>
      <c r="BM230" s="18" t="s">
        <v>458</v>
      </c>
    </row>
    <row r="231" spans="2:65" s="1" customFormat="1" ht="24.95" customHeight="1">
      <c r="B231" s="137"/>
      <c r="C231" s="138" t="s">
        <v>380</v>
      </c>
      <c r="D231" s="138" t="s">
        <v>129</v>
      </c>
      <c r="E231" s="139" t="s">
        <v>459</v>
      </c>
      <c r="F231" s="194" t="s">
        <v>460</v>
      </c>
      <c r="G231" s="194"/>
      <c r="H231" s="194"/>
      <c r="I231" s="194"/>
      <c r="J231" s="140" t="s">
        <v>132</v>
      </c>
      <c r="K231" s="141">
        <v>5</v>
      </c>
      <c r="L231" s="195"/>
      <c r="M231" s="195"/>
      <c r="N231" s="195">
        <f t="shared" si="50"/>
        <v>0</v>
      </c>
      <c r="O231" s="195"/>
      <c r="P231" s="195"/>
      <c r="Q231" s="195"/>
      <c r="R231" s="142"/>
      <c r="T231" s="143" t="s">
        <v>5</v>
      </c>
      <c r="U231" s="40" t="s">
        <v>37</v>
      </c>
      <c r="V231" s="144">
        <v>0.24099999999999999</v>
      </c>
      <c r="W231" s="144">
        <f t="shared" si="51"/>
        <v>1.2050000000000001</v>
      </c>
      <c r="X231" s="144">
        <v>6.8000000000000005E-4</v>
      </c>
      <c r="Y231" s="144">
        <f t="shared" si="52"/>
        <v>3.4000000000000002E-3</v>
      </c>
      <c r="Z231" s="144">
        <v>0</v>
      </c>
      <c r="AA231" s="145">
        <f t="shared" si="53"/>
        <v>0</v>
      </c>
      <c r="AR231" s="18" t="s">
        <v>133</v>
      </c>
      <c r="AT231" s="18" t="s">
        <v>129</v>
      </c>
      <c r="AU231" s="18" t="s">
        <v>92</v>
      </c>
      <c r="AY231" s="18" t="s">
        <v>128</v>
      </c>
      <c r="BE231" s="146">
        <f t="shared" si="54"/>
        <v>0</v>
      </c>
      <c r="BF231" s="146">
        <f t="shared" si="55"/>
        <v>0</v>
      </c>
      <c r="BG231" s="146">
        <f t="shared" si="56"/>
        <v>0</v>
      </c>
      <c r="BH231" s="146">
        <f t="shared" si="57"/>
        <v>0</v>
      </c>
      <c r="BI231" s="146">
        <f t="shared" si="58"/>
        <v>0</v>
      </c>
      <c r="BJ231" s="18" t="s">
        <v>79</v>
      </c>
      <c r="BK231" s="146">
        <f t="shared" si="59"/>
        <v>0</v>
      </c>
      <c r="BL231" s="18" t="s">
        <v>133</v>
      </c>
      <c r="BM231" s="18" t="s">
        <v>461</v>
      </c>
    </row>
    <row r="232" spans="2:65" s="1" customFormat="1" ht="24.95" customHeight="1">
      <c r="B232" s="137"/>
      <c r="C232" s="138" t="s">
        <v>384</v>
      </c>
      <c r="D232" s="138" t="s">
        <v>129</v>
      </c>
      <c r="E232" s="139" t="s">
        <v>462</v>
      </c>
      <c r="F232" s="194" t="s">
        <v>463</v>
      </c>
      <c r="G232" s="194"/>
      <c r="H232" s="194"/>
      <c r="I232" s="194"/>
      <c r="J232" s="140" t="s">
        <v>132</v>
      </c>
      <c r="K232" s="141">
        <v>10</v>
      </c>
      <c r="L232" s="195"/>
      <c r="M232" s="195"/>
      <c r="N232" s="195">
        <f t="shared" si="50"/>
        <v>0</v>
      </c>
      <c r="O232" s="195"/>
      <c r="P232" s="195"/>
      <c r="Q232" s="195"/>
      <c r="R232" s="142"/>
      <c r="T232" s="143" t="s">
        <v>5</v>
      </c>
      <c r="U232" s="40" t="s">
        <v>37</v>
      </c>
      <c r="V232" s="144">
        <v>0.19</v>
      </c>
      <c r="W232" s="144">
        <f t="shared" si="51"/>
        <v>1.9</v>
      </c>
      <c r="X232" s="144">
        <v>1.0000000000000001E-5</v>
      </c>
      <c r="Y232" s="144">
        <f t="shared" si="52"/>
        <v>1E-4</v>
      </c>
      <c r="Z232" s="144">
        <v>0</v>
      </c>
      <c r="AA232" s="145">
        <f t="shared" si="53"/>
        <v>0</v>
      </c>
      <c r="AR232" s="18" t="s">
        <v>133</v>
      </c>
      <c r="AT232" s="18" t="s">
        <v>129</v>
      </c>
      <c r="AU232" s="18" t="s">
        <v>92</v>
      </c>
      <c r="AY232" s="18" t="s">
        <v>128</v>
      </c>
      <c r="BE232" s="146">
        <f t="shared" si="54"/>
        <v>0</v>
      </c>
      <c r="BF232" s="146">
        <f t="shared" si="55"/>
        <v>0</v>
      </c>
      <c r="BG232" s="146">
        <f t="shared" si="56"/>
        <v>0</v>
      </c>
      <c r="BH232" s="146">
        <f t="shared" si="57"/>
        <v>0</v>
      </c>
      <c r="BI232" s="146">
        <f t="shared" si="58"/>
        <v>0</v>
      </c>
      <c r="BJ232" s="18" t="s">
        <v>79</v>
      </c>
      <c r="BK232" s="146">
        <f t="shared" si="59"/>
        <v>0</v>
      </c>
      <c r="BL232" s="18" t="s">
        <v>133</v>
      </c>
      <c r="BM232" s="18" t="s">
        <v>464</v>
      </c>
    </row>
    <row r="233" spans="2:65" s="1" customFormat="1" ht="24.95" customHeight="1">
      <c r="B233" s="137"/>
      <c r="C233" s="138" t="s">
        <v>386</v>
      </c>
      <c r="D233" s="138" t="s">
        <v>129</v>
      </c>
      <c r="E233" s="139" t="s">
        <v>465</v>
      </c>
      <c r="F233" s="194" t="s">
        <v>466</v>
      </c>
      <c r="G233" s="194"/>
      <c r="H233" s="194"/>
      <c r="I233" s="194"/>
      <c r="J233" s="140" t="s">
        <v>132</v>
      </c>
      <c r="K233" s="141">
        <v>5</v>
      </c>
      <c r="L233" s="195"/>
      <c r="M233" s="195"/>
      <c r="N233" s="195">
        <f t="shared" si="50"/>
        <v>0</v>
      </c>
      <c r="O233" s="195"/>
      <c r="P233" s="195"/>
      <c r="Q233" s="195"/>
      <c r="R233" s="142"/>
      <c r="T233" s="143" t="s">
        <v>5</v>
      </c>
      <c r="U233" s="40" t="s">
        <v>37</v>
      </c>
      <c r="V233" s="144">
        <v>0.21</v>
      </c>
      <c r="W233" s="144">
        <f t="shared" si="51"/>
        <v>1.05</v>
      </c>
      <c r="X233" s="144">
        <v>2.0000000000000002E-5</v>
      </c>
      <c r="Y233" s="144">
        <f t="shared" si="52"/>
        <v>1E-4</v>
      </c>
      <c r="Z233" s="144">
        <v>0</v>
      </c>
      <c r="AA233" s="145">
        <f t="shared" si="53"/>
        <v>0</v>
      </c>
      <c r="AR233" s="18" t="s">
        <v>133</v>
      </c>
      <c r="AT233" s="18" t="s">
        <v>129</v>
      </c>
      <c r="AU233" s="18" t="s">
        <v>92</v>
      </c>
      <c r="AY233" s="18" t="s">
        <v>128</v>
      </c>
      <c r="BE233" s="146">
        <f t="shared" si="54"/>
        <v>0</v>
      </c>
      <c r="BF233" s="146">
        <f t="shared" si="55"/>
        <v>0</v>
      </c>
      <c r="BG233" s="146">
        <f t="shared" si="56"/>
        <v>0</v>
      </c>
      <c r="BH233" s="146">
        <f t="shared" si="57"/>
        <v>0</v>
      </c>
      <c r="BI233" s="146">
        <f t="shared" si="58"/>
        <v>0</v>
      </c>
      <c r="BJ233" s="18" t="s">
        <v>79</v>
      </c>
      <c r="BK233" s="146">
        <f t="shared" si="59"/>
        <v>0</v>
      </c>
      <c r="BL233" s="18" t="s">
        <v>133</v>
      </c>
      <c r="BM233" s="18" t="s">
        <v>467</v>
      </c>
    </row>
    <row r="234" spans="2:65" s="1" customFormat="1" ht="24.95" customHeight="1">
      <c r="B234" s="137"/>
      <c r="C234" s="138" t="s">
        <v>389</v>
      </c>
      <c r="D234" s="138" t="s">
        <v>129</v>
      </c>
      <c r="E234" s="139" t="s">
        <v>468</v>
      </c>
      <c r="F234" s="194" t="s">
        <v>469</v>
      </c>
      <c r="G234" s="194"/>
      <c r="H234" s="194"/>
      <c r="I234" s="194"/>
      <c r="J234" s="140" t="s">
        <v>198</v>
      </c>
      <c r="K234" s="141">
        <v>2</v>
      </c>
      <c r="L234" s="195"/>
      <c r="M234" s="195"/>
      <c r="N234" s="195">
        <f t="shared" si="50"/>
        <v>0</v>
      </c>
      <c r="O234" s="195"/>
      <c r="P234" s="195"/>
      <c r="Q234" s="195"/>
      <c r="R234" s="142"/>
      <c r="T234" s="143" t="s">
        <v>5</v>
      </c>
      <c r="U234" s="40" t="s">
        <v>37</v>
      </c>
      <c r="V234" s="144">
        <v>0.33500000000000002</v>
      </c>
      <c r="W234" s="144">
        <f t="shared" si="51"/>
        <v>0.67</v>
      </c>
      <c r="X234" s="144">
        <v>1.0000000000000001E-5</v>
      </c>
      <c r="Y234" s="144">
        <f t="shared" si="52"/>
        <v>2.0000000000000002E-5</v>
      </c>
      <c r="Z234" s="144">
        <v>0</v>
      </c>
      <c r="AA234" s="145">
        <f t="shared" si="53"/>
        <v>0</v>
      </c>
      <c r="AR234" s="18" t="s">
        <v>133</v>
      </c>
      <c r="AT234" s="18" t="s">
        <v>129</v>
      </c>
      <c r="AU234" s="18" t="s">
        <v>92</v>
      </c>
      <c r="AY234" s="18" t="s">
        <v>128</v>
      </c>
      <c r="BE234" s="146">
        <f t="shared" si="54"/>
        <v>0</v>
      </c>
      <c r="BF234" s="146">
        <f t="shared" si="55"/>
        <v>0</v>
      </c>
      <c r="BG234" s="146">
        <f t="shared" si="56"/>
        <v>0</v>
      </c>
      <c r="BH234" s="146">
        <f t="shared" si="57"/>
        <v>0</v>
      </c>
      <c r="BI234" s="146">
        <f t="shared" si="58"/>
        <v>0</v>
      </c>
      <c r="BJ234" s="18" t="s">
        <v>79</v>
      </c>
      <c r="BK234" s="146">
        <f t="shared" si="59"/>
        <v>0</v>
      </c>
      <c r="BL234" s="18" t="s">
        <v>133</v>
      </c>
      <c r="BM234" s="18" t="s">
        <v>470</v>
      </c>
    </row>
    <row r="235" spans="2:65" s="1" customFormat="1" ht="24.95" customHeight="1">
      <c r="B235" s="137"/>
      <c r="C235" s="138" t="s">
        <v>471</v>
      </c>
      <c r="D235" s="138" t="s">
        <v>129</v>
      </c>
      <c r="E235" s="139" t="s">
        <v>472</v>
      </c>
      <c r="F235" s="194" t="s">
        <v>473</v>
      </c>
      <c r="G235" s="194"/>
      <c r="H235" s="194"/>
      <c r="I235" s="194"/>
      <c r="J235" s="140" t="s">
        <v>198</v>
      </c>
      <c r="K235" s="141">
        <v>2</v>
      </c>
      <c r="L235" s="195"/>
      <c r="M235" s="195"/>
      <c r="N235" s="195">
        <f t="shared" si="50"/>
        <v>0</v>
      </c>
      <c r="O235" s="195"/>
      <c r="P235" s="195"/>
      <c r="Q235" s="195"/>
      <c r="R235" s="142"/>
      <c r="T235" s="143" t="s">
        <v>5</v>
      </c>
      <c r="U235" s="40" t="s">
        <v>37</v>
      </c>
      <c r="V235" s="144">
        <v>0.34499999999999997</v>
      </c>
      <c r="W235" s="144">
        <f t="shared" si="51"/>
        <v>0.69</v>
      </c>
      <c r="X235" s="144">
        <v>1.0000000000000001E-5</v>
      </c>
      <c r="Y235" s="144">
        <f t="shared" si="52"/>
        <v>2.0000000000000002E-5</v>
      </c>
      <c r="Z235" s="144">
        <v>0</v>
      </c>
      <c r="AA235" s="145">
        <f t="shared" si="53"/>
        <v>0</v>
      </c>
      <c r="AR235" s="18" t="s">
        <v>133</v>
      </c>
      <c r="AT235" s="18" t="s">
        <v>129</v>
      </c>
      <c r="AU235" s="18" t="s">
        <v>92</v>
      </c>
      <c r="AY235" s="18" t="s">
        <v>128</v>
      </c>
      <c r="BE235" s="146">
        <f t="shared" si="54"/>
        <v>0</v>
      </c>
      <c r="BF235" s="146">
        <f t="shared" si="55"/>
        <v>0</v>
      </c>
      <c r="BG235" s="146">
        <f t="shared" si="56"/>
        <v>0</v>
      </c>
      <c r="BH235" s="146">
        <f t="shared" si="57"/>
        <v>0</v>
      </c>
      <c r="BI235" s="146">
        <f t="shared" si="58"/>
        <v>0</v>
      </c>
      <c r="BJ235" s="18" t="s">
        <v>79</v>
      </c>
      <c r="BK235" s="146">
        <f t="shared" si="59"/>
        <v>0</v>
      </c>
      <c r="BL235" s="18" t="s">
        <v>133</v>
      </c>
      <c r="BM235" s="18" t="s">
        <v>474</v>
      </c>
    </row>
    <row r="236" spans="2:65" s="1" customFormat="1" ht="24.95" customHeight="1">
      <c r="B236" s="137"/>
      <c r="C236" s="138" t="s">
        <v>475</v>
      </c>
      <c r="D236" s="138" t="s">
        <v>129</v>
      </c>
      <c r="E236" s="139" t="s">
        <v>476</v>
      </c>
      <c r="F236" s="194" t="s">
        <v>477</v>
      </c>
      <c r="G236" s="194"/>
      <c r="H236" s="194"/>
      <c r="I236" s="194"/>
      <c r="J236" s="140" t="s">
        <v>132</v>
      </c>
      <c r="K236" s="141">
        <v>15</v>
      </c>
      <c r="L236" s="195"/>
      <c r="M236" s="195"/>
      <c r="N236" s="195">
        <f t="shared" si="50"/>
        <v>0</v>
      </c>
      <c r="O236" s="195"/>
      <c r="P236" s="195"/>
      <c r="Q236" s="195"/>
      <c r="R236" s="142"/>
      <c r="T236" s="143" t="s">
        <v>5</v>
      </c>
      <c r="U236" s="40" t="s">
        <v>37</v>
      </c>
      <c r="V236" s="144">
        <v>3.7999999999999999E-2</v>
      </c>
      <c r="W236" s="144">
        <f t="shared" si="51"/>
        <v>0.56999999999999995</v>
      </c>
      <c r="X236" s="144">
        <v>0</v>
      </c>
      <c r="Y236" s="144">
        <f t="shared" si="52"/>
        <v>0</v>
      </c>
      <c r="Z236" s="144">
        <v>0</v>
      </c>
      <c r="AA236" s="145">
        <f t="shared" si="53"/>
        <v>0</v>
      </c>
      <c r="AR236" s="18" t="s">
        <v>133</v>
      </c>
      <c r="AT236" s="18" t="s">
        <v>129</v>
      </c>
      <c r="AU236" s="18" t="s">
        <v>92</v>
      </c>
      <c r="AY236" s="18" t="s">
        <v>128</v>
      </c>
      <c r="BE236" s="146">
        <f t="shared" si="54"/>
        <v>0</v>
      </c>
      <c r="BF236" s="146">
        <f t="shared" si="55"/>
        <v>0</v>
      </c>
      <c r="BG236" s="146">
        <f t="shared" si="56"/>
        <v>0</v>
      </c>
      <c r="BH236" s="146">
        <f t="shared" si="57"/>
        <v>0</v>
      </c>
      <c r="BI236" s="146">
        <f t="shared" si="58"/>
        <v>0</v>
      </c>
      <c r="BJ236" s="18" t="s">
        <v>79</v>
      </c>
      <c r="BK236" s="146">
        <f t="shared" si="59"/>
        <v>0</v>
      </c>
      <c r="BL236" s="18" t="s">
        <v>133</v>
      </c>
      <c r="BM236" s="18" t="s">
        <v>478</v>
      </c>
    </row>
    <row r="237" spans="2:65" s="1" customFormat="1" ht="24.95" customHeight="1">
      <c r="B237" s="137"/>
      <c r="C237" s="138" t="s">
        <v>479</v>
      </c>
      <c r="D237" s="138" t="s">
        <v>129</v>
      </c>
      <c r="E237" s="139" t="s">
        <v>480</v>
      </c>
      <c r="F237" s="194" t="s">
        <v>481</v>
      </c>
      <c r="G237" s="194"/>
      <c r="H237" s="194"/>
      <c r="I237" s="194"/>
      <c r="J237" s="140" t="s">
        <v>191</v>
      </c>
      <c r="K237" s="141">
        <v>476.11200000000002</v>
      </c>
      <c r="L237" s="195"/>
      <c r="M237" s="195"/>
      <c r="N237" s="195">
        <f t="shared" si="50"/>
        <v>0</v>
      </c>
      <c r="O237" s="195"/>
      <c r="P237" s="195"/>
      <c r="Q237" s="195"/>
      <c r="R237" s="142"/>
      <c r="T237" s="143" t="s">
        <v>5</v>
      </c>
      <c r="U237" s="40" t="s">
        <v>37</v>
      </c>
      <c r="V237" s="144">
        <v>0</v>
      </c>
      <c r="W237" s="144">
        <f t="shared" si="51"/>
        <v>0</v>
      </c>
      <c r="X237" s="144">
        <v>0</v>
      </c>
      <c r="Y237" s="144">
        <f t="shared" si="52"/>
        <v>0</v>
      </c>
      <c r="Z237" s="144">
        <v>0</v>
      </c>
      <c r="AA237" s="145">
        <f t="shared" si="53"/>
        <v>0</v>
      </c>
      <c r="AR237" s="18" t="s">
        <v>133</v>
      </c>
      <c r="AT237" s="18" t="s">
        <v>129</v>
      </c>
      <c r="AU237" s="18" t="s">
        <v>92</v>
      </c>
      <c r="AY237" s="18" t="s">
        <v>128</v>
      </c>
      <c r="BE237" s="146">
        <f t="shared" si="54"/>
        <v>0</v>
      </c>
      <c r="BF237" s="146">
        <f t="shared" si="55"/>
        <v>0</v>
      </c>
      <c r="BG237" s="146">
        <f t="shared" si="56"/>
        <v>0</v>
      </c>
      <c r="BH237" s="146">
        <f t="shared" si="57"/>
        <v>0</v>
      </c>
      <c r="BI237" s="146">
        <f t="shared" si="58"/>
        <v>0</v>
      </c>
      <c r="BJ237" s="18" t="s">
        <v>79</v>
      </c>
      <c r="BK237" s="146">
        <f t="shared" si="59"/>
        <v>0</v>
      </c>
      <c r="BL237" s="18" t="s">
        <v>133</v>
      </c>
      <c r="BM237" s="18" t="s">
        <v>482</v>
      </c>
    </row>
    <row r="238" spans="2:65" s="9" customFormat="1" ht="24.95" customHeight="1">
      <c r="B238" s="126"/>
      <c r="C238" s="127"/>
      <c r="D238" s="136" t="s">
        <v>109</v>
      </c>
      <c r="E238" s="136"/>
      <c r="F238" s="136"/>
      <c r="G238" s="136"/>
      <c r="H238" s="136"/>
      <c r="I238" s="136"/>
      <c r="J238" s="136"/>
      <c r="K238" s="136"/>
      <c r="L238" s="136"/>
      <c r="M238" s="136"/>
      <c r="N238" s="196">
        <f>BK238</f>
        <v>0</v>
      </c>
      <c r="O238" s="197"/>
      <c r="P238" s="197"/>
      <c r="Q238" s="197"/>
      <c r="R238" s="129"/>
      <c r="T238" s="130"/>
      <c r="U238" s="127"/>
      <c r="V238" s="127"/>
      <c r="W238" s="131">
        <f>SUM(W239:W266)</f>
        <v>20.401000000000003</v>
      </c>
      <c r="X238" s="127"/>
      <c r="Y238" s="131">
        <f>SUM(Y239:Y266)</f>
        <v>4.0129999999999992E-2</v>
      </c>
      <c r="Z238" s="127"/>
      <c r="AA238" s="132">
        <f>SUM(AA239:AA266)</f>
        <v>0</v>
      </c>
      <c r="AR238" s="133" t="s">
        <v>92</v>
      </c>
      <c r="AT238" s="134" t="s">
        <v>71</v>
      </c>
      <c r="AU238" s="134" t="s">
        <v>79</v>
      </c>
      <c r="AY238" s="133" t="s">
        <v>128</v>
      </c>
      <c r="BK238" s="135">
        <f>SUM(BK239:BK266)</f>
        <v>0</v>
      </c>
    </row>
    <row r="239" spans="2:65" s="1" customFormat="1" ht="24.95" customHeight="1">
      <c r="B239" s="137"/>
      <c r="C239" s="138" t="s">
        <v>79</v>
      </c>
      <c r="D239" s="138" t="s">
        <v>129</v>
      </c>
      <c r="E239" s="139" t="s">
        <v>483</v>
      </c>
      <c r="F239" s="194" t="s">
        <v>484</v>
      </c>
      <c r="G239" s="194"/>
      <c r="H239" s="194"/>
      <c r="I239" s="194"/>
      <c r="J239" s="140" t="s">
        <v>198</v>
      </c>
      <c r="K239" s="141">
        <v>3</v>
      </c>
      <c r="L239" s="195"/>
      <c r="M239" s="195"/>
      <c r="N239" s="195">
        <f t="shared" ref="N239:N266" si="60">ROUND(L239*K239,2)</f>
        <v>0</v>
      </c>
      <c r="O239" s="195"/>
      <c r="P239" s="195"/>
      <c r="Q239" s="195"/>
      <c r="R239" s="142"/>
      <c r="T239" s="143" t="s">
        <v>5</v>
      </c>
      <c r="U239" s="40" t="s">
        <v>37</v>
      </c>
      <c r="V239" s="144">
        <v>0.16500000000000001</v>
      </c>
      <c r="W239" s="144">
        <f t="shared" ref="W239:W266" si="61">V239*K239</f>
        <v>0.495</v>
      </c>
      <c r="X239" s="144">
        <v>8.0000000000000007E-5</v>
      </c>
      <c r="Y239" s="144">
        <f t="shared" ref="Y239:Y266" si="62">X239*K239</f>
        <v>2.4000000000000003E-4</v>
      </c>
      <c r="Z239" s="144">
        <v>0</v>
      </c>
      <c r="AA239" s="145">
        <f t="shared" ref="AA239:AA266" si="63">Z239*K239</f>
        <v>0</v>
      </c>
      <c r="AR239" s="18" t="s">
        <v>133</v>
      </c>
      <c r="AT239" s="18" t="s">
        <v>129</v>
      </c>
      <c r="AU239" s="18" t="s">
        <v>92</v>
      </c>
      <c r="AY239" s="18" t="s">
        <v>128</v>
      </c>
      <c r="BE239" s="146">
        <f t="shared" ref="BE239:BE266" si="64">IF(U239="základní",N239,0)</f>
        <v>0</v>
      </c>
      <c r="BF239" s="146">
        <f t="shared" ref="BF239:BF266" si="65">IF(U239="snížená",N239,0)</f>
        <v>0</v>
      </c>
      <c r="BG239" s="146">
        <f t="shared" ref="BG239:BG266" si="66">IF(U239="zákl. přenesená",N239,0)</f>
        <v>0</v>
      </c>
      <c r="BH239" s="146">
        <f t="shared" ref="BH239:BH266" si="67">IF(U239="sníž. přenesená",N239,0)</f>
        <v>0</v>
      </c>
      <c r="BI239" s="146">
        <f t="shared" ref="BI239:BI266" si="68">IF(U239="nulová",N239,0)</f>
        <v>0</v>
      </c>
      <c r="BJ239" s="18" t="s">
        <v>79</v>
      </c>
      <c r="BK239" s="146">
        <f t="shared" ref="BK239:BK266" si="69">ROUND(L239*K239,2)</f>
        <v>0</v>
      </c>
      <c r="BL239" s="18" t="s">
        <v>133</v>
      </c>
      <c r="BM239" s="18" t="s">
        <v>485</v>
      </c>
    </row>
    <row r="240" spans="2:65" s="1" customFormat="1" ht="24.95" customHeight="1">
      <c r="B240" s="137"/>
      <c r="C240" s="138" t="s">
        <v>92</v>
      </c>
      <c r="D240" s="138" t="s">
        <v>129</v>
      </c>
      <c r="E240" s="139" t="s">
        <v>486</v>
      </c>
      <c r="F240" s="194" t="s">
        <v>487</v>
      </c>
      <c r="G240" s="194"/>
      <c r="H240" s="194"/>
      <c r="I240" s="194"/>
      <c r="J240" s="140" t="s">
        <v>198</v>
      </c>
      <c r="K240" s="141">
        <v>2</v>
      </c>
      <c r="L240" s="195"/>
      <c r="M240" s="195"/>
      <c r="N240" s="195">
        <f t="shared" si="60"/>
        <v>0</v>
      </c>
      <c r="O240" s="195"/>
      <c r="P240" s="195"/>
      <c r="Q240" s="195"/>
      <c r="R240" s="142"/>
      <c r="T240" s="143" t="s">
        <v>5</v>
      </c>
      <c r="U240" s="40" t="s">
        <v>37</v>
      </c>
      <c r="V240" s="144">
        <v>0.26800000000000002</v>
      </c>
      <c r="W240" s="144">
        <f t="shared" si="61"/>
        <v>0.53600000000000003</v>
      </c>
      <c r="X240" s="144">
        <v>2.1000000000000001E-4</v>
      </c>
      <c r="Y240" s="144">
        <f t="shared" si="62"/>
        <v>4.2000000000000002E-4</v>
      </c>
      <c r="Z240" s="144">
        <v>0</v>
      </c>
      <c r="AA240" s="145">
        <f t="shared" si="63"/>
        <v>0</v>
      </c>
      <c r="AR240" s="18" t="s">
        <v>133</v>
      </c>
      <c r="AT240" s="18" t="s">
        <v>129</v>
      </c>
      <c r="AU240" s="18" t="s">
        <v>92</v>
      </c>
      <c r="AY240" s="18" t="s">
        <v>128</v>
      </c>
      <c r="BE240" s="146">
        <f t="shared" si="64"/>
        <v>0</v>
      </c>
      <c r="BF240" s="146">
        <f t="shared" si="65"/>
        <v>0</v>
      </c>
      <c r="BG240" s="146">
        <f t="shared" si="66"/>
        <v>0</v>
      </c>
      <c r="BH240" s="146">
        <f t="shared" si="67"/>
        <v>0</v>
      </c>
      <c r="BI240" s="146">
        <f t="shared" si="68"/>
        <v>0</v>
      </c>
      <c r="BJ240" s="18" t="s">
        <v>79</v>
      </c>
      <c r="BK240" s="146">
        <f t="shared" si="69"/>
        <v>0</v>
      </c>
      <c r="BL240" s="18" t="s">
        <v>133</v>
      </c>
      <c r="BM240" s="18" t="s">
        <v>488</v>
      </c>
    </row>
    <row r="241" spans="2:65" s="1" customFormat="1" ht="24.95" customHeight="1">
      <c r="B241" s="137"/>
      <c r="C241" s="138" t="s">
        <v>140</v>
      </c>
      <c r="D241" s="138" t="s">
        <v>129</v>
      </c>
      <c r="E241" s="139" t="s">
        <v>489</v>
      </c>
      <c r="F241" s="194" t="s">
        <v>490</v>
      </c>
      <c r="G241" s="194"/>
      <c r="H241" s="194"/>
      <c r="I241" s="194"/>
      <c r="J241" s="140" t="s">
        <v>198</v>
      </c>
      <c r="K241" s="141">
        <v>2</v>
      </c>
      <c r="L241" s="195"/>
      <c r="M241" s="195"/>
      <c r="N241" s="195">
        <f t="shared" si="60"/>
        <v>0</v>
      </c>
      <c r="O241" s="195"/>
      <c r="P241" s="195"/>
      <c r="Q241" s="195"/>
      <c r="R241" s="142"/>
      <c r="T241" s="143" t="s">
        <v>5</v>
      </c>
      <c r="U241" s="40" t="s">
        <v>37</v>
      </c>
      <c r="V241" s="144">
        <v>0.35</v>
      </c>
      <c r="W241" s="144">
        <f t="shared" si="61"/>
        <v>0.7</v>
      </c>
      <c r="X241" s="144">
        <v>2.4000000000000001E-4</v>
      </c>
      <c r="Y241" s="144">
        <f t="shared" si="62"/>
        <v>4.8000000000000001E-4</v>
      </c>
      <c r="Z241" s="144">
        <v>0</v>
      </c>
      <c r="AA241" s="145">
        <f t="shared" si="63"/>
        <v>0</v>
      </c>
      <c r="AR241" s="18" t="s">
        <v>133</v>
      </c>
      <c r="AT241" s="18" t="s">
        <v>129</v>
      </c>
      <c r="AU241" s="18" t="s">
        <v>92</v>
      </c>
      <c r="AY241" s="18" t="s">
        <v>128</v>
      </c>
      <c r="BE241" s="146">
        <f t="shared" si="64"/>
        <v>0</v>
      </c>
      <c r="BF241" s="146">
        <f t="shared" si="65"/>
        <v>0</v>
      </c>
      <c r="BG241" s="146">
        <f t="shared" si="66"/>
        <v>0</v>
      </c>
      <c r="BH241" s="146">
        <f t="shared" si="67"/>
        <v>0</v>
      </c>
      <c r="BI241" s="146">
        <f t="shared" si="68"/>
        <v>0</v>
      </c>
      <c r="BJ241" s="18" t="s">
        <v>79</v>
      </c>
      <c r="BK241" s="146">
        <f t="shared" si="69"/>
        <v>0</v>
      </c>
      <c r="BL241" s="18" t="s">
        <v>133</v>
      </c>
      <c r="BM241" s="18" t="s">
        <v>491</v>
      </c>
    </row>
    <row r="242" spans="2:65" s="1" customFormat="1" ht="24.95" customHeight="1">
      <c r="B242" s="137"/>
      <c r="C242" s="138" t="s">
        <v>144</v>
      </c>
      <c r="D242" s="138" t="s">
        <v>129</v>
      </c>
      <c r="E242" s="139" t="s">
        <v>492</v>
      </c>
      <c r="F242" s="194" t="s">
        <v>493</v>
      </c>
      <c r="G242" s="194"/>
      <c r="H242" s="194"/>
      <c r="I242" s="194"/>
      <c r="J242" s="140" t="s">
        <v>198</v>
      </c>
      <c r="K242" s="141">
        <v>1</v>
      </c>
      <c r="L242" s="195"/>
      <c r="M242" s="195"/>
      <c r="N242" s="195">
        <f t="shared" si="60"/>
        <v>0</v>
      </c>
      <c r="O242" s="195"/>
      <c r="P242" s="195"/>
      <c r="Q242" s="195"/>
      <c r="R242" s="142"/>
      <c r="T242" s="143" t="s">
        <v>5</v>
      </c>
      <c r="U242" s="40" t="s">
        <v>37</v>
      </c>
      <c r="V242" s="144">
        <v>0.42199999999999999</v>
      </c>
      <c r="W242" s="144">
        <f t="shared" si="61"/>
        <v>0.42199999999999999</v>
      </c>
      <c r="X242" s="144">
        <v>3.3E-4</v>
      </c>
      <c r="Y242" s="144">
        <f t="shared" si="62"/>
        <v>3.3E-4</v>
      </c>
      <c r="Z242" s="144">
        <v>0</v>
      </c>
      <c r="AA242" s="145">
        <f t="shared" si="63"/>
        <v>0</v>
      </c>
      <c r="AR242" s="18" t="s">
        <v>133</v>
      </c>
      <c r="AT242" s="18" t="s">
        <v>129</v>
      </c>
      <c r="AU242" s="18" t="s">
        <v>92</v>
      </c>
      <c r="AY242" s="18" t="s">
        <v>128</v>
      </c>
      <c r="BE242" s="146">
        <f t="shared" si="64"/>
        <v>0</v>
      </c>
      <c r="BF242" s="146">
        <f t="shared" si="65"/>
        <v>0</v>
      </c>
      <c r="BG242" s="146">
        <f t="shared" si="66"/>
        <v>0</v>
      </c>
      <c r="BH242" s="146">
        <f t="shared" si="67"/>
        <v>0</v>
      </c>
      <c r="BI242" s="146">
        <f t="shared" si="68"/>
        <v>0</v>
      </c>
      <c r="BJ242" s="18" t="s">
        <v>79</v>
      </c>
      <c r="BK242" s="146">
        <f t="shared" si="69"/>
        <v>0</v>
      </c>
      <c r="BL242" s="18" t="s">
        <v>133</v>
      </c>
      <c r="BM242" s="18" t="s">
        <v>494</v>
      </c>
    </row>
    <row r="243" spans="2:65" s="1" customFormat="1" ht="24.95" customHeight="1">
      <c r="B243" s="137"/>
      <c r="C243" s="147" t="s">
        <v>148</v>
      </c>
      <c r="D243" s="147" t="s">
        <v>135</v>
      </c>
      <c r="E243" s="148" t="s">
        <v>495</v>
      </c>
      <c r="F243" s="224" t="s">
        <v>496</v>
      </c>
      <c r="G243" s="224"/>
      <c r="H243" s="224"/>
      <c r="I243" s="224"/>
      <c r="J243" s="149" t="s">
        <v>198</v>
      </c>
      <c r="K243" s="150">
        <v>1</v>
      </c>
      <c r="L243" s="225"/>
      <c r="M243" s="225"/>
      <c r="N243" s="225">
        <f t="shared" si="60"/>
        <v>0</v>
      </c>
      <c r="O243" s="195"/>
      <c r="P243" s="195"/>
      <c r="Q243" s="195"/>
      <c r="R243" s="142"/>
      <c r="T243" s="143" t="s">
        <v>5</v>
      </c>
      <c r="U243" s="40" t="s">
        <v>37</v>
      </c>
      <c r="V243" s="144">
        <v>0</v>
      </c>
      <c r="W243" s="144">
        <f t="shared" si="61"/>
        <v>0</v>
      </c>
      <c r="X243" s="144">
        <v>2.9999999999999997E-4</v>
      </c>
      <c r="Y243" s="144">
        <f t="shared" si="62"/>
        <v>2.9999999999999997E-4</v>
      </c>
      <c r="Z243" s="144">
        <v>0</v>
      </c>
      <c r="AA243" s="145">
        <f t="shared" si="63"/>
        <v>0</v>
      </c>
      <c r="AR243" s="18" t="s">
        <v>138</v>
      </c>
      <c r="AT243" s="18" t="s">
        <v>135</v>
      </c>
      <c r="AU243" s="18" t="s">
        <v>92</v>
      </c>
      <c r="AY243" s="18" t="s">
        <v>128</v>
      </c>
      <c r="BE243" s="146">
        <f t="shared" si="64"/>
        <v>0</v>
      </c>
      <c r="BF243" s="146">
        <f t="shared" si="65"/>
        <v>0</v>
      </c>
      <c r="BG243" s="146">
        <f t="shared" si="66"/>
        <v>0</v>
      </c>
      <c r="BH243" s="146">
        <f t="shared" si="67"/>
        <v>0</v>
      </c>
      <c r="BI243" s="146">
        <f t="shared" si="68"/>
        <v>0</v>
      </c>
      <c r="BJ243" s="18" t="s">
        <v>79</v>
      </c>
      <c r="BK243" s="146">
        <f t="shared" si="69"/>
        <v>0</v>
      </c>
      <c r="BL243" s="18" t="s">
        <v>133</v>
      </c>
      <c r="BM243" s="18" t="s">
        <v>497</v>
      </c>
    </row>
    <row r="244" spans="2:65" s="1" customFormat="1" ht="24.95" customHeight="1">
      <c r="B244" s="137"/>
      <c r="C244" s="147" t="s">
        <v>152</v>
      </c>
      <c r="D244" s="147" t="s">
        <v>135</v>
      </c>
      <c r="E244" s="148" t="s">
        <v>498</v>
      </c>
      <c r="F244" s="224" t="s">
        <v>499</v>
      </c>
      <c r="G244" s="224"/>
      <c r="H244" s="224"/>
      <c r="I244" s="224"/>
      <c r="J244" s="149" t="s">
        <v>198</v>
      </c>
      <c r="K244" s="150">
        <v>1</v>
      </c>
      <c r="L244" s="225"/>
      <c r="M244" s="225"/>
      <c r="N244" s="225">
        <f t="shared" si="60"/>
        <v>0</v>
      </c>
      <c r="O244" s="195"/>
      <c r="P244" s="195"/>
      <c r="Q244" s="195"/>
      <c r="R244" s="142"/>
      <c r="T244" s="143" t="s">
        <v>5</v>
      </c>
      <c r="U244" s="40" t="s">
        <v>37</v>
      </c>
      <c r="V244" s="144">
        <v>0</v>
      </c>
      <c r="W244" s="144">
        <f t="shared" si="61"/>
        <v>0</v>
      </c>
      <c r="X244" s="144">
        <v>2.3000000000000001E-4</v>
      </c>
      <c r="Y244" s="144">
        <f t="shared" si="62"/>
        <v>2.3000000000000001E-4</v>
      </c>
      <c r="Z244" s="144">
        <v>0</v>
      </c>
      <c r="AA244" s="145">
        <f t="shared" si="63"/>
        <v>0</v>
      </c>
      <c r="AR244" s="18" t="s">
        <v>138</v>
      </c>
      <c r="AT244" s="18" t="s">
        <v>135</v>
      </c>
      <c r="AU244" s="18" t="s">
        <v>92</v>
      </c>
      <c r="AY244" s="18" t="s">
        <v>128</v>
      </c>
      <c r="BE244" s="146">
        <f t="shared" si="64"/>
        <v>0</v>
      </c>
      <c r="BF244" s="146">
        <f t="shared" si="65"/>
        <v>0</v>
      </c>
      <c r="BG244" s="146">
        <f t="shared" si="66"/>
        <v>0</v>
      </c>
      <c r="BH244" s="146">
        <f t="shared" si="67"/>
        <v>0</v>
      </c>
      <c r="BI244" s="146">
        <f t="shared" si="68"/>
        <v>0</v>
      </c>
      <c r="BJ244" s="18" t="s">
        <v>79</v>
      </c>
      <c r="BK244" s="146">
        <f t="shared" si="69"/>
        <v>0</v>
      </c>
      <c r="BL244" s="18" t="s">
        <v>133</v>
      </c>
      <c r="BM244" s="18" t="s">
        <v>500</v>
      </c>
    </row>
    <row r="245" spans="2:65" s="1" customFormat="1" ht="24.95" customHeight="1">
      <c r="B245" s="137"/>
      <c r="C245" s="147" t="s">
        <v>156</v>
      </c>
      <c r="D245" s="147" t="s">
        <v>135</v>
      </c>
      <c r="E245" s="148" t="s">
        <v>501</v>
      </c>
      <c r="F245" s="224" t="s">
        <v>502</v>
      </c>
      <c r="G245" s="224"/>
      <c r="H245" s="224"/>
      <c r="I245" s="224"/>
      <c r="J245" s="149" t="s">
        <v>198</v>
      </c>
      <c r="K245" s="150">
        <v>2</v>
      </c>
      <c r="L245" s="225"/>
      <c r="M245" s="225"/>
      <c r="N245" s="225">
        <f t="shared" si="60"/>
        <v>0</v>
      </c>
      <c r="O245" s="195"/>
      <c r="P245" s="195"/>
      <c r="Q245" s="195"/>
      <c r="R245" s="142"/>
      <c r="T245" s="143" t="s">
        <v>5</v>
      </c>
      <c r="U245" s="40" t="s">
        <v>37</v>
      </c>
      <c r="V245" s="144">
        <v>0</v>
      </c>
      <c r="W245" s="144">
        <f t="shared" si="61"/>
        <v>0</v>
      </c>
      <c r="X245" s="144">
        <v>2.3000000000000001E-4</v>
      </c>
      <c r="Y245" s="144">
        <f t="shared" si="62"/>
        <v>4.6000000000000001E-4</v>
      </c>
      <c r="Z245" s="144">
        <v>0</v>
      </c>
      <c r="AA245" s="145">
        <f t="shared" si="63"/>
        <v>0</v>
      </c>
      <c r="AR245" s="18" t="s">
        <v>138</v>
      </c>
      <c r="AT245" s="18" t="s">
        <v>135</v>
      </c>
      <c r="AU245" s="18" t="s">
        <v>92</v>
      </c>
      <c r="AY245" s="18" t="s">
        <v>128</v>
      </c>
      <c r="BE245" s="146">
        <f t="shared" si="64"/>
        <v>0</v>
      </c>
      <c r="BF245" s="146">
        <f t="shared" si="65"/>
        <v>0</v>
      </c>
      <c r="BG245" s="146">
        <f t="shared" si="66"/>
        <v>0</v>
      </c>
      <c r="BH245" s="146">
        <f t="shared" si="67"/>
        <v>0</v>
      </c>
      <c r="BI245" s="146">
        <f t="shared" si="68"/>
        <v>0</v>
      </c>
      <c r="BJ245" s="18" t="s">
        <v>79</v>
      </c>
      <c r="BK245" s="146">
        <f t="shared" si="69"/>
        <v>0</v>
      </c>
      <c r="BL245" s="18" t="s">
        <v>133</v>
      </c>
      <c r="BM245" s="18" t="s">
        <v>503</v>
      </c>
    </row>
    <row r="246" spans="2:65" s="1" customFormat="1" ht="24.95" customHeight="1">
      <c r="B246" s="137"/>
      <c r="C246" s="147" t="s">
        <v>160</v>
      </c>
      <c r="D246" s="147" t="s">
        <v>135</v>
      </c>
      <c r="E246" s="148" t="s">
        <v>504</v>
      </c>
      <c r="F246" s="224" t="s">
        <v>505</v>
      </c>
      <c r="G246" s="224"/>
      <c r="H246" s="224"/>
      <c r="I246" s="224"/>
      <c r="J246" s="149" t="s">
        <v>198</v>
      </c>
      <c r="K246" s="150">
        <v>1</v>
      </c>
      <c r="L246" s="225"/>
      <c r="M246" s="225"/>
      <c r="N246" s="225">
        <f t="shared" si="60"/>
        <v>0</v>
      </c>
      <c r="O246" s="195"/>
      <c r="P246" s="195"/>
      <c r="Q246" s="195"/>
      <c r="R246" s="142"/>
      <c r="T246" s="143" t="s">
        <v>5</v>
      </c>
      <c r="U246" s="40" t="s">
        <v>37</v>
      </c>
      <c r="V246" s="144">
        <v>0</v>
      </c>
      <c r="W246" s="144">
        <f t="shared" si="61"/>
        <v>0</v>
      </c>
      <c r="X246" s="144">
        <v>2.3000000000000001E-4</v>
      </c>
      <c r="Y246" s="144">
        <f t="shared" si="62"/>
        <v>2.3000000000000001E-4</v>
      </c>
      <c r="Z246" s="144">
        <v>0</v>
      </c>
      <c r="AA246" s="145">
        <f t="shared" si="63"/>
        <v>0</v>
      </c>
      <c r="AR246" s="18" t="s">
        <v>138</v>
      </c>
      <c r="AT246" s="18" t="s">
        <v>135</v>
      </c>
      <c r="AU246" s="18" t="s">
        <v>92</v>
      </c>
      <c r="AY246" s="18" t="s">
        <v>128</v>
      </c>
      <c r="BE246" s="146">
        <f t="shared" si="64"/>
        <v>0</v>
      </c>
      <c r="BF246" s="146">
        <f t="shared" si="65"/>
        <v>0</v>
      </c>
      <c r="BG246" s="146">
        <f t="shared" si="66"/>
        <v>0</v>
      </c>
      <c r="BH246" s="146">
        <f t="shared" si="67"/>
        <v>0</v>
      </c>
      <c r="BI246" s="146">
        <f t="shared" si="68"/>
        <v>0</v>
      </c>
      <c r="BJ246" s="18" t="s">
        <v>79</v>
      </c>
      <c r="BK246" s="146">
        <f t="shared" si="69"/>
        <v>0</v>
      </c>
      <c r="BL246" s="18" t="s">
        <v>133</v>
      </c>
      <c r="BM246" s="18" t="s">
        <v>506</v>
      </c>
    </row>
    <row r="247" spans="2:65" s="1" customFormat="1" ht="24.95" customHeight="1">
      <c r="B247" s="137"/>
      <c r="C247" s="147" t="s">
        <v>164</v>
      </c>
      <c r="D247" s="147" t="s">
        <v>135</v>
      </c>
      <c r="E247" s="148" t="s">
        <v>507</v>
      </c>
      <c r="F247" s="224" t="s">
        <v>508</v>
      </c>
      <c r="G247" s="224"/>
      <c r="H247" s="224"/>
      <c r="I247" s="224"/>
      <c r="J247" s="149" t="s">
        <v>267</v>
      </c>
      <c r="K247" s="150">
        <v>2</v>
      </c>
      <c r="L247" s="225"/>
      <c r="M247" s="225"/>
      <c r="N247" s="225">
        <f t="shared" si="60"/>
        <v>0</v>
      </c>
      <c r="O247" s="195"/>
      <c r="P247" s="195"/>
      <c r="Q247" s="195"/>
      <c r="R247" s="142"/>
      <c r="T247" s="143" t="s">
        <v>5</v>
      </c>
      <c r="U247" s="40" t="s">
        <v>37</v>
      </c>
      <c r="V247" s="144">
        <v>0</v>
      </c>
      <c r="W247" s="144">
        <f t="shared" si="61"/>
        <v>0</v>
      </c>
      <c r="X247" s="144">
        <v>0</v>
      </c>
      <c r="Y247" s="144">
        <f t="shared" si="62"/>
        <v>0</v>
      </c>
      <c r="Z247" s="144">
        <v>0</v>
      </c>
      <c r="AA247" s="145">
        <f t="shared" si="63"/>
        <v>0</v>
      </c>
      <c r="AR247" s="18" t="s">
        <v>138</v>
      </c>
      <c r="AT247" s="18" t="s">
        <v>135</v>
      </c>
      <c r="AU247" s="18" t="s">
        <v>92</v>
      </c>
      <c r="AY247" s="18" t="s">
        <v>128</v>
      </c>
      <c r="BE247" s="146">
        <f t="shared" si="64"/>
        <v>0</v>
      </c>
      <c r="BF247" s="146">
        <f t="shared" si="65"/>
        <v>0</v>
      </c>
      <c r="BG247" s="146">
        <f t="shared" si="66"/>
        <v>0</v>
      </c>
      <c r="BH247" s="146">
        <f t="shared" si="67"/>
        <v>0</v>
      </c>
      <c r="BI247" s="146">
        <f t="shared" si="68"/>
        <v>0</v>
      </c>
      <c r="BJ247" s="18" t="s">
        <v>79</v>
      </c>
      <c r="BK247" s="146">
        <f t="shared" si="69"/>
        <v>0</v>
      </c>
      <c r="BL247" s="18" t="s">
        <v>133</v>
      </c>
      <c r="BM247" s="18" t="s">
        <v>509</v>
      </c>
    </row>
    <row r="248" spans="2:65" s="1" customFormat="1" ht="44.25" customHeight="1">
      <c r="B248" s="137"/>
      <c r="C248" s="147" t="s">
        <v>168</v>
      </c>
      <c r="D248" s="147" t="s">
        <v>135</v>
      </c>
      <c r="E248" s="148" t="s">
        <v>510</v>
      </c>
      <c r="F248" s="224" t="s">
        <v>511</v>
      </c>
      <c r="G248" s="224"/>
      <c r="H248" s="224"/>
      <c r="I248" s="224"/>
      <c r="J248" s="149" t="s">
        <v>267</v>
      </c>
      <c r="K248" s="150">
        <v>2</v>
      </c>
      <c r="L248" s="225"/>
      <c r="M248" s="225"/>
      <c r="N248" s="225">
        <f t="shared" si="60"/>
        <v>0</v>
      </c>
      <c r="O248" s="195"/>
      <c r="P248" s="195"/>
      <c r="Q248" s="195"/>
      <c r="R248" s="142"/>
      <c r="T248" s="143" t="s">
        <v>5</v>
      </c>
      <c r="U248" s="40" t="s">
        <v>37</v>
      </c>
      <c r="V248" s="144">
        <v>0</v>
      </c>
      <c r="W248" s="144">
        <f t="shared" si="61"/>
        <v>0</v>
      </c>
      <c r="X248" s="144">
        <v>0</v>
      </c>
      <c r="Y248" s="144">
        <f t="shared" si="62"/>
        <v>0</v>
      </c>
      <c r="Z248" s="144">
        <v>0</v>
      </c>
      <c r="AA248" s="145">
        <f t="shared" si="63"/>
        <v>0</v>
      </c>
      <c r="AR248" s="18" t="s">
        <v>138</v>
      </c>
      <c r="AT248" s="18" t="s">
        <v>135</v>
      </c>
      <c r="AU248" s="18" t="s">
        <v>92</v>
      </c>
      <c r="AY248" s="18" t="s">
        <v>128</v>
      </c>
      <c r="BE248" s="146">
        <f t="shared" si="64"/>
        <v>0</v>
      </c>
      <c r="BF248" s="146">
        <f t="shared" si="65"/>
        <v>0</v>
      </c>
      <c r="BG248" s="146">
        <f t="shared" si="66"/>
        <v>0</v>
      </c>
      <c r="BH248" s="146">
        <f t="shared" si="67"/>
        <v>0</v>
      </c>
      <c r="BI248" s="146">
        <f t="shared" si="68"/>
        <v>0</v>
      </c>
      <c r="BJ248" s="18" t="s">
        <v>79</v>
      </c>
      <c r="BK248" s="146">
        <f t="shared" si="69"/>
        <v>0</v>
      </c>
      <c r="BL248" s="18" t="s">
        <v>133</v>
      </c>
      <c r="BM248" s="18" t="s">
        <v>512</v>
      </c>
    </row>
    <row r="249" spans="2:65" s="1" customFormat="1" ht="45" customHeight="1">
      <c r="B249" s="137"/>
      <c r="C249" s="147" t="s">
        <v>172</v>
      </c>
      <c r="D249" s="147" t="s">
        <v>135</v>
      </c>
      <c r="E249" s="148" t="s">
        <v>513</v>
      </c>
      <c r="F249" s="224" t="s">
        <v>514</v>
      </c>
      <c r="G249" s="224"/>
      <c r="H249" s="224"/>
      <c r="I249" s="224"/>
      <c r="J249" s="149" t="s">
        <v>267</v>
      </c>
      <c r="K249" s="150">
        <v>1</v>
      </c>
      <c r="L249" s="225"/>
      <c r="M249" s="225"/>
      <c r="N249" s="225">
        <f t="shared" si="60"/>
        <v>0</v>
      </c>
      <c r="O249" s="195"/>
      <c r="P249" s="195"/>
      <c r="Q249" s="195"/>
      <c r="R249" s="142"/>
      <c r="T249" s="143" t="s">
        <v>5</v>
      </c>
      <c r="U249" s="40" t="s">
        <v>37</v>
      </c>
      <c r="V249" s="144">
        <v>0</v>
      </c>
      <c r="W249" s="144">
        <f t="shared" si="61"/>
        <v>0</v>
      </c>
      <c r="X249" s="144">
        <v>2.3000000000000001E-4</v>
      </c>
      <c r="Y249" s="144">
        <f t="shared" si="62"/>
        <v>2.3000000000000001E-4</v>
      </c>
      <c r="Z249" s="144">
        <v>0</v>
      </c>
      <c r="AA249" s="145">
        <f t="shared" si="63"/>
        <v>0</v>
      </c>
      <c r="AR249" s="18" t="s">
        <v>138</v>
      </c>
      <c r="AT249" s="18" t="s">
        <v>135</v>
      </c>
      <c r="AU249" s="18" t="s">
        <v>92</v>
      </c>
      <c r="AY249" s="18" t="s">
        <v>128</v>
      </c>
      <c r="BE249" s="146">
        <f t="shared" si="64"/>
        <v>0</v>
      </c>
      <c r="BF249" s="146">
        <f t="shared" si="65"/>
        <v>0</v>
      </c>
      <c r="BG249" s="146">
        <f t="shared" si="66"/>
        <v>0</v>
      </c>
      <c r="BH249" s="146">
        <f t="shared" si="67"/>
        <v>0</v>
      </c>
      <c r="BI249" s="146">
        <f t="shared" si="68"/>
        <v>0</v>
      </c>
      <c r="BJ249" s="18" t="s">
        <v>79</v>
      </c>
      <c r="BK249" s="146">
        <f t="shared" si="69"/>
        <v>0</v>
      </c>
      <c r="BL249" s="18" t="s">
        <v>133</v>
      </c>
      <c r="BM249" s="18" t="s">
        <v>515</v>
      </c>
    </row>
    <row r="250" spans="2:65" s="1" customFormat="1" ht="21" customHeight="1">
      <c r="B250" s="137"/>
      <c r="C250" s="138" t="s">
        <v>174</v>
      </c>
      <c r="D250" s="138" t="s">
        <v>129</v>
      </c>
      <c r="E250" s="139" t="s">
        <v>516</v>
      </c>
      <c r="F250" s="194" t="s">
        <v>517</v>
      </c>
      <c r="G250" s="194"/>
      <c r="H250" s="194"/>
      <c r="I250" s="194"/>
      <c r="J250" s="140" t="s">
        <v>198</v>
      </c>
      <c r="K250" s="141">
        <v>2</v>
      </c>
      <c r="L250" s="195"/>
      <c r="M250" s="195"/>
      <c r="N250" s="195">
        <f t="shared" si="60"/>
        <v>0</v>
      </c>
      <c r="O250" s="195"/>
      <c r="P250" s="195"/>
      <c r="Q250" s="195"/>
      <c r="R250" s="142"/>
      <c r="T250" s="143" t="s">
        <v>5</v>
      </c>
      <c r="U250" s="40" t="s">
        <v>37</v>
      </c>
      <c r="V250" s="144">
        <v>0.28799999999999998</v>
      </c>
      <c r="W250" s="144">
        <f t="shared" si="61"/>
        <v>0.57599999999999996</v>
      </c>
      <c r="X250" s="144">
        <v>2.2000000000000001E-4</v>
      </c>
      <c r="Y250" s="144">
        <f t="shared" si="62"/>
        <v>4.4000000000000002E-4</v>
      </c>
      <c r="Z250" s="144">
        <v>0</v>
      </c>
      <c r="AA250" s="145">
        <f t="shared" si="63"/>
        <v>0</v>
      </c>
      <c r="AR250" s="18" t="s">
        <v>133</v>
      </c>
      <c r="AT250" s="18" t="s">
        <v>129</v>
      </c>
      <c r="AU250" s="18" t="s">
        <v>92</v>
      </c>
      <c r="AY250" s="18" t="s">
        <v>128</v>
      </c>
      <c r="BE250" s="146">
        <f t="shared" si="64"/>
        <v>0</v>
      </c>
      <c r="BF250" s="146">
        <f t="shared" si="65"/>
        <v>0</v>
      </c>
      <c r="BG250" s="146">
        <f t="shared" si="66"/>
        <v>0</v>
      </c>
      <c r="BH250" s="146">
        <f t="shared" si="67"/>
        <v>0</v>
      </c>
      <c r="BI250" s="146">
        <f t="shared" si="68"/>
        <v>0</v>
      </c>
      <c r="BJ250" s="18" t="s">
        <v>79</v>
      </c>
      <c r="BK250" s="146">
        <f t="shared" si="69"/>
        <v>0</v>
      </c>
      <c r="BL250" s="18" t="s">
        <v>133</v>
      </c>
      <c r="BM250" s="18" t="s">
        <v>518</v>
      </c>
    </row>
    <row r="251" spans="2:65" s="1" customFormat="1" ht="41.25" customHeight="1">
      <c r="B251" s="137"/>
      <c r="C251" s="138" t="s">
        <v>178</v>
      </c>
      <c r="D251" s="138" t="s">
        <v>129</v>
      </c>
      <c r="E251" s="139" t="s">
        <v>519</v>
      </c>
      <c r="F251" s="194" t="s">
        <v>520</v>
      </c>
      <c r="G251" s="194"/>
      <c r="H251" s="194"/>
      <c r="I251" s="194"/>
      <c r="J251" s="140" t="s">
        <v>267</v>
      </c>
      <c r="K251" s="141">
        <v>2</v>
      </c>
      <c r="L251" s="195"/>
      <c r="M251" s="195"/>
      <c r="N251" s="195">
        <f t="shared" si="60"/>
        <v>0</v>
      </c>
      <c r="O251" s="195"/>
      <c r="P251" s="195"/>
      <c r="Q251" s="195"/>
      <c r="R251" s="142"/>
      <c r="T251" s="143" t="s">
        <v>5</v>
      </c>
      <c r="U251" s="40" t="s">
        <v>37</v>
      </c>
      <c r="V251" s="144">
        <v>0</v>
      </c>
      <c r="W251" s="144">
        <f t="shared" si="61"/>
        <v>0</v>
      </c>
      <c r="X251" s="144">
        <v>0</v>
      </c>
      <c r="Y251" s="144">
        <f t="shared" si="62"/>
        <v>0</v>
      </c>
      <c r="Z251" s="144">
        <v>0</v>
      </c>
      <c r="AA251" s="145">
        <f t="shared" si="63"/>
        <v>0</v>
      </c>
      <c r="AR251" s="18" t="s">
        <v>133</v>
      </c>
      <c r="AT251" s="18" t="s">
        <v>129</v>
      </c>
      <c r="AU251" s="18" t="s">
        <v>92</v>
      </c>
      <c r="AY251" s="18" t="s">
        <v>128</v>
      </c>
      <c r="BE251" s="146">
        <f t="shared" si="64"/>
        <v>0</v>
      </c>
      <c r="BF251" s="146">
        <f t="shared" si="65"/>
        <v>0</v>
      </c>
      <c r="BG251" s="146">
        <f t="shared" si="66"/>
        <v>0</v>
      </c>
      <c r="BH251" s="146">
        <f t="shared" si="67"/>
        <v>0</v>
      </c>
      <c r="BI251" s="146">
        <f t="shared" si="68"/>
        <v>0</v>
      </c>
      <c r="BJ251" s="18" t="s">
        <v>79</v>
      </c>
      <c r="BK251" s="146">
        <f t="shared" si="69"/>
        <v>0</v>
      </c>
      <c r="BL251" s="18" t="s">
        <v>133</v>
      </c>
      <c r="BM251" s="18" t="s">
        <v>521</v>
      </c>
    </row>
    <row r="252" spans="2:65" s="1" customFormat="1" ht="24.95" customHeight="1">
      <c r="B252" s="137"/>
      <c r="C252" s="138" t="s">
        <v>182</v>
      </c>
      <c r="D252" s="138" t="s">
        <v>129</v>
      </c>
      <c r="E252" s="139" t="s">
        <v>522</v>
      </c>
      <c r="F252" s="194" t="s">
        <v>523</v>
      </c>
      <c r="G252" s="194"/>
      <c r="H252" s="194"/>
      <c r="I252" s="194"/>
      <c r="J252" s="140" t="s">
        <v>198</v>
      </c>
      <c r="K252" s="141">
        <v>1</v>
      </c>
      <c r="L252" s="195"/>
      <c r="M252" s="195"/>
      <c r="N252" s="195">
        <f t="shared" si="60"/>
        <v>0</v>
      </c>
      <c r="O252" s="195"/>
      <c r="P252" s="195"/>
      <c r="Q252" s="195"/>
      <c r="R252" s="142"/>
      <c r="T252" s="143" t="s">
        <v>5</v>
      </c>
      <c r="U252" s="40" t="s">
        <v>37</v>
      </c>
      <c r="V252" s="144">
        <v>0.10299999999999999</v>
      </c>
      <c r="W252" s="144">
        <f t="shared" si="61"/>
        <v>0.10299999999999999</v>
      </c>
      <c r="X252" s="144">
        <v>2.7E-4</v>
      </c>
      <c r="Y252" s="144">
        <f t="shared" si="62"/>
        <v>2.7E-4</v>
      </c>
      <c r="Z252" s="144">
        <v>0</v>
      </c>
      <c r="AA252" s="145">
        <f t="shared" si="63"/>
        <v>0</v>
      </c>
      <c r="AR252" s="18" t="s">
        <v>133</v>
      </c>
      <c r="AT252" s="18" t="s">
        <v>129</v>
      </c>
      <c r="AU252" s="18" t="s">
        <v>92</v>
      </c>
      <c r="AY252" s="18" t="s">
        <v>128</v>
      </c>
      <c r="BE252" s="146">
        <f t="shared" si="64"/>
        <v>0</v>
      </c>
      <c r="BF252" s="146">
        <f t="shared" si="65"/>
        <v>0</v>
      </c>
      <c r="BG252" s="146">
        <f t="shared" si="66"/>
        <v>0</v>
      </c>
      <c r="BH252" s="146">
        <f t="shared" si="67"/>
        <v>0</v>
      </c>
      <c r="BI252" s="146">
        <f t="shared" si="68"/>
        <v>0</v>
      </c>
      <c r="BJ252" s="18" t="s">
        <v>79</v>
      </c>
      <c r="BK252" s="146">
        <f t="shared" si="69"/>
        <v>0</v>
      </c>
      <c r="BL252" s="18" t="s">
        <v>133</v>
      </c>
      <c r="BM252" s="18" t="s">
        <v>524</v>
      </c>
    </row>
    <row r="253" spans="2:65" s="1" customFormat="1" ht="24.95" customHeight="1">
      <c r="B253" s="137"/>
      <c r="C253" s="138" t="s">
        <v>11</v>
      </c>
      <c r="D253" s="138" t="s">
        <v>129</v>
      </c>
      <c r="E253" s="139" t="s">
        <v>525</v>
      </c>
      <c r="F253" s="194" t="s">
        <v>526</v>
      </c>
      <c r="G253" s="194"/>
      <c r="H253" s="194"/>
      <c r="I253" s="194"/>
      <c r="J253" s="140" t="s">
        <v>198</v>
      </c>
      <c r="K253" s="141">
        <v>1</v>
      </c>
      <c r="L253" s="195"/>
      <c r="M253" s="195"/>
      <c r="N253" s="195">
        <f t="shared" si="60"/>
        <v>0</v>
      </c>
      <c r="O253" s="195"/>
      <c r="P253" s="195"/>
      <c r="Q253" s="195"/>
      <c r="R253" s="142"/>
      <c r="T253" s="143" t="s">
        <v>5</v>
      </c>
      <c r="U253" s="40" t="s">
        <v>37</v>
      </c>
      <c r="V253" s="144">
        <v>0.20599999999999999</v>
      </c>
      <c r="W253" s="144">
        <f t="shared" si="61"/>
        <v>0.20599999999999999</v>
      </c>
      <c r="X253" s="144">
        <v>1.8000000000000001E-4</v>
      </c>
      <c r="Y253" s="144">
        <f t="shared" si="62"/>
        <v>1.8000000000000001E-4</v>
      </c>
      <c r="Z253" s="144">
        <v>0</v>
      </c>
      <c r="AA253" s="145">
        <f t="shared" si="63"/>
        <v>0</v>
      </c>
      <c r="AR253" s="18" t="s">
        <v>133</v>
      </c>
      <c r="AT253" s="18" t="s">
        <v>129</v>
      </c>
      <c r="AU253" s="18" t="s">
        <v>92</v>
      </c>
      <c r="AY253" s="18" t="s">
        <v>128</v>
      </c>
      <c r="BE253" s="146">
        <f t="shared" si="64"/>
        <v>0</v>
      </c>
      <c r="BF253" s="146">
        <f t="shared" si="65"/>
        <v>0</v>
      </c>
      <c r="BG253" s="146">
        <f t="shared" si="66"/>
        <v>0</v>
      </c>
      <c r="BH253" s="146">
        <f t="shared" si="67"/>
        <v>0</v>
      </c>
      <c r="BI253" s="146">
        <f t="shared" si="68"/>
        <v>0</v>
      </c>
      <c r="BJ253" s="18" t="s">
        <v>79</v>
      </c>
      <c r="BK253" s="146">
        <f t="shared" si="69"/>
        <v>0</v>
      </c>
      <c r="BL253" s="18" t="s">
        <v>133</v>
      </c>
      <c r="BM253" s="18" t="s">
        <v>527</v>
      </c>
    </row>
    <row r="254" spans="2:65" s="1" customFormat="1" ht="24.95" customHeight="1">
      <c r="B254" s="137"/>
      <c r="C254" s="138" t="s">
        <v>133</v>
      </c>
      <c r="D254" s="138" t="s">
        <v>129</v>
      </c>
      <c r="E254" s="139" t="s">
        <v>528</v>
      </c>
      <c r="F254" s="194" t="s">
        <v>529</v>
      </c>
      <c r="G254" s="194"/>
      <c r="H254" s="194"/>
      <c r="I254" s="194"/>
      <c r="J254" s="140" t="s">
        <v>198</v>
      </c>
      <c r="K254" s="141">
        <v>2</v>
      </c>
      <c r="L254" s="195"/>
      <c r="M254" s="195"/>
      <c r="N254" s="195">
        <f t="shared" si="60"/>
        <v>0</v>
      </c>
      <c r="O254" s="195"/>
      <c r="P254" s="195"/>
      <c r="Q254" s="195"/>
      <c r="R254" s="142"/>
      <c r="T254" s="143" t="s">
        <v>5</v>
      </c>
      <c r="U254" s="40" t="s">
        <v>37</v>
      </c>
      <c r="V254" s="144">
        <v>0.26800000000000002</v>
      </c>
      <c r="W254" s="144">
        <f t="shared" si="61"/>
        <v>0.53600000000000003</v>
      </c>
      <c r="X254" s="144">
        <v>3.8000000000000002E-4</v>
      </c>
      <c r="Y254" s="144">
        <f t="shared" si="62"/>
        <v>7.6000000000000004E-4</v>
      </c>
      <c r="Z254" s="144">
        <v>0</v>
      </c>
      <c r="AA254" s="145">
        <f t="shared" si="63"/>
        <v>0</v>
      </c>
      <c r="AR254" s="18" t="s">
        <v>133</v>
      </c>
      <c r="AT254" s="18" t="s">
        <v>129</v>
      </c>
      <c r="AU254" s="18" t="s">
        <v>92</v>
      </c>
      <c r="AY254" s="18" t="s">
        <v>128</v>
      </c>
      <c r="BE254" s="146">
        <f t="shared" si="64"/>
        <v>0</v>
      </c>
      <c r="BF254" s="146">
        <f t="shared" si="65"/>
        <v>0</v>
      </c>
      <c r="BG254" s="146">
        <f t="shared" si="66"/>
        <v>0</v>
      </c>
      <c r="BH254" s="146">
        <f t="shared" si="67"/>
        <v>0</v>
      </c>
      <c r="BI254" s="146">
        <f t="shared" si="68"/>
        <v>0</v>
      </c>
      <c r="BJ254" s="18" t="s">
        <v>79</v>
      </c>
      <c r="BK254" s="146">
        <f t="shared" si="69"/>
        <v>0</v>
      </c>
      <c r="BL254" s="18" t="s">
        <v>133</v>
      </c>
      <c r="BM254" s="18" t="s">
        <v>530</v>
      </c>
    </row>
    <row r="255" spans="2:65" s="1" customFormat="1" ht="24.95" customHeight="1">
      <c r="B255" s="137"/>
      <c r="C255" s="138" t="s">
        <v>358</v>
      </c>
      <c r="D255" s="138" t="s">
        <v>129</v>
      </c>
      <c r="E255" s="139" t="s">
        <v>531</v>
      </c>
      <c r="F255" s="194" t="s">
        <v>532</v>
      </c>
      <c r="G255" s="194"/>
      <c r="H255" s="194"/>
      <c r="I255" s="194"/>
      <c r="J255" s="140" t="s">
        <v>198</v>
      </c>
      <c r="K255" s="141">
        <v>1</v>
      </c>
      <c r="L255" s="195"/>
      <c r="M255" s="195"/>
      <c r="N255" s="195">
        <f t="shared" si="60"/>
        <v>0</v>
      </c>
      <c r="O255" s="195"/>
      <c r="P255" s="195"/>
      <c r="Q255" s="195"/>
      <c r="R255" s="142"/>
      <c r="T255" s="143" t="s">
        <v>5</v>
      </c>
      <c r="U255" s="40" t="s">
        <v>37</v>
      </c>
      <c r="V255" s="144">
        <v>0.42199999999999999</v>
      </c>
      <c r="W255" s="144">
        <f t="shared" si="61"/>
        <v>0.42199999999999999</v>
      </c>
      <c r="X255" s="144">
        <v>7.7999999999999999E-4</v>
      </c>
      <c r="Y255" s="144">
        <f t="shared" si="62"/>
        <v>7.7999999999999999E-4</v>
      </c>
      <c r="Z255" s="144">
        <v>0</v>
      </c>
      <c r="AA255" s="145">
        <f t="shared" si="63"/>
        <v>0</v>
      </c>
      <c r="AR255" s="18" t="s">
        <v>133</v>
      </c>
      <c r="AT255" s="18" t="s">
        <v>129</v>
      </c>
      <c r="AU255" s="18" t="s">
        <v>92</v>
      </c>
      <c r="AY255" s="18" t="s">
        <v>128</v>
      </c>
      <c r="BE255" s="146">
        <f t="shared" si="64"/>
        <v>0</v>
      </c>
      <c r="BF255" s="146">
        <f t="shared" si="65"/>
        <v>0</v>
      </c>
      <c r="BG255" s="146">
        <f t="shared" si="66"/>
        <v>0</v>
      </c>
      <c r="BH255" s="146">
        <f t="shared" si="67"/>
        <v>0</v>
      </c>
      <c r="BI255" s="146">
        <f t="shared" si="68"/>
        <v>0</v>
      </c>
      <c r="BJ255" s="18" t="s">
        <v>79</v>
      </c>
      <c r="BK255" s="146">
        <f t="shared" si="69"/>
        <v>0</v>
      </c>
      <c r="BL255" s="18" t="s">
        <v>133</v>
      </c>
      <c r="BM255" s="18" t="s">
        <v>533</v>
      </c>
    </row>
    <row r="256" spans="2:65" s="1" customFormat="1" ht="24.95" customHeight="1">
      <c r="B256" s="137"/>
      <c r="C256" s="138" t="s">
        <v>362</v>
      </c>
      <c r="D256" s="138" t="s">
        <v>129</v>
      </c>
      <c r="E256" s="139" t="s">
        <v>534</v>
      </c>
      <c r="F256" s="194" t="s">
        <v>535</v>
      </c>
      <c r="G256" s="194"/>
      <c r="H256" s="194"/>
      <c r="I256" s="194"/>
      <c r="J256" s="140" t="s">
        <v>198</v>
      </c>
      <c r="K256" s="141">
        <v>13</v>
      </c>
      <c r="L256" s="195"/>
      <c r="M256" s="195"/>
      <c r="N256" s="195">
        <f t="shared" si="60"/>
        <v>0</v>
      </c>
      <c r="O256" s="195"/>
      <c r="P256" s="195"/>
      <c r="Q256" s="195"/>
      <c r="R256" s="142"/>
      <c r="T256" s="143" t="s">
        <v>5</v>
      </c>
      <c r="U256" s="40" t="s">
        <v>37</v>
      </c>
      <c r="V256" s="144">
        <v>8.2000000000000003E-2</v>
      </c>
      <c r="W256" s="144">
        <f t="shared" si="61"/>
        <v>1.0660000000000001</v>
      </c>
      <c r="X256" s="144">
        <v>2.2000000000000001E-4</v>
      </c>
      <c r="Y256" s="144">
        <f t="shared" si="62"/>
        <v>2.8600000000000001E-3</v>
      </c>
      <c r="Z256" s="144">
        <v>0</v>
      </c>
      <c r="AA256" s="145">
        <f t="shared" si="63"/>
        <v>0</v>
      </c>
      <c r="AR256" s="18" t="s">
        <v>133</v>
      </c>
      <c r="AT256" s="18" t="s">
        <v>129</v>
      </c>
      <c r="AU256" s="18" t="s">
        <v>92</v>
      </c>
      <c r="AY256" s="18" t="s">
        <v>128</v>
      </c>
      <c r="BE256" s="146">
        <f t="shared" si="64"/>
        <v>0</v>
      </c>
      <c r="BF256" s="146">
        <f t="shared" si="65"/>
        <v>0</v>
      </c>
      <c r="BG256" s="146">
        <f t="shared" si="66"/>
        <v>0</v>
      </c>
      <c r="BH256" s="146">
        <f t="shared" si="67"/>
        <v>0</v>
      </c>
      <c r="BI256" s="146">
        <f t="shared" si="68"/>
        <v>0</v>
      </c>
      <c r="BJ256" s="18" t="s">
        <v>79</v>
      </c>
      <c r="BK256" s="146">
        <f t="shared" si="69"/>
        <v>0</v>
      </c>
      <c r="BL256" s="18" t="s">
        <v>133</v>
      </c>
      <c r="BM256" s="18" t="s">
        <v>536</v>
      </c>
    </row>
    <row r="257" spans="2:65" s="1" customFormat="1" ht="24.95" customHeight="1">
      <c r="B257" s="137"/>
      <c r="C257" s="138" t="s">
        <v>366</v>
      </c>
      <c r="D257" s="138" t="s">
        <v>129</v>
      </c>
      <c r="E257" s="139" t="s">
        <v>537</v>
      </c>
      <c r="F257" s="194" t="s">
        <v>538</v>
      </c>
      <c r="G257" s="194"/>
      <c r="H257" s="194"/>
      <c r="I257" s="194"/>
      <c r="J257" s="140" t="s">
        <v>198</v>
      </c>
      <c r="K257" s="141">
        <v>2</v>
      </c>
      <c r="L257" s="195"/>
      <c r="M257" s="195"/>
      <c r="N257" s="195">
        <f t="shared" si="60"/>
        <v>0</v>
      </c>
      <c r="O257" s="195"/>
      <c r="P257" s="195"/>
      <c r="Q257" s="195"/>
      <c r="R257" s="142"/>
      <c r="T257" s="143" t="s">
        <v>5</v>
      </c>
      <c r="U257" s="40" t="s">
        <v>37</v>
      </c>
      <c r="V257" s="144">
        <v>0.26800000000000002</v>
      </c>
      <c r="W257" s="144">
        <f t="shared" si="61"/>
        <v>0.53600000000000003</v>
      </c>
      <c r="X257" s="144">
        <v>1.24E-3</v>
      </c>
      <c r="Y257" s="144">
        <f t="shared" si="62"/>
        <v>2.48E-3</v>
      </c>
      <c r="Z257" s="144">
        <v>0</v>
      </c>
      <c r="AA257" s="145">
        <f t="shared" si="63"/>
        <v>0</v>
      </c>
      <c r="AR257" s="18" t="s">
        <v>133</v>
      </c>
      <c r="AT257" s="18" t="s">
        <v>129</v>
      </c>
      <c r="AU257" s="18" t="s">
        <v>92</v>
      </c>
      <c r="AY257" s="18" t="s">
        <v>128</v>
      </c>
      <c r="BE257" s="146">
        <f t="shared" si="64"/>
        <v>0</v>
      </c>
      <c r="BF257" s="146">
        <f t="shared" si="65"/>
        <v>0</v>
      </c>
      <c r="BG257" s="146">
        <f t="shared" si="66"/>
        <v>0</v>
      </c>
      <c r="BH257" s="146">
        <f t="shared" si="67"/>
        <v>0</v>
      </c>
      <c r="BI257" s="146">
        <f t="shared" si="68"/>
        <v>0</v>
      </c>
      <c r="BJ257" s="18" t="s">
        <v>79</v>
      </c>
      <c r="BK257" s="146">
        <f t="shared" si="69"/>
        <v>0</v>
      </c>
      <c r="BL257" s="18" t="s">
        <v>133</v>
      </c>
      <c r="BM257" s="18" t="s">
        <v>539</v>
      </c>
    </row>
    <row r="258" spans="2:65" s="1" customFormat="1" ht="24.95" customHeight="1">
      <c r="B258" s="137"/>
      <c r="C258" s="138" t="s">
        <v>370</v>
      </c>
      <c r="D258" s="138" t="s">
        <v>129</v>
      </c>
      <c r="E258" s="139" t="s">
        <v>540</v>
      </c>
      <c r="F258" s="194" t="s">
        <v>541</v>
      </c>
      <c r="G258" s="194"/>
      <c r="H258" s="194"/>
      <c r="I258" s="194"/>
      <c r="J258" s="140" t="s">
        <v>198</v>
      </c>
      <c r="K258" s="141">
        <v>1</v>
      </c>
      <c r="L258" s="195"/>
      <c r="M258" s="195"/>
      <c r="N258" s="195">
        <f t="shared" si="60"/>
        <v>0</v>
      </c>
      <c r="O258" s="195"/>
      <c r="P258" s="195"/>
      <c r="Q258" s="195"/>
      <c r="R258" s="142"/>
      <c r="T258" s="143" t="s">
        <v>5</v>
      </c>
      <c r="U258" s="40" t="s">
        <v>37</v>
      </c>
      <c r="V258" s="144">
        <v>0.42199999999999999</v>
      </c>
      <c r="W258" s="144">
        <f t="shared" si="61"/>
        <v>0.42199999999999999</v>
      </c>
      <c r="X258" s="144">
        <v>1.73E-3</v>
      </c>
      <c r="Y258" s="144">
        <f t="shared" si="62"/>
        <v>1.73E-3</v>
      </c>
      <c r="Z258" s="144">
        <v>0</v>
      </c>
      <c r="AA258" s="145">
        <f t="shared" si="63"/>
        <v>0</v>
      </c>
      <c r="AR258" s="18" t="s">
        <v>133</v>
      </c>
      <c r="AT258" s="18" t="s">
        <v>129</v>
      </c>
      <c r="AU258" s="18" t="s">
        <v>92</v>
      </c>
      <c r="AY258" s="18" t="s">
        <v>128</v>
      </c>
      <c r="BE258" s="146">
        <f t="shared" si="64"/>
        <v>0</v>
      </c>
      <c r="BF258" s="146">
        <f t="shared" si="65"/>
        <v>0</v>
      </c>
      <c r="BG258" s="146">
        <f t="shared" si="66"/>
        <v>0</v>
      </c>
      <c r="BH258" s="146">
        <f t="shared" si="67"/>
        <v>0</v>
      </c>
      <c r="BI258" s="146">
        <f t="shared" si="68"/>
        <v>0</v>
      </c>
      <c r="BJ258" s="18" t="s">
        <v>79</v>
      </c>
      <c r="BK258" s="146">
        <f t="shared" si="69"/>
        <v>0</v>
      </c>
      <c r="BL258" s="18" t="s">
        <v>133</v>
      </c>
      <c r="BM258" s="18" t="s">
        <v>542</v>
      </c>
    </row>
    <row r="259" spans="2:65" s="1" customFormat="1" ht="24.95" customHeight="1">
      <c r="B259" s="137"/>
      <c r="C259" s="138" t="s">
        <v>10</v>
      </c>
      <c r="D259" s="138" t="s">
        <v>129</v>
      </c>
      <c r="E259" s="139" t="s">
        <v>543</v>
      </c>
      <c r="F259" s="194" t="s">
        <v>544</v>
      </c>
      <c r="G259" s="194"/>
      <c r="H259" s="194"/>
      <c r="I259" s="194"/>
      <c r="J259" s="140" t="s">
        <v>198</v>
      </c>
      <c r="K259" s="141">
        <v>3</v>
      </c>
      <c r="L259" s="195"/>
      <c r="M259" s="195"/>
      <c r="N259" s="195">
        <f t="shared" si="60"/>
        <v>0</v>
      </c>
      <c r="O259" s="195"/>
      <c r="P259" s="195"/>
      <c r="Q259" s="195"/>
      <c r="R259" s="142"/>
      <c r="T259" s="143" t="s">
        <v>5</v>
      </c>
      <c r="U259" s="40" t="s">
        <v>37</v>
      </c>
      <c r="V259" s="144">
        <v>0.2</v>
      </c>
      <c r="W259" s="144">
        <f t="shared" si="61"/>
        <v>0.60000000000000009</v>
      </c>
      <c r="X259" s="144">
        <v>3.4000000000000002E-4</v>
      </c>
      <c r="Y259" s="144">
        <f t="shared" si="62"/>
        <v>1.0200000000000001E-3</v>
      </c>
      <c r="Z259" s="144">
        <v>0</v>
      </c>
      <c r="AA259" s="145">
        <f t="shared" si="63"/>
        <v>0</v>
      </c>
      <c r="AR259" s="18" t="s">
        <v>133</v>
      </c>
      <c r="AT259" s="18" t="s">
        <v>129</v>
      </c>
      <c r="AU259" s="18" t="s">
        <v>92</v>
      </c>
      <c r="AY259" s="18" t="s">
        <v>128</v>
      </c>
      <c r="BE259" s="146">
        <f t="shared" si="64"/>
        <v>0</v>
      </c>
      <c r="BF259" s="146">
        <f t="shared" si="65"/>
        <v>0</v>
      </c>
      <c r="BG259" s="146">
        <f t="shared" si="66"/>
        <v>0</v>
      </c>
      <c r="BH259" s="146">
        <f t="shared" si="67"/>
        <v>0</v>
      </c>
      <c r="BI259" s="146">
        <f t="shared" si="68"/>
        <v>0</v>
      </c>
      <c r="BJ259" s="18" t="s">
        <v>79</v>
      </c>
      <c r="BK259" s="146">
        <f t="shared" si="69"/>
        <v>0</v>
      </c>
      <c r="BL259" s="18" t="s">
        <v>133</v>
      </c>
      <c r="BM259" s="18" t="s">
        <v>545</v>
      </c>
    </row>
    <row r="260" spans="2:65" s="1" customFormat="1" ht="24.95" customHeight="1">
      <c r="B260" s="137"/>
      <c r="C260" s="138" t="s">
        <v>376</v>
      </c>
      <c r="D260" s="138" t="s">
        <v>129</v>
      </c>
      <c r="E260" s="139" t="s">
        <v>546</v>
      </c>
      <c r="F260" s="194" t="s">
        <v>547</v>
      </c>
      <c r="G260" s="194"/>
      <c r="H260" s="194"/>
      <c r="I260" s="194"/>
      <c r="J260" s="140" t="s">
        <v>198</v>
      </c>
      <c r="K260" s="141">
        <v>6</v>
      </c>
      <c r="L260" s="195"/>
      <c r="M260" s="195"/>
      <c r="N260" s="195">
        <f t="shared" si="60"/>
        <v>0</v>
      </c>
      <c r="O260" s="195"/>
      <c r="P260" s="195"/>
      <c r="Q260" s="195"/>
      <c r="R260" s="142"/>
      <c r="T260" s="143" t="s">
        <v>5</v>
      </c>
      <c r="U260" s="40" t="s">
        <v>37</v>
      </c>
      <c r="V260" s="144">
        <v>0.26</v>
      </c>
      <c r="W260" s="144">
        <f t="shared" si="61"/>
        <v>1.56</v>
      </c>
      <c r="X260" s="144">
        <v>6.9999999999999999E-4</v>
      </c>
      <c r="Y260" s="144">
        <f t="shared" si="62"/>
        <v>4.1999999999999997E-3</v>
      </c>
      <c r="Z260" s="144">
        <v>0</v>
      </c>
      <c r="AA260" s="145">
        <f t="shared" si="63"/>
        <v>0</v>
      </c>
      <c r="AR260" s="18" t="s">
        <v>133</v>
      </c>
      <c r="AT260" s="18" t="s">
        <v>129</v>
      </c>
      <c r="AU260" s="18" t="s">
        <v>92</v>
      </c>
      <c r="AY260" s="18" t="s">
        <v>128</v>
      </c>
      <c r="BE260" s="146">
        <f t="shared" si="64"/>
        <v>0</v>
      </c>
      <c r="BF260" s="146">
        <f t="shared" si="65"/>
        <v>0</v>
      </c>
      <c r="BG260" s="146">
        <f t="shared" si="66"/>
        <v>0</v>
      </c>
      <c r="BH260" s="146">
        <f t="shared" si="67"/>
        <v>0</v>
      </c>
      <c r="BI260" s="146">
        <f t="shared" si="68"/>
        <v>0</v>
      </c>
      <c r="BJ260" s="18" t="s">
        <v>79</v>
      </c>
      <c r="BK260" s="146">
        <f t="shared" si="69"/>
        <v>0</v>
      </c>
      <c r="BL260" s="18" t="s">
        <v>133</v>
      </c>
      <c r="BM260" s="18" t="s">
        <v>548</v>
      </c>
    </row>
    <row r="261" spans="2:65" s="1" customFormat="1" ht="24.95" customHeight="1">
      <c r="B261" s="137"/>
      <c r="C261" s="138" t="s">
        <v>380</v>
      </c>
      <c r="D261" s="138" t="s">
        <v>129</v>
      </c>
      <c r="E261" s="139" t="s">
        <v>549</v>
      </c>
      <c r="F261" s="194" t="s">
        <v>550</v>
      </c>
      <c r="G261" s="194"/>
      <c r="H261" s="194"/>
      <c r="I261" s="194"/>
      <c r="J261" s="140" t="s">
        <v>198</v>
      </c>
      <c r="K261" s="141">
        <v>4</v>
      </c>
      <c r="L261" s="195"/>
      <c r="M261" s="195"/>
      <c r="N261" s="195">
        <f t="shared" si="60"/>
        <v>0</v>
      </c>
      <c r="O261" s="195"/>
      <c r="P261" s="195"/>
      <c r="Q261" s="195"/>
      <c r="R261" s="142"/>
      <c r="T261" s="143" t="s">
        <v>5</v>
      </c>
      <c r="U261" s="40" t="s">
        <v>37</v>
      </c>
      <c r="V261" s="144">
        <v>0.34</v>
      </c>
      <c r="W261" s="144">
        <f t="shared" si="61"/>
        <v>1.36</v>
      </c>
      <c r="X261" s="144">
        <v>1.07E-3</v>
      </c>
      <c r="Y261" s="144">
        <f t="shared" si="62"/>
        <v>4.28E-3</v>
      </c>
      <c r="Z261" s="144">
        <v>0</v>
      </c>
      <c r="AA261" s="145">
        <f t="shared" si="63"/>
        <v>0</v>
      </c>
      <c r="AR261" s="18" t="s">
        <v>133</v>
      </c>
      <c r="AT261" s="18" t="s">
        <v>129</v>
      </c>
      <c r="AU261" s="18" t="s">
        <v>92</v>
      </c>
      <c r="AY261" s="18" t="s">
        <v>128</v>
      </c>
      <c r="BE261" s="146">
        <f t="shared" si="64"/>
        <v>0</v>
      </c>
      <c r="BF261" s="146">
        <f t="shared" si="65"/>
        <v>0</v>
      </c>
      <c r="BG261" s="146">
        <f t="shared" si="66"/>
        <v>0</v>
      </c>
      <c r="BH261" s="146">
        <f t="shared" si="67"/>
        <v>0</v>
      </c>
      <c r="BI261" s="146">
        <f t="shared" si="68"/>
        <v>0</v>
      </c>
      <c r="BJ261" s="18" t="s">
        <v>79</v>
      </c>
      <c r="BK261" s="146">
        <f t="shared" si="69"/>
        <v>0</v>
      </c>
      <c r="BL261" s="18" t="s">
        <v>133</v>
      </c>
      <c r="BM261" s="18" t="s">
        <v>551</v>
      </c>
    </row>
    <row r="262" spans="2:65" s="1" customFormat="1" ht="24.95" customHeight="1">
      <c r="B262" s="137"/>
      <c r="C262" s="138" t="s">
        <v>384</v>
      </c>
      <c r="D262" s="138" t="s">
        <v>129</v>
      </c>
      <c r="E262" s="139" t="s">
        <v>552</v>
      </c>
      <c r="F262" s="194" t="s">
        <v>553</v>
      </c>
      <c r="G262" s="194"/>
      <c r="H262" s="194"/>
      <c r="I262" s="194"/>
      <c r="J262" s="140" t="s">
        <v>198</v>
      </c>
      <c r="K262" s="141">
        <v>2</v>
      </c>
      <c r="L262" s="195"/>
      <c r="M262" s="195"/>
      <c r="N262" s="195">
        <f t="shared" si="60"/>
        <v>0</v>
      </c>
      <c r="O262" s="195"/>
      <c r="P262" s="195"/>
      <c r="Q262" s="195"/>
      <c r="R262" s="142"/>
      <c r="T262" s="143" t="s">
        <v>5</v>
      </c>
      <c r="U262" s="40" t="s">
        <v>37</v>
      </c>
      <c r="V262" s="144">
        <v>0.41</v>
      </c>
      <c r="W262" s="144">
        <f t="shared" si="61"/>
        <v>0.82</v>
      </c>
      <c r="X262" s="144">
        <v>1.6800000000000001E-3</v>
      </c>
      <c r="Y262" s="144">
        <f t="shared" si="62"/>
        <v>3.3600000000000001E-3</v>
      </c>
      <c r="Z262" s="144">
        <v>0</v>
      </c>
      <c r="AA262" s="145">
        <f t="shared" si="63"/>
        <v>0</v>
      </c>
      <c r="AR262" s="18" t="s">
        <v>133</v>
      </c>
      <c r="AT262" s="18" t="s">
        <v>129</v>
      </c>
      <c r="AU262" s="18" t="s">
        <v>92</v>
      </c>
      <c r="AY262" s="18" t="s">
        <v>128</v>
      </c>
      <c r="BE262" s="146">
        <f t="shared" si="64"/>
        <v>0</v>
      </c>
      <c r="BF262" s="146">
        <f t="shared" si="65"/>
        <v>0</v>
      </c>
      <c r="BG262" s="146">
        <f t="shared" si="66"/>
        <v>0</v>
      </c>
      <c r="BH262" s="146">
        <f t="shared" si="67"/>
        <v>0</v>
      </c>
      <c r="BI262" s="146">
        <f t="shared" si="68"/>
        <v>0</v>
      </c>
      <c r="BJ262" s="18" t="s">
        <v>79</v>
      </c>
      <c r="BK262" s="146">
        <f t="shared" si="69"/>
        <v>0</v>
      </c>
      <c r="BL262" s="18" t="s">
        <v>133</v>
      </c>
      <c r="BM262" s="18" t="s">
        <v>554</v>
      </c>
    </row>
    <row r="263" spans="2:65" s="1" customFormat="1" ht="24.95" customHeight="1">
      <c r="B263" s="137"/>
      <c r="C263" s="138" t="s">
        <v>386</v>
      </c>
      <c r="D263" s="138" t="s">
        <v>129</v>
      </c>
      <c r="E263" s="139" t="s">
        <v>555</v>
      </c>
      <c r="F263" s="194" t="s">
        <v>556</v>
      </c>
      <c r="G263" s="194"/>
      <c r="H263" s="194"/>
      <c r="I263" s="194"/>
      <c r="J263" s="140" t="s">
        <v>198</v>
      </c>
      <c r="K263" s="141">
        <v>12</v>
      </c>
      <c r="L263" s="195"/>
      <c r="M263" s="195"/>
      <c r="N263" s="195">
        <f t="shared" si="60"/>
        <v>0</v>
      </c>
      <c r="O263" s="195"/>
      <c r="P263" s="195"/>
      <c r="Q263" s="195"/>
      <c r="R263" s="142"/>
      <c r="T263" s="143" t="s">
        <v>5</v>
      </c>
      <c r="U263" s="40" t="s">
        <v>37</v>
      </c>
      <c r="V263" s="144">
        <v>0.38100000000000001</v>
      </c>
      <c r="W263" s="144">
        <f t="shared" si="61"/>
        <v>4.5720000000000001</v>
      </c>
      <c r="X263" s="144">
        <v>5.6999999999999998E-4</v>
      </c>
      <c r="Y263" s="144">
        <f t="shared" si="62"/>
        <v>6.8399999999999997E-3</v>
      </c>
      <c r="Z263" s="144">
        <v>0</v>
      </c>
      <c r="AA263" s="145">
        <f t="shared" si="63"/>
        <v>0</v>
      </c>
      <c r="AR263" s="18" t="s">
        <v>133</v>
      </c>
      <c r="AT263" s="18" t="s">
        <v>129</v>
      </c>
      <c r="AU263" s="18" t="s">
        <v>92</v>
      </c>
      <c r="AY263" s="18" t="s">
        <v>128</v>
      </c>
      <c r="BE263" s="146">
        <f t="shared" si="64"/>
        <v>0</v>
      </c>
      <c r="BF263" s="146">
        <f t="shared" si="65"/>
        <v>0</v>
      </c>
      <c r="BG263" s="146">
        <f t="shared" si="66"/>
        <v>0</v>
      </c>
      <c r="BH263" s="146">
        <f t="shared" si="67"/>
        <v>0</v>
      </c>
      <c r="BI263" s="146">
        <f t="shared" si="68"/>
        <v>0</v>
      </c>
      <c r="BJ263" s="18" t="s">
        <v>79</v>
      </c>
      <c r="BK263" s="146">
        <f t="shared" si="69"/>
        <v>0</v>
      </c>
      <c r="BL263" s="18" t="s">
        <v>133</v>
      </c>
      <c r="BM263" s="18" t="s">
        <v>557</v>
      </c>
    </row>
    <row r="264" spans="2:65" s="1" customFormat="1" ht="24.95" customHeight="1">
      <c r="B264" s="137"/>
      <c r="C264" s="138" t="s">
        <v>389</v>
      </c>
      <c r="D264" s="138" t="s">
        <v>129</v>
      </c>
      <c r="E264" s="139" t="s">
        <v>558</v>
      </c>
      <c r="F264" s="194" t="s">
        <v>559</v>
      </c>
      <c r="G264" s="194"/>
      <c r="H264" s="194"/>
      <c r="I264" s="194"/>
      <c r="J264" s="140" t="s">
        <v>198</v>
      </c>
      <c r="K264" s="141">
        <v>3</v>
      </c>
      <c r="L264" s="195"/>
      <c r="M264" s="195"/>
      <c r="N264" s="195">
        <f t="shared" si="60"/>
        <v>0</v>
      </c>
      <c r="O264" s="195"/>
      <c r="P264" s="195"/>
      <c r="Q264" s="195"/>
      <c r="R264" s="142"/>
      <c r="T264" s="143" t="s">
        <v>5</v>
      </c>
      <c r="U264" s="40" t="s">
        <v>37</v>
      </c>
      <c r="V264" s="144">
        <v>0.433</v>
      </c>
      <c r="W264" s="144">
        <f t="shared" si="61"/>
        <v>1.2989999999999999</v>
      </c>
      <c r="X264" s="144">
        <v>1.47E-3</v>
      </c>
      <c r="Y264" s="144">
        <f t="shared" si="62"/>
        <v>4.4099999999999999E-3</v>
      </c>
      <c r="Z264" s="144">
        <v>0</v>
      </c>
      <c r="AA264" s="145">
        <f t="shared" si="63"/>
        <v>0</v>
      </c>
      <c r="AR264" s="18" t="s">
        <v>133</v>
      </c>
      <c r="AT264" s="18" t="s">
        <v>129</v>
      </c>
      <c r="AU264" s="18" t="s">
        <v>92</v>
      </c>
      <c r="AY264" s="18" t="s">
        <v>128</v>
      </c>
      <c r="BE264" s="146">
        <f t="shared" si="64"/>
        <v>0</v>
      </c>
      <c r="BF264" s="146">
        <f t="shared" si="65"/>
        <v>0</v>
      </c>
      <c r="BG264" s="146">
        <f t="shared" si="66"/>
        <v>0</v>
      </c>
      <c r="BH264" s="146">
        <f t="shared" si="67"/>
        <v>0</v>
      </c>
      <c r="BI264" s="146">
        <f t="shared" si="68"/>
        <v>0</v>
      </c>
      <c r="BJ264" s="18" t="s">
        <v>79</v>
      </c>
      <c r="BK264" s="146">
        <f t="shared" si="69"/>
        <v>0</v>
      </c>
      <c r="BL264" s="18" t="s">
        <v>133</v>
      </c>
      <c r="BM264" s="18" t="s">
        <v>560</v>
      </c>
    </row>
    <row r="265" spans="2:65" s="1" customFormat="1" ht="24.95" customHeight="1">
      <c r="B265" s="137"/>
      <c r="C265" s="138" t="s">
        <v>471</v>
      </c>
      <c r="D265" s="138" t="s">
        <v>129</v>
      </c>
      <c r="E265" s="139" t="s">
        <v>561</v>
      </c>
      <c r="F265" s="194" t="s">
        <v>562</v>
      </c>
      <c r="G265" s="194"/>
      <c r="H265" s="194"/>
      <c r="I265" s="194"/>
      <c r="J265" s="140" t="s">
        <v>198</v>
      </c>
      <c r="K265" s="141">
        <v>15</v>
      </c>
      <c r="L265" s="195"/>
      <c r="M265" s="195"/>
      <c r="N265" s="195">
        <f t="shared" si="60"/>
        <v>0</v>
      </c>
      <c r="O265" s="195"/>
      <c r="P265" s="195"/>
      <c r="Q265" s="195"/>
      <c r="R265" s="142"/>
      <c r="T265" s="143" t="s">
        <v>5</v>
      </c>
      <c r="U265" s="40" t="s">
        <v>37</v>
      </c>
      <c r="V265" s="144">
        <v>0.27800000000000002</v>
      </c>
      <c r="W265" s="144">
        <f t="shared" si="61"/>
        <v>4.17</v>
      </c>
      <c r="X265" s="144">
        <v>2.4000000000000001E-4</v>
      </c>
      <c r="Y265" s="144">
        <f t="shared" si="62"/>
        <v>3.5999999999999999E-3</v>
      </c>
      <c r="Z265" s="144">
        <v>0</v>
      </c>
      <c r="AA265" s="145">
        <f t="shared" si="63"/>
        <v>0</v>
      </c>
      <c r="AR265" s="18" t="s">
        <v>133</v>
      </c>
      <c r="AT265" s="18" t="s">
        <v>129</v>
      </c>
      <c r="AU265" s="18" t="s">
        <v>92</v>
      </c>
      <c r="AY265" s="18" t="s">
        <v>128</v>
      </c>
      <c r="BE265" s="146">
        <f t="shared" si="64"/>
        <v>0</v>
      </c>
      <c r="BF265" s="146">
        <f t="shared" si="65"/>
        <v>0</v>
      </c>
      <c r="BG265" s="146">
        <f t="shared" si="66"/>
        <v>0</v>
      </c>
      <c r="BH265" s="146">
        <f t="shared" si="67"/>
        <v>0</v>
      </c>
      <c r="BI265" s="146">
        <f t="shared" si="68"/>
        <v>0</v>
      </c>
      <c r="BJ265" s="18" t="s">
        <v>79</v>
      </c>
      <c r="BK265" s="146">
        <f t="shared" si="69"/>
        <v>0</v>
      </c>
      <c r="BL265" s="18" t="s">
        <v>133</v>
      </c>
      <c r="BM265" s="18" t="s">
        <v>563</v>
      </c>
    </row>
    <row r="266" spans="2:65" s="1" customFormat="1" ht="24.95" customHeight="1">
      <c r="B266" s="137"/>
      <c r="C266" s="138" t="s">
        <v>475</v>
      </c>
      <c r="D266" s="138" t="s">
        <v>129</v>
      </c>
      <c r="E266" s="139" t="s">
        <v>564</v>
      </c>
      <c r="F266" s="194" t="s">
        <v>565</v>
      </c>
      <c r="G266" s="194"/>
      <c r="H266" s="194"/>
      <c r="I266" s="194"/>
      <c r="J266" s="140" t="s">
        <v>191</v>
      </c>
      <c r="K266" s="141">
        <v>785.01199999999994</v>
      </c>
      <c r="L266" s="195"/>
      <c r="M266" s="195"/>
      <c r="N266" s="195">
        <f t="shared" si="60"/>
        <v>0</v>
      </c>
      <c r="O266" s="195"/>
      <c r="P266" s="195"/>
      <c r="Q266" s="195"/>
      <c r="R266" s="142"/>
      <c r="T266" s="143" t="s">
        <v>5</v>
      </c>
      <c r="U266" s="40" t="s">
        <v>37</v>
      </c>
      <c r="V266" s="144">
        <v>0</v>
      </c>
      <c r="W266" s="144">
        <f t="shared" si="61"/>
        <v>0</v>
      </c>
      <c r="X266" s="144">
        <v>0</v>
      </c>
      <c r="Y266" s="144">
        <f t="shared" si="62"/>
        <v>0</v>
      </c>
      <c r="Z266" s="144">
        <v>0</v>
      </c>
      <c r="AA266" s="145">
        <f t="shared" si="63"/>
        <v>0</v>
      </c>
      <c r="AR266" s="18" t="s">
        <v>133</v>
      </c>
      <c r="AT266" s="18" t="s">
        <v>129</v>
      </c>
      <c r="AU266" s="18" t="s">
        <v>92</v>
      </c>
      <c r="AY266" s="18" t="s">
        <v>128</v>
      </c>
      <c r="BE266" s="146">
        <f t="shared" si="64"/>
        <v>0</v>
      </c>
      <c r="BF266" s="146">
        <f t="shared" si="65"/>
        <v>0</v>
      </c>
      <c r="BG266" s="146">
        <f t="shared" si="66"/>
        <v>0</v>
      </c>
      <c r="BH266" s="146">
        <f t="shared" si="67"/>
        <v>0</v>
      </c>
      <c r="BI266" s="146">
        <f t="shared" si="68"/>
        <v>0</v>
      </c>
      <c r="BJ266" s="18" t="s">
        <v>79</v>
      </c>
      <c r="BK266" s="146">
        <f t="shared" si="69"/>
        <v>0</v>
      </c>
      <c r="BL266" s="18" t="s">
        <v>133</v>
      </c>
      <c r="BM266" s="18" t="s">
        <v>566</v>
      </c>
    </row>
    <row r="267" spans="2:65" s="9" customFormat="1" ht="24.95" customHeight="1">
      <c r="B267" s="126"/>
      <c r="C267" s="127"/>
      <c r="D267" s="136" t="s">
        <v>110</v>
      </c>
      <c r="E267" s="136"/>
      <c r="F267" s="136"/>
      <c r="G267" s="136"/>
      <c r="H267" s="136"/>
      <c r="I267" s="136"/>
      <c r="J267" s="136"/>
      <c r="K267" s="136"/>
      <c r="L267" s="136"/>
      <c r="M267" s="136"/>
      <c r="N267" s="196">
        <f>BK267</f>
        <v>0</v>
      </c>
      <c r="O267" s="197"/>
      <c r="P267" s="197"/>
      <c r="Q267" s="197"/>
      <c r="R267" s="129"/>
      <c r="T267" s="130"/>
      <c r="U267" s="127"/>
      <c r="V267" s="127"/>
      <c r="W267" s="131">
        <f>SUM(W268:W270)</f>
        <v>0.5</v>
      </c>
      <c r="X267" s="127"/>
      <c r="Y267" s="131">
        <f>SUM(Y268:Y270)</f>
        <v>5.7849999999999999E-2</v>
      </c>
      <c r="Z267" s="127"/>
      <c r="AA267" s="132">
        <f>SUM(AA268:AA270)</f>
        <v>0</v>
      </c>
      <c r="AR267" s="133" t="s">
        <v>92</v>
      </c>
      <c r="AT267" s="134" t="s">
        <v>71</v>
      </c>
      <c r="AU267" s="134" t="s">
        <v>79</v>
      </c>
      <c r="AY267" s="133" t="s">
        <v>128</v>
      </c>
      <c r="BK267" s="135">
        <f>SUM(BK268:BK270)</f>
        <v>0</v>
      </c>
    </row>
    <row r="268" spans="2:65" s="1" customFormat="1" ht="24.95" customHeight="1">
      <c r="B268" s="137"/>
      <c r="C268" s="138" t="s">
        <v>79</v>
      </c>
      <c r="D268" s="138" t="s">
        <v>129</v>
      </c>
      <c r="E268" s="139" t="s">
        <v>567</v>
      </c>
      <c r="F268" s="194" t="s">
        <v>568</v>
      </c>
      <c r="G268" s="194"/>
      <c r="H268" s="194"/>
      <c r="I268" s="194"/>
      <c r="J268" s="140" t="s">
        <v>198</v>
      </c>
      <c r="K268" s="141">
        <v>1</v>
      </c>
      <c r="L268" s="195"/>
      <c r="M268" s="195"/>
      <c r="N268" s="195">
        <f>ROUND(L268*K268,2)</f>
        <v>0</v>
      </c>
      <c r="O268" s="195"/>
      <c r="P268" s="195"/>
      <c r="Q268" s="195"/>
      <c r="R268" s="142"/>
      <c r="T268" s="143" t="s">
        <v>5</v>
      </c>
      <c r="U268" s="40" t="s">
        <v>37</v>
      </c>
      <c r="V268" s="144">
        <v>0.13400000000000001</v>
      </c>
      <c r="W268" s="144">
        <f>V268*K268</f>
        <v>0.13400000000000001</v>
      </c>
      <c r="X268" s="144">
        <v>0</v>
      </c>
      <c r="Y268" s="144">
        <f>X268*K268</f>
        <v>0</v>
      </c>
      <c r="Z268" s="144">
        <v>0</v>
      </c>
      <c r="AA268" s="145">
        <f>Z268*K268</f>
        <v>0</v>
      </c>
      <c r="AR268" s="18" t="s">
        <v>133</v>
      </c>
      <c r="AT268" s="18" t="s">
        <v>129</v>
      </c>
      <c r="AU268" s="18" t="s">
        <v>92</v>
      </c>
      <c r="AY268" s="18" t="s">
        <v>128</v>
      </c>
      <c r="BE268" s="146">
        <f>IF(U268="základní",N268,0)</f>
        <v>0</v>
      </c>
      <c r="BF268" s="146">
        <f>IF(U268="snížená",N268,0)</f>
        <v>0</v>
      </c>
      <c r="BG268" s="146">
        <f>IF(U268="zákl. přenesená",N268,0)</f>
        <v>0</v>
      </c>
      <c r="BH268" s="146">
        <f>IF(U268="sníž. přenesená",N268,0)</f>
        <v>0</v>
      </c>
      <c r="BI268" s="146">
        <f>IF(U268="nulová",N268,0)</f>
        <v>0</v>
      </c>
      <c r="BJ268" s="18" t="s">
        <v>79</v>
      </c>
      <c r="BK268" s="146">
        <f>ROUND(L268*K268,2)</f>
        <v>0</v>
      </c>
      <c r="BL268" s="18" t="s">
        <v>133</v>
      </c>
      <c r="BM268" s="18" t="s">
        <v>569</v>
      </c>
    </row>
    <row r="269" spans="2:65" s="1" customFormat="1" ht="24.95" customHeight="1">
      <c r="B269" s="137"/>
      <c r="C269" s="138" t="s">
        <v>92</v>
      </c>
      <c r="D269" s="138" t="s">
        <v>129</v>
      </c>
      <c r="E269" s="139" t="s">
        <v>570</v>
      </c>
      <c r="F269" s="194" t="s">
        <v>571</v>
      </c>
      <c r="G269" s="194"/>
      <c r="H269" s="194"/>
      <c r="I269" s="194"/>
      <c r="J269" s="140" t="s">
        <v>198</v>
      </c>
      <c r="K269" s="141">
        <v>1</v>
      </c>
      <c r="L269" s="195"/>
      <c r="M269" s="195"/>
      <c r="N269" s="195">
        <f>ROUND(L269*K269,2)</f>
        <v>0</v>
      </c>
      <c r="O269" s="195"/>
      <c r="P269" s="195"/>
      <c r="Q269" s="195"/>
      <c r="R269" s="142"/>
      <c r="T269" s="143" t="s">
        <v>5</v>
      </c>
      <c r="U269" s="40" t="s">
        <v>37</v>
      </c>
      <c r="V269" s="144">
        <v>0.36599999999999999</v>
      </c>
      <c r="W269" s="144">
        <f>V269*K269</f>
        <v>0.36599999999999999</v>
      </c>
      <c r="X269" s="144">
        <v>5.7849999999999999E-2</v>
      </c>
      <c r="Y269" s="144">
        <f>X269*K269</f>
        <v>5.7849999999999999E-2</v>
      </c>
      <c r="Z269" s="144">
        <v>0</v>
      </c>
      <c r="AA269" s="145">
        <f>Z269*K269</f>
        <v>0</v>
      </c>
      <c r="AR269" s="18" t="s">
        <v>133</v>
      </c>
      <c r="AT269" s="18" t="s">
        <v>129</v>
      </c>
      <c r="AU269" s="18" t="s">
        <v>92</v>
      </c>
      <c r="AY269" s="18" t="s">
        <v>128</v>
      </c>
      <c r="BE269" s="146">
        <f>IF(U269="základní",N269,0)</f>
        <v>0</v>
      </c>
      <c r="BF269" s="146">
        <f>IF(U269="snížená",N269,0)</f>
        <v>0</v>
      </c>
      <c r="BG269" s="146">
        <f>IF(U269="zákl. přenesená",N269,0)</f>
        <v>0</v>
      </c>
      <c r="BH269" s="146">
        <f>IF(U269="sníž. přenesená",N269,0)</f>
        <v>0</v>
      </c>
      <c r="BI269" s="146">
        <f>IF(U269="nulová",N269,0)</f>
        <v>0</v>
      </c>
      <c r="BJ269" s="18" t="s">
        <v>79</v>
      </c>
      <c r="BK269" s="146">
        <f>ROUND(L269*K269,2)</f>
        <v>0</v>
      </c>
      <c r="BL269" s="18" t="s">
        <v>133</v>
      </c>
      <c r="BM269" s="18" t="s">
        <v>572</v>
      </c>
    </row>
    <row r="270" spans="2:65" s="1" customFormat="1" ht="24.95" customHeight="1">
      <c r="B270" s="137"/>
      <c r="C270" s="138" t="s">
        <v>140</v>
      </c>
      <c r="D270" s="138" t="s">
        <v>129</v>
      </c>
      <c r="E270" s="139" t="s">
        <v>573</v>
      </c>
      <c r="F270" s="194" t="s">
        <v>574</v>
      </c>
      <c r="G270" s="194"/>
      <c r="H270" s="194"/>
      <c r="I270" s="194"/>
      <c r="J270" s="140" t="s">
        <v>191</v>
      </c>
      <c r="K270" s="141">
        <v>84.744</v>
      </c>
      <c r="L270" s="195"/>
      <c r="M270" s="195"/>
      <c r="N270" s="195">
        <f>ROUND(L270*K270,2)</f>
        <v>0</v>
      </c>
      <c r="O270" s="195"/>
      <c r="P270" s="195"/>
      <c r="Q270" s="195"/>
      <c r="R270" s="142"/>
      <c r="T270" s="143" t="s">
        <v>5</v>
      </c>
      <c r="U270" s="40" t="s">
        <v>37</v>
      </c>
      <c r="V270" s="144">
        <v>0</v>
      </c>
      <c r="W270" s="144">
        <f>V270*K270</f>
        <v>0</v>
      </c>
      <c r="X270" s="144">
        <v>0</v>
      </c>
      <c r="Y270" s="144">
        <f>X270*K270</f>
        <v>0</v>
      </c>
      <c r="Z270" s="144">
        <v>0</v>
      </c>
      <c r="AA270" s="145">
        <f>Z270*K270</f>
        <v>0</v>
      </c>
      <c r="AR270" s="18" t="s">
        <v>133</v>
      </c>
      <c r="AT270" s="18" t="s">
        <v>129</v>
      </c>
      <c r="AU270" s="18" t="s">
        <v>92</v>
      </c>
      <c r="AY270" s="18" t="s">
        <v>128</v>
      </c>
      <c r="BE270" s="146">
        <f>IF(U270="základní",N270,0)</f>
        <v>0</v>
      </c>
      <c r="BF270" s="146">
        <f>IF(U270="snížená",N270,0)</f>
        <v>0</v>
      </c>
      <c r="BG270" s="146">
        <f>IF(U270="zákl. přenesená",N270,0)</f>
        <v>0</v>
      </c>
      <c r="BH270" s="146">
        <f>IF(U270="sníž. přenesená",N270,0)</f>
        <v>0</v>
      </c>
      <c r="BI270" s="146">
        <f>IF(U270="nulová",N270,0)</f>
        <v>0</v>
      </c>
      <c r="BJ270" s="18" t="s">
        <v>79</v>
      </c>
      <c r="BK270" s="146">
        <f>ROUND(L270*K270,2)</f>
        <v>0</v>
      </c>
      <c r="BL270" s="18" t="s">
        <v>133</v>
      </c>
      <c r="BM270" s="18" t="s">
        <v>575</v>
      </c>
    </row>
    <row r="271" spans="2:65" s="9" customFormat="1" ht="24.95" customHeight="1">
      <c r="B271" s="126"/>
      <c r="C271" s="127"/>
      <c r="D271" s="136" t="s">
        <v>111</v>
      </c>
      <c r="E271" s="136"/>
      <c r="F271" s="136"/>
      <c r="G271" s="136"/>
      <c r="H271" s="136"/>
      <c r="I271" s="136"/>
      <c r="J271" s="136"/>
      <c r="K271" s="136"/>
      <c r="L271" s="136"/>
      <c r="M271" s="136"/>
      <c r="N271" s="196">
        <f>BK271</f>
        <v>0</v>
      </c>
      <c r="O271" s="197"/>
      <c r="P271" s="197"/>
      <c r="Q271" s="197"/>
      <c r="R271" s="129"/>
      <c r="T271" s="130"/>
      <c r="U271" s="127"/>
      <c r="V271" s="127"/>
      <c r="W271" s="131">
        <f>SUM(W272:W273)</f>
        <v>2.4080000000000004</v>
      </c>
      <c r="X271" s="127"/>
      <c r="Y271" s="131">
        <f>SUM(Y272:Y273)</f>
        <v>1.8800000000000002E-3</v>
      </c>
      <c r="Z271" s="127"/>
      <c r="AA271" s="132">
        <f>SUM(AA272:AA273)</f>
        <v>0</v>
      </c>
      <c r="AR271" s="133" t="s">
        <v>92</v>
      </c>
      <c r="AT271" s="134" t="s">
        <v>71</v>
      </c>
      <c r="AU271" s="134" t="s">
        <v>79</v>
      </c>
      <c r="AY271" s="133" t="s">
        <v>128</v>
      </c>
      <c r="BK271" s="135">
        <f>SUM(BK272:BK273)</f>
        <v>0</v>
      </c>
    </row>
    <row r="272" spans="2:65" s="1" customFormat="1" ht="24.95" customHeight="1">
      <c r="B272" s="137"/>
      <c r="C272" s="138" t="s">
        <v>79</v>
      </c>
      <c r="D272" s="138" t="s">
        <v>129</v>
      </c>
      <c r="E272" s="139" t="s">
        <v>576</v>
      </c>
      <c r="F272" s="194" t="s">
        <v>577</v>
      </c>
      <c r="G272" s="194"/>
      <c r="H272" s="194"/>
      <c r="I272" s="194"/>
      <c r="J272" s="140" t="s">
        <v>132</v>
      </c>
      <c r="K272" s="141">
        <v>59</v>
      </c>
      <c r="L272" s="195"/>
      <c r="M272" s="195"/>
      <c r="N272" s="195">
        <f>ROUND(L272*K272,2)</f>
        <v>0</v>
      </c>
      <c r="O272" s="195"/>
      <c r="P272" s="195"/>
      <c r="Q272" s="195"/>
      <c r="R272" s="142"/>
      <c r="T272" s="143" t="s">
        <v>5</v>
      </c>
      <c r="U272" s="40" t="s">
        <v>37</v>
      </c>
      <c r="V272" s="144">
        <v>2.8000000000000001E-2</v>
      </c>
      <c r="W272" s="144">
        <f>V272*K272</f>
        <v>1.6520000000000001</v>
      </c>
      <c r="X272" s="144">
        <v>2.0000000000000002E-5</v>
      </c>
      <c r="Y272" s="144">
        <f>X272*K272</f>
        <v>1.1800000000000001E-3</v>
      </c>
      <c r="Z272" s="144">
        <v>0</v>
      </c>
      <c r="AA272" s="145">
        <f>Z272*K272</f>
        <v>0</v>
      </c>
      <c r="AR272" s="18" t="s">
        <v>133</v>
      </c>
      <c r="AT272" s="18" t="s">
        <v>129</v>
      </c>
      <c r="AU272" s="18" t="s">
        <v>92</v>
      </c>
      <c r="AY272" s="18" t="s">
        <v>128</v>
      </c>
      <c r="BE272" s="146">
        <f>IF(U272="základní",N272,0)</f>
        <v>0</v>
      </c>
      <c r="BF272" s="146">
        <f>IF(U272="snížená",N272,0)</f>
        <v>0</v>
      </c>
      <c r="BG272" s="146">
        <f>IF(U272="zákl. přenesená",N272,0)</f>
        <v>0</v>
      </c>
      <c r="BH272" s="146">
        <f>IF(U272="sníž. přenesená",N272,0)</f>
        <v>0</v>
      </c>
      <c r="BI272" s="146">
        <f>IF(U272="nulová",N272,0)</f>
        <v>0</v>
      </c>
      <c r="BJ272" s="18" t="s">
        <v>79</v>
      </c>
      <c r="BK272" s="146">
        <f>ROUND(L272*K272,2)</f>
        <v>0</v>
      </c>
      <c r="BL272" s="18" t="s">
        <v>133</v>
      </c>
      <c r="BM272" s="18" t="s">
        <v>578</v>
      </c>
    </row>
    <row r="273" spans="2:65" s="1" customFormat="1" ht="24.95" customHeight="1">
      <c r="B273" s="137"/>
      <c r="C273" s="138" t="s">
        <v>92</v>
      </c>
      <c r="D273" s="138" t="s">
        <v>129</v>
      </c>
      <c r="E273" s="139" t="s">
        <v>579</v>
      </c>
      <c r="F273" s="194" t="s">
        <v>580</v>
      </c>
      <c r="G273" s="194"/>
      <c r="H273" s="194"/>
      <c r="I273" s="194"/>
      <c r="J273" s="140" t="s">
        <v>132</v>
      </c>
      <c r="K273" s="141">
        <v>14</v>
      </c>
      <c r="L273" s="195"/>
      <c r="M273" s="195"/>
      <c r="N273" s="195">
        <f>ROUND(L273*K273,2)</f>
        <v>0</v>
      </c>
      <c r="O273" s="195"/>
      <c r="P273" s="195"/>
      <c r="Q273" s="195"/>
      <c r="R273" s="142"/>
      <c r="T273" s="143" t="s">
        <v>5</v>
      </c>
      <c r="U273" s="40" t="s">
        <v>37</v>
      </c>
      <c r="V273" s="144">
        <v>5.3999999999999999E-2</v>
      </c>
      <c r="W273" s="144">
        <f>V273*K273</f>
        <v>0.75600000000000001</v>
      </c>
      <c r="X273" s="144">
        <v>5.0000000000000002E-5</v>
      </c>
      <c r="Y273" s="144">
        <f>X273*K273</f>
        <v>6.9999999999999999E-4</v>
      </c>
      <c r="Z273" s="144">
        <v>0</v>
      </c>
      <c r="AA273" s="145">
        <f>Z273*K273</f>
        <v>0</v>
      </c>
      <c r="AR273" s="18" t="s">
        <v>133</v>
      </c>
      <c r="AT273" s="18" t="s">
        <v>129</v>
      </c>
      <c r="AU273" s="18" t="s">
        <v>92</v>
      </c>
      <c r="AY273" s="18" t="s">
        <v>128</v>
      </c>
      <c r="BE273" s="146">
        <f>IF(U273="základní",N273,0)</f>
        <v>0</v>
      </c>
      <c r="BF273" s="146">
        <f>IF(U273="snížená",N273,0)</f>
        <v>0</v>
      </c>
      <c r="BG273" s="146">
        <f>IF(U273="zákl. přenesená",N273,0)</f>
        <v>0</v>
      </c>
      <c r="BH273" s="146">
        <f>IF(U273="sníž. přenesená",N273,0)</f>
        <v>0</v>
      </c>
      <c r="BI273" s="146">
        <f>IF(U273="nulová",N273,0)</f>
        <v>0</v>
      </c>
      <c r="BJ273" s="18" t="s">
        <v>79</v>
      </c>
      <c r="BK273" s="146">
        <f>ROUND(L273*K273,2)</f>
        <v>0</v>
      </c>
      <c r="BL273" s="18" t="s">
        <v>133</v>
      </c>
      <c r="BM273" s="18" t="s">
        <v>581</v>
      </c>
    </row>
    <row r="274" spans="2:65" s="9" customFormat="1" ht="24.95" customHeight="1">
      <c r="B274" s="126"/>
      <c r="C274" s="127"/>
      <c r="D274" s="128" t="s">
        <v>112</v>
      </c>
      <c r="E274" s="128"/>
      <c r="F274" s="128"/>
      <c r="G274" s="128"/>
      <c r="H274" s="128"/>
      <c r="I274" s="128"/>
      <c r="J274" s="128"/>
      <c r="K274" s="128"/>
      <c r="L274" s="128"/>
      <c r="M274" s="128"/>
      <c r="N274" s="198">
        <f>BK274</f>
        <v>0</v>
      </c>
      <c r="O274" s="199"/>
      <c r="P274" s="199"/>
      <c r="Q274" s="199"/>
      <c r="R274" s="129"/>
      <c r="T274" s="130"/>
      <c r="U274" s="127"/>
      <c r="V274" s="127"/>
      <c r="W274" s="131">
        <f>SUM(W275:W281)</f>
        <v>29</v>
      </c>
      <c r="X274" s="127"/>
      <c r="Y274" s="131">
        <f>SUM(Y275:Y281)</f>
        <v>0</v>
      </c>
      <c r="Z274" s="127"/>
      <c r="AA274" s="132">
        <f>SUM(AA275:AA281)</f>
        <v>0</v>
      </c>
      <c r="AR274" s="133" t="s">
        <v>144</v>
      </c>
      <c r="AT274" s="134" t="s">
        <v>71</v>
      </c>
      <c r="AU274" s="134" t="s">
        <v>72</v>
      </c>
      <c r="AY274" s="133" t="s">
        <v>128</v>
      </c>
      <c r="BK274" s="135">
        <f>SUM(BK275:BK281)</f>
        <v>0</v>
      </c>
    </row>
    <row r="275" spans="2:65" s="1" customFormat="1" ht="24.95" customHeight="1">
      <c r="B275" s="137"/>
      <c r="C275" s="138" t="s">
        <v>79</v>
      </c>
      <c r="D275" s="138" t="s">
        <v>129</v>
      </c>
      <c r="E275" s="139" t="s">
        <v>582</v>
      </c>
      <c r="F275" s="194" t="s">
        <v>583</v>
      </c>
      <c r="G275" s="194"/>
      <c r="H275" s="194"/>
      <c r="I275" s="194"/>
      <c r="J275" s="140" t="s">
        <v>584</v>
      </c>
      <c r="K275" s="141">
        <v>8</v>
      </c>
      <c r="L275" s="195"/>
      <c r="M275" s="195"/>
      <c r="N275" s="195">
        <f t="shared" ref="N275:N281" si="70">ROUND(L275*K275,2)</f>
        <v>0</v>
      </c>
      <c r="O275" s="195"/>
      <c r="P275" s="195"/>
      <c r="Q275" s="195"/>
      <c r="R275" s="142"/>
      <c r="T275" s="143" t="s">
        <v>5</v>
      </c>
      <c r="U275" s="40" t="s">
        <v>37</v>
      </c>
      <c r="V275" s="144">
        <v>1</v>
      </c>
      <c r="W275" s="144">
        <f t="shared" ref="W275:W281" si="71">V275*K275</f>
        <v>8</v>
      </c>
      <c r="X275" s="144">
        <v>0</v>
      </c>
      <c r="Y275" s="144">
        <f t="shared" ref="Y275:Y281" si="72">X275*K275</f>
        <v>0</v>
      </c>
      <c r="Z275" s="144">
        <v>0</v>
      </c>
      <c r="AA275" s="145">
        <f t="shared" ref="AA275:AA281" si="73">Z275*K275</f>
        <v>0</v>
      </c>
      <c r="AR275" s="18" t="s">
        <v>585</v>
      </c>
      <c r="AT275" s="18" t="s">
        <v>129</v>
      </c>
      <c r="AU275" s="18" t="s">
        <v>79</v>
      </c>
      <c r="AY275" s="18" t="s">
        <v>128</v>
      </c>
      <c r="BE275" s="146">
        <f t="shared" ref="BE275:BE281" si="74">IF(U275="základní",N275,0)</f>
        <v>0</v>
      </c>
      <c r="BF275" s="146">
        <f t="shared" ref="BF275:BF281" si="75">IF(U275="snížená",N275,0)</f>
        <v>0</v>
      </c>
      <c r="BG275" s="146">
        <f t="shared" ref="BG275:BG281" si="76">IF(U275="zákl. přenesená",N275,0)</f>
        <v>0</v>
      </c>
      <c r="BH275" s="146">
        <f t="shared" ref="BH275:BH281" si="77">IF(U275="sníž. přenesená",N275,0)</f>
        <v>0</v>
      </c>
      <c r="BI275" s="146">
        <f t="shared" ref="BI275:BI281" si="78">IF(U275="nulová",N275,0)</f>
        <v>0</v>
      </c>
      <c r="BJ275" s="18" t="s">
        <v>79</v>
      </c>
      <c r="BK275" s="146">
        <f t="shared" ref="BK275:BK281" si="79">ROUND(L275*K275,2)</f>
        <v>0</v>
      </c>
      <c r="BL275" s="18" t="s">
        <v>585</v>
      </c>
      <c r="BM275" s="18" t="s">
        <v>586</v>
      </c>
    </row>
    <row r="276" spans="2:65" s="1" customFormat="1" ht="24.95" customHeight="1">
      <c r="B276" s="137"/>
      <c r="C276" s="138" t="s">
        <v>92</v>
      </c>
      <c r="D276" s="138" t="s">
        <v>129</v>
      </c>
      <c r="E276" s="139" t="s">
        <v>587</v>
      </c>
      <c r="F276" s="194" t="s">
        <v>588</v>
      </c>
      <c r="G276" s="194"/>
      <c r="H276" s="194"/>
      <c r="I276" s="194"/>
      <c r="J276" s="140" t="s">
        <v>584</v>
      </c>
      <c r="K276" s="141">
        <v>16</v>
      </c>
      <c r="L276" s="195"/>
      <c r="M276" s="195"/>
      <c r="N276" s="195">
        <f t="shared" si="70"/>
        <v>0</v>
      </c>
      <c r="O276" s="195"/>
      <c r="P276" s="195"/>
      <c r="Q276" s="195"/>
      <c r="R276" s="142"/>
      <c r="T276" s="143" t="s">
        <v>5</v>
      </c>
      <c r="U276" s="40" t="s">
        <v>37</v>
      </c>
      <c r="V276" s="144">
        <v>1</v>
      </c>
      <c r="W276" s="144">
        <f t="shared" si="71"/>
        <v>16</v>
      </c>
      <c r="X276" s="144">
        <v>0</v>
      </c>
      <c r="Y276" s="144">
        <f t="shared" si="72"/>
        <v>0</v>
      </c>
      <c r="Z276" s="144">
        <v>0</v>
      </c>
      <c r="AA276" s="145">
        <f t="shared" si="73"/>
        <v>0</v>
      </c>
      <c r="AR276" s="18" t="s">
        <v>585</v>
      </c>
      <c r="AT276" s="18" t="s">
        <v>129</v>
      </c>
      <c r="AU276" s="18" t="s">
        <v>79</v>
      </c>
      <c r="AY276" s="18" t="s">
        <v>128</v>
      </c>
      <c r="BE276" s="146">
        <f t="shared" si="74"/>
        <v>0</v>
      </c>
      <c r="BF276" s="146">
        <f t="shared" si="75"/>
        <v>0</v>
      </c>
      <c r="BG276" s="146">
        <f t="shared" si="76"/>
        <v>0</v>
      </c>
      <c r="BH276" s="146">
        <f t="shared" si="77"/>
        <v>0</v>
      </c>
      <c r="BI276" s="146">
        <f t="shared" si="78"/>
        <v>0</v>
      </c>
      <c r="BJ276" s="18" t="s">
        <v>79</v>
      </c>
      <c r="BK276" s="146">
        <f t="shared" si="79"/>
        <v>0</v>
      </c>
      <c r="BL276" s="18" t="s">
        <v>585</v>
      </c>
      <c r="BM276" s="18" t="s">
        <v>589</v>
      </c>
    </row>
    <row r="277" spans="2:65" s="1" customFormat="1" ht="24.95" customHeight="1">
      <c r="B277" s="137"/>
      <c r="C277" s="138" t="s">
        <v>140</v>
      </c>
      <c r="D277" s="138" t="s">
        <v>129</v>
      </c>
      <c r="E277" s="139" t="s">
        <v>590</v>
      </c>
      <c r="F277" s="194" t="s">
        <v>591</v>
      </c>
      <c r="G277" s="194"/>
      <c r="H277" s="194"/>
      <c r="I277" s="194"/>
      <c r="J277" s="140" t="s">
        <v>592</v>
      </c>
      <c r="K277" s="141">
        <v>1</v>
      </c>
      <c r="L277" s="195"/>
      <c r="M277" s="195"/>
      <c r="N277" s="195">
        <f t="shared" si="70"/>
        <v>0</v>
      </c>
      <c r="O277" s="195"/>
      <c r="P277" s="195"/>
      <c r="Q277" s="195"/>
      <c r="R277" s="142"/>
      <c r="T277" s="143" t="s">
        <v>5</v>
      </c>
      <c r="U277" s="40" t="s">
        <v>37</v>
      </c>
      <c r="V277" s="144">
        <v>1</v>
      </c>
      <c r="W277" s="144">
        <f t="shared" si="71"/>
        <v>1</v>
      </c>
      <c r="X277" s="144">
        <v>0</v>
      </c>
      <c r="Y277" s="144">
        <f t="shared" si="72"/>
        <v>0</v>
      </c>
      <c r="Z277" s="144">
        <v>0</v>
      </c>
      <c r="AA277" s="145">
        <f t="shared" si="73"/>
        <v>0</v>
      </c>
      <c r="AR277" s="18" t="s">
        <v>585</v>
      </c>
      <c r="AT277" s="18" t="s">
        <v>129</v>
      </c>
      <c r="AU277" s="18" t="s">
        <v>79</v>
      </c>
      <c r="AY277" s="18" t="s">
        <v>128</v>
      </c>
      <c r="BE277" s="146">
        <f t="shared" si="74"/>
        <v>0</v>
      </c>
      <c r="BF277" s="146">
        <f t="shared" si="75"/>
        <v>0</v>
      </c>
      <c r="BG277" s="146">
        <f t="shared" si="76"/>
        <v>0</v>
      </c>
      <c r="BH277" s="146">
        <f t="shared" si="77"/>
        <v>0</v>
      </c>
      <c r="BI277" s="146">
        <f t="shared" si="78"/>
        <v>0</v>
      </c>
      <c r="BJ277" s="18" t="s">
        <v>79</v>
      </c>
      <c r="BK277" s="146">
        <f t="shared" si="79"/>
        <v>0</v>
      </c>
      <c r="BL277" s="18" t="s">
        <v>585</v>
      </c>
      <c r="BM277" s="18" t="s">
        <v>593</v>
      </c>
    </row>
    <row r="278" spans="2:65" s="1" customFormat="1" ht="24.95" customHeight="1">
      <c r="B278" s="137"/>
      <c r="C278" s="138" t="s">
        <v>144</v>
      </c>
      <c r="D278" s="138" t="s">
        <v>129</v>
      </c>
      <c r="E278" s="139" t="s">
        <v>594</v>
      </c>
      <c r="F278" s="194" t="s">
        <v>595</v>
      </c>
      <c r="G278" s="194"/>
      <c r="H278" s="194"/>
      <c r="I278" s="194"/>
      <c r="J278" s="140" t="s">
        <v>592</v>
      </c>
      <c r="K278" s="141">
        <v>1</v>
      </c>
      <c r="L278" s="195"/>
      <c r="M278" s="195"/>
      <c r="N278" s="195">
        <f t="shared" si="70"/>
        <v>0</v>
      </c>
      <c r="O278" s="195"/>
      <c r="P278" s="195"/>
      <c r="Q278" s="195"/>
      <c r="R278" s="142"/>
      <c r="T278" s="143" t="s">
        <v>5</v>
      </c>
      <c r="U278" s="40" t="s">
        <v>37</v>
      </c>
      <c r="V278" s="144">
        <v>1</v>
      </c>
      <c r="W278" s="144">
        <f t="shared" si="71"/>
        <v>1</v>
      </c>
      <c r="X278" s="144">
        <v>0</v>
      </c>
      <c r="Y278" s="144">
        <f t="shared" si="72"/>
        <v>0</v>
      </c>
      <c r="Z278" s="144">
        <v>0</v>
      </c>
      <c r="AA278" s="145">
        <f t="shared" si="73"/>
        <v>0</v>
      </c>
      <c r="AR278" s="18" t="s">
        <v>585</v>
      </c>
      <c r="AT278" s="18" t="s">
        <v>129</v>
      </c>
      <c r="AU278" s="18" t="s">
        <v>79</v>
      </c>
      <c r="AY278" s="18" t="s">
        <v>128</v>
      </c>
      <c r="BE278" s="146">
        <f t="shared" si="74"/>
        <v>0</v>
      </c>
      <c r="BF278" s="146">
        <f t="shared" si="75"/>
        <v>0</v>
      </c>
      <c r="BG278" s="146">
        <f t="shared" si="76"/>
        <v>0</v>
      </c>
      <c r="BH278" s="146">
        <f t="shared" si="77"/>
        <v>0</v>
      </c>
      <c r="BI278" s="146">
        <f t="shared" si="78"/>
        <v>0</v>
      </c>
      <c r="BJ278" s="18" t="s">
        <v>79</v>
      </c>
      <c r="BK278" s="146">
        <f t="shared" si="79"/>
        <v>0</v>
      </c>
      <c r="BL278" s="18" t="s">
        <v>585</v>
      </c>
      <c r="BM278" s="18" t="s">
        <v>596</v>
      </c>
    </row>
    <row r="279" spans="2:65" s="1" customFormat="1" ht="24.95" customHeight="1">
      <c r="B279" s="137"/>
      <c r="C279" s="138" t="s">
        <v>148</v>
      </c>
      <c r="D279" s="138" t="s">
        <v>129</v>
      </c>
      <c r="E279" s="139" t="s">
        <v>597</v>
      </c>
      <c r="F279" s="194" t="s">
        <v>598</v>
      </c>
      <c r="G279" s="194"/>
      <c r="H279" s="194"/>
      <c r="I279" s="194"/>
      <c r="J279" s="140" t="s">
        <v>592</v>
      </c>
      <c r="K279" s="141">
        <v>1</v>
      </c>
      <c r="L279" s="195"/>
      <c r="M279" s="195"/>
      <c r="N279" s="195">
        <f t="shared" si="70"/>
        <v>0</v>
      </c>
      <c r="O279" s="195"/>
      <c r="P279" s="195"/>
      <c r="Q279" s="195"/>
      <c r="R279" s="142"/>
      <c r="T279" s="143" t="s">
        <v>5</v>
      </c>
      <c r="U279" s="40" t="s">
        <v>37</v>
      </c>
      <c r="V279" s="144">
        <v>1</v>
      </c>
      <c r="W279" s="144">
        <f t="shared" si="71"/>
        <v>1</v>
      </c>
      <c r="X279" s="144">
        <v>0</v>
      </c>
      <c r="Y279" s="144">
        <f t="shared" si="72"/>
        <v>0</v>
      </c>
      <c r="Z279" s="144">
        <v>0</v>
      </c>
      <c r="AA279" s="145">
        <f t="shared" si="73"/>
        <v>0</v>
      </c>
      <c r="AR279" s="18" t="s">
        <v>585</v>
      </c>
      <c r="AT279" s="18" t="s">
        <v>129</v>
      </c>
      <c r="AU279" s="18" t="s">
        <v>79</v>
      </c>
      <c r="AY279" s="18" t="s">
        <v>128</v>
      </c>
      <c r="BE279" s="146">
        <f t="shared" si="74"/>
        <v>0</v>
      </c>
      <c r="BF279" s="146">
        <f t="shared" si="75"/>
        <v>0</v>
      </c>
      <c r="BG279" s="146">
        <f t="shared" si="76"/>
        <v>0</v>
      </c>
      <c r="BH279" s="146">
        <f t="shared" si="77"/>
        <v>0</v>
      </c>
      <c r="BI279" s="146">
        <f t="shared" si="78"/>
        <v>0</v>
      </c>
      <c r="BJ279" s="18" t="s">
        <v>79</v>
      </c>
      <c r="BK279" s="146">
        <f t="shared" si="79"/>
        <v>0</v>
      </c>
      <c r="BL279" s="18" t="s">
        <v>585</v>
      </c>
      <c r="BM279" s="18" t="s">
        <v>599</v>
      </c>
    </row>
    <row r="280" spans="2:65" s="1" customFormat="1" ht="24.95" customHeight="1">
      <c r="B280" s="137"/>
      <c r="C280" s="138" t="s">
        <v>152</v>
      </c>
      <c r="D280" s="138" t="s">
        <v>129</v>
      </c>
      <c r="E280" s="139" t="s">
        <v>600</v>
      </c>
      <c r="F280" s="194" t="s">
        <v>601</v>
      </c>
      <c r="G280" s="194"/>
      <c r="H280" s="194"/>
      <c r="I280" s="194"/>
      <c r="J280" s="140" t="s">
        <v>592</v>
      </c>
      <c r="K280" s="141">
        <v>1</v>
      </c>
      <c r="L280" s="195"/>
      <c r="M280" s="195"/>
      <c r="N280" s="195">
        <f t="shared" si="70"/>
        <v>0</v>
      </c>
      <c r="O280" s="195"/>
      <c r="P280" s="195"/>
      <c r="Q280" s="195"/>
      <c r="R280" s="142"/>
      <c r="T280" s="143" t="s">
        <v>5</v>
      </c>
      <c r="U280" s="40" t="s">
        <v>37</v>
      </c>
      <c r="V280" s="144">
        <v>1</v>
      </c>
      <c r="W280" s="144">
        <f t="shared" si="71"/>
        <v>1</v>
      </c>
      <c r="X280" s="144">
        <v>0</v>
      </c>
      <c r="Y280" s="144">
        <f t="shared" si="72"/>
        <v>0</v>
      </c>
      <c r="Z280" s="144">
        <v>0</v>
      </c>
      <c r="AA280" s="145">
        <f t="shared" si="73"/>
        <v>0</v>
      </c>
      <c r="AR280" s="18" t="s">
        <v>585</v>
      </c>
      <c r="AT280" s="18" t="s">
        <v>129</v>
      </c>
      <c r="AU280" s="18" t="s">
        <v>79</v>
      </c>
      <c r="AY280" s="18" t="s">
        <v>128</v>
      </c>
      <c r="BE280" s="146">
        <f t="shared" si="74"/>
        <v>0</v>
      </c>
      <c r="BF280" s="146">
        <f t="shared" si="75"/>
        <v>0</v>
      </c>
      <c r="BG280" s="146">
        <f t="shared" si="76"/>
        <v>0</v>
      </c>
      <c r="BH280" s="146">
        <f t="shared" si="77"/>
        <v>0</v>
      </c>
      <c r="BI280" s="146">
        <f t="shared" si="78"/>
        <v>0</v>
      </c>
      <c r="BJ280" s="18" t="s">
        <v>79</v>
      </c>
      <c r="BK280" s="146">
        <f t="shared" si="79"/>
        <v>0</v>
      </c>
      <c r="BL280" s="18" t="s">
        <v>585</v>
      </c>
      <c r="BM280" s="18" t="s">
        <v>602</v>
      </c>
    </row>
    <row r="281" spans="2:65" s="1" customFormat="1" ht="24.95" customHeight="1">
      <c r="B281" s="137"/>
      <c r="C281" s="138" t="s">
        <v>156</v>
      </c>
      <c r="D281" s="138" t="s">
        <v>129</v>
      </c>
      <c r="E281" s="139" t="s">
        <v>603</v>
      </c>
      <c r="F281" s="194" t="s">
        <v>604</v>
      </c>
      <c r="G281" s="194"/>
      <c r="H281" s="194"/>
      <c r="I281" s="194"/>
      <c r="J281" s="140" t="s">
        <v>592</v>
      </c>
      <c r="K281" s="141">
        <v>1</v>
      </c>
      <c r="L281" s="195"/>
      <c r="M281" s="195"/>
      <c r="N281" s="195">
        <f t="shared" si="70"/>
        <v>0</v>
      </c>
      <c r="O281" s="195"/>
      <c r="P281" s="195"/>
      <c r="Q281" s="195"/>
      <c r="R281" s="142"/>
      <c r="T281" s="143" t="s">
        <v>5</v>
      </c>
      <c r="U281" s="151" t="s">
        <v>37</v>
      </c>
      <c r="V281" s="152">
        <v>1</v>
      </c>
      <c r="W281" s="152">
        <f t="shared" si="71"/>
        <v>1</v>
      </c>
      <c r="X281" s="152">
        <v>0</v>
      </c>
      <c r="Y281" s="152">
        <f t="shared" si="72"/>
        <v>0</v>
      </c>
      <c r="Z281" s="152">
        <v>0</v>
      </c>
      <c r="AA281" s="153">
        <f t="shared" si="73"/>
        <v>0</v>
      </c>
      <c r="AR281" s="18" t="s">
        <v>585</v>
      </c>
      <c r="AT281" s="18" t="s">
        <v>129</v>
      </c>
      <c r="AU281" s="18" t="s">
        <v>79</v>
      </c>
      <c r="AY281" s="18" t="s">
        <v>128</v>
      </c>
      <c r="BE281" s="146">
        <f t="shared" si="74"/>
        <v>0</v>
      </c>
      <c r="BF281" s="146">
        <f t="shared" si="75"/>
        <v>0</v>
      </c>
      <c r="BG281" s="146">
        <f t="shared" si="76"/>
        <v>0</v>
      </c>
      <c r="BH281" s="146">
        <f t="shared" si="77"/>
        <v>0</v>
      </c>
      <c r="BI281" s="146">
        <f t="shared" si="78"/>
        <v>0</v>
      </c>
      <c r="BJ281" s="18" t="s">
        <v>79</v>
      </c>
      <c r="BK281" s="146">
        <f t="shared" si="79"/>
        <v>0</v>
      </c>
      <c r="BL281" s="18" t="s">
        <v>585</v>
      </c>
      <c r="BM281" s="18" t="s">
        <v>605</v>
      </c>
    </row>
    <row r="282" spans="2:65" s="1" customFormat="1" ht="6.95" customHeight="1">
      <c r="B282" s="55"/>
      <c r="C282" s="56"/>
      <c r="D282" s="56"/>
      <c r="E282" s="56"/>
      <c r="F282" s="56"/>
      <c r="G282" s="56"/>
      <c r="H282" s="56"/>
      <c r="I282" s="56"/>
      <c r="J282" s="56"/>
      <c r="K282" s="56"/>
      <c r="L282" s="56"/>
      <c r="M282" s="56"/>
      <c r="N282" s="56"/>
      <c r="O282" s="56"/>
      <c r="P282" s="56"/>
      <c r="Q282" s="56"/>
      <c r="R282" s="57"/>
    </row>
  </sheetData>
  <mergeCells count="523">
    <mergeCell ref="F261:I261"/>
    <mergeCell ref="F262:I262"/>
    <mergeCell ref="F263:I263"/>
    <mergeCell ref="F264:I264"/>
    <mergeCell ref="F265:I265"/>
    <mergeCell ref="F266:I266"/>
    <mergeCell ref="L253:M253"/>
    <mergeCell ref="L254:M254"/>
    <mergeCell ref="L255:M255"/>
    <mergeCell ref="L256:M256"/>
    <mergeCell ref="L257:M257"/>
    <mergeCell ref="L258:M258"/>
    <mergeCell ref="L259:M259"/>
    <mergeCell ref="L260:M260"/>
    <mergeCell ref="L261:M261"/>
    <mergeCell ref="L262:M262"/>
    <mergeCell ref="L263:M263"/>
    <mergeCell ref="L264:M264"/>
    <mergeCell ref="L265:M265"/>
    <mergeCell ref="L266:M266"/>
    <mergeCell ref="N254:Q254"/>
    <mergeCell ref="N255:Q255"/>
    <mergeCell ref="N256:Q256"/>
    <mergeCell ref="N257:Q257"/>
    <mergeCell ref="N258:Q258"/>
    <mergeCell ref="N259:Q259"/>
    <mergeCell ref="N260:Q260"/>
    <mergeCell ref="F252:I252"/>
    <mergeCell ref="F253:I253"/>
    <mergeCell ref="F254:I254"/>
    <mergeCell ref="F255:I255"/>
    <mergeCell ref="F256:I256"/>
    <mergeCell ref="F257:I257"/>
    <mergeCell ref="F258:I258"/>
    <mergeCell ref="F259:I259"/>
    <mergeCell ref="F260:I260"/>
    <mergeCell ref="L252:M252"/>
    <mergeCell ref="N252:Q252"/>
    <mergeCell ref="N253:Q253"/>
    <mergeCell ref="F246:I246"/>
    <mergeCell ref="F247:I247"/>
    <mergeCell ref="F248:I248"/>
    <mergeCell ref="F249:I249"/>
    <mergeCell ref="F250:I250"/>
    <mergeCell ref="F251:I251"/>
    <mergeCell ref="L247:M247"/>
    <mergeCell ref="L248:M248"/>
    <mergeCell ref="L249:M249"/>
    <mergeCell ref="L250:M250"/>
    <mergeCell ref="L251:M251"/>
    <mergeCell ref="L244:M244"/>
    <mergeCell ref="L245:M245"/>
    <mergeCell ref="L246:M246"/>
    <mergeCell ref="N246:Q246"/>
    <mergeCell ref="N247:Q247"/>
    <mergeCell ref="N248:Q248"/>
    <mergeCell ref="N249:Q249"/>
    <mergeCell ref="N250:Q250"/>
    <mergeCell ref="N251:Q251"/>
    <mergeCell ref="N239:Q239"/>
    <mergeCell ref="N240:Q240"/>
    <mergeCell ref="N241:Q241"/>
    <mergeCell ref="N242:Q242"/>
    <mergeCell ref="N243:Q243"/>
    <mergeCell ref="N244:Q244"/>
    <mergeCell ref="N245:Q245"/>
    <mergeCell ref="N238:Q238"/>
    <mergeCell ref="F236:I236"/>
    <mergeCell ref="F237:I237"/>
    <mergeCell ref="F239:I239"/>
    <mergeCell ref="F240:I240"/>
    <mergeCell ref="F241:I241"/>
    <mergeCell ref="F242:I242"/>
    <mergeCell ref="F243:I243"/>
    <mergeCell ref="F244:I244"/>
    <mergeCell ref="F245:I245"/>
    <mergeCell ref="L236:M236"/>
    <mergeCell ref="L237:M237"/>
    <mergeCell ref="L239:M239"/>
    <mergeCell ref="L240:M240"/>
    <mergeCell ref="L241:M241"/>
    <mergeCell ref="L242:M242"/>
    <mergeCell ref="L243:M243"/>
    <mergeCell ref="N237:Q237"/>
    <mergeCell ref="F230:I230"/>
    <mergeCell ref="F231:I231"/>
    <mergeCell ref="F232:I232"/>
    <mergeCell ref="F233:I233"/>
    <mergeCell ref="F234:I234"/>
    <mergeCell ref="F235:I235"/>
    <mergeCell ref="L231:M231"/>
    <mergeCell ref="L232:M232"/>
    <mergeCell ref="L233:M233"/>
    <mergeCell ref="L234:M234"/>
    <mergeCell ref="L235:M235"/>
    <mergeCell ref="L229:M229"/>
    <mergeCell ref="L230:M230"/>
    <mergeCell ref="N230:Q230"/>
    <mergeCell ref="N231:Q231"/>
    <mergeCell ref="N232:Q232"/>
    <mergeCell ref="N233:Q233"/>
    <mergeCell ref="N234:Q234"/>
    <mergeCell ref="N235:Q235"/>
    <mergeCell ref="N236:Q236"/>
    <mergeCell ref="N223:Q223"/>
    <mergeCell ref="N224:Q224"/>
    <mergeCell ref="N225:Q225"/>
    <mergeCell ref="N226:Q226"/>
    <mergeCell ref="N227:Q227"/>
    <mergeCell ref="N228:Q228"/>
    <mergeCell ref="N229:Q229"/>
    <mergeCell ref="F221:I221"/>
    <mergeCell ref="F222:I222"/>
    <mergeCell ref="F223:I223"/>
    <mergeCell ref="F224:I224"/>
    <mergeCell ref="F225:I225"/>
    <mergeCell ref="F226:I226"/>
    <mergeCell ref="F227:I227"/>
    <mergeCell ref="F228:I228"/>
    <mergeCell ref="F229:I229"/>
    <mergeCell ref="L221:M221"/>
    <mergeCell ref="L222:M222"/>
    <mergeCell ref="L223:M223"/>
    <mergeCell ref="L224:M224"/>
    <mergeCell ref="L225:M225"/>
    <mergeCell ref="L226:M226"/>
    <mergeCell ref="L227:M227"/>
    <mergeCell ref="L228:M228"/>
    <mergeCell ref="N215:Q215"/>
    <mergeCell ref="N216:Q216"/>
    <mergeCell ref="N217:Q217"/>
    <mergeCell ref="N218:Q218"/>
    <mergeCell ref="N219:Q219"/>
    <mergeCell ref="N220:Q220"/>
    <mergeCell ref="N221:Q221"/>
    <mergeCell ref="N222:Q222"/>
    <mergeCell ref="F215:I215"/>
    <mergeCell ref="F216:I216"/>
    <mergeCell ref="F217:I217"/>
    <mergeCell ref="F218:I218"/>
    <mergeCell ref="F219:I219"/>
    <mergeCell ref="F220:I220"/>
    <mergeCell ref="L216:M216"/>
    <mergeCell ref="L217:M217"/>
    <mergeCell ref="L218:M218"/>
    <mergeCell ref="L219:M219"/>
    <mergeCell ref="L220:M220"/>
    <mergeCell ref="L206:M206"/>
    <mergeCell ref="L207:M207"/>
    <mergeCell ref="L209:M209"/>
    <mergeCell ref="L210:M210"/>
    <mergeCell ref="L211:M211"/>
    <mergeCell ref="L212:M212"/>
    <mergeCell ref="L213:M213"/>
    <mergeCell ref="L214:M214"/>
    <mergeCell ref="L215:M215"/>
    <mergeCell ref="F205:I205"/>
    <mergeCell ref="F206:I206"/>
    <mergeCell ref="F207:I207"/>
    <mergeCell ref="F209:I209"/>
    <mergeCell ref="F210:I210"/>
    <mergeCell ref="F211:I211"/>
    <mergeCell ref="F212:I212"/>
    <mergeCell ref="F213:I213"/>
    <mergeCell ref="F214:I214"/>
    <mergeCell ref="N206:Q206"/>
    <mergeCell ref="N207:Q207"/>
    <mergeCell ref="N209:Q209"/>
    <mergeCell ref="N210:Q210"/>
    <mergeCell ref="N211:Q211"/>
    <mergeCell ref="N212:Q212"/>
    <mergeCell ref="N213:Q213"/>
    <mergeCell ref="N214:Q214"/>
    <mergeCell ref="N208:Q208"/>
    <mergeCell ref="L205:M205"/>
    <mergeCell ref="N151:Q151"/>
    <mergeCell ref="N152:Q152"/>
    <mergeCell ref="N154:Q154"/>
    <mergeCell ref="N153:Q153"/>
    <mergeCell ref="N155:Q155"/>
    <mergeCell ref="N156:Q156"/>
    <mergeCell ref="N157:Q157"/>
    <mergeCell ref="N158:Q158"/>
    <mergeCell ref="N159:Q159"/>
    <mergeCell ref="N160:Q160"/>
    <mergeCell ref="N161:Q161"/>
    <mergeCell ref="N162:Q162"/>
    <mergeCell ref="N164:Q164"/>
    <mergeCell ref="N165:Q165"/>
    <mergeCell ref="N163:Q163"/>
    <mergeCell ref="N199:Q199"/>
    <mergeCell ref="N200:Q200"/>
    <mergeCell ref="N201:Q201"/>
    <mergeCell ref="N202:Q202"/>
    <mergeCell ref="N203:Q203"/>
    <mergeCell ref="N204:Q204"/>
    <mergeCell ref="N205:Q205"/>
    <mergeCell ref="N192:Q192"/>
    <mergeCell ref="F199:I199"/>
    <mergeCell ref="F200:I200"/>
    <mergeCell ref="F201:I201"/>
    <mergeCell ref="F202:I202"/>
    <mergeCell ref="F203:I203"/>
    <mergeCell ref="F204:I204"/>
    <mergeCell ref="L191:M191"/>
    <mergeCell ref="L192:M192"/>
    <mergeCell ref="L193:M193"/>
    <mergeCell ref="L194:M194"/>
    <mergeCell ref="L195:M195"/>
    <mergeCell ref="L196:M196"/>
    <mergeCell ref="L197:M197"/>
    <mergeCell ref="L198:M198"/>
    <mergeCell ref="L199:M199"/>
    <mergeCell ref="L200:M200"/>
    <mergeCell ref="L201:M201"/>
    <mergeCell ref="L202:M202"/>
    <mergeCell ref="L203:M203"/>
    <mergeCell ref="L204:M204"/>
    <mergeCell ref="N193:Q193"/>
    <mergeCell ref="N194:Q194"/>
    <mergeCell ref="N195:Q195"/>
    <mergeCell ref="N196:Q196"/>
    <mergeCell ref="N197:Q197"/>
    <mergeCell ref="N198:Q198"/>
    <mergeCell ref="F190:I190"/>
    <mergeCell ref="F191:I191"/>
    <mergeCell ref="F192:I192"/>
    <mergeCell ref="F193:I193"/>
    <mergeCell ref="F194:I194"/>
    <mergeCell ref="F195:I195"/>
    <mergeCell ref="F196:I196"/>
    <mergeCell ref="F197:I197"/>
    <mergeCell ref="F198:I198"/>
    <mergeCell ref="L190:M190"/>
    <mergeCell ref="N190:Q190"/>
    <mergeCell ref="N191:Q191"/>
    <mergeCell ref="F184:I184"/>
    <mergeCell ref="F185:I185"/>
    <mergeCell ref="F186:I186"/>
    <mergeCell ref="F187:I187"/>
    <mergeCell ref="F188:I188"/>
    <mergeCell ref="F189:I189"/>
    <mergeCell ref="L185:M185"/>
    <mergeCell ref="L186:M186"/>
    <mergeCell ref="L187:M187"/>
    <mergeCell ref="L188:M188"/>
    <mergeCell ref="L189:M189"/>
    <mergeCell ref="L182:M182"/>
    <mergeCell ref="L183:M183"/>
    <mergeCell ref="L184:M184"/>
    <mergeCell ref="N184:Q184"/>
    <mergeCell ref="N185:Q185"/>
    <mergeCell ref="N186:Q186"/>
    <mergeCell ref="N187:Q187"/>
    <mergeCell ref="N188:Q188"/>
    <mergeCell ref="N189:Q189"/>
    <mergeCell ref="N176:Q176"/>
    <mergeCell ref="N177:Q177"/>
    <mergeCell ref="N178:Q178"/>
    <mergeCell ref="N179:Q179"/>
    <mergeCell ref="N180:Q180"/>
    <mergeCell ref="N182:Q182"/>
    <mergeCell ref="N183:Q183"/>
    <mergeCell ref="N181:Q181"/>
    <mergeCell ref="F174:I174"/>
    <mergeCell ref="F175:I175"/>
    <mergeCell ref="F176:I176"/>
    <mergeCell ref="F177:I177"/>
    <mergeCell ref="F178:I178"/>
    <mergeCell ref="F179:I179"/>
    <mergeCell ref="F180:I180"/>
    <mergeCell ref="F182:I182"/>
    <mergeCell ref="F183:I183"/>
    <mergeCell ref="L174:M174"/>
    <mergeCell ref="L175:M175"/>
    <mergeCell ref="L176:M176"/>
    <mergeCell ref="L177:M177"/>
    <mergeCell ref="L178:M178"/>
    <mergeCell ref="L179:M179"/>
    <mergeCell ref="L180:M180"/>
    <mergeCell ref="F168:I168"/>
    <mergeCell ref="F169:I169"/>
    <mergeCell ref="F170:I170"/>
    <mergeCell ref="F171:I171"/>
    <mergeCell ref="F172:I172"/>
    <mergeCell ref="F173:I173"/>
    <mergeCell ref="L169:M169"/>
    <mergeCell ref="L170:M170"/>
    <mergeCell ref="L171:M171"/>
    <mergeCell ref="L172:M172"/>
    <mergeCell ref="L173:M173"/>
    <mergeCell ref="L168:M168"/>
    <mergeCell ref="N168:Q168"/>
    <mergeCell ref="N169:Q169"/>
    <mergeCell ref="N170:Q170"/>
    <mergeCell ref="N171:Q171"/>
    <mergeCell ref="N172:Q172"/>
    <mergeCell ref="N173:Q173"/>
    <mergeCell ref="N174:Q174"/>
    <mergeCell ref="N175:Q175"/>
    <mergeCell ref="L158:M158"/>
    <mergeCell ref="N167:Q167"/>
    <mergeCell ref="N166:Q166"/>
    <mergeCell ref="L159:M159"/>
    <mergeCell ref="L160:M160"/>
    <mergeCell ref="L161:M161"/>
    <mergeCell ref="L162:M162"/>
    <mergeCell ref="L164:M164"/>
    <mergeCell ref="L165:M165"/>
    <mergeCell ref="L166:M166"/>
    <mergeCell ref="L167:M167"/>
    <mergeCell ref="F158:I158"/>
    <mergeCell ref="F159:I159"/>
    <mergeCell ref="F160:I160"/>
    <mergeCell ref="F161:I161"/>
    <mergeCell ref="F162:I162"/>
    <mergeCell ref="F164:I164"/>
    <mergeCell ref="F165:I165"/>
    <mergeCell ref="F166:I166"/>
    <mergeCell ref="F167:I167"/>
    <mergeCell ref="F152:I152"/>
    <mergeCell ref="F153:I153"/>
    <mergeCell ref="F154:I154"/>
    <mergeCell ref="F155:I155"/>
    <mergeCell ref="F156:I156"/>
    <mergeCell ref="F157:I157"/>
    <mergeCell ref="L143:M143"/>
    <mergeCell ref="L148:M148"/>
    <mergeCell ref="L146:M146"/>
    <mergeCell ref="L144:M144"/>
    <mergeCell ref="L145:M145"/>
    <mergeCell ref="L147:M147"/>
    <mergeCell ref="L149:M149"/>
    <mergeCell ref="L150:M150"/>
    <mergeCell ref="L152:M152"/>
    <mergeCell ref="L153:M153"/>
    <mergeCell ref="L154:M154"/>
    <mergeCell ref="L155:M155"/>
    <mergeCell ref="L156:M156"/>
    <mergeCell ref="L157:M157"/>
    <mergeCell ref="N144:Q144"/>
    <mergeCell ref="N145:Q145"/>
    <mergeCell ref="N146:Q146"/>
    <mergeCell ref="N147:Q147"/>
    <mergeCell ref="N148:Q148"/>
    <mergeCell ref="N149:Q149"/>
    <mergeCell ref="N150:Q150"/>
    <mergeCell ref="N139:Q139"/>
    <mergeCell ref="F142:I142"/>
    <mergeCell ref="F145:I145"/>
    <mergeCell ref="F143:I143"/>
    <mergeCell ref="F144:I144"/>
    <mergeCell ref="F146:I146"/>
    <mergeCell ref="F147:I147"/>
    <mergeCell ref="F148:I148"/>
    <mergeCell ref="F149:I149"/>
    <mergeCell ref="F150:I150"/>
    <mergeCell ref="F141:I141"/>
    <mergeCell ref="F140:I140"/>
    <mergeCell ref="L140:M140"/>
    <mergeCell ref="N140:Q140"/>
    <mergeCell ref="L141:M141"/>
    <mergeCell ref="N141:Q141"/>
    <mergeCell ref="L142:M142"/>
    <mergeCell ref="F135:I135"/>
    <mergeCell ref="N142:Q142"/>
    <mergeCell ref="N143:Q143"/>
    <mergeCell ref="F137:I137"/>
    <mergeCell ref="L135:M135"/>
    <mergeCell ref="N135:Q135"/>
    <mergeCell ref="F136:I136"/>
    <mergeCell ref="L136:M136"/>
    <mergeCell ref="N136:Q136"/>
    <mergeCell ref="L137:M137"/>
    <mergeCell ref="N137:Q137"/>
    <mergeCell ref="L138:M138"/>
    <mergeCell ref="N138:Q138"/>
    <mergeCell ref="F138:I138"/>
    <mergeCell ref="F132:I132"/>
    <mergeCell ref="F134:I134"/>
    <mergeCell ref="L132:M132"/>
    <mergeCell ref="N132:Q132"/>
    <mergeCell ref="F133:I133"/>
    <mergeCell ref="L133:M133"/>
    <mergeCell ref="N133:Q133"/>
    <mergeCell ref="L134:M134"/>
    <mergeCell ref="N134:Q134"/>
    <mergeCell ref="F129:I129"/>
    <mergeCell ref="F131:I131"/>
    <mergeCell ref="L129:M129"/>
    <mergeCell ref="N129:Q129"/>
    <mergeCell ref="F130:I130"/>
    <mergeCell ref="L130:M130"/>
    <mergeCell ref="N130:Q130"/>
    <mergeCell ref="L131:M131"/>
    <mergeCell ref="N131:Q131"/>
    <mergeCell ref="F126:I126"/>
    <mergeCell ref="F128:I128"/>
    <mergeCell ref="F127:I127"/>
    <mergeCell ref="L126:M126"/>
    <mergeCell ref="N126:Q126"/>
    <mergeCell ref="L127:M127"/>
    <mergeCell ref="N127:Q127"/>
    <mergeCell ref="L128:M128"/>
    <mergeCell ref="N128:Q128"/>
    <mergeCell ref="N120:Q120"/>
    <mergeCell ref="N121:Q121"/>
    <mergeCell ref="N122:Q122"/>
    <mergeCell ref="F123:I123"/>
    <mergeCell ref="F125:I125"/>
    <mergeCell ref="L123:M123"/>
    <mergeCell ref="N123:Q123"/>
    <mergeCell ref="F124:I124"/>
    <mergeCell ref="L124:M124"/>
    <mergeCell ref="N124:Q124"/>
    <mergeCell ref="L125:M125"/>
    <mergeCell ref="N125:Q125"/>
    <mergeCell ref="C109:Q109"/>
    <mergeCell ref="F111:P111"/>
    <mergeCell ref="F112:P112"/>
    <mergeCell ref="M114:P114"/>
    <mergeCell ref="M116:Q116"/>
    <mergeCell ref="M117:Q117"/>
    <mergeCell ref="F119:I119"/>
    <mergeCell ref="L119:M119"/>
    <mergeCell ref="N119:Q119"/>
    <mergeCell ref="N93:Q93"/>
    <mergeCell ref="N96:Q96"/>
    <mergeCell ref="N94:Q94"/>
    <mergeCell ref="N95:Q95"/>
    <mergeCell ref="N97:Q97"/>
    <mergeCell ref="N98:Q98"/>
    <mergeCell ref="N99:Q99"/>
    <mergeCell ref="N101:Q101"/>
    <mergeCell ref="L103:Q103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S2:AC2"/>
    <mergeCell ref="M27:P27"/>
    <mergeCell ref="M30:P30"/>
    <mergeCell ref="M28:P28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N280:Q280"/>
    <mergeCell ref="N279:Q279"/>
    <mergeCell ref="N281:Q281"/>
    <mergeCell ref="O17:P17"/>
    <mergeCell ref="O18:P18"/>
    <mergeCell ref="O20:P20"/>
    <mergeCell ref="O21:P21"/>
    <mergeCell ref="E24:L24"/>
    <mergeCell ref="H1:K1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9:P79"/>
    <mergeCell ref="F78:P78"/>
    <mergeCell ref="M81:P81"/>
    <mergeCell ref="N278:Q278"/>
    <mergeCell ref="N277:Q277"/>
    <mergeCell ref="N261:Q261"/>
    <mergeCell ref="N262:Q262"/>
    <mergeCell ref="N263:Q263"/>
    <mergeCell ref="N264:Q264"/>
    <mergeCell ref="N265:Q265"/>
    <mergeCell ref="N266:Q266"/>
    <mergeCell ref="N268:Q268"/>
    <mergeCell ref="N269:Q269"/>
    <mergeCell ref="N270:Q270"/>
    <mergeCell ref="N272:Q272"/>
    <mergeCell ref="N273:Q273"/>
    <mergeCell ref="N275:Q275"/>
    <mergeCell ref="N276:Q276"/>
    <mergeCell ref="N267:Q267"/>
    <mergeCell ref="N271:Q271"/>
    <mergeCell ref="N274:Q274"/>
    <mergeCell ref="F279:I279"/>
    <mergeCell ref="F280:I280"/>
    <mergeCell ref="F281:I281"/>
    <mergeCell ref="L270:M270"/>
    <mergeCell ref="L268:M268"/>
    <mergeCell ref="L269:M269"/>
    <mergeCell ref="L272:M272"/>
    <mergeCell ref="L273:M273"/>
    <mergeCell ref="L275:M275"/>
    <mergeCell ref="L276:M276"/>
    <mergeCell ref="L277:M277"/>
    <mergeCell ref="L278:M278"/>
    <mergeCell ref="F269:I269"/>
    <mergeCell ref="F268:I268"/>
    <mergeCell ref="F270:I270"/>
    <mergeCell ref="F272:I272"/>
    <mergeCell ref="F273:I273"/>
    <mergeCell ref="F275:I275"/>
    <mergeCell ref="F276:I276"/>
    <mergeCell ref="F277:I277"/>
    <mergeCell ref="F278:I278"/>
    <mergeCell ref="L279:M279"/>
    <mergeCell ref="L280:M280"/>
    <mergeCell ref="L281:M281"/>
  </mergeCells>
  <hyperlinks>
    <hyperlink ref="F1:G1" location="C2" display="1) Krycí list rozpočtu" xr:uid="{00000000-0004-0000-0100-000000000000}"/>
    <hyperlink ref="H1:K1" location="C86" display="2) Rekapitulace rozpočtu" xr:uid="{00000000-0004-0000-0100-000001000000}"/>
    <hyperlink ref="L1" location="C119" display="3) Rozpočet" xr:uid="{00000000-0004-0000-0100-000002000000}"/>
    <hyperlink ref="S1:T1" location="'Rekapitulace stavby'!C2" display="Rekapitulace stavby" xr:uid="{00000000-0004-0000-0100-000003000000}"/>
  </hyperlinks>
  <pageMargins left="0.3" right="0.3" top="0.5" bottom="0.46666669999999999" header="0" footer="0"/>
  <pageSetup paperSize="9" scale="90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N158"/>
  <sheetViews>
    <sheetView showGridLines="0" workbookViewId="0">
      <pane ySplit="1" topLeftCell="A132" activePane="bottomLeft" state="frozen"/>
      <selection pane="bottomLeft" activeCell="L119" sqref="L119:M15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31.33203125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1"/>
      <c r="B1" s="11"/>
      <c r="C1" s="11"/>
      <c r="D1" s="12" t="s">
        <v>1</v>
      </c>
      <c r="E1" s="11"/>
      <c r="F1" s="13" t="s">
        <v>87</v>
      </c>
      <c r="G1" s="13"/>
      <c r="H1" s="200" t="s">
        <v>88</v>
      </c>
      <c r="I1" s="200"/>
      <c r="J1" s="200"/>
      <c r="K1" s="200"/>
      <c r="L1" s="13" t="s">
        <v>89</v>
      </c>
      <c r="M1" s="11"/>
      <c r="N1" s="11"/>
      <c r="O1" s="12" t="s">
        <v>90</v>
      </c>
      <c r="P1" s="11"/>
      <c r="Q1" s="11"/>
      <c r="R1" s="11"/>
      <c r="S1" s="13" t="s">
        <v>91</v>
      </c>
      <c r="T1" s="13"/>
      <c r="U1" s="101"/>
      <c r="V1" s="101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59" t="s">
        <v>7</v>
      </c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S2" s="166" t="s">
        <v>8</v>
      </c>
      <c r="T2" s="167"/>
      <c r="U2" s="167"/>
      <c r="V2" s="167"/>
      <c r="W2" s="167"/>
      <c r="X2" s="167"/>
      <c r="Y2" s="167"/>
      <c r="Z2" s="167"/>
      <c r="AA2" s="167"/>
      <c r="AB2" s="167"/>
      <c r="AC2" s="167"/>
      <c r="AT2" s="18" t="s">
        <v>82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92</v>
      </c>
    </row>
    <row r="4" spans="1:66" ht="36.950000000000003" customHeight="1">
      <c r="B4" s="22"/>
      <c r="C4" s="161" t="s">
        <v>93</v>
      </c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23"/>
      <c r="T4" s="17" t="s">
        <v>13</v>
      </c>
      <c r="AT4" s="18" t="s">
        <v>6</v>
      </c>
    </row>
    <row r="5" spans="1:66" ht="6.95" customHeight="1">
      <c r="B5" s="22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3"/>
    </row>
    <row r="6" spans="1:66" ht="25.35" customHeight="1">
      <c r="B6" s="22"/>
      <c r="C6" s="24"/>
      <c r="D6" s="28" t="s">
        <v>17</v>
      </c>
      <c r="E6" s="24"/>
      <c r="F6" s="205" t="str">
        <f>'Rekapitulace stavby'!K6</f>
        <v>Rekonstrukce plynové kotelny KD Horažďovice, Č.P.17</v>
      </c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24"/>
      <c r="R6" s="23"/>
    </row>
    <row r="7" spans="1:66" s="1" customFormat="1" ht="32.85" customHeight="1">
      <c r="B7" s="31"/>
      <c r="C7" s="32"/>
      <c r="D7" s="27" t="s">
        <v>94</v>
      </c>
      <c r="E7" s="32"/>
      <c r="F7" s="165" t="s">
        <v>721</v>
      </c>
      <c r="G7" s="202"/>
      <c r="H7" s="202"/>
      <c r="I7" s="202"/>
      <c r="J7" s="202"/>
      <c r="K7" s="202"/>
      <c r="L7" s="202"/>
      <c r="M7" s="202"/>
      <c r="N7" s="202"/>
      <c r="O7" s="202"/>
      <c r="P7" s="202"/>
      <c r="Q7" s="32"/>
      <c r="R7" s="33"/>
    </row>
    <row r="8" spans="1:66" s="1" customFormat="1" ht="14.45" customHeight="1">
      <c r="B8" s="31"/>
      <c r="C8" s="32"/>
      <c r="D8" s="28" t="s">
        <v>18</v>
      </c>
      <c r="E8" s="32"/>
      <c r="F8" s="26" t="s">
        <v>5</v>
      </c>
      <c r="G8" s="32"/>
      <c r="H8" s="32"/>
      <c r="I8" s="32"/>
      <c r="J8" s="32"/>
      <c r="K8" s="32"/>
      <c r="L8" s="32"/>
      <c r="M8" s="28" t="s">
        <v>19</v>
      </c>
      <c r="N8" s="32"/>
      <c r="O8" s="26" t="s">
        <v>5</v>
      </c>
      <c r="P8" s="32"/>
      <c r="Q8" s="32"/>
      <c r="R8" s="33"/>
    </row>
    <row r="9" spans="1:66" s="1" customFormat="1" ht="14.45" customHeight="1">
      <c r="B9" s="31"/>
      <c r="C9" s="32"/>
      <c r="D9" s="28" t="s">
        <v>20</v>
      </c>
      <c r="E9" s="32"/>
      <c r="F9" s="156" t="s">
        <v>722</v>
      </c>
      <c r="G9" s="32"/>
      <c r="H9" s="32"/>
      <c r="I9" s="32"/>
      <c r="J9" s="32"/>
      <c r="K9" s="32"/>
      <c r="L9" s="32"/>
      <c r="M9" s="28" t="s">
        <v>21</v>
      </c>
      <c r="N9" s="32"/>
      <c r="O9" s="207" t="str">
        <f>'Rekapitulace stavby'!AN8</f>
        <v>24. 3. 2020</v>
      </c>
      <c r="P9" s="207"/>
      <c r="Q9" s="32"/>
      <c r="R9" s="33"/>
    </row>
    <row r="10" spans="1:66" s="1" customFormat="1" ht="10.7" customHeight="1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>
      <c r="B11" s="31"/>
      <c r="C11" s="32"/>
      <c r="D11" s="28" t="s">
        <v>23</v>
      </c>
      <c r="E11" s="32"/>
      <c r="F11" s="154" t="s">
        <v>25</v>
      </c>
      <c r="G11" s="32"/>
      <c r="H11" s="32"/>
      <c r="I11" s="32"/>
      <c r="J11" s="32"/>
      <c r="K11" s="32"/>
      <c r="L11" s="32"/>
      <c r="M11" s="28" t="s">
        <v>24</v>
      </c>
      <c r="N11" s="32"/>
      <c r="O11" s="163" t="str">
        <f>IF('Rekapitulace stavby'!AN10="","",'Rekapitulace stavby'!AN10)</f>
        <v/>
      </c>
      <c r="P11" s="163"/>
      <c r="Q11" s="32"/>
      <c r="R11" s="33"/>
    </row>
    <row r="12" spans="1:66" s="1" customFormat="1" ht="18" customHeight="1">
      <c r="B12" s="31"/>
      <c r="C12" s="32"/>
      <c r="D12" s="32"/>
      <c r="E12" s="26" t="str">
        <f>IF('Rekapitulace stavby'!E11="","",'Rekapitulace stavby'!E11)</f>
        <v/>
      </c>
      <c r="F12" s="32"/>
      <c r="G12" s="32"/>
      <c r="H12" s="32"/>
      <c r="I12" s="32"/>
      <c r="J12" s="32"/>
      <c r="K12" s="32"/>
      <c r="L12" s="32"/>
      <c r="M12" s="28" t="s">
        <v>26</v>
      </c>
      <c r="N12" s="32"/>
      <c r="O12" s="163" t="str">
        <f>IF('Rekapitulace stavby'!AN11="","",'Rekapitulace stavby'!AN11)</f>
        <v/>
      </c>
      <c r="P12" s="163"/>
      <c r="Q12" s="32"/>
      <c r="R12" s="33"/>
    </row>
    <row r="13" spans="1:66" s="1" customFormat="1" ht="6.95" customHeight="1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>
      <c r="B14" s="31"/>
      <c r="C14" s="32"/>
      <c r="D14" s="28" t="s">
        <v>27</v>
      </c>
      <c r="E14" s="32"/>
      <c r="F14" s="155" t="s">
        <v>714</v>
      </c>
      <c r="G14" s="32"/>
      <c r="H14" s="32"/>
      <c r="I14" s="32"/>
      <c r="J14" s="32"/>
      <c r="K14" s="32"/>
      <c r="L14" s="32"/>
      <c r="M14" s="28" t="s">
        <v>24</v>
      </c>
      <c r="N14" s="32"/>
      <c r="O14" s="163" t="str">
        <f>IF('Rekapitulace stavby'!AN13="","",'Rekapitulace stavby'!AN13)</f>
        <v/>
      </c>
      <c r="P14" s="163"/>
      <c r="Q14" s="32"/>
      <c r="R14" s="33"/>
    </row>
    <row r="15" spans="1:66" s="1" customFormat="1" ht="18" customHeight="1">
      <c r="B15" s="31"/>
      <c r="C15" s="32"/>
      <c r="D15" s="32"/>
      <c r="E15" s="26" t="str">
        <f>IF('Rekapitulace stavby'!E14="","",'Rekapitulace stavby'!E14)</f>
        <v xml:space="preserve"> </v>
      </c>
      <c r="F15" s="32"/>
      <c r="G15" s="32"/>
      <c r="H15" s="32"/>
      <c r="I15" s="32"/>
      <c r="J15" s="32"/>
      <c r="K15" s="32"/>
      <c r="L15" s="32"/>
      <c r="M15" s="28" t="s">
        <v>26</v>
      </c>
      <c r="N15" s="32"/>
      <c r="O15" s="163" t="str">
        <f>IF('Rekapitulace stavby'!AN14="","",'Rekapitulace stavby'!AN14)</f>
        <v/>
      </c>
      <c r="P15" s="163"/>
      <c r="Q15" s="32"/>
      <c r="R15" s="33"/>
    </row>
    <row r="16" spans="1:66" s="1" customFormat="1" ht="6.95" customHeight="1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>
      <c r="B17" s="31"/>
      <c r="C17" s="32"/>
      <c r="D17" s="28" t="s">
        <v>29</v>
      </c>
      <c r="E17" s="32"/>
      <c r="F17" s="155" t="s">
        <v>715</v>
      </c>
      <c r="G17" s="32"/>
      <c r="H17" s="32"/>
      <c r="I17" s="32"/>
      <c r="J17" s="32"/>
      <c r="K17" s="32"/>
      <c r="L17" s="32"/>
      <c r="M17" s="28" t="s">
        <v>24</v>
      </c>
      <c r="N17" s="32"/>
      <c r="O17" s="163" t="str">
        <f>IF('Rekapitulace stavby'!AN16="","",'Rekapitulace stavby'!AN16)</f>
        <v/>
      </c>
      <c r="P17" s="163"/>
      <c r="Q17" s="32"/>
      <c r="R17" s="33"/>
    </row>
    <row r="18" spans="2:18" s="1" customFormat="1" ht="18" customHeight="1">
      <c r="B18" s="31"/>
      <c r="C18" s="32"/>
      <c r="D18" s="32"/>
      <c r="E18" s="26" t="str">
        <f>IF('Rekapitulace stavby'!E17="","",'Rekapitulace stavby'!E17)</f>
        <v xml:space="preserve"> </v>
      </c>
      <c r="F18" s="32"/>
      <c r="G18" s="32"/>
      <c r="H18" s="32"/>
      <c r="I18" s="32"/>
      <c r="J18" s="32"/>
      <c r="K18" s="32"/>
      <c r="L18" s="32"/>
      <c r="M18" s="28" t="s">
        <v>26</v>
      </c>
      <c r="N18" s="32"/>
      <c r="O18" s="163" t="str">
        <f>IF('Rekapitulace stavby'!AN17="","",'Rekapitulace stavby'!AN17)</f>
        <v/>
      </c>
      <c r="P18" s="163"/>
      <c r="Q18" s="32"/>
      <c r="R18" s="33"/>
    </row>
    <row r="19" spans="2:18" s="1" customFormat="1" ht="6.95" customHeight="1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>
      <c r="B20" s="31"/>
      <c r="C20" s="32"/>
      <c r="D20" s="28" t="s">
        <v>31</v>
      </c>
      <c r="E20" s="32"/>
      <c r="F20" s="32"/>
      <c r="G20" s="32"/>
      <c r="H20" s="32"/>
      <c r="I20" s="32"/>
      <c r="J20" s="32"/>
      <c r="K20" s="32"/>
      <c r="L20" s="32"/>
      <c r="M20" s="28" t="s">
        <v>24</v>
      </c>
      <c r="N20" s="32"/>
      <c r="O20" s="163" t="str">
        <f>IF('Rekapitulace stavby'!AN19="","",'Rekapitulace stavby'!AN19)</f>
        <v/>
      </c>
      <c r="P20" s="163"/>
      <c r="Q20" s="32"/>
      <c r="R20" s="33"/>
    </row>
    <row r="21" spans="2:18" s="1" customFormat="1" ht="18" customHeight="1">
      <c r="B21" s="31"/>
      <c r="C21" s="32"/>
      <c r="D21" s="32"/>
      <c r="E21" s="26" t="str">
        <f>IF('Rekapitulace stavby'!E20="","",'Rekapitulace stavby'!E20)</f>
        <v xml:space="preserve"> </v>
      </c>
      <c r="F21" s="32"/>
      <c r="G21" s="32"/>
      <c r="H21" s="32"/>
      <c r="I21" s="32"/>
      <c r="J21" s="32"/>
      <c r="K21" s="32"/>
      <c r="L21" s="32"/>
      <c r="M21" s="28" t="s">
        <v>26</v>
      </c>
      <c r="N21" s="32"/>
      <c r="O21" s="163" t="str">
        <f>IF('Rekapitulace stavby'!AN20="","",'Rekapitulace stavby'!AN20)</f>
        <v/>
      </c>
      <c r="P21" s="163"/>
      <c r="Q21" s="32"/>
      <c r="R21" s="33"/>
    </row>
    <row r="22" spans="2:18" s="1" customFormat="1" ht="6.95" customHeight="1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>
      <c r="B23" s="31"/>
      <c r="C23" s="32"/>
      <c r="D23" s="28" t="s">
        <v>32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16.5" customHeight="1">
      <c r="B24" s="31"/>
      <c r="C24" s="32"/>
      <c r="D24" s="32"/>
      <c r="E24" s="181" t="s">
        <v>5</v>
      </c>
      <c r="F24" s="181"/>
      <c r="G24" s="181"/>
      <c r="H24" s="181"/>
      <c r="I24" s="181"/>
      <c r="J24" s="181"/>
      <c r="K24" s="181"/>
      <c r="L24" s="181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>
      <c r="B27" s="31"/>
      <c r="C27" s="32"/>
      <c r="D27" s="102" t="s">
        <v>95</v>
      </c>
      <c r="E27" s="32"/>
      <c r="F27" s="32"/>
      <c r="G27" s="32"/>
      <c r="H27" s="32"/>
      <c r="I27" s="32"/>
      <c r="J27" s="32"/>
      <c r="K27" s="32"/>
      <c r="L27" s="32"/>
      <c r="M27" s="182">
        <f>N88</f>
        <v>0</v>
      </c>
      <c r="N27" s="182"/>
      <c r="O27" s="182"/>
      <c r="P27" s="182"/>
      <c r="Q27" s="32"/>
      <c r="R27" s="33"/>
    </row>
    <row r="28" spans="2:18" s="1" customFormat="1" ht="14.45" customHeight="1">
      <c r="B28" s="31"/>
      <c r="C28" s="32"/>
      <c r="D28" s="30" t="s">
        <v>96</v>
      </c>
      <c r="E28" s="32"/>
      <c r="F28" s="32"/>
      <c r="G28" s="32"/>
      <c r="H28" s="32"/>
      <c r="I28" s="32"/>
      <c r="J28" s="32"/>
      <c r="K28" s="32"/>
      <c r="L28" s="32"/>
      <c r="M28" s="182">
        <f>N97</f>
        <v>0</v>
      </c>
      <c r="N28" s="182"/>
      <c r="O28" s="182"/>
      <c r="P28" s="182"/>
      <c r="Q28" s="32"/>
      <c r="R28" s="33"/>
    </row>
    <row r="29" spans="2:18" s="1" customFormat="1" ht="6.95" customHeight="1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>
      <c r="B30" s="31"/>
      <c r="C30" s="32"/>
      <c r="D30" s="103" t="s">
        <v>35</v>
      </c>
      <c r="E30" s="32"/>
      <c r="F30" s="32"/>
      <c r="G30" s="32"/>
      <c r="H30" s="32"/>
      <c r="I30" s="32"/>
      <c r="J30" s="32"/>
      <c r="K30" s="32"/>
      <c r="L30" s="32"/>
      <c r="M30" s="208">
        <f>ROUND(M27+M28,2)</f>
        <v>0</v>
      </c>
      <c r="N30" s="202"/>
      <c r="O30" s="202"/>
      <c r="P30" s="202"/>
      <c r="Q30" s="32"/>
      <c r="R30" s="33"/>
    </row>
    <row r="31" spans="2:18" s="1" customFormat="1" ht="6.95" customHeight="1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>
      <c r="B32" s="31"/>
      <c r="C32" s="32"/>
      <c r="D32" s="38" t="s">
        <v>36</v>
      </c>
      <c r="E32" s="38" t="s">
        <v>37</v>
      </c>
      <c r="F32" s="39">
        <v>0.21</v>
      </c>
      <c r="G32" s="104" t="s">
        <v>38</v>
      </c>
      <c r="H32" s="201">
        <f>ROUND((SUM(BE97:BE98)+SUM(BE116:BE157)), 2)</f>
        <v>0</v>
      </c>
      <c r="I32" s="202"/>
      <c r="J32" s="202"/>
      <c r="K32" s="32"/>
      <c r="L32" s="32"/>
      <c r="M32" s="201">
        <f>ROUND(ROUND((SUM(BE97:BE98)+SUM(BE116:BE157)), 2)*F32, 2)</f>
        <v>0</v>
      </c>
      <c r="N32" s="202"/>
      <c r="O32" s="202"/>
      <c r="P32" s="202"/>
      <c r="Q32" s="32"/>
      <c r="R32" s="33"/>
    </row>
    <row r="33" spans="2:18" s="1" customFormat="1" ht="14.45" customHeight="1">
      <c r="B33" s="31"/>
      <c r="C33" s="32"/>
      <c r="D33" s="32"/>
      <c r="E33" s="38" t="s">
        <v>39</v>
      </c>
      <c r="F33" s="39">
        <v>0.15</v>
      </c>
      <c r="G33" s="104" t="s">
        <v>38</v>
      </c>
      <c r="H33" s="201">
        <f>ROUND((SUM(BF97:BF98)+SUM(BF116:BF157)), 2)</f>
        <v>0</v>
      </c>
      <c r="I33" s="202"/>
      <c r="J33" s="202"/>
      <c r="K33" s="32"/>
      <c r="L33" s="32"/>
      <c r="M33" s="201">
        <f>ROUND(ROUND((SUM(BF97:BF98)+SUM(BF116:BF157)), 2)*F33, 2)</f>
        <v>0</v>
      </c>
      <c r="N33" s="202"/>
      <c r="O33" s="202"/>
      <c r="P33" s="202"/>
      <c r="Q33" s="32"/>
      <c r="R33" s="33"/>
    </row>
    <row r="34" spans="2:18" s="1" customFormat="1" ht="14.45" hidden="1" customHeight="1">
      <c r="B34" s="31"/>
      <c r="C34" s="32"/>
      <c r="D34" s="32"/>
      <c r="E34" s="38" t="s">
        <v>40</v>
      </c>
      <c r="F34" s="39">
        <v>0.21</v>
      </c>
      <c r="G34" s="104" t="s">
        <v>38</v>
      </c>
      <c r="H34" s="201">
        <f>ROUND((SUM(BG97:BG98)+SUM(BG116:BG157)), 2)</f>
        <v>0</v>
      </c>
      <c r="I34" s="202"/>
      <c r="J34" s="202"/>
      <c r="K34" s="32"/>
      <c r="L34" s="32"/>
      <c r="M34" s="201">
        <v>0</v>
      </c>
      <c r="N34" s="202"/>
      <c r="O34" s="202"/>
      <c r="P34" s="202"/>
      <c r="Q34" s="32"/>
      <c r="R34" s="33"/>
    </row>
    <row r="35" spans="2:18" s="1" customFormat="1" ht="14.45" hidden="1" customHeight="1">
      <c r="B35" s="31"/>
      <c r="C35" s="32"/>
      <c r="D35" s="32"/>
      <c r="E35" s="38" t="s">
        <v>41</v>
      </c>
      <c r="F35" s="39">
        <v>0.15</v>
      </c>
      <c r="G35" s="104" t="s">
        <v>38</v>
      </c>
      <c r="H35" s="201">
        <f>ROUND((SUM(BH97:BH98)+SUM(BH116:BH157)), 2)</f>
        <v>0</v>
      </c>
      <c r="I35" s="202"/>
      <c r="J35" s="202"/>
      <c r="K35" s="32"/>
      <c r="L35" s="32"/>
      <c r="M35" s="201">
        <v>0</v>
      </c>
      <c r="N35" s="202"/>
      <c r="O35" s="202"/>
      <c r="P35" s="202"/>
      <c r="Q35" s="32"/>
      <c r="R35" s="33"/>
    </row>
    <row r="36" spans="2:18" s="1" customFormat="1" ht="14.45" hidden="1" customHeight="1">
      <c r="B36" s="31"/>
      <c r="C36" s="32"/>
      <c r="D36" s="32"/>
      <c r="E36" s="38" t="s">
        <v>42</v>
      </c>
      <c r="F36" s="39">
        <v>0</v>
      </c>
      <c r="G36" s="104" t="s">
        <v>38</v>
      </c>
      <c r="H36" s="201">
        <f>ROUND((SUM(BI97:BI98)+SUM(BI116:BI157)), 2)</f>
        <v>0</v>
      </c>
      <c r="I36" s="202"/>
      <c r="J36" s="202"/>
      <c r="K36" s="32"/>
      <c r="L36" s="32"/>
      <c r="M36" s="201">
        <v>0</v>
      </c>
      <c r="N36" s="202"/>
      <c r="O36" s="202"/>
      <c r="P36" s="202"/>
      <c r="Q36" s="32"/>
      <c r="R36" s="33"/>
    </row>
    <row r="37" spans="2:18" s="1" customFormat="1" ht="6.95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>
      <c r="B38" s="31"/>
      <c r="C38" s="100"/>
      <c r="D38" s="105" t="s">
        <v>43</v>
      </c>
      <c r="E38" s="71"/>
      <c r="F38" s="71"/>
      <c r="G38" s="106" t="s">
        <v>44</v>
      </c>
      <c r="H38" s="107" t="s">
        <v>45</v>
      </c>
      <c r="I38" s="71"/>
      <c r="J38" s="71"/>
      <c r="K38" s="71"/>
      <c r="L38" s="203">
        <f>SUM(M30:M36)</f>
        <v>0</v>
      </c>
      <c r="M38" s="203"/>
      <c r="N38" s="203"/>
      <c r="O38" s="203"/>
      <c r="P38" s="204"/>
      <c r="Q38" s="100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3"/>
    </row>
    <row r="42" spans="2:18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3"/>
    </row>
    <row r="43" spans="2:18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3"/>
    </row>
    <row r="44" spans="2:18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3"/>
    </row>
    <row r="45" spans="2:18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3"/>
    </row>
    <row r="46" spans="2:18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3"/>
    </row>
    <row r="47" spans="2:18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3"/>
    </row>
    <row r="48" spans="2:18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3"/>
    </row>
    <row r="49" spans="2:18">
      <c r="B49" s="22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3"/>
    </row>
    <row r="50" spans="2:18" s="1" customFormat="1" ht="15">
      <c r="B50" s="31"/>
      <c r="C50" s="32"/>
      <c r="D50" s="46" t="s">
        <v>46</v>
      </c>
      <c r="E50" s="47"/>
      <c r="F50" s="47"/>
      <c r="G50" s="47"/>
      <c r="H50" s="48"/>
      <c r="I50" s="32"/>
      <c r="J50" s="46" t="s">
        <v>47</v>
      </c>
      <c r="K50" s="47"/>
      <c r="L50" s="47"/>
      <c r="M50" s="47"/>
      <c r="N50" s="47"/>
      <c r="O50" s="47"/>
      <c r="P50" s="48"/>
      <c r="Q50" s="32"/>
      <c r="R50" s="33"/>
    </row>
    <row r="51" spans="2:18">
      <c r="B51" s="22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3"/>
    </row>
    <row r="52" spans="2:18">
      <c r="B52" s="22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3"/>
    </row>
    <row r="53" spans="2:18">
      <c r="B53" s="22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3"/>
    </row>
    <row r="54" spans="2:18">
      <c r="B54" s="22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3"/>
    </row>
    <row r="55" spans="2:18">
      <c r="B55" s="22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3"/>
    </row>
    <row r="56" spans="2:18">
      <c r="B56" s="22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3"/>
    </row>
    <row r="57" spans="2:18">
      <c r="B57" s="22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3"/>
    </row>
    <row r="58" spans="2:18">
      <c r="B58" s="22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3"/>
    </row>
    <row r="59" spans="2:18" s="1" customFormat="1" ht="15">
      <c r="B59" s="31"/>
      <c r="C59" s="32"/>
      <c r="D59" s="51" t="s">
        <v>48</v>
      </c>
      <c r="E59" s="52"/>
      <c r="F59" s="52"/>
      <c r="G59" s="53" t="s">
        <v>49</v>
      </c>
      <c r="H59" s="54"/>
      <c r="I59" s="32"/>
      <c r="J59" s="51" t="s">
        <v>48</v>
      </c>
      <c r="K59" s="52"/>
      <c r="L59" s="52"/>
      <c r="M59" s="52"/>
      <c r="N59" s="53" t="s">
        <v>49</v>
      </c>
      <c r="O59" s="52"/>
      <c r="P59" s="54"/>
      <c r="Q59" s="32"/>
      <c r="R59" s="33"/>
    </row>
    <row r="60" spans="2:18">
      <c r="B60" s="22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3"/>
    </row>
    <row r="61" spans="2:18" s="1" customFormat="1" ht="15">
      <c r="B61" s="31"/>
      <c r="C61" s="32"/>
      <c r="D61" s="46" t="s">
        <v>50</v>
      </c>
      <c r="E61" s="47"/>
      <c r="F61" s="47"/>
      <c r="G61" s="47"/>
      <c r="H61" s="48"/>
      <c r="I61" s="32"/>
      <c r="J61" s="46" t="s">
        <v>51</v>
      </c>
      <c r="K61" s="47"/>
      <c r="L61" s="47"/>
      <c r="M61" s="47"/>
      <c r="N61" s="47"/>
      <c r="O61" s="47"/>
      <c r="P61" s="48"/>
      <c r="Q61" s="32"/>
      <c r="R61" s="33"/>
    </row>
    <row r="62" spans="2:18">
      <c r="B62" s="22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3"/>
    </row>
    <row r="63" spans="2:18">
      <c r="B63" s="22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3"/>
    </row>
    <row r="64" spans="2:18">
      <c r="B64" s="22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3"/>
    </row>
    <row r="65" spans="2:18">
      <c r="B65" s="22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3"/>
    </row>
    <row r="66" spans="2:18">
      <c r="B66" s="22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3"/>
    </row>
    <row r="67" spans="2:18">
      <c r="B67" s="22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3"/>
    </row>
    <row r="68" spans="2:18">
      <c r="B68" s="22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3"/>
    </row>
    <row r="69" spans="2:18">
      <c r="B69" s="22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3"/>
    </row>
    <row r="70" spans="2:18" s="1" customFormat="1" ht="15">
      <c r="B70" s="31"/>
      <c r="C70" s="32"/>
      <c r="D70" s="51" t="s">
        <v>48</v>
      </c>
      <c r="E70" s="52"/>
      <c r="F70" s="52"/>
      <c r="G70" s="53" t="s">
        <v>49</v>
      </c>
      <c r="H70" s="54"/>
      <c r="I70" s="32"/>
      <c r="J70" s="51" t="s">
        <v>48</v>
      </c>
      <c r="K70" s="52"/>
      <c r="L70" s="52"/>
      <c r="M70" s="52"/>
      <c r="N70" s="53" t="s">
        <v>49</v>
      </c>
      <c r="O70" s="52"/>
      <c r="P70" s="54"/>
      <c r="Q70" s="32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161" t="s">
        <v>97</v>
      </c>
      <c r="D76" s="162"/>
      <c r="E76" s="162"/>
      <c r="F76" s="162"/>
      <c r="G76" s="162"/>
      <c r="H76" s="162"/>
      <c r="I76" s="162"/>
      <c r="J76" s="162"/>
      <c r="K76" s="162"/>
      <c r="L76" s="162"/>
      <c r="M76" s="162"/>
      <c r="N76" s="162"/>
      <c r="O76" s="162"/>
      <c r="P76" s="162"/>
      <c r="Q76" s="162"/>
      <c r="R76" s="33"/>
    </row>
    <row r="77" spans="2:18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0" customHeight="1">
      <c r="B78" s="31"/>
      <c r="C78" s="28" t="s">
        <v>17</v>
      </c>
      <c r="D78" s="32"/>
      <c r="E78" s="32"/>
      <c r="F78" s="205" t="str">
        <f>F6</f>
        <v>Rekonstrukce plynové kotelny KD Horažďovice, Č.P.17</v>
      </c>
      <c r="G78" s="206"/>
      <c r="H78" s="206"/>
      <c r="I78" s="206"/>
      <c r="J78" s="206"/>
      <c r="K78" s="206"/>
      <c r="L78" s="206"/>
      <c r="M78" s="206"/>
      <c r="N78" s="206"/>
      <c r="O78" s="206"/>
      <c r="P78" s="206"/>
      <c r="Q78" s="32"/>
      <c r="R78" s="33"/>
    </row>
    <row r="79" spans="2:18" s="1" customFormat="1" ht="36.950000000000003" customHeight="1">
      <c r="B79" s="31"/>
      <c r="C79" s="65" t="s">
        <v>94</v>
      </c>
      <c r="D79" s="32"/>
      <c r="E79" s="32"/>
      <c r="F79" s="191" t="str">
        <f>F7</f>
        <v>02 - D.2 Demontáže</v>
      </c>
      <c r="G79" s="202"/>
      <c r="H79" s="202"/>
      <c r="I79" s="202"/>
      <c r="J79" s="202"/>
      <c r="K79" s="202"/>
      <c r="L79" s="202"/>
      <c r="M79" s="202"/>
      <c r="N79" s="202"/>
      <c r="O79" s="202"/>
      <c r="P79" s="202"/>
      <c r="Q79" s="32"/>
      <c r="R79" s="33"/>
    </row>
    <row r="80" spans="2:18" s="1" customFormat="1" ht="6.95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</row>
    <row r="81" spans="2:47" s="1" customFormat="1" ht="18" customHeight="1">
      <c r="B81" s="31"/>
      <c r="C81" s="28" t="s">
        <v>20</v>
      </c>
      <c r="D81" s="32"/>
      <c r="E81" s="32"/>
      <c r="F81" s="26" t="str">
        <f>F9</f>
        <v xml:space="preserve">k.ú.Horažďovice </v>
      </c>
      <c r="G81" s="32"/>
      <c r="H81" s="32"/>
      <c r="I81" s="32"/>
      <c r="J81" s="32"/>
      <c r="K81" s="28" t="s">
        <v>21</v>
      </c>
      <c r="L81" s="32"/>
      <c r="M81" s="207" t="str">
        <f>IF(O9="","",O9)</f>
        <v>24. 3. 2020</v>
      </c>
      <c r="N81" s="207"/>
      <c r="O81" s="207"/>
      <c r="P81" s="207"/>
      <c r="Q81" s="32"/>
      <c r="R81" s="33"/>
    </row>
    <row r="82" spans="2:47" s="1" customFormat="1" ht="6.95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</row>
    <row r="83" spans="2:47" s="1" customFormat="1" ht="15">
      <c r="B83" s="31"/>
      <c r="C83" s="28" t="s">
        <v>23</v>
      </c>
      <c r="D83" s="32"/>
      <c r="E83" s="32"/>
      <c r="F83" s="26" t="str">
        <f>E12</f>
        <v/>
      </c>
      <c r="G83" s="32"/>
      <c r="H83" s="32"/>
      <c r="I83" s="32"/>
      <c r="J83" s="32"/>
      <c r="K83" s="28" t="s">
        <v>29</v>
      </c>
      <c r="L83" s="32"/>
      <c r="M83" s="163" t="str">
        <f>E18</f>
        <v xml:space="preserve"> </v>
      </c>
      <c r="N83" s="163"/>
      <c r="O83" s="163"/>
      <c r="P83" s="163"/>
      <c r="Q83" s="163"/>
      <c r="R83" s="33"/>
    </row>
    <row r="84" spans="2:47" s="1" customFormat="1" ht="14.45" customHeight="1">
      <c r="B84" s="31"/>
      <c r="C84" s="28" t="s">
        <v>27</v>
      </c>
      <c r="D84" s="32"/>
      <c r="E84" s="32"/>
      <c r="F84" s="26" t="str">
        <f>IF(E15="","",E15)</f>
        <v xml:space="preserve"> </v>
      </c>
      <c r="G84" s="32"/>
      <c r="H84" s="32"/>
      <c r="I84" s="32"/>
      <c r="J84" s="32"/>
      <c r="K84" s="28" t="s">
        <v>31</v>
      </c>
      <c r="L84" s="32"/>
      <c r="M84" s="163" t="str">
        <f>E21</f>
        <v xml:space="preserve"> </v>
      </c>
      <c r="N84" s="163"/>
      <c r="O84" s="163"/>
      <c r="P84" s="163"/>
      <c r="Q84" s="163"/>
      <c r="R84" s="33"/>
    </row>
    <row r="85" spans="2:47" s="1" customFormat="1" ht="10.35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</row>
    <row r="86" spans="2:47" s="1" customFormat="1" ht="29.25" customHeight="1">
      <c r="B86" s="31"/>
      <c r="C86" s="209" t="s">
        <v>98</v>
      </c>
      <c r="D86" s="210"/>
      <c r="E86" s="210"/>
      <c r="F86" s="210"/>
      <c r="G86" s="210"/>
      <c r="H86" s="100"/>
      <c r="I86" s="100"/>
      <c r="J86" s="100"/>
      <c r="K86" s="100"/>
      <c r="L86" s="100"/>
      <c r="M86" s="100"/>
      <c r="N86" s="209" t="s">
        <v>99</v>
      </c>
      <c r="O86" s="210"/>
      <c r="P86" s="210"/>
      <c r="Q86" s="210"/>
      <c r="R86" s="33"/>
    </row>
    <row r="87" spans="2:47" s="1" customFormat="1" ht="10.35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</row>
    <row r="88" spans="2:47" s="1" customFormat="1" ht="29.25" customHeight="1">
      <c r="B88" s="31"/>
      <c r="C88" s="108" t="s">
        <v>100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179">
        <f>N116</f>
        <v>0</v>
      </c>
      <c r="O88" s="211"/>
      <c r="P88" s="211"/>
      <c r="Q88" s="211"/>
      <c r="R88" s="33"/>
      <c r="AU88" s="18" t="s">
        <v>101</v>
      </c>
    </row>
    <row r="89" spans="2:47" s="6" customFormat="1" ht="24.95" customHeight="1">
      <c r="B89" s="109"/>
      <c r="C89" s="110"/>
      <c r="D89" s="111" t="s">
        <v>102</v>
      </c>
      <c r="E89" s="110"/>
      <c r="F89" s="110"/>
      <c r="G89" s="110"/>
      <c r="H89" s="110"/>
      <c r="I89" s="110"/>
      <c r="J89" s="110"/>
      <c r="K89" s="110"/>
      <c r="L89" s="110"/>
      <c r="M89" s="110"/>
      <c r="N89" s="212">
        <f>N117</f>
        <v>0</v>
      </c>
      <c r="O89" s="213"/>
      <c r="P89" s="213"/>
      <c r="Q89" s="213"/>
      <c r="R89" s="112"/>
    </row>
    <row r="90" spans="2:47" s="7" customFormat="1" ht="19.899999999999999" customHeight="1">
      <c r="B90" s="113"/>
      <c r="C90" s="114"/>
      <c r="D90" s="115" t="s">
        <v>106</v>
      </c>
      <c r="E90" s="114"/>
      <c r="F90" s="114"/>
      <c r="G90" s="114"/>
      <c r="H90" s="114"/>
      <c r="I90" s="114"/>
      <c r="J90" s="114"/>
      <c r="K90" s="114"/>
      <c r="L90" s="114"/>
      <c r="M90" s="114"/>
      <c r="N90" s="214">
        <f>N118</f>
        <v>0</v>
      </c>
      <c r="O90" s="215"/>
      <c r="P90" s="215"/>
      <c r="Q90" s="215"/>
      <c r="R90" s="116"/>
    </row>
    <row r="91" spans="2:47" s="7" customFormat="1" ht="19.899999999999999" customHeight="1">
      <c r="B91" s="113"/>
      <c r="C91" s="114"/>
      <c r="D91" s="115" t="s">
        <v>107</v>
      </c>
      <c r="E91" s="114"/>
      <c r="F91" s="114"/>
      <c r="G91" s="114"/>
      <c r="H91" s="114"/>
      <c r="I91" s="114"/>
      <c r="J91" s="114"/>
      <c r="K91" s="114"/>
      <c r="L91" s="114"/>
      <c r="M91" s="114"/>
      <c r="N91" s="214">
        <f>N125</f>
        <v>0</v>
      </c>
      <c r="O91" s="215"/>
      <c r="P91" s="215"/>
      <c r="Q91" s="215"/>
      <c r="R91" s="116"/>
    </row>
    <row r="92" spans="2:47" s="7" customFormat="1" ht="19.899999999999999" customHeight="1">
      <c r="B92" s="113"/>
      <c r="C92" s="114"/>
      <c r="D92" s="115" t="s">
        <v>108</v>
      </c>
      <c r="E92" s="114"/>
      <c r="F92" s="114"/>
      <c r="G92" s="114"/>
      <c r="H92" s="114"/>
      <c r="I92" s="114"/>
      <c r="J92" s="114"/>
      <c r="K92" s="114"/>
      <c r="L92" s="114"/>
      <c r="M92" s="114"/>
      <c r="N92" s="214">
        <f>N133</f>
        <v>0</v>
      </c>
      <c r="O92" s="215"/>
      <c r="P92" s="215"/>
      <c r="Q92" s="215"/>
      <c r="R92" s="116"/>
    </row>
    <row r="93" spans="2:47" s="7" customFormat="1" ht="19.899999999999999" customHeight="1">
      <c r="B93" s="113"/>
      <c r="C93" s="114"/>
      <c r="D93" s="115" t="s">
        <v>109</v>
      </c>
      <c r="E93" s="114"/>
      <c r="F93" s="114"/>
      <c r="G93" s="114"/>
      <c r="H93" s="114"/>
      <c r="I93" s="114"/>
      <c r="J93" s="114"/>
      <c r="K93" s="114"/>
      <c r="L93" s="114"/>
      <c r="M93" s="114"/>
      <c r="N93" s="214">
        <f>N142</f>
        <v>0</v>
      </c>
      <c r="O93" s="215"/>
      <c r="P93" s="215"/>
      <c r="Q93" s="215"/>
      <c r="R93" s="116"/>
    </row>
    <row r="94" spans="2:47" s="7" customFormat="1" ht="19.899999999999999" customHeight="1">
      <c r="B94" s="113"/>
      <c r="C94" s="114"/>
      <c r="D94" s="115" t="s">
        <v>110</v>
      </c>
      <c r="E94" s="114"/>
      <c r="F94" s="114"/>
      <c r="G94" s="114"/>
      <c r="H94" s="114"/>
      <c r="I94" s="114"/>
      <c r="J94" s="114"/>
      <c r="K94" s="114"/>
      <c r="L94" s="114"/>
      <c r="M94" s="114"/>
      <c r="N94" s="214">
        <f>N152</f>
        <v>0</v>
      </c>
      <c r="O94" s="215"/>
      <c r="P94" s="215"/>
      <c r="Q94" s="215"/>
      <c r="R94" s="116"/>
    </row>
    <row r="95" spans="2:47" s="7" customFormat="1" ht="19.899999999999999" customHeight="1">
      <c r="B95" s="113"/>
      <c r="C95" s="114"/>
      <c r="D95" s="115" t="s">
        <v>606</v>
      </c>
      <c r="E95" s="114"/>
      <c r="F95" s="114"/>
      <c r="G95" s="114"/>
      <c r="H95" s="114"/>
      <c r="I95" s="114"/>
      <c r="J95" s="114"/>
      <c r="K95" s="114"/>
      <c r="L95" s="114"/>
      <c r="M95" s="114"/>
      <c r="N95" s="214">
        <f>N156</f>
        <v>0</v>
      </c>
      <c r="O95" s="215"/>
      <c r="P95" s="215"/>
      <c r="Q95" s="215"/>
      <c r="R95" s="116"/>
    </row>
    <row r="96" spans="2:47" s="1" customFormat="1" ht="21.75" customHeight="1">
      <c r="B96" s="31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3"/>
    </row>
    <row r="97" spans="2:21" s="1" customFormat="1" ht="29.25" customHeight="1">
      <c r="B97" s="31"/>
      <c r="C97" s="108" t="s">
        <v>113</v>
      </c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211">
        <v>0</v>
      </c>
      <c r="O97" s="216"/>
      <c r="P97" s="216"/>
      <c r="Q97" s="216"/>
      <c r="R97" s="33"/>
      <c r="T97" s="117"/>
      <c r="U97" s="118" t="s">
        <v>36</v>
      </c>
    </row>
    <row r="98" spans="2:21" s="1" customFormat="1" ht="18" customHeight="1"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3"/>
    </row>
    <row r="99" spans="2:21" s="1" customFormat="1" ht="29.25" customHeight="1">
      <c r="B99" s="31"/>
      <c r="C99" s="99" t="s">
        <v>86</v>
      </c>
      <c r="D99" s="100"/>
      <c r="E99" s="100"/>
      <c r="F99" s="100"/>
      <c r="G99" s="100"/>
      <c r="H99" s="100"/>
      <c r="I99" s="100"/>
      <c r="J99" s="100"/>
      <c r="K99" s="100"/>
      <c r="L99" s="180">
        <f>ROUND(SUM(N88+N97),2)</f>
        <v>0</v>
      </c>
      <c r="M99" s="180"/>
      <c r="N99" s="180"/>
      <c r="O99" s="180"/>
      <c r="P99" s="180"/>
      <c r="Q99" s="180"/>
      <c r="R99" s="33"/>
    </row>
    <row r="100" spans="2:21" s="1" customFormat="1" ht="6.95" customHeight="1">
      <c r="B100" s="55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  <c r="Q100" s="56"/>
      <c r="R100" s="57"/>
    </row>
    <row r="104" spans="2:21" s="1" customFormat="1" ht="6.95" customHeight="1"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60"/>
    </row>
    <row r="105" spans="2:21" s="1" customFormat="1" ht="36.950000000000003" customHeight="1">
      <c r="B105" s="31"/>
      <c r="C105" s="161" t="s">
        <v>114</v>
      </c>
      <c r="D105" s="202"/>
      <c r="E105" s="202"/>
      <c r="F105" s="202"/>
      <c r="G105" s="202"/>
      <c r="H105" s="202"/>
      <c r="I105" s="202"/>
      <c r="J105" s="202"/>
      <c r="K105" s="202"/>
      <c r="L105" s="202"/>
      <c r="M105" s="202"/>
      <c r="N105" s="202"/>
      <c r="O105" s="202"/>
      <c r="P105" s="202"/>
      <c r="Q105" s="202"/>
      <c r="R105" s="33"/>
    </row>
    <row r="106" spans="2:21" s="1" customFormat="1" ht="6.95" customHeight="1">
      <c r="B106" s="31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3"/>
    </row>
    <row r="107" spans="2:21" s="1" customFormat="1" ht="30" customHeight="1">
      <c r="B107" s="31"/>
      <c r="C107" s="28" t="s">
        <v>17</v>
      </c>
      <c r="D107" s="32"/>
      <c r="E107" s="32"/>
      <c r="F107" s="205" t="str">
        <f>F6</f>
        <v>Rekonstrukce plynové kotelny KD Horažďovice, Č.P.17</v>
      </c>
      <c r="G107" s="206"/>
      <c r="H107" s="206"/>
      <c r="I107" s="206"/>
      <c r="J107" s="206"/>
      <c r="K107" s="206"/>
      <c r="L107" s="206"/>
      <c r="M107" s="206"/>
      <c r="N107" s="206"/>
      <c r="O107" s="206"/>
      <c r="P107" s="206"/>
      <c r="Q107" s="32"/>
      <c r="R107" s="33"/>
    </row>
    <row r="108" spans="2:21" s="1" customFormat="1" ht="36.950000000000003" customHeight="1">
      <c r="B108" s="31"/>
      <c r="C108" s="65" t="s">
        <v>94</v>
      </c>
      <c r="D108" s="32"/>
      <c r="E108" s="32"/>
      <c r="F108" s="191" t="str">
        <f>F7</f>
        <v>02 - D.2 Demontáže</v>
      </c>
      <c r="G108" s="202"/>
      <c r="H108" s="202"/>
      <c r="I108" s="202"/>
      <c r="J108" s="202"/>
      <c r="K108" s="202"/>
      <c r="L108" s="202"/>
      <c r="M108" s="202"/>
      <c r="N108" s="202"/>
      <c r="O108" s="202"/>
      <c r="P108" s="202"/>
      <c r="Q108" s="32"/>
      <c r="R108" s="33"/>
    </row>
    <row r="109" spans="2:21" s="1" customFormat="1" ht="6.95" customHeight="1">
      <c r="B109" s="31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3"/>
    </row>
    <row r="110" spans="2:21" s="1" customFormat="1" ht="18" customHeight="1">
      <c r="B110" s="31"/>
      <c r="C110" s="28" t="s">
        <v>20</v>
      </c>
      <c r="D110" s="32"/>
      <c r="E110" s="32"/>
      <c r="F110" s="26" t="str">
        <f>F9</f>
        <v xml:space="preserve">k.ú.Horažďovice </v>
      </c>
      <c r="G110" s="32"/>
      <c r="H110" s="32"/>
      <c r="I110" s="32"/>
      <c r="J110" s="32"/>
      <c r="K110" s="28" t="s">
        <v>21</v>
      </c>
      <c r="L110" s="32"/>
      <c r="M110" s="207" t="str">
        <f>IF(O9="","",O9)</f>
        <v>24. 3. 2020</v>
      </c>
      <c r="N110" s="207"/>
      <c r="O110" s="207"/>
      <c r="P110" s="207"/>
      <c r="Q110" s="32"/>
      <c r="R110" s="33"/>
    </row>
    <row r="111" spans="2:21" s="1" customFormat="1" ht="6.95" customHeight="1">
      <c r="B111" s="31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3"/>
    </row>
    <row r="112" spans="2:21" s="1" customFormat="1" ht="15">
      <c r="B112" s="31"/>
      <c r="C112" s="28" t="s">
        <v>23</v>
      </c>
      <c r="D112" s="32"/>
      <c r="E112" s="32"/>
      <c r="F112" s="26" t="str">
        <f>E12</f>
        <v/>
      </c>
      <c r="G112" s="32"/>
      <c r="H112" s="32"/>
      <c r="I112" s="32"/>
      <c r="J112" s="32"/>
      <c r="K112" s="28" t="s">
        <v>29</v>
      </c>
      <c r="L112" s="32"/>
      <c r="M112" s="163" t="str">
        <f>E18</f>
        <v xml:space="preserve"> </v>
      </c>
      <c r="N112" s="163"/>
      <c r="O112" s="163"/>
      <c r="P112" s="163"/>
      <c r="Q112" s="163"/>
      <c r="R112" s="33"/>
    </row>
    <row r="113" spans="2:65" s="1" customFormat="1" ht="14.45" customHeight="1">
      <c r="B113" s="31"/>
      <c r="C113" s="28" t="s">
        <v>27</v>
      </c>
      <c r="D113" s="32"/>
      <c r="E113" s="32"/>
      <c r="F113" s="26" t="str">
        <f>IF(E15="","",E15)</f>
        <v xml:space="preserve"> </v>
      </c>
      <c r="G113" s="32"/>
      <c r="H113" s="32"/>
      <c r="I113" s="32"/>
      <c r="J113" s="32"/>
      <c r="K113" s="28" t="s">
        <v>31</v>
      </c>
      <c r="L113" s="32"/>
      <c r="M113" s="163" t="str">
        <f>E21</f>
        <v xml:space="preserve"> </v>
      </c>
      <c r="N113" s="163"/>
      <c r="O113" s="163"/>
      <c r="P113" s="163"/>
      <c r="Q113" s="163"/>
      <c r="R113" s="33"/>
    </row>
    <row r="114" spans="2:65" s="1" customFormat="1" ht="10.35" customHeight="1">
      <c r="B114" s="31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3"/>
    </row>
    <row r="115" spans="2:65" s="8" customFormat="1" ht="29.25" customHeight="1">
      <c r="B115" s="119"/>
      <c r="C115" s="120" t="s">
        <v>115</v>
      </c>
      <c r="D115" s="121" t="s">
        <v>116</v>
      </c>
      <c r="E115" s="121" t="s">
        <v>54</v>
      </c>
      <c r="F115" s="217" t="s">
        <v>117</v>
      </c>
      <c r="G115" s="217"/>
      <c r="H115" s="217"/>
      <c r="I115" s="217"/>
      <c r="J115" s="121" t="s">
        <v>118</v>
      </c>
      <c r="K115" s="121" t="s">
        <v>119</v>
      </c>
      <c r="L115" s="217" t="s">
        <v>120</v>
      </c>
      <c r="M115" s="217"/>
      <c r="N115" s="217" t="s">
        <v>99</v>
      </c>
      <c r="O115" s="217"/>
      <c r="P115" s="217"/>
      <c r="Q115" s="218"/>
      <c r="R115" s="122"/>
      <c r="T115" s="72" t="s">
        <v>121</v>
      </c>
      <c r="U115" s="73" t="s">
        <v>36</v>
      </c>
      <c r="V115" s="73" t="s">
        <v>122</v>
      </c>
      <c r="W115" s="73" t="s">
        <v>123</v>
      </c>
      <c r="X115" s="73" t="s">
        <v>124</v>
      </c>
      <c r="Y115" s="73" t="s">
        <v>125</v>
      </c>
      <c r="Z115" s="73" t="s">
        <v>126</v>
      </c>
      <c r="AA115" s="74" t="s">
        <v>127</v>
      </c>
    </row>
    <row r="116" spans="2:65" s="1" customFormat="1" ht="29.25" customHeight="1">
      <c r="B116" s="31"/>
      <c r="C116" s="76" t="s">
        <v>95</v>
      </c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219">
        <f>BK116</f>
        <v>0</v>
      </c>
      <c r="O116" s="220"/>
      <c r="P116" s="220"/>
      <c r="Q116" s="220"/>
      <c r="R116" s="33"/>
      <c r="T116" s="75"/>
      <c r="U116" s="47"/>
      <c r="V116" s="47"/>
      <c r="W116" s="123">
        <f>W117</f>
        <v>97.709063999999984</v>
      </c>
      <c r="X116" s="47"/>
      <c r="Y116" s="123">
        <f>Y117</f>
        <v>1.37E-2</v>
      </c>
      <c r="Z116" s="47"/>
      <c r="AA116" s="124">
        <f>AA117</f>
        <v>3.1728433999999996</v>
      </c>
      <c r="AT116" s="18" t="s">
        <v>71</v>
      </c>
      <c r="AU116" s="18" t="s">
        <v>101</v>
      </c>
      <c r="BK116" s="125">
        <f>BK117</f>
        <v>0</v>
      </c>
    </row>
    <row r="117" spans="2:65" s="9" customFormat="1" ht="37.35" customHeight="1">
      <c r="B117" s="126"/>
      <c r="C117" s="127"/>
      <c r="D117" s="128" t="s">
        <v>102</v>
      </c>
      <c r="E117" s="128"/>
      <c r="F117" s="128"/>
      <c r="G117" s="128"/>
      <c r="H117" s="128"/>
      <c r="I117" s="128"/>
      <c r="J117" s="128"/>
      <c r="K117" s="128"/>
      <c r="L117" s="128"/>
      <c r="M117" s="128"/>
      <c r="N117" s="221">
        <f>BK117</f>
        <v>0</v>
      </c>
      <c r="O117" s="212"/>
      <c r="P117" s="212"/>
      <c r="Q117" s="212"/>
      <c r="R117" s="129"/>
      <c r="T117" s="130"/>
      <c r="U117" s="127"/>
      <c r="V117" s="127"/>
      <c r="W117" s="131">
        <f>W118+W125+W133+W142+W152+W156</f>
        <v>97.709063999999984</v>
      </c>
      <c r="X117" s="127"/>
      <c r="Y117" s="131">
        <f>Y118+Y125+Y133+Y142+Y152+Y156</f>
        <v>1.37E-2</v>
      </c>
      <c r="Z117" s="127"/>
      <c r="AA117" s="132">
        <f>AA118+AA125+AA133+AA142+AA152+AA156</f>
        <v>3.1728433999999996</v>
      </c>
      <c r="AR117" s="133" t="s">
        <v>92</v>
      </c>
      <c r="AT117" s="134" t="s">
        <v>71</v>
      </c>
      <c r="AU117" s="134" t="s">
        <v>72</v>
      </c>
      <c r="AY117" s="133" t="s">
        <v>128</v>
      </c>
      <c r="BK117" s="135">
        <f>BK118+BK125+BK133+BK142+BK152+BK156</f>
        <v>0</v>
      </c>
    </row>
    <row r="118" spans="2:65" s="9" customFormat="1" ht="19.899999999999999" customHeight="1">
      <c r="B118" s="126"/>
      <c r="C118" s="127"/>
      <c r="D118" s="136" t="s">
        <v>106</v>
      </c>
      <c r="E118" s="136"/>
      <c r="F118" s="136"/>
      <c r="G118" s="136"/>
      <c r="H118" s="136"/>
      <c r="I118" s="136"/>
      <c r="J118" s="136"/>
      <c r="K118" s="136"/>
      <c r="L118" s="136"/>
      <c r="M118" s="136"/>
      <c r="N118" s="222">
        <f>BK118</f>
        <v>0</v>
      </c>
      <c r="O118" s="223"/>
      <c r="P118" s="223"/>
      <c r="Q118" s="223"/>
      <c r="R118" s="129"/>
      <c r="T118" s="130"/>
      <c r="U118" s="127"/>
      <c r="V118" s="127"/>
      <c r="W118" s="131">
        <f>SUM(W119:W124)</f>
        <v>36.335389999999997</v>
      </c>
      <c r="X118" s="127"/>
      <c r="Y118" s="131">
        <f>SUM(Y119:Y124)</f>
        <v>1.1800000000000001E-3</v>
      </c>
      <c r="Z118" s="127"/>
      <c r="AA118" s="132">
        <f>SUM(AA119:AA124)</f>
        <v>1.1299999999999999</v>
      </c>
      <c r="AR118" s="133" t="s">
        <v>92</v>
      </c>
      <c r="AT118" s="134" t="s">
        <v>71</v>
      </c>
      <c r="AU118" s="134" t="s">
        <v>79</v>
      </c>
      <c r="AY118" s="133" t="s">
        <v>128</v>
      </c>
      <c r="BK118" s="135">
        <f>SUM(BK119:BK124)</f>
        <v>0</v>
      </c>
    </row>
    <row r="119" spans="2:65" s="1" customFormat="1" ht="24.95" customHeight="1">
      <c r="B119" s="137"/>
      <c r="C119" s="138" t="s">
        <v>79</v>
      </c>
      <c r="D119" s="138" t="s">
        <v>129</v>
      </c>
      <c r="E119" s="139" t="s">
        <v>607</v>
      </c>
      <c r="F119" s="194" t="s">
        <v>608</v>
      </c>
      <c r="G119" s="194"/>
      <c r="H119" s="194"/>
      <c r="I119" s="194"/>
      <c r="J119" s="140" t="s">
        <v>198</v>
      </c>
      <c r="K119" s="141">
        <v>2</v>
      </c>
      <c r="L119" s="195"/>
      <c r="M119" s="195"/>
      <c r="N119" s="195">
        <f t="shared" ref="N119:N124" si="0">ROUND(L119*K119,2)</f>
        <v>0</v>
      </c>
      <c r="O119" s="195"/>
      <c r="P119" s="195"/>
      <c r="Q119" s="195"/>
      <c r="R119" s="142"/>
      <c r="T119" s="143" t="s">
        <v>5</v>
      </c>
      <c r="U119" s="40" t="s">
        <v>37</v>
      </c>
      <c r="V119" s="144">
        <v>4.3780000000000001</v>
      </c>
      <c r="W119" s="144">
        <f t="shared" ref="W119:W124" si="1">V119*K119</f>
        <v>8.7560000000000002</v>
      </c>
      <c r="X119" s="144">
        <v>9.0000000000000006E-5</v>
      </c>
      <c r="Y119" s="144">
        <f t="shared" ref="Y119:Y124" si="2">X119*K119</f>
        <v>1.8000000000000001E-4</v>
      </c>
      <c r="Z119" s="144">
        <v>0.41499999999999998</v>
      </c>
      <c r="AA119" s="145">
        <f t="shared" ref="AA119:AA124" si="3">Z119*K119</f>
        <v>0.83</v>
      </c>
      <c r="AR119" s="18" t="s">
        <v>133</v>
      </c>
      <c r="AT119" s="18" t="s">
        <v>129</v>
      </c>
      <c r="AU119" s="18" t="s">
        <v>92</v>
      </c>
      <c r="AY119" s="18" t="s">
        <v>128</v>
      </c>
      <c r="BE119" s="146">
        <f t="shared" ref="BE119:BE124" si="4">IF(U119="základní",N119,0)</f>
        <v>0</v>
      </c>
      <c r="BF119" s="146">
        <f t="shared" ref="BF119:BF124" si="5">IF(U119="snížená",N119,0)</f>
        <v>0</v>
      </c>
      <c r="BG119" s="146">
        <f t="shared" ref="BG119:BG124" si="6">IF(U119="zákl. přenesená",N119,0)</f>
        <v>0</v>
      </c>
      <c r="BH119" s="146">
        <f t="shared" ref="BH119:BH124" si="7">IF(U119="sníž. přenesená",N119,0)</f>
        <v>0</v>
      </c>
      <c r="BI119" s="146">
        <f t="shared" ref="BI119:BI124" si="8">IF(U119="nulová",N119,0)</f>
        <v>0</v>
      </c>
      <c r="BJ119" s="18" t="s">
        <v>79</v>
      </c>
      <c r="BK119" s="146">
        <f t="shared" ref="BK119:BK124" si="9">ROUND(L119*K119,2)</f>
        <v>0</v>
      </c>
      <c r="BL119" s="18" t="s">
        <v>133</v>
      </c>
      <c r="BM119" s="18" t="s">
        <v>609</v>
      </c>
    </row>
    <row r="120" spans="2:65" s="1" customFormat="1" ht="24.95" customHeight="1">
      <c r="B120" s="137"/>
      <c r="C120" s="138" t="s">
        <v>92</v>
      </c>
      <c r="D120" s="138" t="s">
        <v>129</v>
      </c>
      <c r="E120" s="139" t="s">
        <v>610</v>
      </c>
      <c r="F120" s="194" t="s">
        <v>611</v>
      </c>
      <c r="G120" s="194"/>
      <c r="H120" s="194"/>
      <c r="I120" s="194"/>
      <c r="J120" s="140" t="s">
        <v>198</v>
      </c>
      <c r="K120" s="141">
        <v>2</v>
      </c>
      <c r="L120" s="195"/>
      <c r="M120" s="195"/>
      <c r="N120" s="195">
        <f t="shared" si="0"/>
        <v>0</v>
      </c>
      <c r="O120" s="195"/>
      <c r="P120" s="195"/>
      <c r="Q120" s="195"/>
      <c r="R120" s="142"/>
      <c r="T120" s="143" t="s">
        <v>5</v>
      </c>
      <c r="U120" s="40" t="s">
        <v>37</v>
      </c>
      <c r="V120" s="144">
        <v>1.0920000000000001</v>
      </c>
      <c r="W120" s="144">
        <f t="shared" si="1"/>
        <v>2.1840000000000002</v>
      </c>
      <c r="X120" s="144">
        <v>1E-4</v>
      </c>
      <c r="Y120" s="144">
        <f t="shared" si="2"/>
        <v>2.0000000000000001E-4</v>
      </c>
      <c r="Z120" s="144">
        <v>0.03</v>
      </c>
      <c r="AA120" s="145">
        <f t="shared" si="3"/>
        <v>0.06</v>
      </c>
      <c r="AR120" s="18" t="s">
        <v>133</v>
      </c>
      <c r="AT120" s="18" t="s">
        <v>129</v>
      </c>
      <c r="AU120" s="18" t="s">
        <v>92</v>
      </c>
      <c r="AY120" s="18" t="s">
        <v>128</v>
      </c>
      <c r="BE120" s="146">
        <f t="shared" si="4"/>
        <v>0</v>
      </c>
      <c r="BF120" s="146">
        <f t="shared" si="5"/>
        <v>0</v>
      </c>
      <c r="BG120" s="146">
        <f t="shared" si="6"/>
        <v>0</v>
      </c>
      <c r="BH120" s="146">
        <f t="shared" si="7"/>
        <v>0</v>
      </c>
      <c r="BI120" s="146">
        <f t="shared" si="8"/>
        <v>0</v>
      </c>
      <c r="BJ120" s="18" t="s">
        <v>79</v>
      </c>
      <c r="BK120" s="146">
        <f t="shared" si="9"/>
        <v>0</v>
      </c>
      <c r="BL120" s="18" t="s">
        <v>133</v>
      </c>
      <c r="BM120" s="18" t="s">
        <v>612</v>
      </c>
    </row>
    <row r="121" spans="2:65" s="1" customFormat="1" ht="24.95" customHeight="1">
      <c r="B121" s="137"/>
      <c r="C121" s="138" t="s">
        <v>140</v>
      </c>
      <c r="D121" s="138" t="s">
        <v>129</v>
      </c>
      <c r="E121" s="139" t="s">
        <v>613</v>
      </c>
      <c r="F121" s="194" t="s">
        <v>614</v>
      </c>
      <c r="G121" s="194"/>
      <c r="H121" s="194"/>
      <c r="I121" s="194"/>
      <c r="J121" s="140" t="s">
        <v>584</v>
      </c>
      <c r="K121" s="141">
        <v>8</v>
      </c>
      <c r="L121" s="195"/>
      <c r="M121" s="195"/>
      <c r="N121" s="195">
        <f t="shared" si="0"/>
        <v>0</v>
      </c>
      <c r="O121" s="195"/>
      <c r="P121" s="195"/>
      <c r="Q121" s="195"/>
      <c r="R121" s="142"/>
      <c r="T121" s="143" t="s">
        <v>5</v>
      </c>
      <c r="U121" s="40" t="s">
        <v>37</v>
      </c>
      <c r="V121" s="144">
        <v>1.0920000000000001</v>
      </c>
      <c r="W121" s="144">
        <f t="shared" si="1"/>
        <v>8.7360000000000007</v>
      </c>
      <c r="X121" s="144">
        <v>1E-4</v>
      </c>
      <c r="Y121" s="144">
        <f t="shared" si="2"/>
        <v>8.0000000000000004E-4</v>
      </c>
      <c r="Z121" s="144">
        <v>0.03</v>
      </c>
      <c r="AA121" s="145">
        <f t="shared" si="3"/>
        <v>0.24</v>
      </c>
      <c r="AR121" s="18" t="s">
        <v>133</v>
      </c>
      <c r="AT121" s="18" t="s">
        <v>129</v>
      </c>
      <c r="AU121" s="18" t="s">
        <v>92</v>
      </c>
      <c r="AY121" s="18" t="s">
        <v>128</v>
      </c>
      <c r="BE121" s="146">
        <f t="shared" si="4"/>
        <v>0</v>
      </c>
      <c r="BF121" s="146">
        <f t="shared" si="5"/>
        <v>0</v>
      </c>
      <c r="BG121" s="146">
        <f t="shared" si="6"/>
        <v>0</v>
      </c>
      <c r="BH121" s="146">
        <f t="shared" si="7"/>
        <v>0</v>
      </c>
      <c r="BI121" s="146">
        <f t="shared" si="8"/>
        <v>0</v>
      </c>
      <c r="BJ121" s="18" t="s">
        <v>79</v>
      </c>
      <c r="BK121" s="146">
        <f t="shared" si="9"/>
        <v>0</v>
      </c>
      <c r="BL121" s="18" t="s">
        <v>133</v>
      </c>
      <c r="BM121" s="18" t="s">
        <v>615</v>
      </c>
    </row>
    <row r="122" spans="2:65" s="1" customFormat="1" ht="24.95" customHeight="1">
      <c r="B122" s="137"/>
      <c r="C122" s="138" t="s">
        <v>144</v>
      </c>
      <c r="D122" s="138" t="s">
        <v>129</v>
      </c>
      <c r="E122" s="139" t="s">
        <v>616</v>
      </c>
      <c r="F122" s="194" t="s">
        <v>617</v>
      </c>
      <c r="G122" s="194"/>
      <c r="H122" s="194"/>
      <c r="I122" s="194"/>
      <c r="J122" s="140" t="s">
        <v>198</v>
      </c>
      <c r="K122" s="141">
        <v>2</v>
      </c>
      <c r="L122" s="195"/>
      <c r="M122" s="195"/>
      <c r="N122" s="195">
        <f t="shared" si="0"/>
        <v>0</v>
      </c>
      <c r="O122" s="195"/>
      <c r="P122" s="195"/>
      <c r="Q122" s="195"/>
      <c r="R122" s="142"/>
      <c r="T122" s="143" t="s">
        <v>5</v>
      </c>
      <c r="U122" s="40" t="s">
        <v>37</v>
      </c>
      <c r="V122" s="144">
        <v>1.258</v>
      </c>
      <c r="W122" s="144">
        <f t="shared" si="1"/>
        <v>2.516</v>
      </c>
      <c r="X122" s="144">
        <v>0</v>
      </c>
      <c r="Y122" s="144">
        <f t="shared" si="2"/>
        <v>0</v>
      </c>
      <c r="Z122" s="144">
        <v>0</v>
      </c>
      <c r="AA122" s="145">
        <f t="shared" si="3"/>
        <v>0</v>
      </c>
      <c r="AR122" s="18" t="s">
        <v>133</v>
      </c>
      <c r="AT122" s="18" t="s">
        <v>129</v>
      </c>
      <c r="AU122" s="18" t="s">
        <v>92</v>
      </c>
      <c r="AY122" s="18" t="s">
        <v>128</v>
      </c>
      <c r="BE122" s="146">
        <f t="shared" si="4"/>
        <v>0</v>
      </c>
      <c r="BF122" s="146">
        <f t="shared" si="5"/>
        <v>0</v>
      </c>
      <c r="BG122" s="146">
        <f t="shared" si="6"/>
        <v>0</v>
      </c>
      <c r="BH122" s="146">
        <f t="shared" si="7"/>
        <v>0</v>
      </c>
      <c r="BI122" s="146">
        <f t="shared" si="8"/>
        <v>0</v>
      </c>
      <c r="BJ122" s="18" t="s">
        <v>79</v>
      </c>
      <c r="BK122" s="146">
        <f t="shared" si="9"/>
        <v>0</v>
      </c>
      <c r="BL122" s="18" t="s">
        <v>133</v>
      </c>
      <c r="BM122" s="18" t="s">
        <v>618</v>
      </c>
    </row>
    <row r="123" spans="2:65" s="1" customFormat="1" ht="24.95" customHeight="1">
      <c r="B123" s="137"/>
      <c r="C123" s="138" t="s">
        <v>148</v>
      </c>
      <c r="D123" s="138" t="s">
        <v>129</v>
      </c>
      <c r="E123" s="139" t="s">
        <v>619</v>
      </c>
      <c r="F123" s="194" t="s">
        <v>620</v>
      </c>
      <c r="G123" s="194"/>
      <c r="H123" s="194"/>
      <c r="I123" s="194"/>
      <c r="J123" s="140" t="s">
        <v>592</v>
      </c>
      <c r="K123" s="141">
        <v>1</v>
      </c>
      <c r="L123" s="195"/>
      <c r="M123" s="195"/>
      <c r="N123" s="195">
        <f t="shared" si="0"/>
        <v>0</v>
      </c>
      <c r="O123" s="195"/>
      <c r="P123" s="195"/>
      <c r="Q123" s="195"/>
      <c r="R123" s="142"/>
      <c r="T123" s="143" t="s">
        <v>5</v>
      </c>
      <c r="U123" s="40" t="s">
        <v>37</v>
      </c>
      <c r="V123" s="144">
        <v>1.258</v>
      </c>
      <c r="W123" s="144">
        <f t="shared" si="1"/>
        <v>1.258</v>
      </c>
      <c r="X123" s="144">
        <v>0</v>
      </c>
      <c r="Y123" s="144">
        <f t="shared" si="2"/>
        <v>0</v>
      </c>
      <c r="Z123" s="144">
        <v>0</v>
      </c>
      <c r="AA123" s="145">
        <f t="shared" si="3"/>
        <v>0</v>
      </c>
      <c r="AR123" s="18" t="s">
        <v>133</v>
      </c>
      <c r="AT123" s="18" t="s">
        <v>129</v>
      </c>
      <c r="AU123" s="18" t="s">
        <v>92</v>
      </c>
      <c r="AY123" s="18" t="s">
        <v>128</v>
      </c>
      <c r="BE123" s="146">
        <f t="shared" si="4"/>
        <v>0</v>
      </c>
      <c r="BF123" s="146">
        <f t="shared" si="5"/>
        <v>0</v>
      </c>
      <c r="BG123" s="146">
        <f t="shared" si="6"/>
        <v>0</v>
      </c>
      <c r="BH123" s="146">
        <f t="shared" si="7"/>
        <v>0</v>
      </c>
      <c r="BI123" s="146">
        <f t="shared" si="8"/>
        <v>0</v>
      </c>
      <c r="BJ123" s="18" t="s">
        <v>79</v>
      </c>
      <c r="BK123" s="146">
        <f t="shared" si="9"/>
        <v>0</v>
      </c>
      <c r="BL123" s="18" t="s">
        <v>133</v>
      </c>
      <c r="BM123" s="18" t="s">
        <v>621</v>
      </c>
    </row>
    <row r="124" spans="2:65" s="1" customFormat="1" ht="24.95" customHeight="1">
      <c r="B124" s="137"/>
      <c r="C124" s="138" t="s">
        <v>152</v>
      </c>
      <c r="D124" s="138" t="s">
        <v>129</v>
      </c>
      <c r="E124" s="139" t="s">
        <v>622</v>
      </c>
      <c r="F124" s="194" t="s">
        <v>623</v>
      </c>
      <c r="G124" s="194"/>
      <c r="H124" s="194"/>
      <c r="I124" s="194"/>
      <c r="J124" s="140" t="s">
        <v>624</v>
      </c>
      <c r="K124" s="141">
        <v>1.1299999999999999</v>
      </c>
      <c r="L124" s="195"/>
      <c r="M124" s="195"/>
      <c r="N124" s="195">
        <f t="shared" si="0"/>
        <v>0</v>
      </c>
      <c r="O124" s="195"/>
      <c r="P124" s="195"/>
      <c r="Q124" s="195"/>
      <c r="R124" s="142"/>
      <c r="T124" s="143" t="s">
        <v>5</v>
      </c>
      <c r="U124" s="40" t="s">
        <v>37</v>
      </c>
      <c r="V124" s="144">
        <v>11.403</v>
      </c>
      <c r="W124" s="144">
        <f t="shared" si="1"/>
        <v>12.885389999999999</v>
      </c>
      <c r="X124" s="144">
        <v>0</v>
      </c>
      <c r="Y124" s="144">
        <f t="shared" si="2"/>
        <v>0</v>
      </c>
      <c r="Z124" s="144">
        <v>0</v>
      </c>
      <c r="AA124" s="145">
        <f t="shared" si="3"/>
        <v>0</v>
      </c>
      <c r="AR124" s="18" t="s">
        <v>133</v>
      </c>
      <c r="AT124" s="18" t="s">
        <v>129</v>
      </c>
      <c r="AU124" s="18" t="s">
        <v>92</v>
      </c>
      <c r="AY124" s="18" t="s">
        <v>128</v>
      </c>
      <c r="BE124" s="146">
        <f t="shared" si="4"/>
        <v>0</v>
      </c>
      <c r="BF124" s="146">
        <f t="shared" si="5"/>
        <v>0</v>
      </c>
      <c r="BG124" s="146">
        <f t="shared" si="6"/>
        <v>0</v>
      </c>
      <c r="BH124" s="146">
        <f t="shared" si="7"/>
        <v>0</v>
      </c>
      <c r="BI124" s="146">
        <f t="shared" si="8"/>
        <v>0</v>
      </c>
      <c r="BJ124" s="18" t="s">
        <v>79</v>
      </c>
      <c r="BK124" s="146">
        <f t="shared" si="9"/>
        <v>0</v>
      </c>
      <c r="BL124" s="18" t="s">
        <v>133</v>
      </c>
      <c r="BM124" s="18" t="s">
        <v>625</v>
      </c>
    </row>
    <row r="125" spans="2:65" s="9" customFormat="1" ht="24.95" customHeight="1">
      <c r="B125" s="126"/>
      <c r="C125" s="127"/>
      <c r="D125" s="136" t="s">
        <v>107</v>
      </c>
      <c r="E125" s="136"/>
      <c r="F125" s="136"/>
      <c r="G125" s="136"/>
      <c r="H125" s="136"/>
      <c r="I125" s="136"/>
      <c r="J125" s="136"/>
      <c r="K125" s="136"/>
      <c r="L125" s="136"/>
      <c r="M125" s="136"/>
      <c r="N125" s="196">
        <f>BK125</f>
        <v>0</v>
      </c>
      <c r="O125" s="197"/>
      <c r="P125" s="197"/>
      <c r="Q125" s="197"/>
      <c r="R125" s="129"/>
      <c r="T125" s="130"/>
      <c r="U125" s="127"/>
      <c r="V125" s="127"/>
      <c r="W125" s="131">
        <f>SUM(W126:W132)</f>
        <v>24.32967</v>
      </c>
      <c r="X125" s="127"/>
      <c r="Y125" s="131">
        <f>SUM(Y126:Y132)</f>
        <v>4.1999999999999996E-4</v>
      </c>
      <c r="Z125" s="127"/>
      <c r="AA125" s="132">
        <f>SUM(AA126:AA132)</f>
        <v>0.89839000000000002</v>
      </c>
      <c r="AR125" s="133" t="s">
        <v>92</v>
      </c>
      <c r="AT125" s="134" t="s">
        <v>71</v>
      </c>
      <c r="AU125" s="134" t="s">
        <v>79</v>
      </c>
      <c r="AY125" s="133" t="s">
        <v>128</v>
      </c>
      <c r="BK125" s="135">
        <f>SUM(BK126:BK132)</f>
        <v>0</v>
      </c>
    </row>
    <row r="126" spans="2:65" s="1" customFormat="1" ht="24.95" customHeight="1">
      <c r="B126" s="137"/>
      <c r="C126" s="138" t="s">
        <v>79</v>
      </c>
      <c r="D126" s="138" t="s">
        <v>129</v>
      </c>
      <c r="E126" s="139" t="s">
        <v>626</v>
      </c>
      <c r="F126" s="194" t="s">
        <v>627</v>
      </c>
      <c r="G126" s="194"/>
      <c r="H126" s="194"/>
      <c r="I126" s="194"/>
      <c r="J126" s="140" t="s">
        <v>132</v>
      </c>
      <c r="K126" s="141">
        <v>4.5</v>
      </c>
      <c r="L126" s="195"/>
      <c r="M126" s="195"/>
      <c r="N126" s="195">
        <f t="shared" ref="N126:N132" si="10">ROUND(L126*K126,2)</f>
        <v>0</v>
      </c>
      <c r="O126" s="195"/>
      <c r="P126" s="195"/>
      <c r="Q126" s="195"/>
      <c r="R126" s="142"/>
      <c r="T126" s="143" t="s">
        <v>5</v>
      </c>
      <c r="U126" s="40" t="s">
        <v>37</v>
      </c>
      <c r="V126" s="144">
        <v>0.18</v>
      </c>
      <c r="W126" s="144">
        <f t="shared" ref="W126:W132" si="11">V126*K126</f>
        <v>0.80999999999999994</v>
      </c>
      <c r="X126" s="144">
        <v>0</v>
      </c>
      <c r="Y126" s="144">
        <f t="shared" ref="Y126:Y132" si="12">X126*K126</f>
        <v>0</v>
      </c>
      <c r="Z126" s="144">
        <v>7.7420000000000003E-2</v>
      </c>
      <c r="AA126" s="145">
        <f t="shared" ref="AA126:AA132" si="13">Z126*K126</f>
        <v>0.34839000000000003</v>
      </c>
      <c r="AR126" s="18" t="s">
        <v>133</v>
      </c>
      <c r="AT126" s="18" t="s">
        <v>129</v>
      </c>
      <c r="AU126" s="18" t="s">
        <v>92</v>
      </c>
      <c r="AY126" s="18" t="s">
        <v>128</v>
      </c>
      <c r="BE126" s="146">
        <f t="shared" ref="BE126:BE132" si="14">IF(U126="základní",N126,0)</f>
        <v>0</v>
      </c>
      <c r="BF126" s="146">
        <f t="shared" ref="BF126:BF132" si="15">IF(U126="snížená",N126,0)</f>
        <v>0</v>
      </c>
      <c r="BG126" s="146">
        <f t="shared" ref="BG126:BG132" si="16">IF(U126="zákl. přenesená",N126,0)</f>
        <v>0</v>
      </c>
      <c r="BH126" s="146">
        <f t="shared" ref="BH126:BH132" si="17">IF(U126="sníž. přenesená",N126,0)</f>
        <v>0</v>
      </c>
      <c r="BI126" s="146">
        <f t="shared" ref="BI126:BI132" si="18">IF(U126="nulová",N126,0)</f>
        <v>0</v>
      </c>
      <c r="BJ126" s="18" t="s">
        <v>79</v>
      </c>
      <c r="BK126" s="146">
        <f t="shared" ref="BK126:BK132" si="19">ROUND(L126*K126,2)</f>
        <v>0</v>
      </c>
      <c r="BL126" s="18" t="s">
        <v>133</v>
      </c>
      <c r="BM126" s="18" t="s">
        <v>628</v>
      </c>
    </row>
    <row r="127" spans="2:65" s="1" customFormat="1" ht="24.95" customHeight="1">
      <c r="B127" s="137"/>
      <c r="C127" s="138" t="s">
        <v>92</v>
      </c>
      <c r="D127" s="138" t="s">
        <v>129</v>
      </c>
      <c r="E127" s="139" t="s">
        <v>629</v>
      </c>
      <c r="F127" s="194" t="s">
        <v>630</v>
      </c>
      <c r="G127" s="194"/>
      <c r="H127" s="194"/>
      <c r="I127" s="194"/>
      <c r="J127" s="140" t="s">
        <v>198</v>
      </c>
      <c r="K127" s="141">
        <v>3</v>
      </c>
      <c r="L127" s="195"/>
      <c r="M127" s="195"/>
      <c r="N127" s="195">
        <f t="shared" si="10"/>
        <v>0</v>
      </c>
      <c r="O127" s="195"/>
      <c r="P127" s="195"/>
      <c r="Q127" s="195"/>
      <c r="R127" s="142"/>
      <c r="T127" s="143" t="s">
        <v>5</v>
      </c>
      <c r="U127" s="40" t="s">
        <v>37</v>
      </c>
      <c r="V127" s="144">
        <v>1.1599999999999999</v>
      </c>
      <c r="W127" s="144">
        <f t="shared" si="11"/>
        <v>3.4799999999999995</v>
      </c>
      <c r="X127" s="144">
        <v>0</v>
      </c>
      <c r="Y127" s="144">
        <f t="shared" si="12"/>
        <v>0</v>
      </c>
      <c r="Z127" s="144">
        <v>0</v>
      </c>
      <c r="AA127" s="145">
        <f t="shared" si="13"/>
        <v>0</v>
      </c>
      <c r="AR127" s="18" t="s">
        <v>133</v>
      </c>
      <c r="AT127" s="18" t="s">
        <v>129</v>
      </c>
      <c r="AU127" s="18" t="s">
        <v>92</v>
      </c>
      <c r="AY127" s="18" t="s">
        <v>128</v>
      </c>
      <c r="BE127" s="146">
        <f t="shared" si="14"/>
        <v>0</v>
      </c>
      <c r="BF127" s="146">
        <f t="shared" si="15"/>
        <v>0</v>
      </c>
      <c r="BG127" s="146">
        <f t="shared" si="16"/>
        <v>0</v>
      </c>
      <c r="BH127" s="146">
        <f t="shared" si="17"/>
        <v>0</v>
      </c>
      <c r="BI127" s="146">
        <f t="shared" si="18"/>
        <v>0</v>
      </c>
      <c r="BJ127" s="18" t="s">
        <v>79</v>
      </c>
      <c r="BK127" s="146">
        <f t="shared" si="19"/>
        <v>0</v>
      </c>
      <c r="BL127" s="18" t="s">
        <v>133</v>
      </c>
      <c r="BM127" s="18" t="s">
        <v>631</v>
      </c>
    </row>
    <row r="128" spans="2:65" s="1" customFormat="1" ht="24.95" customHeight="1">
      <c r="B128" s="137"/>
      <c r="C128" s="138" t="s">
        <v>140</v>
      </c>
      <c r="D128" s="138" t="s">
        <v>129</v>
      </c>
      <c r="E128" s="139" t="s">
        <v>632</v>
      </c>
      <c r="F128" s="194" t="s">
        <v>633</v>
      </c>
      <c r="G128" s="194"/>
      <c r="H128" s="194"/>
      <c r="I128" s="194"/>
      <c r="J128" s="140" t="s">
        <v>198</v>
      </c>
      <c r="K128" s="141">
        <v>3</v>
      </c>
      <c r="L128" s="195"/>
      <c r="M128" s="195"/>
      <c r="N128" s="195">
        <f t="shared" si="10"/>
        <v>0</v>
      </c>
      <c r="O128" s="195"/>
      <c r="P128" s="195"/>
      <c r="Q128" s="195"/>
      <c r="R128" s="142"/>
      <c r="T128" s="143" t="s">
        <v>5</v>
      </c>
      <c r="U128" s="40" t="s">
        <v>37</v>
      </c>
      <c r="V128" s="144">
        <v>0.4</v>
      </c>
      <c r="W128" s="144">
        <f t="shared" si="11"/>
        <v>1.2000000000000002</v>
      </c>
      <c r="X128" s="144">
        <v>0</v>
      </c>
      <c r="Y128" s="144">
        <f t="shared" si="12"/>
        <v>0</v>
      </c>
      <c r="Z128" s="144">
        <v>0</v>
      </c>
      <c r="AA128" s="145">
        <f t="shared" si="13"/>
        <v>0</v>
      </c>
      <c r="AR128" s="18" t="s">
        <v>133</v>
      </c>
      <c r="AT128" s="18" t="s">
        <v>129</v>
      </c>
      <c r="AU128" s="18" t="s">
        <v>92</v>
      </c>
      <c r="AY128" s="18" t="s">
        <v>128</v>
      </c>
      <c r="BE128" s="146">
        <f t="shared" si="14"/>
        <v>0</v>
      </c>
      <c r="BF128" s="146">
        <f t="shared" si="15"/>
        <v>0</v>
      </c>
      <c r="BG128" s="146">
        <f t="shared" si="16"/>
        <v>0</v>
      </c>
      <c r="BH128" s="146">
        <f t="shared" si="17"/>
        <v>0</v>
      </c>
      <c r="BI128" s="146">
        <f t="shared" si="18"/>
        <v>0</v>
      </c>
      <c r="BJ128" s="18" t="s">
        <v>79</v>
      </c>
      <c r="BK128" s="146">
        <f t="shared" si="19"/>
        <v>0</v>
      </c>
      <c r="BL128" s="18" t="s">
        <v>133</v>
      </c>
      <c r="BM128" s="18" t="s">
        <v>634</v>
      </c>
    </row>
    <row r="129" spans="2:65" s="1" customFormat="1" ht="24.95" customHeight="1">
      <c r="B129" s="137"/>
      <c r="C129" s="138" t="s">
        <v>144</v>
      </c>
      <c r="D129" s="138" t="s">
        <v>129</v>
      </c>
      <c r="E129" s="139" t="s">
        <v>635</v>
      </c>
      <c r="F129" s="194" t="s">
        <v>636</v>
      </c>
      <c r="G129" s="194"/>
      <c r="H129" s="194"/>
      <c r="I129" s="194"/>
      <c r="J129" s="140" t="s">
        <v>198</v>
      </c>
      <c r="K129" s="141">
        <v>6</v>
      </c>
      <c r="L129" s="195"/>
      <c r="M129" s="195"/>
      <c r="N129" s="195">
        <f t="shared" si="10"/>
        <v>0</v>
      </c>
      <c r="O129" s="195"/>
      <c r="P129" s="195"/>
      <c r="Q129" s="195"/>
      <c r="R129" s="142"/>
      <c r="T129" s="143" t="s">
        <v>5</v>
      </c>
      <c r="U129" s="40" t="s">
        <v>37</v>
      </c>
      <c r="V129" s="144">
        <v>0.54</v>
      </c>
      <c r="W129" s="144">
        <f t="shared" si="11"/>
        <v>3.24</v>
      </c>
      <c r="X129" s="144">
        <v>6.9999999999999994E-5</v>
      </c>
      <c r="Y129" s="144">
        <f t="shared" si="12"/>
        <v>4.1999999999999996E-4</v>
      </c>
      <c r="Z129" s="144">
        <v>2.4E-2</v>
      </c>
      <c r="AA129" s="145">
        <f t="shared" si="13"/>
        <v>0.14400000000000002</v>
      </c>
      <c r="AR129" s="18" t="s">
        <v>133</v>
      </c>
      <c r="AT129" s="18" t="s">
        <v>129</v>
      </c>
      <c r="AU129" s="18" t="s">
        <v>92</v>
      </c>
      <c r="AY129" s="18" t="s">
        <v>128</v>
      </c>
      <c r="BE129" s="146">
        <f t="shared" si="14"/>
        <v>0</v>
      </c>
      <c r="BF129" s="146">
        <f t="shared" si="15"/>
        <v>0</v>
      </c>
      <c r="BG129" s="146">
        <f t="shared" si="16"/>
        <v>0</v>
      </c>
      <c r="BH129" s="146">
        <f t="shared" si="17"/>
        <v>0</v>
      </c>
      <c r="BI129" s="146">
        <f t="shared" si="18"/>
        <v>0</v>
      </c>
      <c r="BJ129" s="18" t="s">
        <v>79</v>
      </c>
      <c r="BK129" s="146">
        <f t="shared" si="19"/>
        <v>0</v>
      </c>
      <c r="BL129" s="18" t="s">
        <v>133</v>
      </c>
      <c r="BM129" s="18" t="s">
        <v>637</v>
      </c>
    </row>
    <row r="130" spans="2:65" s="1" customFormat="1" ht="24.95" customHeight="1">
      <c r="B130" s="137"/>
      <c r="C130" s="138" t="s">
        <v>148</v>
      </c>
      <c r="D130" s="138" t="s">
        <v>129</v>
      </c>
      <c r="E130" s="139" t="s">
        <v>638</v>
      </c>
      <c r="F130" s="194" t="s">
        <v>639</v>
      </c>
      <c r="G130" s="194"/>
      <c r="H130" s="194"/>
      <c r="I130" s="194"/>
      <c r="J130" s="140" t="s">
        <v>234</v>
      </c>
      <c r="K130" s="141">
        <v>6</v>
      </c>
      <c r="L130" s="195"/>
      <c r="M130" s="195"/>
      <c r="N130" s="195">
        <f t="shared" si="10"/>
        <v>0</v>
      </c>
      <c r="O130" s="195"/>
      <c r="P130" s="195"/>
      <c r="Q130" s="195"/>
      <c r="R130" s="142"/>
      <c r="T130" s="143" t="s">
        <v>5</v>
      </c>
      <c r="U130" s="40" t="s">
        <v>37</v>
      </c>
      <c r="V130" s="144">
        <v>0.91500000000000004</v>
      </c>
      <c r="W130" s="144">
        <f t="shared" si="11"/>
        <v>5.49</v>
      </c>
      <c r="X130" s="144">
        <v>0</v>
      </c>
      <c r="Y130" s="144">
        <f t="shared" si="12"/>
        <v>0</v>
      </c>
      <c r="Z130" s="144">
        <v>2.9000000000000001E-2</v>
      </c>
      <c r="AA130" s="145">
        <f t="shared" si="13"/>
        <v>0.17400000000000002</v>
      </c>
      <c r="AR130" s="18" t="s">
        <v>133</v>
      </c>
      <c r="AT130" s="18" t="s">
        <v>129</v>
      </c>
      <c r="AU130" s="18" t="s">
        <v>92</v>
      </c>
      <c r="AY130" s="18" t="s">
        <v>128</v>
      </c>
      <c r="BE130" s="146">
        <f t="shared" si="14"/>
        <v>0</v>
      </c>
      <c r="BF130" s="146">
        <f t="shared" si="15"/>
        <v>0</v>
      </c>
      <c r="BG130" s="146">
        <f t="shared" si="16"/>
        <v>0</v>
      </c>
      <c r="BH130" s="146">
        <f t="shared" si="17"/>
        <v>0</v>
      </c>
      <c r="BI130" s="146">
        <f t="shared" si="18"/>
        <v>0</v>
      </c>
      <c r="BJ130" s="18" t="s">
        <v>79</v>
      </c>
      <c r="BK130" s="146">
        <f t="shared" si="19"/>
        <v>0</v>
      </c>
      <c r="BL130" s="18" t="s">
        <v>133</v>
      </c>
      <c r="BM130" s="18" t="s">
        <v>640</v>
      </c>
    </row>
    <row r="131" spans="2:65" s="1" customFormat="1" ht="24.95" customHeight="1">
      <c r="B131" s="137"/>
      <c r="C131" s="138" t="s">
        <v>152</v>
      </c>
      <c r="D131" s="138" t="s">
        <v>129</v>
      </c>
      <c r="E131" s="139" t="s">
        <v>641</v>
      </c>
      <c r="F131" s="194" t="s">
        <v>642</v>
      </c>
      <c r="G131" s="194"/>
      <c r="H131" s="194"/>
      <c r="I131" s="194"/>
      <c r="J131" s="140" t="s">
        <v>584</v>
      </c>
      <c r="K131" s="141">
        <v>8</v>
      </c>
      <c r="L131" s="195"/>
      <c r="M131" s="195"/>
      <c r="N131" s="195">
        <f t="shared" si="10"/>
        <v>0</v>
      </c>
      <c r="O131" s="195"/>
      <c r="P131" s="195"/>
      <c r="Q131" s="195"/>
      <c r="R131" s="142"/>
      <c r="T131" s="143" t="s">
        <v>5</v>
      </c>
      <c r="U131" s="40" t="s">
        <v>37</v>
      </c>
      <c r="V131" s="144">
        <v>0.91500000000000004</v>
      </c>
      <c r="W131" s="144">
        <f t="shared" si="11"/>
        <v>7.32</v>
      </c>
      <c r="X131" s="144">
        <v>0</v>
      </c>
      <c r="Y131" s="144">
        <f t="shared" si="12"/>
        <v>0</v>
      </c>
      <c r="Z131" s="144">
        <v>2.9000000000000001E-2</v>
      </c>
      <c r="AA131" s="145">
        <f t="shared" si="13"/>
        <v>0.23200000000000001</v>
      </c>
      <c r="AR131" s="18" t="s">
        <v>133</v>
      </c>
      <c r="AT131" s="18" t="s">
        <v>129</v>
      </c>
      <c r="AU131" s="18" t="s">
        <v>92</v>
      </c>
      <c r="AY131" s="18" t="s">
        <v>128</v>
      </c>
      <c r="BE131" s="146">
        <f t="shared" si="14"/>
        <v>0</v>
      </c>
      <c r="BF131" s="146">
        <f t="shared" si="15"/>
        <v>0</v>
      </c>
      <c r="BG131" s="146">
        <f t="shared" si="16"/>
        <v>0</v>
      </c>
      <c r="BH131" s="146">
        <f t="shared" si="17"/>
        <v>0</v>
      </c>
      <c r="BI131" s="146">
        <f t="shared" si="18"/>
        <v>0</v>
      </c>
      <c r="BJ131" s="18" t="s">
        <v>79</v>
      </c>
      <c r="BK131" s="146">
        <f t="shared" si="19"/>
        <v>0</v>
      </c>
      <c r="BL131" s="18" t="s">
        <v>133</v>
      </c>
      <c r="BM131" s="18" t="s">
        <v>643</v>
      </c>
    </row>
    <row r="132" spans="2:65" s="1" customFormat="1" ht="24.95" customHeight="1">
      <c r="B132" s="137"/>
      <c r="C132" s="138" t="s">
        <v>156</v>
      </c>
      <c r="D132" s="138" t="s">
        <v>129</v>
      </c>
      <c r="E132" s="139" t="s">
        <v>644</v>
      </c>
      <c r="F132" s="194" t="s">
        <v>645</v>
      </c>
      <c r="G132" s="194"/>
      <c r="H132" s="194"/>
      <c r="I132" s="194"/>
      <c r="J132" s="140" t="s">
        <v>624</v>
      </c>
      <c r="K132" s="141">
        <v>0.69</v>
      </c>
      <c r="L132" s="195"/>
      <c r="M132" s="195"/>
      <c r="N132" s="195">
        <f t="shared" si="10"/>
        <v>0</v>
      </c>
      <c r="O132" s="195"/>
      <c r="P132" s="195"/>
      <c r="Q132" s="195"/>
      <c r="R132" s="142"/>
      <c r="T132" s="143" t="s">
        <v>5</v>
      </c>
      <c r="U132" s="40" t="s">
        <v>37</v>
      </c>
      <c r="V132" s="144">
        <v>4.0430000000000001</v>
      </c>
      <c r="W132" s="144">
        <f t="shared" si="11"/>
        <v>2.7896700000000001</v>
      </c>
      <c r="X132" s="144">
        <v>0</v>
      </c>
      <c r="Y132" s="144">
        <f t="shared" si="12"/>
        <v>0</v>
      </c>
      <c r="Z132" s="144">
        <v>0</v>
      </c>
      <c r="AA132" s="145">
        <f t="shared" si="13"/>
        <v>0</v>
      </c>
      <c r="AR132" s="18" t="s">
        <v>133</v>
      </c>
      <c r="AT132" s="18" t="s">
        <v>129</v>
      </c>
      <c r="AU132" s="18" t="s">
        <v>92</v>
      </c>
      <c r="AY132" s="18" t="s">
        <v>128</v>
      </c>
      <c r="BE132" s="146">
        <f t="shared" si="14"/>
        <v>0</v>
      </c>
      <c r="BF132" s="146">
        <f t="shared" si="15"/>
        <v>0</v>
      </c>
      <c r="BG132" s="146">
        <f t="shared" si="16"/>
        <v>0</v>
      </c>
      <c r="BH132" s="146">
        <f t="shared" si="17"/>
        <v>0</v>
      </c>
      <c r="BI132" s="146">
        <f t="shared" si="18"/>
        <v>0</v>
      </c>
      <c r="BJ132" s="18" t="s">
        <v>79</v>
      </c>
      <c r="BK132" s="146">
        <f t="shared" si="19"/>
        <v>0</v>
      </c>
      <c r="BL132" s="18" t="s">
        <v>133</v>
      </c>
      <c r="BM132" s="18" t="s">
        <v>646</v>
      </c>
    </row>
    <row r="133" spans="2:65" s="9" customFormat="1" ht="24.95" customHeight="1">
      <c r="B133" s="126"/>
      <c r="C133" s="127"/>
      <c r="D133" s="136" t="s">
        <v>108</v>
      </c>
      <c r="E133" s="136"/>
      <c r="F133" s="136"/>
      <c r="G133" s="136"/>
      <c r="H133" s="136"/>
      <c r="I133" s="136"/>
      <c r="J133" s="136"/>
      <c r="K133" s="136"/>
      <c r="L133" s="136"/>
      <c r="M133" s="136"/>
      <c r="N133" s="196">
        <f>BK133</f>
        <v>0</v>
      </c>
      <c r="O133" s="197"/>
      <c r="P133" s="197"/>
      <c r="Q133" s="197"/>
      <c r="R133" s="129"/>
      <c r="T133" s="130"/>
      <c r="U133" s="127"/>
      <c r="V133" s="127"/>
      <c r="W133" s="131">
        <f>SUM(W134:W141)</f>
        <v>12.122918000000004</v>
      </c>
      <c r="X133" s="127"/>
      <c r="Y133" s="131">
        <f>SUM(Y134:Y141)</f>
        <v>4.3E-3</v>
      </c>
      <c r="Z133" s="127"/>
      <c r="AA133" s="132">
        <f>SUM(AA134:AA141)</f>
        <v>0.58204999999999996</v>
      </c>
      <c r="AR133" s="133" t="s">
        <v>92</v>
      </c>
      <c r="AT133" s="134" t="s">
        <v>71</v>
      </c>
      <c r="AU133" s="134" t="s">
        <v>79</v>
      </c>
      <c r="AY133" s="133" t="s">
        <v>128</v>
      </c>
      <c r="BK133" s="135">
        <f>SUM(BK134:BK141)</f>
        <v>0</v>
      </c>
    </row>
    <row r="134" spans="2:65" s="1" customFormat="1" ht="24.95" customHeight="1">
      <c r="B134" s="137"/>
      <c r="C134" s="138" t="s">
        <v>79</v>
      </c>
      <c r="D134" s="138" t="s">
        <v>129</v>
      </c>
      <c r="E134" s="139" t="s">
        <v>647</v>
      </c>
      <c r="F134" s="194" t="s">
        <v>648</v>
      </c>
      <c r="G134" s="194"/>
      <c r="H134" s="194"/>
      <c r="I134" s="194"/>
      <c r="J134" s="140" t="s">
        <v>132</v>
      </c>
      <c r="K134" s="141">
        <v>25</v>
      </c>
      <c r="L134" s="195"/>
      <c r="M134" s="195"/>
      <c r="N134" s="195">
        <f t="shared" ref="N134:N141" si="20">ROUND(L134*K134,2)</f>
        <v>0</v>
      </c>
      <c r="O134" s="195"/>
      <c r="P134" s="195"/>
      <c r="Q134" s="195"/>
      <c r="R134" s="142"/>
      <c r="T134" s="143" t="s">
        <v>5</v>
      </c>
      <c r="U134" s="40" t="s">
        <v>37</v>
      </c>
      <c r="V134" s="144">
        <v>5.2999999999999999E-2</v>
      </c>
      <c r="W134" s="144">
        <f t="shared" ref="W134:W141" si="21">V134*K134</f>
        <v>1.325</v>
      </c>
      <c r="X134" s="144">
        <v>2.0000000000000002E-5</v>
      </c>
      <c r="Y134" s="144">
        <f t="shared" ref="Y134:Y141" si="22">X134*K134</f>
        <v>5.0000000000000001E-4</v>
      </c>
      <c r="Z134" s="144">
        <v>3.2000000000000002E-3</v>
      </c>
      <c r="AA134" s="145">
        <f t="shared" ref="AA134:AA141" si="23">Z134*K134</f>
        <v>0.08</v>
      </c>
      <c r="AR134" s="18" t="s">
        <v>133</v>
      </c>
      <c r="AT134" s="18" t="s">
        <v>129</v>
      </c>
      <c r="AU134" s="18" t="s">
        <v>92</v>
      </c>
      <c r="AY134" s="18" t="s">
        <v>128</v>
      </c>
      <c r="BE134" s="146">
        <f t="shared" ref="BE134:BE141" si="24">IF(U134="základní",N134,0)</f>
        <v>0</v>
      </c>
      <c r="BF134" s="146">
        <f t="shared" ref="BF134:BF141" si="25">IF(U134="snížená",N134,0)</f>
        <v>0</v>
      </c>
      <c r="BG134" s="146">
        <f t="shared" ref="BG134:BG141" si="26">IF(U134="zákl. přenesená",N134,0)</f>
        <v>0</v>
      </c>
      <c r="BH134" s="146">
        <f t="shared" ref="BH134:BH141" si="27">IF(U134="sníž. přenesená",N134,0)</f>
        <v>0</v>
      </c>
      <c r="BI134" s="146">
        <f t="shared" ref="BI134:BI141" si="28">IF(U134="nulová",N134,0)</f>
        <v>0</v>
      </c>
      <c r="BJ134" s="18" t="s">
        <v>79</v>
      </c>
      <c r="BK134" s="146">
        <f t="shared" ref="BK134:BK141" si="29">ROUND(L134*K134,2)</f>
        <v>0</v>
      </c>
      <c r="BL134" s="18" t="s">
        <v>133</v>
      </c>
      <c r="BM134" s="18" t="s">
        <v>649</v>
      </c>
    </row>
    <row r="135" spans="2:65" s="1" customFormat="1" ht="24.95" customHeight="1">
      <c r="B135" s="137"/>
      <c r="C135" s="138" t="s">
        <v>92</v>
      </c>
      <c r="D135" s="138" t="s">
        <v>129</v>
      </c>
      <c r="E135" s="139" t="s">
        <v>650</v>
      </c>
      <c r="F135" s="194" t="s">
        <v>651</v>
      </c>
      <c r="G135" s="194"/>
      <c r="H135" s="194"/>
      <c r="I135" s="194"/>
      <c r="J135" s="140" t="s">
        <v>132</v>
      </c>
      <c r="K135" s="141">
        <v>40</v>
      </c>
      <c r="L135" s="195"/>
      <c r="M135" s="195"/>
      <c r="N135" s="195">
        <f t="shared" si="20"/>
        <v>0</v>
      </c>
      <c r="O135" s="195"/>
      <c r="P135" s="195"/>
      <c r="Q135" s="195"/>
      <c r="R135" s="142"/>
      <c r="T135" s="143" t="s">
        <v>5</v>
      </c>
      <c r="U135" s="40" t="s">
        <v>37</v>
      </c>
      <c r="V135" s="144">
        <v>0.10299999999999999</v>
      </c>
      <c r="W135" s="144">
        <f t="shared" si="21"/>
        <v>4.12</v>
      </c>
      <c r="X135" s="144">
        <v>5.0000000000000002E-5</v>
      </c>
      <c r="Y135" s="144">
        <f t="shared" si="22"/>
        <v>2E-3</v>
      </c>
      <c r="Z135" s="144">
        <v>5.3200000000000001E-3</v>
      </c>
      <c r="AA135" s="145">
        <f t="shared" si="23"/>
        <v>0.21279999999999999</v>
      </c>
      <c r="AR135" s="18" t="s">
        <v>133</v>
      </c>
      <c r="AT135" s="18" t="s">
        <v>129</v>
      </c>
      <c r="AU135" s="18" t="s">
        <v>92</v>
      </c>
      <c r="AY135" s="18" t="s">
        <v>128</v>
      </c>
      <c r="BE135" s="146">
        <f t="shared" si="24"/>
        <v>0</v>
      </c>
      <c r="BF135" s="146">
        <f t="shared" si="25"/>
        <v>0</v>
      </c>
      <c r="BG135" s="146">
        <f t="shared" si="26"/>
        <v>0</v>
      </c>
      <c r="BH135" s="146">
        <f t="shared" si="27"/>
        <v>0</v>
      </c>
      <c r="BI135" s="146">
        <f t="shared" si="28"/>
        <v>0</v>
      </c>
      <c r="BJ135" s="18" t="s">
        <v>79</v>
      </c>
      <c r="BK135" s="146">
        <f t="shared" si="29"/>
        <v>0</v>
      </c>
      <c r="BL135" s="18" t="s">
        <v>133</v>
      </c>
      <c r="BM135" s="18" t="s">
        <v>652</v>
      </c>
    </row>
    <row r="136" spans="2:65" s="1" customFormat="1" ht="24.95" customHeight="1">
      <c r="B136" s="137"/>
      <c r="C136" s="138" t="s">
        <v>140</v>
      </c>
      <c r="D136" s="138" t="s">
        <v>129</v>
      </c>
      <c r="E136" s="139" t="s">
        <v>653</v>
      </c>
      <c r="F136" s="194" t="s">
        <v>654</v>
      </c>
      <c r="G136" s="194"/>
      <c r="H136" s="194"/>
      <c r="I136" s="194"/>
      <c r="J136" s="140" t="s">
        <v>132</v>
      </c>
      <c r="K136" s="141">
        <v>15</v>
      </c>
      <c r="L136" s="195"/>
      <c r="M136" s="195"/>
      <c r="N136" s="195">
        <f t="shared" si="20"/>
        <v>0</v>
      </c>
      <c r="O136" s="195"/>
      <c r="P136" s="195"/>
      <c r="Q136" s="195"/>
      <c r="R136" s="142"/>
      <c r="T136" s="143" t="s">
        <v>5</v>
      </c>
      <c r="U136" s="40" t="s">
        <v>37</v>
      </c>
      <c r="V136" s="144">
        <v>0.19800000000000001</v>
      </c>
      <c r="W136" s="144">
        <f t="shared" si="21"/>
        <v>2.97</v>
      </c>
      <c r="X136" s="144">
        <v>1E-4</v>
      </c>
      <c r="Y136" s="144">
        <f t="shared" si="22"/>
        <v>1.5E-3</v>
      </c>
      <c r="Z136" s="144">
        <v>1.384E-2</v>
      </c>
      <c r="AA136" s="145">
        <f t="shared" si="23"/>
        <v>0.20760000000000001</v>
      </c>
      <c r="AR136" s="18" t="s">
        <v>133</v>
      </c>
      <c r="AT136" s="18" t="s">
        <v>129</v>
      </c>
      <c r="AU136" s="18" t="s">
        <v>92</v>
      </c>
      <c r="AY136" s="18" t="s">
        <v>128</v>
      </c>
      <c r="BE136" s="146">
        <f t="shared" si="24"/>
        <v>0</v>
      </c>
      <c r="BF136" s="146">
        <f t="shared" si="25"/>
        <v>0</v>
      </c>
      <c r="BG136" s="146">
        <f t="shared" si="26"/>
        <v>0</v>
      </c>
      <c r="BH136" s="146">
        <f t="shared" si="27"/>
        <v>0</v>
      </c>
      <c r="BI136" s="146">
        <f t="shared" si="28"/>
        <v>0</v>
      </c>
      <c r="BJ136" s="18" t="s">
        <v>79</v>
      </c>
      <c r="BK136" s="146">
        <f t="shared" si="29"/>
        <v>0</v>
      </c>
      <c r="BL136" s="18" t="s">
        <v>133</v>
      </c>
      <c r="BM136" s="18" t="s">
        <v>655</v>
      </c>
    </row>
    <row r="137" spans="2:65" s="1" customFormat="1" ht="24.95" customHeight="1">
      <c r="B137" s="137"/>
      <c r="C137" s="138" t="s">
        <v>144</v>
      </c>
      <c r="D137" s="138" t="s">
        <v>129</v>
      </c>
      <c r="E137" s="139" t="s">
        <v>656</v>
      </c>
      <c r="F137" s="194" t="s">
        <v>657</v>
      </c>
      <c r="G137" s="194"/>
      <c r="H137" s="194"/>
      <c r="I137" s="194"/>
      <c r="J137" s="140" t="s">
        <v>198</v>
      </c>
      <c r="K137" s="141">
        <v>35</v>
      </c>
      <c r="L137" s="195"/>
      <c r="M137" s="195"/>
      <c r="N137" s="195">
        <f t="shared" si="20"/>
        <v>0</v>
      </c>
      <c r="O137" s="195"/>
      <c r="P137" s="195"/>
      <c r="Q137" s="195"/>
      <c r="R137" s="142"/>
      <c r="T137" s="143" t="s">
        <v>5</v>
      </c>
      <c r="U137" s="40" t="s">
        <v>37</v>
      </c>
      <c r="V137" s="144">
        <v>5.0000000000000001E-3</v>
      </c>
      <c r="W137" s="144">
        <f t="shared" si="21"/>
        <v>0.17500000000000002</v>
      </c>
      <c r="X137" s="144">
        <v>0</v>
      </c>
      <c r="Y137" s="144">
        <f t="shared" si="22"/>
        <v>0</v>
      </c>
      <c r="Z137" s="144">
        <v>7.2000000000000005E-4</v>
      </c>
      <c r="AA137" s="145">
        <f t="shared" si="23"/>
        <v>2.52E-2</v>
      </c>
      <c r="AR137" s="18" t="s">
        <v>133</v>
      </c>
      <c r="AT137" s="18" t="s">
        <v>129</v>
      </c>
      <c r="AU137" s="18" t="s">
        <v>92</v>
      </c>
      <c r="AY137" s="18" t="s">
        <v>128</v>
      </c>
      <c r="BE137" s="146">
        <f t="shared" si="24"/>
        <v>0</v>
      </c>
      <c r="BF137" s="146">
        <f t="shared" si="25"/>
        <v>0</v>
      </c>
      <c r="BG137" s="146">
        <f t="shared" si="26"/>
        <v>0</v>
      </c>
      <c r="BH137" s="146">
        <f t="shared" si="27"/>
        <v>0</v>
      </c>
      <c r="BI137" s="146">
        <f t="shared" si="28"/>
        <v>0</v>
      </c>
      <c r="BJ137" s="18" t="s">
        <v>79</v>
      </c>
      <c r="BK137" s="146">
        <f t="shared" si="29"/>
        <v>0</v>
      </c>
      <c r="BL137" s="18" t="s">
        <v>133</v>
      </c>
      <c r="BM137" s="18" t="s">
        <v>658</v>
      </c>
    </row>
    <row r="138" spans="2:65" s="1" customFormat="1" ht="24.95" customHeight="1">
      <c r="B138" s="137"/>
      <c r="C138" s="138" t="s">
        <v>148</v>
      </c>
      <c r="D138" s="138" t="s">
        <v>129</v>
      </c>
      <c r="E138" s="139" t="s">
        <v>659</v>
      </c>
      <c r="F138" s="194" t="s">
        <v>660</v>
      </c>
      <c r="G138" s="194"/>
      <c r="H138" s="194"/>
      <c r="I138" s="194"/>
      <c r="J138" s="140" t="s">
        <v>198</v>
      </c>
      <c r="K138" s="141">
        <v>10</v>
      </c>
      <c r="L138" s="195"/>
      <c r="M138" s="195"/>
      <c r="N138" s="195">
        <f t="shared" si="20"/>
        <v>0</v>
      </c>
      <c r="O138" s="195"/>
      <c r="P138" s="195"/>
      <c r="Q138" s="195"/>
      <c r="R138" s="142"/>
      <c r="T138" s="143" t="s">
        <v>5</v>
      </c>
      <c r="U138" s="40" t="s">
        <v>37</v>
      </c>
      <c r="V138" s="144">
        <v>5.0000000000000001E-3</v>
      </c>
      <c r="W138" s="144">
        <f t="shared" si="21"/>
        <v>0.05</v>
      </c>
      <c r="X138" s="144">
        <v>0</v>
      </c>
      <c r="Y138" s="144">
        <f t="shared" si="22"/>
        <v>0</v>
      </c>
      <c r="Z138" s="144">
        <v>1.3999999999999999E-4</v>
      </c>
      <c r="AA138" s="145">
        <f t="shared" si="23"/>
        <v>1.3999999999999998E-3</v>
      </c>
      <c r="AR138" s="18" t="s">
        <v>133</v>
      </c>
      <c r="AT138" s="18" t="s">
        <v>129</v>
      </c>
      <c r="AU138" s="18" t="s">
        <v>92</v>
      </c>
      <c r="AY138" s="18" t="s">
        <v>128</v>
      </c>
      <c r="BE138" s="146">
        <f t="shared" si="24"/>
        <v>0</v>
      </c>
      <c r="BF138" s="146">
        <f t="shared" si="25"/>
        <v>0</v>
      </c>
      <c r="BG138" s="146">
        <f t="shared" si="26"/>
        <v>0</v>
      </c>
      <c r="BH138" s="146">
        <f t="shared" si="27"/>
        <v>0</v>
      </c>
      <c r="BI138" s="146">
        <f t="shared" si="28"/>
        <v>0</v>
      </c>
      <c r="BJ138" s="18" t="s">
        <v>79</v>
      </c>
      <c r="BK138" s="146">
        <f t="shared" si="29"/>
        <v>0</v>
      </c>
      <c r="BL138" s="18" t="s">
        <v>133</v>
      </c>
      <c r="BM138" s="18" t="s">
        <v>661</v>
      </c>
    </row>
    <row r="139" spans="2:65" s="1" customFormat="1" ht="24.95" customHeight="1">
      <c r="B139" s="137"/>
      <c r="C139" s="138" t="s">
        <v>152</v>
      </c>
      <c r="D139" s="138" t="s">
        <v>129</v>
      </c>
      <c r="E139" s="139" t="s">
        <v>662</v>
      </c>
      <c r="F139" s="194" t="s">
        <v>663</v>
      </c>
      <c r="G139" s="194"/>
      <c r="H139" s="194"/>
      <c r="I139" s="194"/>
      <c r="J139" s="140" t="s">
        <v>198</v>
      </c>
      <c r="K139" s="141">
        <v>15</v>
      </c>
      <c r="L139" s="195"/>
      <c r="M139" s="195"/>
      <c r="N139" s="195">
        <f t="shared" si="20"/>
        <v>0</v>
      </c>
      <c r="O139" s="195"/>
      <c r="P139" s="195"/>
      <c r="Q139" s="195"/>
      <c r="R139" s="142"/>
      <c r="T139" s="143" t="s">
        <v>5</v>
      </c>
      <c r="U139" s="40" t="s">
        <v>37</v>
      </c>
      <c r="V139" s="144">
        <v>0.01</v>
      </c>
      <c r="W139" s="144">
        <f t="shared" si="21"/>
        <v>0.15</v>
      </c>
      <c r="X139" s="144">
        <v>2.0000000000000002E-5</v>
      </c>
      <c r="Y139" s="144">
        <f t="shared" si="22"/>
        <v>3.0000000000000003E-4</v>
      </c>
      <c r="Z139" s="144">
        <v>2.15E-3</v>
      </c>
      <c r="AA139" s="145">
        <f t="shared" si="23"/>
        <v>3.2250000000000001E-2</v>
      </c>
      <c r="AR139" s="18" t="s">
        <v>133</v>
      </c>
      <c r="AT139" s="18" t="s">
        <v>129</v>
      </c>
      <c r="AU139" s="18" t="s">
        <v>92</v>
      </c>
      <c r="AY139" s="18" t="s">
        <v>128</v>
      </c>
      <c r="BE139" s="146">
        <f t="shared" si="24"/>
        <v>0</v>
      </c>
      <c r="BF139" s="146">
        <f t="shared" si="25"/>
        <v>0</v>
      </c>
      <c r="BG139" s="146">
        <f t="shared" si="26"/>
        <v>0</v>
      </c>
      <c r="BH139" s="146">
        <f t="shared" si="27"/>
        <v>0</v>
      </c>
      <c r="BI139" s="146">
        <f t="shared" si="28"/>
        <v>0</v>
      </c>
      <c r="BJ139" s="18" t="s">
        <v>79</v>
      </c>
      <c r="BK139" s="146">
        <f t="shared" si="29"/>
        <v>0</v>
      </c>
      <c r="BL139" s="18" t="s">
        <v>133</v>
      </c>
      <c r="BM139" s="18" t="s">
        <v>664</v>
      </c>
    </row>
    <row r="140" spans="2:65" s="1" customFormat="1" ht="24.95" customHeight="1">
      <c r="B140" s="137"/>
      <c r="C140" s="138" t="s">
        <v>156</v>
      </c>
      <c r="D140" s="138" t="s">
        <v>129</v>
      </c>
      <c r="E140" s="139" t="s">
        <v>665</v>
      </c>
      <c r="F140" s="194" t="s">
        <v>666</v>
      </c>
      <c r="G140" s="194"/>
      <c r="H140" s="194"/>
      <c r="I140" s="194"/>
      <c r="J140" s="140" t="s">
        <v>132</v>
      </c>
      <c r="K140" s="141">
        <v>15</v>
      </c>
      <c r="L140" s="195"/>
      <c r="M140" s="195"/>
      <c r="N140" s="195">
        <f t="shared" si="20"/>
        <v>0</v>
      </c>
      <c r="O140" s="195"/>
      <c r="P140" s="195"/>
      <c r="Q140" s="195"/>
      <c r="R140" s="142"/>
      <c r="T140" s="143" t="s">
        <v>5</v>
      </c>
      <c r="U140" s="40" t="s">
        <v>37</v>
      </c>
      <c r="V140" s="144">
        <v>8.3000000000000004E-2</v>
      </c>
      <c r="W140" s="144">
        <f t="shared" si="21"/>
        <v>1.2450000000000001</v>
      </c>
      <c r="X140" s="144">
        <v>0</v>
      </c>
      <c r="Y140" s="144">
        <f t="shared" si="22"/>
        <v>0</v>
      </c>
      <c r="Z140" s="144">
        <v>1.5200000000000001E-3</v>
      </c>
      <c r="AA140" s="145">
        <f t="shared" si="23"/>
        <v>2.2800000000000001E-2</v>
      </c>
      <c r="AR140" s="18" t="s">
        <v>133</v>
      </c>
      <c r="AT140" s="18" t="s">
        <v>129</v>
      </c>
      <c r="AU140" s="18" t="s">
        <v>92</v>
      </c>
      <c r="AY140" s="18" t="s">
        <v>128</v>
      </c>
      <c r="BE140" s="146">
        <f t="shared" si="24"/>
        <v>0</v>
      </c>
      <c r="BF140" s="146">
        <f t="shared" si="25"/>
        <v>0</v>
      </c>
      <c r="BG140" s="146">
        <f t="shared" si="26"/>
        <v>0</v>
      </c>
      <c r="BH140" s="146">
        <f t="shared" si="27"/>
        <v>0</v>
      </c>
      <c r="BI140" s="146">
        <f t="shared" si="28"/>
        <v>0</v>
      </c>
      <c r="BJ140" s="18" t="s">
        <v>79</v>
      </c>
      <c r="BK140" s="146">
        <f t="shared" si="29"/>
        <v>0</v>
      </c>
      <c r="BL140" s="18" t="s">
        <v>133</v>
      </c>
      <c r="BM140" s="18" t="s">
        <v>667</v>
      </c>
    </row>
    <row r="141" spans="2:65" s="1" customFormat="1" ht="24.95" customHeight="1">
      <c r="B141" s="137"/>
      <c r="C141" s="138" t="s">
        <v>160</v>
      </c>
      <c r="D141" s="138" t="s">
        <v>129</v>
      </c>
      <c r="E141" s="139" t="s">
        <v>668</v>
      </c>
      <c r="F141" s="194" t="s">
        <v>669</v>
      </c>
      <c r="G141" s="194"/>
      <c r="H141" s="194"/>
      <c r="I141" s="194"/>
      <c r="J141" s="140" t="s">
        <v>624</v>
      </c>
      <c r="K141" s="141">
        <v>0.58599999999999997</v>
      </c>
      <c r="L141" s="195"/>
      <c r="M141" s="195"/>
      <c r="N141" s="195">
        <f t="shared" si="20"/>
        <v>0</v>
      </c>
      <c r="O141" s="195"/>
      <c r="P141" s="195"/>
      <c r="Q141" s="195"/>
      <c r="R141" s="142"/>
      <c r="T141" s="143" t="s">
        <v>5</v>
      </c>
      <c r="U141" s="40" t="s">
        <v>37</v>
      </c>
      <c r="V141" s="144">
        <v>3.5630000000000002</v>
      </c>
      <c r="W141" s="144">
        <f t="shared" si="21"/>
        <v>2.0879180000000002</v>
      </c>
      <c r="X141" s="144">
        <v>0</v>
      </c>
      <c r="Y141" s="144">
        <f t="shared" si="22"/>
        <v>0</v>
      </c>
      <c r="Z141" s="144">
        <v>0</v>
      </c>
      <c r="AA141" s="145">
        <f t="shared" si="23"/>
        <v>0</v>
      </c>
      <c r="AR141" s="18" t="s">
        <v>133</v>
      </c>
      <c r="AT141" s="18" t="s">
        <v>129</v>
      </c>
      <c r="AU141" s="18" t="s">
        <v>92</v>
      </c>
      <c r="AY141" s="18" t="s">
        <v>128</v>
      </c>
      <c r="BE141" s="146">
        <f t="shared" si="24"/>
        <v>0</v>
      </c>
      <c r="BF141" s="146">
        <f t="shared" si="25"/>
        <v>0</v>
      </c>
      <c r="BG141" s="146">
        <f t="shared" si="26"/>
        <v>0</v>
      </c>
      <c r="BH141" s="146">
        <f t="shared" si="27"/>
        <v>0</v>
      </c>
      <c r="BI141" s="146">
        <f t="shared" si="28"/>
        <v>0</v>
      </c>
      <c r="BJ141" s="18" t="s">
        <v>79</v>
      </c>
      <c r="BK141" s="146">
        <f t="shared" si="29"/>
        <v>0</v>
      </c>
      <c r="BL141" s="18" t="s">
        <v>133</v>
      </c>
      <c r="BM141" s="18" t="s">
        <v>670</v>
      </c>
    </row>
    <row r="142" spans="2:65" s="9" customFormat="1" ht="24.95" customHeight="1">
      <c r="B142" s="126"/>
      <c r="C142" s="127"/>
      <c r="D142" s="136" t="s">
        <v>109</v>
      </c>
      <c r="E142" s="136"/>
      <c r="F142" s="136"/>
      <c r="G142" s="136"/>
      <c r="H142" s="136"/>
      <c r="I142" s="136"/>
      <c r="J142" s="136"/>
      <c r="K142" s="136"/>
      <c r="L142" s="136"/>
      <c r="M142" s="136"/>
      <c r="N142" s="196">
        <f>BK142</f>
        <v>0</v>
      </c>
      <c r="O142" s="197"/>
      <c r="P142" s="197"/>
      <c r="Q142" s="197"/>
      <c r="R142" s="129"/>
      <c r="T142" s="130"/>
      <c r="U142" s="127"/>
      <c r="V142" s="127"/>
      <c r="W142" s="131">
        <f>SUM(W143:W151)</f>
        <v>17.024299999999997</v>
      </c>
      <c r="X142" s="127"/>
      <c r="Y142" s="131">
        <f>SUM(Y143:Y151)</f>
        <v>7.7000000000000002E-3</v>
      </c>
      <c r="Z142" s="127"/>
      <c r="AA142" s="132">
        <f>SUM(AA143:AA151)</f>
        <v>0.23637999999999998</v>
      </c>
      <c r="AR142" s="133" t="s">
        <v>92</v>
      </c>
      <c r="AT142" s="134" t="s">
        <v>71</v>
      </c>
      <c r="AU142" s="134" t="s">
        <v>79</v>
      </c>
      <c r="AY142" s="133" t="s">
        <v>128</v>
      </c>
      <c r="BK142" s="135">
        <f>SUM(BK143:BK151)</f>
        <v>0</v>
      </c>
    </row>
    <row r="143" spans="2:65" s="1" customFormat="1" ht="24.95" customHeight="1">
      <c r="B143" s="137"/>
      <c r="C143" s="138" t="s">
        <v>79</v>
      </c>
      <c r="D143" s="138" t="s">
        <v>129</v>
      </c>
      <c r="E143" s="139" t="s">
        <v>671</v>
      </c>
      <c r="F143" s="194" t="s">
        <v>672</v>
      </c>
      <c r="G143" s="194"/>
      <c r="H143" s="194"/>
      <c r="I143" s="194"/>
      <c r="J143" s="140" t="s">
        <v>198</v>
      </c>
      <c r="K143" s="141">
        <v>2</v>
      </c>
      <c r="L143" s="195"/>
      <c r="M143" s="195"/>
      <c r="N143" s="195">
        <f t="shared" ref="N143:N151" si="30">ROUND(L143*K143,2)</f>
        <v>0</v>
      </c>
      <c r="O143" s="195"/>
      <c r="P143" s="195"/>
      <c r="Q143" s="195"/>
      <c r="R143" s="142"/>
      <c r="T143" s="143" t="s">
        <v>5</v>
      </c>
      <c r="U143" s="40" t="s">
        <v>37</v>
      </c>
      <c r="V143" s="144">
        <v>0.70699999999999996</v>
      </c>
      <c r="W143" s="144">
        <f t="shared" ref="W143:W151" si="31">V143*K143</f>
        <v>1.4139999999999999</v>
      </c>
      <c r="X143" s="144">
        <v>2.0000000000000002E-5</v>
      </c>
      <c r="Y143" s="144">
        <f t="shared" ref="Y143:Y151" si="32">X143*K143</f>
        <v>4.0000000000000003E-5</v>
      </c>
      <c r="Z143" s="144">
        <v>3.9E-2</v>
      </c>
      <c r="AA143" s="145">
        <f t="shared" ref="AA143:AA151" si="33">Z143*K143</f>
        <v>7.8E-2</v>
      </c>
      <c r="AR143" s="18" t="s">
        <v>133</v>
      </c>
      <c r="AT143" s="18" t="s">
        <v>129</v>
      </c>
      <c r="AU143" s="18" t="s">
        <v>92</v>
      </c>
      <c r="AY143" s="18" t="s">
        <v>128</v>
      </c>
      <c r="BE143" s="146">
        <f t="shared" ref="BE143:BE151" si="34">IF(U143="základní",N143,0)</f>
        <v>0</v>
      </c>
      <c r="BF143" s="146">
        <f t="shared" ref="BF143:BF151" si="35">IF(U143="snížená",N143,0)</f>
        <v>0</v>
      </c>
      <c r="BG143" s="146">
        <f t="shared" ref="BG143:BG151" si="36">IF(U143="zákl. přenesená",N143,0)</f>
        <v>0</v>
      </c>
      <c r="BH143" s="146">
        <f t="shared" ref="BH143:BH151" si="37">IF(U143="sníž. přenesená",N143,0)</f>
        <v>0</v>
      </c>
      <c r="BI143" s="146">
        <f t="shared" ref="BI143:BI151" si="38">IF(U143="nulová",N143,0)</f>
        <v>0</v>
      </c>
      <c r="BJ143" s="18" t="s">
        <v>79</v>
      </c>
      <c r="BK143" s="146">
        <f t="shared" ref="BK143:BK151" si="39">ROUND(L143*K143,2)</f>
        <v>0</v>
      </c>
      <c r="BL143" s="18" t="s">
        <v>133</v>
      </c>
      <c r="BM143" s="18" t="s">
        <v>673</v>
      </c>
    </row>
    <row r="144" spans="2:65" s="1" customFormat="1" ht="24.95" customHeight="1">
      <c r="B144" s="137"/>
      <c r="C144" s="138" t="s">
        <v>92</v>
      </c>
      <c r="D144" s="138" t="s">
        <v>129</v>
      </c>
      <c r="E144" s="139" t="s">
        <v>674</v>
      </c>
      <c r="F144" s="194" t="s">
        <v>675</v>
      </c>
      <c r="G144" s="194"/>
      <c r="H144" s="194"/>
      <c r="I144" s="194"/>
      <c r="J144" s="140" t="s">
        <v>198</v>
      </c>
      <c r="K144" s="141">
        <v>14</v>
      </c>
      <c r="L144" s="195"/>
      <c r="M144" s="195"/>
      <c r="N144" s="195">
        <f t="shared" si="30"/>
        <v>0</v>
      </c>
      <c r="O144" s="195"/>
      <c r="P144" s="195"/>
      <c r="Q144" s="195"/>
      <c r="R144" s="142"/>
      <c r="T144" s="143" t="s">
        <v>5</v>
      </c>
      <c r="U144" s="40" t="s">
        <v>37</v>
      </c>
      <c r="V144" s="144">
        <v>7.2999999999999995E-2</v>
      </c>
      <c r="W144" s="144">
        <f t="shared" si="31"/>
        <v>1.022</v>
      </c>
      <c r="X144" s="144">
        <v>6.0000000000000002E-5</v>
      </c>
      <c r="Y144" s="144">
        <f t="shared" si="32"/>
        <v>8.4000000000000003E-4</v>
      </c>
      <c r="Z144" s="144">
        <v>1.1000000000000001E-3</v>
      </c>
      <c r="AA144" s="145">
        <f t="shared" si="33"/>
        <v>1.54E-2</v>
      </c>
      <c r="AR144" s="18" t="s">
        <v>133</v>
      </c>
      <c r="AT144" s="18" t="s">
        <v>129</v>
      </c>
      <c r="AU144" s="18" t="s">
        <v>92</v>
      </c>
      <c r="AY144" s="18" t="s">
        <v>128</v>
      </c>
      <c r="BE144" s="146">
        <f t="shared" si="34"/>
        <v>0</v>
      </c>
      <c r="BF144" s="146">
        <f t="shared" si="35"/>
        <v>0</v>
      </c>
      <c r="BG144" s="146">
        <f t="shared" si="36"/>
        <v>0</v>
      </c>
      <c r="BH144" s="146">
        <f t="shared" si="37"/>
        <v>0</v>
      </c>
      <c r="BI144" s="146">
        <f t="shared" si="38"/>
        <v>0</v>
      </c>
      <c r="BJ144" s="18" t="s">
        <v>79</v>
      </c>
      <c r="BK144" s="146">
        <f t="shared" si="39"/>
        <v>0</v>
      </c>
      <c r="BL144" s="18" t="s">
        <v>133</v>
      </c>
      <c r="BM144" s="18" t="s">
        <v>676</v>
      </c>
    </row>
    <row r="145" spans="2:65" s="1" customFormat="1" ht="24.95" customHeight="1">
      <c r="B145" s="137"/>
      <c r="C145" s="138" t="s">
        <v>140</v>
      </c>
      <c r="D145" s="138" t="s">
        <v>129</v>
      </c>
      <c r="E145" s="139" t="s">
        <v>677</v>
      </c>
      <c r="F145" s="194" t="s">
        <v>678</v>
      </c>
      <c r="G145" s="194"/>
      <c r="H145" s="194"/>
      <c r="I145" s="194"/>
      <c r="J145" s="140" t="s">
        <v>198</v>
      </c>
      <c r="K145" s="141">
        <v>2</v>
      </c>
      <c r="L145" s="195"/>
      <c r="M145" s="195"/>
      <c r="N145" s="195">
        <f t="shared" si="30"/>
        <v>0</v>
      </c>
      <c r="O145" s="195"/>
      <c r="P145" s="195"/>
      <c r="Q145" s="195"/>
      <c r="R145" s="142"/>
      <c r="T145" s="143" t="s">
        <v>5</v>
      </c>
      <c r="U145" s="40" t="s">
        <v>37</v>
      </c>
      <c r="V145" s="144">
        <v>0.104</v>
      </c>
      <c r="W145" s="144">
        <f t="shared" si="31"/>
        <v>0.20799999999999999</v>
      </c>
      <c r="X145" s="144">
        <v>9.0000000000000006E-5</v>
      </c>
      <c r="Y145" s="144">
        <f t="shared" si="32"/>
        <v>1.8000000000000001E-4</v>
      </c>
      <c r="Z145" s="144">
        <v>1.9E-3</v>
      </c>
      <c r="AA145" s="145">
        <f t="shared" si="33"/>
        <v>3.8E-3</v>
      </c>
      <c r="AR145" s="18" t="s">
        <v>133</v>
      </c>
      <c r="AT145" s="18" t="s">
        <v>129</v>
      </c>
      <c r="AU145" s="18" t="s">
        <v>92</v>
      </c>
      <c r="AY145" s="18" t="s">
        <v>128</v>
      </c>
      <c r="BE145" s="146">
        <f t="shared" si="34"/>
        <v>0</v>
      </c>
      <c r="BF145" s="146">
        <f t="shared" si="35"/>
        <v>0</v>
      </c>
      <c r="BG145" s="146">
        <f t="shared" si="36"/>
        <v>0</v>
      </c>
      <c r="BH145" s="146">
        <f t="shared" si="37"/>
        <v>0</v>
      </c>
      <c r="BI145" s="146">
        <f t="shared" si="38"/>
        <v>0</v>
      </c>
      <c r="BJ145" s="18" t="s">
        <v>79</v>
      </c>
      <c r="BK145" s="146">
        <f t="shared" si="39"/>
        <v>0</v>
      </c>
      <c r="BL145" s="18" t="s">
        <v>133</v>
      </c>
      <c r="BM145" s="18" t="s">
        <v>679</v>
      </c>
    </row>
    <row r="146" spans="2:65" s="1" customFormat="1" ht="24.95" customHeight="1">
      <c r="B146" s="137"/>
      <c r="C146" s="138" t="s">
        <v>144</v>
      </c>
      <c r="D146" s="138" t="s">
        <v>129</v>
      </c>
      <c r="E146" s="139" t="s">
        <v>680</v>
      </c>
      <c r="F146" s="194" t="s">
        <v>681</v>
      </c>
      <c r="G146" s="194"/>
      <c r="H146" s="194"/>
      <c r="I146" s="194"/>
      <c r="J146" s="140" t="s">
        <v>198</v>
      </c>
      <c r="K146" s="141">
        <v>11</v>
      </c>
      <c r="L146" s="195"/>
      <c r="M146" s="195"/>
      <c r="N146" s="195">
        <f t="shared" si="30"/>
        <v>0</v>
      </c>
      <c r="O146" s="195"/>
      <c r="P146" s="195"/>
      <c r="Q146" s="195"/>
      <c r="R146" s="142"/>
      <c r="T146" s="143" t="s">
        <v>5</v>
      </c>
      <c r="U146" s="40" t="s">
        <v>37</v>
      </c>
      <c r="V146" s="144">
        <v>0.374</v>
      </c>
      <c r="W146" s="144">
        <f t="shared" si="31"/>
        <v>4.1139999999999999</v>
      </c>
      <c r="X146" s="144">
        <v>2.1000000000000001E-4</v>
      </c>
      <c r="Y146" s="144">
        <f t="shared" si="32"/>
        <v>2.31E-3</v>
      </c>
      <c r="Z146" s="144">
        <v>3.5000000000000001E-3</v>
      </c>
      <c r="AA146" s="145">
        <f t="shared" si="33"/>
        <v>3.85E-2</v>
      </c>
      <c r="AR146" s="18" t="s">
        <v>133</v>
      </c>
      <c r="AT146" s="18" t="s">
        <v>129</v>
      </c>
      <c r="AU146" s="18" t="s">
        <v>92</v>
      </c>
      <c r="AY146" s="18" t="s">
        <v>128</v>
      </c>
      <c r="BE146" s="146">
        <f t="shared" si="34"/>
        <v>0</v>
      </c>
      <c r="BF146" s="146">
        <f t="shared" si="35"/>
        <v>0</v>
      </c>
      <c r="BG146" s="146">
        <f t="shared" si="36"/>
        <v>0</v>
      </c>
      <c r="BH146" s="146">
        <f t="shared" si="37"/>
        <v>0</v>
      </c>
      <c r="BI146" s="146">
        <f t="shared" si="38"/>
        <v>0</v>
      </c>
      <c r="BJ146" s="18" t="s">
        <v>79</v>
      </c>
      <c r="BK146" s="146">
        <f t="shared" si="39"/>
        <v>0</v>
      </c>
      <c r="BL146" s="18" t="s">
        <v>133</v>
      </c>
      <c r="BM146" s="18" t="s">
        <v>682</v>
      </c>
    </row>
    <row r="147" spans="2:65" s="1" customFormat="1" ht="24.95" customHeight="1">
      <c r="B147" s="137"/>
      <c r="C147" s="138" t="s">
        <v>148</v>
      </c>
      <c r="D147" s="138" t="s">
        <v>129</v>
      </c>
      <c r="E147" s="139" t="s">
        <v>683</v>
      </c>
      <c r="F147" s="194" t="s">
        <v>684</v>
      </c>
      <c r="G147" s="194"/>
      <c r="H147" s="194"/>
      <c r="I147" s="194"/>
      <c r="J147" s="140" t="s">
        <v>198</v>
      </c>
      <c r="K147" s="141">
        <v>18</v>
      </c>
      <c r="L147" s="195"/>
      <c r="M147" s="195"/>
      <c r="N147" s="195">
        <f t="shared" si="30"/>
        <v>0</v>
      </c>
      <c r="O147" s="195"/>
      <c r="P147" s="195"/>
      <c r="Q147" s="195"/>
      <c r="R147" s="142"/>
      <c r="T147" s="143" t="s">
        <v>5</v>
      </c>
      <c r="U147" s="40" t="s">
        <v>37</v>
      </c>
      <c r="V147" s="144">
        <v>0.374</v>
      </c>
      <c r="W147" s="144">
        <f t="shared" si="31"/>
        <v>6.7320000000000002</v>
      </c>
      <c r="X147" s="144">
        <v>2.1000000000000001E-4</v>
      </c>
      <c r="Y147" s="144">
        <f t="shared" si="32"/>
        <v>3.7800000000000004E-3</v>
      </c>
      <c r="Z147" s="144">
        <v>3.5000000000000001E-3</v>
      </c>
      <c r="AA147" s="145">
        <f t="shared" si="33"/>
        <v>6.3E-2</v>
      </c>
      <c r="AR147" s="18" t="s">
        <v>133</v>
      </c>
      <c r="AT147" s="18" t="s">
        <v>129</v>
      </c>
      <c r="AU147" s="18" t="s">
        <v>92</v>
      </c>
      <c r="AY147" s="18" t="s">
        <v>128</v>
      </c>
      <c r="BE147" s="146">
        <f t="shared" si="34"/>
        <v>0</v>
      </c>
      <c r="BF147" s="146">
        <f t="shared" si="35"/>
        <v>0</v>
      </c>
      <c r="BG147" s="146">
        <f t="shared" si="36"/>
        <v>0</v>
      </c>
      <c r="BH147" s="146">
        <f t="shared" si="37"/>
        <v>0</v>
      </c>
      <c r="BI147" s="146">
        <f t="shared" si="38"/>
        <v>0</v>
      </c>
      <c r="BJ147" s="18" t="s">
        <v>79</v>
      </c>
      <c r="BK147" s="146">
        <f t="shared" si="39"/>
        <v>0</v>
      </c>
      <c r="BL147" s="18" t="s">
        <v>133</v>
      </c>
      <c r="BM147" s="18" t="s">
        <v>685</v>
      </c>
    </row>
    <row r="148" spans="2:65" s="1" customFormat="1" ht="24.95" customHeight="1">
      <c r="B148" s="137"/>
      <c r="C148" s="138" t="s">
        <v>152</v>
      </c>
      <c r="D148" s="138" t="s">
        <v>129</v>
      </c>
      <c r="E148" s="139" t="s">
        <v>686</v>
      </c>
      <c r="F148" s="194" t="s">
        <v>687</v>
      </c>
      <c r="G148" s="194"/>
      <c r="H148" s="194"/>
      <c r="I148" s="194"/>
      <c r="J148" s="140" t="s">
        <v>198</v>
      </c>
      <c r="K148" s="141">
        <v>3</v>
      </c>
      <c r="L148" s="195"/>
      <c r="M148" s="195"/>
      <c r="N148" s="195">
        <f t="shared" si="30"/>
        <v>0</v>
      </c>
      <c r="O148" s="195"/>
      <c r="P148" s="195"/>
      <c r="Q148" s="195"/>
      <c r="R148" s="142"/>
      <c r="T148" s="143" t="s">
        <v>5</v>
      </c>
      <c r="U148" s="40" t="s">
        <v>37</v>
      </c>
      <c r="V148" s="144">
        <v>0.57199999999999995</v>
      </c>
      <c r="W148" s="144">
        <f t="shared" si="31"/>
        <v>1.7159999999999997</v>
      </c>
      <c r="X148" s="144">
        <v>1.6000000000000001E-4</v>
      </c>
      <c r="Y148" s="144">
        <f t="shared" si="32"/>
        <v>4.8000000000000007E-4</v>
      </c>
      <c r="Z148" s="144">
        <v>4.9699999999999996E-3</v>
      </c>
      <c r="AA148" s="145">
        <f t="shared" si="33"/>
        <v>1.491E-2</v>
      </c>
      <c r="AR148" s="18" t="s">
        <v>133</v>
      </c>
      <c r="AT148" s="18" t="s">
        <v>129</v>
      </c>
      <c r="AU148" s="18" t="s">
        <v>92</v>
      </c>
      <c r="AY148" s="18" t="s">
        <v>128</v>
      </c>
      <c r="BE148" s="146">
        <f t="shared" si="34"/>
        <v>0</v>
      </c>
      <c r="BF148" s="146">
        <f t="shared" si="35"/>
        <v>0</v>
      </c>
      <c r="BG148" s="146">
        <f t="shared" si="36"/>
        <v>0</v>
      </c>
      <c r="BH148" s="146">
        <f t="shared" si="37"/>
        <v>0</v>
      </c>
      <c r="BI148" s="146">
        <f t="shared" si="38"/>
        <v>0</v>
      </c>
      <c r="BJ148" s="18" t="s">
        <v>79</v>
      </c>
      <c r="BK148" s="146">
        <f t="shared" si="39"/>
        <v>0</v>
      </c>
      <c r="BL148" s="18" t="s">
        <v>133</v>
      </c>
      <c r="BM148" s="18" t="s">
        <v>688</v>
      </c>
    </row>
    <row r="149" spans="2:65" s="1" customFormat="1" ht="24.95" customHeight="1">
      <c r="B149" s="137"/>
      <c r="C149" s="138" t="s">
        <v>156</v>
      </c>
      <c r="D149" s="138" t="s">
        <v>129</v>
      </c>
      <c r="E149" s="139" t="s">
        <v>689</v>
      </c>
      <c r="F149" s="194" t="s">
        <v>690</v>
      </c>
      <c r="G149" s="194"/>
      <c r="H149" s="194"/>
      <c r="I149" s="194"/>
      <c r="J149" s="140" t="s">
        <v>198</v>
      </c>
      <c r="K149" s="141">
        <v>7</v>
      </c>
      <c r="L149" s="195"/>
      <c r="M149" s="195"/>
      <c r="N149" s="195">
        <f t="shared" si="30"/>
        <v>0</v>
      </c>
      <c r="O149" s="195"/>
      <c r="P149" s="195"/>
      <c r="Q149" s="195"/>
      <c r="R149" s="142"/>
      <c r="T149" s="143" t="s">
        <v>5</v>
      </c>
      <c r="U149" s="40" t="s">
        <v>37</v>
      </c>
      <c r="V149" s="144">
        <v>0.14599999999999999</v>
      </c>
      <c r="W149" s="144">
        <f t="shared" si="31"/>
        <v>1.022</v>
      </c>
      <c r="X149" s="144">
        <v>1.0000000000000001E-5</v>
      </c>
      <c r="Y149" s="144">
        <f t="shared" si="32"/>
        <v>7.0000000000000007E-5</v>
      </c>
      <c r="Z149" s="144">
        <v>1.07E-3</v>
      </c>
      <c r="AA149" s="145">
        <f t="shared" si="33"/>
        <v>7.4900000000000001E-3</v>
      </c>
      <c r="AR149" s="18" t="s">
        <v>133</v>
      </c>
      <c r="AT149" s="18" t="s">
        <v>129</v>
      </c>
      <c r="AU149" s="18" t="s">
        <v>92</v>
      </c>
      <c r="AY149" s="18" t="s">
        <v>128</v>
      </c>
      <c r="BE149" s="146">
        <f t="shared" si="34"/>
        <v>0</v>
      </c>
      <c r="BF149" s="146">
        <f t="shared" si="35"/>
        <v>0</v>
      </c>
      <c r="BG149" s="146">
        <f t="shared" si="36"/>
        <v>0</v>
      </c>
      <c r="BH149" s="146">
        <f t="shared" si="37"/>
        <v>0</v>
      </c>
      <c r="BI149" s="146">
        <f t="shared" si="38"/>
        <v>0</v>
      </c>
      <c r="BJ149" s="18" t="s">
        <v>79</v>
      </c>
      <c r="BK149" s="146">
        <f t="shared" si="39"/>
        <v>0</v>
      </c>
      <c r="BL149" s="18" t="s">
        <v>133</v>
      </c>
      <c r="BM149" s="18" t="s">
        <v>691</v>
      </c>
    </row>
    <row r="150" spans="2:65" s="1" customFormat="1" ht="24.95" customHeight="1">
      <c r="B150" s="137"/>
      <c r="C150" s="138" t="s">
        <v>160</v>
      </c>
      <c r="D150" s="138" t="s">
        <v>129</v>
      </c>
      <c r="E150" s="139" t="s">
        <v>692</v>
      </c>
      <c r="F150" s="194" t="s">
        <v>693</v>
      </c>
      <c r="G150" s="194"/>
      <c r="H150" s="194"/>
      <c r="I150" s="194"/>
      <c r="J150" s="140" t="s">
        <v>198</v>
      </c>
      <c r="K150" s="141">
        <v>8</v>
      </c>
      <c r="L150" s="195"/>
      <c r="M150" s="195"/>
      <c r="N150" s="195">
        <f t="shared" si="30"/>
        <v>0</v>
      </c>
      <c r="O150" s="195"/>
      <c r="P150" s="195"/>
      <c r="Q150" s="195"/>
      <c r="R150" s="142"/>
      <c r="T150" s="143" t="s">
        <v>5</v>
      </c>
      <c r="U150" s="40" t="s">
        <v>37</v>
      </c>
      <c r="V150" s="144">
        <v>2.1000000000000001E-2</v>
      </c>
      <c r="W150" s="144">
        <f t="shared" si="31"/>
        <v>0.16800000000000001</v>
      </c>
      <c r="X150" s="144">
        <v>0</v>
      </c>
      <c r="Y150" s="144">
        <f t="shared" si="32"/>
        <v>0</v>
      </c>
      <c r="Z150" s="144">
        <v>1.91E-3</v>
      </c>
      <c r="AA150" s="145">
        <f t="shared" si="33"/>
        <v>1.528E-2</v>
      </c>
      <c r="AR150" s="18" t="s">
        <v>133</v>
      </c>
      <c r="AT150" s="18" t="s">
        <v>129</v>
      </c>
      <c r="AU150" s="18" t="s">
        <v>92</v>
      </c>
      <c r="AY150" s="18" t="s">
        <v>128</v>
      </c>
      <c r="BE150" s="146">
        <f t="shared" si="34"/>
        <v>0</v>
      </c>
      <c r="BF150" s="146">
        <f t="shared" si="35"/>
        <v>0</v>
      </c>
      <c r="BG150" s="146">
        <f t="shared" si="36"/>
        <v>0</v>
      </c>
      <c r="BH150" s="146">
        <f t="shared" si="37"/>
        <v>0</v>
      </c>
      <c r="BI150" s="146">
        <f t="shared" si="38"/>
        <v>0</v>
      </c>
      <c r="BJ150" s="18" t="s">
        <v>79</v>
      </c>
      <c r="BK150" s="146">
        <f t="shared" si="39"/>
        <v>0</v>
      </c>
      <c r="BL150" s="18" t="s">
        <v>133</v>
      </c>
      <c r="BM150" s="18" t="s">
        <v>694</v>
      </c>
    </row>
    <row r="151" spans="2:65" s="1" customFormat="1" ht="24.95" customHeight="1">
      <c r="B151" s="137"/>
      <c r="C151" s="138" t="s">
        <v>164</v>
      </c>
      <c r="D151" s="138" t="s">
        <v>129</v>
      </c>
      <c r="E151" s="139" t="s">
        <v>695</v>
      </c>
      <c r="F151" s="194" t="s">
        <v>696</v>
      </c>
      <c r="G151" s="194"/>
      <c r="H151" s="194"/>
      <c r="I151" s="194"/>
      <c r="J151" s="140" t="s">
        <v>624</v>
      </c>
      <c r="K151" s="141">
        <v>0.24399999999999999</v>
      </c>
      <c r="L151" s="195"/>
      <c r="M151" s="195"/>
      <c r="N151" s="195">
        <f t="shared" si="30"/>
        <v>0</v>
      </c>
      <c r="O151" s="195"/>
      <c r="P151" s="195"/>
      <c r="Q151" s="195"/>
      <c r="R151" s="142"/>
      <c r="T151" s="143" t="s">
        <v>5</v>
      </c>
      <c r="U151" s="40" t="s">
        <v>37</v>
      </c>
      <c r="V151" s="144">
        <v>2.5750000000000002</v>
      </c>
      <c r="W151" s="144">
        <f t="shared" si="31"/>
        <v>0.62830000000000008</v>
      </c>
      <c r="X151" s="144">
        <v>0</v>
      </c>
      <c r="Y151" s="144">
        <f t="shared" si="32"/>
        <v>0</v>
      </c>
      <c r="Z151" s="144">
        <v>0</v>
      </c>
      <c r="AA151" s="145">
        <f t="shared" si="33"/>
        <v>0</v>
      </c>
      <c r="AR151" s="18" t="s">
        <v>133</v>
      </c>
      <c r="AT151" s="18" t="s">
        <v>129</v>
      </c>
      <c r="AU151" s="18" t="s">
        <v>92</v>
      </c>
      <c r="AY151" s="18" t="s">
        <v>128</v>
      </c>
      <c r="BE151" s="146">
        <f t="shared" si="34"/>
        <v>0</v>
      </c>
      <c r="BF151" s="146">
        <f t="shared" si="35"/>
        <v>0</v>
      </c>
      <c r="BG151" s="146">
        <f t="shared" si="36"/>
        <v>0</v>
      </c>
      <c r="BH151" s="146">
        <f t="shared" si="37"/>
        <v>0</v>
      </c>
      <c r="BI151" s="146">
        <f t="shared" si="38"/>
        <v>0</v>
      </c>
      <c r="BJ151" s="18" t="s">
        <v>79</v>
      </c>
      <c r="BK151" s="146">
        <f t="shared" si="39"/>
        <v>0</v>
      </c>
      <c r="BL151" s="18" t="s">
        <v>133</v>
      </c>
      <c r="BM151" s="18" t="s">
        <v>697</v>
      </c>
    </row>
    <row r="152" spans="2:65" s="9" customFormat="1" ht="24.95" customHeight="1">
      <c r="B152" s="126"/>
      <c r="C152" s="127"/>
      <c r="D152" s="136" t="s">
        <v>110</v>
      </c>
      <c r="E152" s="136"/>
      <c r="F152" s="136"/>
      <c r="G152" s="136"/>
      <c r="H152" s="136"/>
      <c r="I152" s="136"/>
      <c r="J152" s="136"/>
      <c r="K152" s="136"/>
      <c r="L152" s="136"/>
      <c r="M152" s="136"/>
      <c r="N152" s="196">
        <f>BK152</f>
        <v>0</v>
      </c>
      <c r="O152" s="197"/>
      <c r="P152" s="197"/>
      <c r="Q152" s="197"/>
      <c r="R152" s="129"/>
      <c r="T152" s="130"/>
      <c r="U152" s="127"/>
      <c r="V152" s="127"/>
      <c r="W152" s="131">
        <f>SUM(W153:W155)</f>
        <v>2.7667860000000006</v>
      </c>
      <c r="X152" s="127"/>
      <c r="Y152" s="131">
        <f>SUM(Y153:Y155)</f>
        <v>1E-4</v>
      </c>
      <c r="Z152" s="127"/>
      <c r="AA152" s="132">
        <f>SUM(AA153:AA155)</f>
        <v>0.23602339999999999</v>
      </c>
      <c r="AR152" s="133" t="s">
        <v>92</v>
      </c>
      <c r="AT152" s="134" t="s">
        <v>71</v>
      </c>
      <c r="AU152" s="134" t="s">
        <v>79</v>
      </c>
      <c r="AY152" s="133" t="s">
        <v>128</v>
      </c>
      <c r="BK152" s="135">
        <f>SUM(BK153:BK155)</f>
        <v>0</v>
      </c>
    </row>
    <row r="153" spans="2:65" s="1" customFormat="1" ht="24.95" customHeight="1">
      <c r="B153" s="137"/>
      <c r="C153" s="138" t="s">
        <v>79</v>
      </c>
      <c r="D153" s="138" t="s">
        <v>129</v>
      </c>
      <c r="E153" s="139" t="s">
        <v>698</v>
      </c>
      <c r="F153" s="194" t="s">
        <v>699</v>
      </c>
      <c r="G153" s="194"/>
      <c r="H153" s="194"/>
      <c r="I153" s="194"/>
      <c r="J153" s="140" t="s">
        <v>700</v>
      </c>
      <c r="K153" s="141">
        <v>21.62</v>
      </c>
      <c r="L153" s="195"/>
      <c r="M153" s="195"/>
      <c r="N153" s="195">
        <f>ROUND(L153*K153,2)</f>
        <v>0</v>
      </c>
      <c r="O153" s="195"/>
      <c r="P153" s="195"/>
      <c r="Q153" s="195"/>
      <c r="R153" s="142"/>
      <c r="T153" s="143" t="s">
        <v>5</v>
      </c>
      <c r="U153" s="40" t="s">
        <v>37</v>
      </c>
      <c r="V153" s="144">
        <v>8.2000000000000003E-2</v>
      </c>
      <c r="W153" s="144">
        <f>V153*K153</f>
        <v>1.7728400000000002</v>
      </c>
      <c r="X153" s="144">
        <v>0</v>
      </c>
      <c r="Y153" s="144">
        <f>X153*K153</f>
        <v>0</v>
      </c>
      <c r="Z153" s="144">
        <v>1.057E-2</v>
      </c>
      <c r="AA153" s="145">
        <f>Z153*K153</f>
        <v>0.22852339999999999</v>
      </c>
      <c r="AR153" s="18" t="s">
        <v>133</v>
      </c>
      <c r="AT153" s="18" t="s">
        <v>129</v>
      </c>
      <c r="AU153" s="18" t="s">
        <v>92</v>
      </c>
      <c r="AY153" s="18" t="s">
        <v>128</v>
      </c>
      <c r="BE153" s="146">
        <f>IF(U153="základní",N153,0)</f>
        <v>0</v>
      </c>
      <c r="BF153" s="146">
        <f>IF(U153="snížená",N153,0)</f>
        <v>0</v>
      </c>
      <c r="BG153" s="146">
        <f>IF(U153="zákl. přenesená",N153,0)</f>
        <v>0</v>
      </c>
      <c r="BH153" s="146">
        <f>IF(U153="sníž. přenesená",N153,0)</f>
        <v>0</v>
      </c>
      <c r="BI153" s="146">
        <f>IF(U153="nulová",N153,0)</f>
        <v>0</v>
      </c>
      <c r="BJ153" s="18" t="s">
        <v>79</v>
      </c>
      <c r="BK153" s="146">
        <f>ROUND(L153*K153,2)</f>
        <v>0</v>
      </c>
      <c r="BL153" s="18" t="s">
        <v>133</v>
      </c>
      <c r="BM153" s="18" t="s">
        <v>701</v>
      </c>
    </row>
    <row r="154" spans="2:65" s="1" customFormat="1" ht="24.95" customHeight="1">
      <c r="B154" s="137"/>
      <c r="C154" s="138" t="s">
        <v>92</v>
      </c>
      <c r="D154" s="138" t="s">
        <v>129</v>
      </c>
      <c r="E154" s="139" t="s">
        <v>702</v>
      </c>
      <c r="F154" s="194" t="s">
        <v>703</v>
      </c>
      <c r="G154" s="194"/>
      <c r="H154" s="194"/>
      <c r="I154" s="194"/>
      <c r="J154" s="140" t="s">
        <v>198</v>
      </c>
      <c r="K154" s="141">
        <v>10</v>
      </c>
      <c r="L154" s="195"/>
      <c r="M154" s="195"/>
      <c r="N154" s="195">
        <f>ROUND(L154*K154,2)</f>
        <v>0</v>
      </c>
      <c r="O154" s="195"/>
      <c r="P154" s="195"/>
      <c r="Q154" s="195"/>
      <c r="R154" s="142"/>
      <c r="T154" s="143" t="s">
        <v>5</v>
      </c>
      <c r="U154" s="40" t="s">
        <v>37</v>
      </c>
      <c r="V154" s="144">
        <v>2.9000000000000001E-2</v>
      </c>
      <c r="W154" s="144">
        <f>V154*K154</f>
        <v>0.29000000000000004</v>
      </c>
      <c r="X154" s="144">
        <v>1.0000000000000001E-5</v>
      </c>
      <c r="Y154" s="144">
        <f>X154*K154</f>
        <v>1E-4</v>
      </c>
      <c r="Z154" s="144">
        <v>7.5000000000000002E-4</v>
      </c>
      <c r="AA154" s="145">
        <f>Z154*K154</f>
        <v>7.4999999999999997E-3</v>
      </c>
      <c r="AR154" s="18" t="s">
        <v>133</v>
      </c>
      <c r="AT154" s="18" t="s">
        <v>129</v>
      </c>
      <c r="AU154" s="18" t="s">
        <v>92</v>
      </c>
      <c r="AY154" s="18" t="s">
        <v>128</v>
      </c>
      <c r="BE154" s="146">
        <f>IF(U154="základní",N154,0)</f>
        <v>0</v>
      </c>
      <c r="BF154" s="146">
        <f>IF(U154="snížená",N154,0)</f>
        <v>0</v>
      </c>
      <c r="BG154" s="146">
        <f>IF(U154="zákl. přenesená",N154,0)</f>
        <v>0</v>
      </c>
      <c r="BH154" s="146">
        <f>IF(U154="sníž. přenesená",N154,0)</f>
        <v>0</v>
      </c>
      <c r="BI154" s="146">
        <f>IF(U154="nulová",N154,0)</f>
        <v>0</v>
      </c>
      <c r="BJ154" s="18" t="s">
        <v>79</v>
      </c>
      <c r="BK154" s="146">
        <f>ROUND(L154*K154,2)</f>
        <v>0</v>
      </c>
      <c r="BL154" s="18" t="s">
        <v>133</v>
      </c>
      <c r="BM154" s="18" t="s">
        <v>704</v>
      </c>
    </row>
    <row r="155" spans="2:65" s="1" customFormat="1" ht="24.95" customHeight="1">
      <c r="B155" s="137"/>
      <c r="C155" s="138" t="s">
        <v>140</v>
      </c>
      <c r="D155" s="138" t="s">
        <v>129</v>
      </c>
      <c r="E155" s="139" t="s">
        <v>705</v>
      </c>
      <c r="F155" s="194" t="s">
        <v>706</v>
      </c>
      <c r="G155" s="194"/>
      <c r="H155" s="194"/>
      <c r="I155" s="194"/>
      <c r="J155" s="140" t="s">
        <v>624</v>
      </c>
      <c r="K155" s="141">
        <v>0.22900000000000001</v>
      </c>
      <c r="L155" s="195"/>
      <c r="M155" s="195"/>
      <c r="N155" s="195">
        <f>ROUND(L155*K155,2)</f>
        <v>0</v>
      </c>
      <c r="O155" s="195"/>
      <c r="P155" s="195"/>
      <c r="Q155" s="195"/>
      <c r="R155" s="142"/>
      <c r="T155" s="143" t="s">
        <v>5</v>
      </c>
      <c r="U155" s="40" t="s">
        <v>37</v>
      </c>
      <c r="V155" s="144">
        <v>3.0739999999999998</v>
      </c>
      <c r="W155" s="144">
        <f>V155*K155</f>
        <v>0.70394599999999996</v>
      </c>
      <c r="X155" s="144">
        <v>0</v>
      </c>
      <c r="Y155" s="144">
        <f>X155*K155</f>
        <v>0</v>
      </c>
      <c r="Z155" s="144">
        <v>0</v>
      </c>
      <c r="AA155" s="145">
        <f>Z155*K155</f>
        <v>0</v>
      </c>
      <c r="AR155" s="18" t="s">
        <v>133</v>
      </c>
      <c r="AT155" s="18" t="s">
        <v>129</v>
      </c>
      <c r="AU155" s="18" t="s">
        <v>92</v>
      </c>
      <c r="AY155" s="18" t="s">
        <v>128</v>
      </c>
      <c r="BE155" s="146">
        <f>IF(U155="základní",N155,0)</f>
        <v>0</v>
      </c>
      <c r="BF155" s="146">
        <f>IF(U155="snížená",N155,0)</f>
        <v>0</v>
      </c>
      <c r="BG155" s="146">
        <f>IF(U155="zákl. přenesená",N155,0)</f>
        <v>0</v>
      </c>
      <c r="BH155" s="146">
        <f>IF(U155="sníž. přenesená",N155,0)</f>
        <v>0</v>
      </c>
      <c r="BI155" s="146">
        <f>IF(U155="nulová",N155,0)</f>
        <v>0</v>
      </c>
      <c r="BJ155" s="18" t="s">
        <v>79</v>
      </c>
      <c r="BK155" s="146">
        <f>ROUND(L155*K155,2)</f>
        <v>0</v>
      </c>
      <c r="BL155" s="18" t="s">
        <v>133</v>
      </c>
      <c r="BM155" s="18" t="s">
        <v>707</v>
      </c>
    </row>
    <row r="156" spans="2:65" s="9" customFormat="1" ht="24.95" customHeight="1">
      <c r="B156" s="126"/>
      <c r="C156" s="127"/>
      <c r="D156" s="136" t="s">
        <v>606</v>
      </c>
      <c r="E156" s="136"/>
      <c r="F156" s="136"/>
      <c r="G156" s="136"/>
      <c r="H156" s="136"/>
      <c r="I156" s="136"/>
      <c r="J156" s="136"/>
      <c r="K156" s="136"/>
      <c r="L156" s="136"/>
      <c r="M156" s="136"/>
      <c r="N156" s="196">
        <f>BK156</f>
        <v>0</v>
      </c>
      <c r="O156" s="197"/>
      <c r="P156" s="197"/>
      <c r="Q156" s="197"/>
      <c r="R156" s="129"/>
      <c r="T156" s="130"/>
      <c r="U156" s="127"/>
      <c r="V156" s="127"/>
      <c r="W156" s="131">
        <f>W157</f>
        <v>5.13</v>
      </c>
      <c r="X156" s="127"/>
      <c r="Y156" s="131">
        <f>Y157</f>
        <v>0</v>
      </c>
      <c r="Z156" s="127"/>
      <c r="AA156" s="132">
        <f>AA157</f>
        <v>0.09</v>
      </c>
      <c r="AR156" s="133" t="s">
        <v>92</v>
      </c>
      <c r="AT156" s="134" t="s">
        <v>71</v>
      </c>
      <c r="AU156" s="134" t="s">
        <v>79</v>
      </c>
      <c r="AY156" s="133" t="s">
        <v>128</v>
      </c>
      <c r="BK156" s="135">
        <f>BK157</f>
        <v>0</v>
      </c>
    </row>
    <row r="157" spans="2:65" s="1" customFormat="1" ht="24.95" customHeight="1">
      <c r="B157" s="137"/>
      <c r="C157" s="138" t="s">
        <v>79</v>
      </c>
      <c r="D157" s="138" t="s">
        <v>129</v>
      </c>
      <c r="E157" s="139" t="s">
        <v>708</v>
      </c>
      <c r="F157" s="194" t="s">
        <v>709</v>
      </c>
      <c r="G157" s="194"/>
      <c r="H157" s="194"/>
      <c r="I157" s="194"/>
      <c r="J157" s="140" t="s">
        <v>710</v>
      </c>
      <c r="K157" s="141">
        <v>90</v>
      </c>
      <c r="L157" s="195"/>
      <c r="M157" s="195"/>
      <c r="N157" s="195">
        <f>ROUND(L157*K157,2)</f>
        <v>0</v>
      </c>
      <c r="O157" s="195"/>
      <c r="P157" s="195"/>
      <c r="Q157" s="195"/>
      <c r="R157" s="142"/>
      <c r="T157" s="143" t="s">
        <v>5</v>
      </c>
      <c r="U157" s="151" t="s">
        <v>37</v>
      </c>
      <c r="V157" s="152">
        <v>5.7000000000000002E-2</v>
      </c>
      <c r="W157" s="152">
        <f>V157*K157</f>
        <v>5.13</v>
      </c>
      <c r="X157" s="152">
        <v>0</v>
      </c>
      <c r="Y157" s="152">
        <f>X157*K157</f>
        <v>0</v>
      </c>
      <c r="Z157" s="152">
        <v>1E-3</v>
      </c>
      <c r="AA157" s="153">
        <f>Z157*K157</f>
        <v>0.09</v>
      </c>
      <c r="AR157" s="18" t="s">
        <v>133</v>
      </c>
      <c r="AT157" s="18" t="s">
        <v>129</v>
      </c>
      <c r="AU157" s="18" t="s">
        <v>92</v>
      </c>
      <c r="AY157" s="18" t="s">
        <v>128</v>
      </c>
      <c r="BE157" s="146">
        <f>IF(U157="základní",N157,0)</f>
        <v>0</v>
      </c>
      <c r="BF157" s="146">
        <f>IF(U157="snížená",N157,0)</f>
        <v>0</v>
      </c>
      <c r="BG157" s="146">
        <f>IF(U157="zákl. přenesená",N157,0)</f>
        <v>0</v>
      </c>
      <c r="BH157" s="146">
        <f>IF(U157="sníž. přenesená",N157,0)</f>
        <v>0</v>
      </c>
      <c r="BI157" s="146">
        <f>IF(U157="nulová",N157,0)</f>
        <v>0</v>
      </c>
      <c r="BJ157" s="18" t="s">
        <v>79</v>
      </c>
      <c r="BK157" s="146">
        <f>ROUND(L157*K157,2)</f>
        <v>0</v>
      </c>
      <c r="BL157" s="18" t="s">
        <v>133</v>
      </c>
      <c r="BM157" s="18" t="s">
        <v>711</v>
      </c>
    </row>
    <row r="158" spans="2:65" s="1" customFormat="1" ht="6.95" customHeight="1">
      <c r="B158" s="55"/>
      <c r="C158" s="56"/>
      <c r="D158" s="56"/>
      <c r="E158" s="56"/>
      <c r="F158" s="56"/>
      <c r="G158" s="56"/>
      <c r="H158" s="56"/>
      <c r="I158" s="56"/>
      <c r="J158" s="56"/>
      <c r="K158" s="56"/>
      <c r="L158" s="56"/>
      <c r="M158" s="56"/>
      <c r="N158" s="56"/>
      <c r="O158" s="56"/>
      <c r="P158" s="56"/>
      <c r="Q158" s="56"/>
      <c r="R158" s="57"/>
    </row>
  </sheetData>
  <mergeCells count="167">
    <mergeCell ref="N155:Q155"/>
    <mergeCell ref="N142:Q142"/>
    <mergeCell ref="N145:Q145"/>
    <mergeCell ref="N146:Q146"/>
    <mergeCell ref="N147:Q147"/>
    <mergeCell ref="N148:Q148"/>
    <mergeCell ref="N149:Q149"/>
    <mergeCell ref="N150:Q150"/>
    <mergeCell ref="N151:Q151"/>
    <mergeCell ref="N153:Q153"/>
    <mergeCell ref="N154:Q154"/>
    <mergeCell ref="L144:M144"/>
    <mergeCell ref="N125:Q125"/>
    <mergeCell ref="L126:M126"/>
    <mergeCell ref="N126:Q126"/>
    <mergeCell ref="L127:M127"/>
    <mergeCell ref="N127:Q127"/>
    <mergeCell ref="N128:Q128"/>
    <mergeCell ref="N129:Q129"/>
    <mergeCell ref="N130:Q130"/>
    <mergeCell ref="N131:Q131"/>
    <mergeCell ref="N132:Q132"/>
    <mergeCell ref="N134:Q134"/>
    <mergeCell ref="N135:Q135"/>
    <mergeCell ref="N136:Q136"/>
    <mergeCell ref="N137:Q137"/>
    <mergeCell ref="N133:Q133"/>
    <mergeCell ref="N140:Q140"/>
    <mergeCell ref="N141:Q141"/>
    <mergeCell ref="N143:Q143"/>
    <mergeCell ref="N144:Q144"/>
    <mergeCell ref="F121:I121"/>
    <mergeCell ref="F124:I124"/>
    <mergeCell ref="F123:I123"/>
    <mergeCell ref="F122:I122"/>
    <mergeCell ref="F126:I126"/>
    <mergeCell ref="N157:Q157"/>
    <mergeCell ref="N152:Q152"/>
    <mergeCell ref="N156:Q156"/>
    <mergeCell ref="N139:Q139"/>
    <mergeCell ref="N138:Q138"/>
    <mergeCell ref="F127:I127"/>
    <mergeCell ref="F130:I130"/>
    <mergeCell ref="F128:I128"/>
    <mergeCell ref="F129:I129"/>
    <mergeCell ref="F131:I131"/>
    <mergeCell ref="F132:I132"/>
    <mergeCell ref="F134:I134"/>
    <mergeCell ref="F135:I135"/>
    <mergeCell ref="F136:I136"/>
    <mergeCell ref="F137:I137"/>
    <mergeCell ref="F138:I138"/>
    <mergeCell ref="F139:I139"/>
    <mergeCell ref="F140:I140"/>
    <mergeCell ref="F141:I141"/>
    <mergeCell ref="L147:M147"/>
    <mergeCell ref="L148:M148"/>
    <mergeCell ref="L149:M149"/>
    <mergeCell ref="L150:M150"/>
    <mergeCell ref="L151:M151"/>
    <mergeCell ref="L153:M153"/>
    <mergeCell ref="L154:M154"/>
    <mergeCell ref="L155:M155"/>
    <mergeCell ref="L157:M157"/>
    <mergeCell ref="L121:M121"/>
    <mergeCell ref="N121:Q121"/>
    <mergeCell ref="L122:M122"/>
    <mergeCell ref="N122:Q122"/>
    <mergeCell ref="L123:M123"/>
    <mergeCell ref="N123:Q123"/>
    <mergeCell ref="L124:M124"/>
    <mergeCell ref="N124:Q124"/>
    <mergeCell ref="L146:M146"/>
    <mergeCell ref="L145:M145"/>
    <mergeCell ref="L128:M128"/>
    <mergeCell ref="L135:M135"/>
    <mergeCell ref="L131:M131"/>
    <mergeCell ref="L129:M129"/>
    <mergeCell ref="L130:M130"/>
    <mergeCell ref="L132:M132"/>
    <mergeCell ref="L134:M134"/>
    <mergeCell ref="L136:M136"/>
    <mergeCell ref="L137:M137"/>
    <mergeCell ref="L138:M138"/>
    <mergeCell ref="L139:M139"/>
    <mergeCell ref="L140:M140"/>
    <mergeCell ref="L141:M141"/>
    <mergeCell ref="L143:M143"/>
    <mergeCell ref="N116:Q116"/>
    <mergeCell ref="N117:Q117"/>
    <mergeCell ref="N118:Q118"/>
    <mergeCell ref="F119:I119"/>
    <mergeCell ref="F120:I120"/>
    <mergeCell ref="L119:M119"/>
    <mergeCell ref="N119:Q119"/>
    <mergeCell ref="L120:M120"/>
    <mergeCell ref="N120:Q120"/>
    <mergeCell ref="L99:Q99"/>
    <mergeCell ref="C105:Q105"/>
    <mergeCell ref="F107:P107"/>
    <mergeCell ref="F108:P108"/>
    <mergeCell ref="M110:P110"/>
    <mergeCell ref="M112:Q112"/>
    <mergeCell ref="M113:Q113"/>
    <mergeCell ref="F115:I115"/>
    <mergeCell ref="L115:M115"/>
    <mergeCell ref="N115:Q115"/>
    <mergeCell ref="N88:Q88"/>
    <mergeCell ref="N89:Q89"/>
    <mergeCell ref="N90:Q90"/>
    <mergeCell ref="N91:Q91"/>
    <mergeCell ref="N92:Q92"/>
    <mergeCell ref="N93:Q93"/>
    <mergeCell ref="N94:Q94"/>
    <mergeCell ref="N97:Q97"/>
    <mergeCell ref="N95:Q95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H1:K1"/>
    <mergeCell ref="S2:AC2"/>
    <mergeCell ref="M27:P27"/>
    <mergeCell ref="M30:P30"/>
    <mergeCell ref="M28:P28"/>
    <mergeCell ref="H32:J32"/>
    <mergeCell ref="M32:P32"/>
    <mergeCell ref="H33:J33"/>
    <mergeCell ref="M33:P33"/>
    <mergeCell ref="F153:I153"/>
    <mergeCell ref="F154:I154"/>
    <mergeCell ref="F155:I155"/>
    <mergeCell ref="F157:I157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H34:J34"/>
    <mergeCell ref="M34:P34"/>
    <mergeCell ref="H35:J35"/>
    <mergeCell ref="M35:P35"/>
    <mergeCell ref="H36:J36"/>
    <mergeCell ref="M36:P36"/>
    <mergeCell ref="F145:I145"/>
    <mergeCell ref="F143:I143"/>
    <mergeCell ref="F144:I144"/>
    <mergeCell ref="F146:I146"/>
    <mergeCell ref="F147:I147"/>
    <mergeCell ref="F148:I148"/>
    <mergeCell ref="F149:I149"/>
    <mergeCell ref="F150:I150"/>
    <mergeCell ref="F151:I151"/>
  </mergeCells>
  <hyperlinks>
    <hyperlink ref="F1:G1" location="C2" display="1) Krycí list rozpočtu" xr:uid="{00000000-0004-0000-0200-000000000000}"/>
    <hyperlink ref="H1:K1" location="C86" display="2) Rekapitulace rozpočtu" xr:uid="{00000000-0004-0000-0200-000001000000}"/>
    <hyperlink ref="L1" location="C115" display="3) Rozpočet" xr:uid="{00000000-0004-0000-0200-000002000000}"/>
    <hyperlink ref="S1:T1" location="'Rekapitulace stavby'!C2" display="Rekapitulace stavby" xr:uid="{00000000-0004-0000-0200-000003000000}"/>
  </hyperlinks>
  <pageMargins left="0.58333330000000005" right="0.35" top="0.5" bottom="0.46666669999999999" header="0" footer="0"/>
  <pageSetup paperSize="9" scale="82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D.2.1 Technologie zd...</vt:lpstr>
      <vt:lpstr>02 - D.2.1 Demontáže</vt:lpstr>
      <vt:lpstr>'01 - D.2.1 Technologie zd...'!Názvy_tisku</vt:lpstr>
      <vt:lpstr>'02 - D.2.1 Demontáže'!Názvy_tisku</vt:lpstr>
      <vt:lpstr>'Rekapitulace stavby'!Názvy_tisku</vt:lpstr>
      <vt:lpstr>'01 - D.2.1 Technologie zd...'!Oblast_tisku</vt:lpstr>
      <vt:lpstr>'02 - D.2.1 Demontáže'!Oblast_tisku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Pavel-PC\Pavel</dc:creator>
  <cp:lastModifiedBy>Pavel</cp:lastModifiedBy>
  <cp:lastPrinted>2020-04-18T15:00:18Z</cp:lastPrinted>
  <dcterms:created xsi:type="dcterms:W3CDTF">2020-03-31T17:22:15Z</dcterms:created>
  <dcterms:modified xsi:type="dcterms:W3CDTF">2020-04-20T07:38:43Z</dcterms:modified>
</cp:coreProperties>
</file>