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30" activeTab="1"/>
  </bookViews>
  <sheets>
    <sheet name="Rekapitulace stavby" sheetId="1" r:id="rId1"/>
    <sheet name="200803B - Revitalizace sp..." sheetId="2" r:id="rId2"/>
  </sheets>
  <definedNames>
    <definedName name="_xlnm._FilterDatabase" localSheetId="1" hidden="1">'200803B - Revitalizace sp...'!$C$120:$K$168</definedName>
    <definedName name="_xlnm.Print_Area" localSheetId="1">'200803B - Revitalizace sp...'!$C$4:$J$76,'200803B - Revitalizace sp...'!$C$82:$J$104,'200803B - Revitalizace sp...'!$C$110:$K$168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'200803B - Revitalizace sp...'!$120:$120</definedName>
  </definedNames>
  <calcPr calcId="162913"/>
</workbook>
</file>

<file path=xl/sharedStrings.xml><?xml version="1.0" encoding="utf-8"?>
<sst xmlns="http://schemas.openxmlformats.org/spreadsheetml/2006/main" count="824" uniqueCount="252">
  <si>
    <t>Export Komplet</t>
  </si>
  <si>
    <t/>
  </si>
  <si>
    <t>2.0</t>
  </si>
  <si>
    <t>ZAMOK</t>
  </si>
  <si>
    <t>False</t>
  </si>
  <si>
    <t>{7fa6d20e-a02b-4657-afca-7d1d6081c77c}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</si>
  <si>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</si>
  <si>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</si>
  <si>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</si>
  <si>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</si>
  <si>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</si>
  <si>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</si>
  <si>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</si>
  <si>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</si>
  <si>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200803B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</si>
  <si>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</si>
  <si>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</si>
  <si>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sportovního areálu Lipky - část B – automatický závlahový systém</t>
  </si>
  <si>
    <t>KSO:</t>
  </si>
  <si>
    <t>CC-CZ:</t>
  </si>
  <si>
    <t>Místo:</t>
  </si>
  <si>
    <t>Horažďovice</t>
  </si>
  <si>
    <t>Datum:</t>
  </si>
  <si>
    <t>30. 9. 2020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</si>
  <si>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</si>
  <si>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</si>
  <si>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</si>
  <si>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</si>
  <si>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</si>
  <si>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</si>
  <si>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</si>
  <si>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</si>
  <si>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</si>
  <si>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</si>
  <si>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</si>
  <si>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</si>
  <si>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</si>
  <si>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</si>
  <si>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</si>
  <si>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</si>
  <si>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</si>
  <si>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</si>
  <si>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</si>
  <si>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</si>
  <si>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</si>
  <si>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</si>
  <si>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</si>
  <si>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</si>
  <si>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</si>
  <si>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</si>
  <si>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</si>
  <si>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</si>
  <si>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</si>
  <si>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</si>
  <si>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</si>
  <si>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</si>
  <si>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</si>
  <si>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</si>
  <si>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</si>
  <si>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</si>
  <si>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</si>
  <si>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</si>
  <si>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</si>
  <si>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</si>
  <si>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</si>
  <si>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</si>
  <si>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</si>
  <si>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</si>
  <si>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</si>
  <si>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</si>
  <si>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</si>
  <si>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</si>
  <si>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</si>
  <si>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</si>
  <si>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</si>
  <si>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</si>
  <si>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</si>
  <si>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</si>
  <si>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</si>
  <si>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</si>
  <si>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</si>
  <si>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</si>
  <si>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VYKRN</t>
  </si>
  <si>
    <t>187,1</t>
  </si>
  <si>
    <t>2</t>
  </si>
  <si>
    <t>NADRZ</t>
  </si>
  <si>
    <t>80</t>
  </si>
  <si>
    <t>KRYCÍ LIST SOUPISU PRACÍ</t>
  </si>
  <si>
    <t>OBSNADRZ</t>
  </si>
  <si>
    <t>107,1</t>
  </si>
  <si>
    <t>VYK</t>
  </si>
  <si>
    <t>82,8</t>
  </si>
  <si>
    <t>ZAS</t>
  </si>
  <si>
    <t>55,2</t>
  </si>
  <si>
    <t>OBS</t>
  </si>
  <si>
    <t>24,8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</si>
  <si>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</si>
  <si>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</si>
  <si>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</si>
  <si>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</si>
  <si>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</si>
  <si>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</si>
  <si>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</si>
  <si>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</si>
  <si>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</si>
  <si>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</si>
  <si>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</si>
  <si>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</si>
  <si>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</si>
  <si>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</si>
  <si>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</si>
  <si>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</si>
  <si>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</si>
  <si>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</si>
  <si>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</si>
  <si>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</si>
  <si>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</si>
  <si>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</si>
  <si>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</si>
  <si>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</si>
  <si>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</si>
  <si>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</si>
  <si>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</si>
  <si>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</si>
  <si>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</si>
  <si>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</si>
  <si>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</si>
  <si>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</si>
  <si>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131201102</t>
  </si>
  <si>
    <t>Hloubení nezapažených jam a zářezů s urovnáním dna do předepsaného profilu a spádu v hornině tř. 3 přes 100 do 1 000 m3</t>
  </si>
  <si>
    <t>m3</t>
  </si>
  <si>
    <t>CS ÚRS 2019 01</t>
  </si>
  <si>
    <t>4</t>
  </si>
  <si>
    <t>-79191060</t>
  </si>
  <si>
    <t>VV</t>
  </si>
  <si>
    <t>50+30</t>
  </si>
  <si>
    <t>45*(0,3+1,4)*1,4</t>
  </si>
  <si>
    <t>Mezisoučet</t>
  </si>
  <si>
    <t>3</t>
  </si>
  <si>
    <t>132201101</t>
  </si>
  <si>
    <t>Hloubení zapažených i nezapažených rýh šířky do 600 mm  s urovnáním dna do předepsaného profilu a spádu v hornině tř. 3 do 100 m3</t>
  </si>
  <si>
    <t>-564757428</t>
  </si>
  <si>
    <t>"rPe"0,4*1,2*80+"EI-ZTI"0,4*0,9*70+"KG"0,4*1,2*40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</si>
  <si>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</si>
  <si>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</si>
  <si>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953790928</t>
  </si>
  <si>
    <t>OBS+NADRZ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</si>
  <si>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</si>
  <si>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</si>
  <si>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708054492</t>
  </si>
  <si>
    <t>101,2*7</t>
  </si>
  <si>
    <t>5</t>
  </si>
  <si>
    <t>174101101</t>
  </si>
  <si>
    <t>Zásyp sypaninou z jakékoliv horniny  s uložením výkopku ve vrstvách se zhutněním jam, šachet, rýh nebo kolem objektů v těchto vykopávkách</t>
  </si>
  <si>
    <t>1879194993</t>
  </si>
  <si>
    <t>0,4*(1,2-0,4)*80+0,4*(0,9-0,3)*70+0,4*(1,2-0,4)*40</t>
  </si>
  <si>
    <t>6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</si>
  <si>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</si>
  <si>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</si>
  <si>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-914430368</t>
  </si>
  <si>
    <t>0,4*0,4*80+0,4*0,3*70+0,4*0,3*30</t>
  </si>
  <si>
    <t>7</t>
  </si>
  <si>
    <t>M</t>
  </si>
  <si>
    <t>58331351</t>
  </si>
  <si>
    <t>kamenivo těžené drobné frakce 0/4</t>
  </si>
  <si>
    <t>t</t>
  </si>
  <si>
    <t>8</t>
  </si>
  <si>
    <t>-1285528259</t>
  </si>
  <si>
    <t>OBS*1,4</t>
  </si>
  <si>
    <t>Trubní vedení</t>
  </si>
  <si>
    <t>871161141</t>
  </si>
  <si>
    <t>Montáž vodovodního potrubí z plastů v otevřeném výkopu z polyetylenu PE 100 svařovaných na tupo SDR 11/PN16 D 32 x 3,0 mm</t>
  </si>
  <si>
    <t>m</t>
  </si>
  <si>
    <t>-1272525128</t>
  </si>
  <si>
    <t>80+2*3,0</t>
  </si>
  <si>
    <t>9</t>
  </si>
  <si>
    <t>28613752</t>
  </si>
  <si>
    <t>potrubí vodovodní LDPE (rPE) D 32x4,4mm</t>
  </si>
  <si>
    <t>164210168</t>
  </si>
  <si>
    <t>10</t>
  </si>
  <si>
    <t>894812112</t>
  </si>
  <si>
    <t>Revizní a čistící šachta z polypropylenu PP pro hladké trouby DN 315 šachtové dno (DN šachty / DN trubního vedení) DN 315/150 pravý nebo levý přítok</t>
  </si>
  <si>
    <t>kus</t>
  </si>
  <si>
    <t>1828024829</t>
  </si>
  <si>
    <t>11</t>
  </si>
  <si>
    <t>894812131</t>
  </si>
  <si>
    <t>Revizní a čistící šachta z polypropylenu PP pro hladké trouby DN 315 roura šachtová korugovaná bez hrdla, světlé hloubky 1250 mm</t>
  </si>
  <si>
    <t>1991929258</t>
  </si>
  <si>
    <t>12</t>
  </si>
  <si>
    <t>894812163</t>
  </si>
  <si>
    <t>Revizní a čistící šachta z polypropylenu PP pro hladké trouby DN 315 poklop litinový (pro třídu zatížení) plný do teleskopické trubky (D400)</t>
  </si>
  <si>
    <t>1632242186</t>
  </si>
  <si>
    <t>13</t>
  </si>
  <si>
    <t>R8-0001</t>
  </si>
  <si>
    <t>D+M retenční ŽB nádrže RN4 = 50 m3 vč. připojení, založení a statického zajištění pro pojezd D400 a filtrační šachty</t>
  </si>
  <si>
    <t>soubor</t>
  </si>
  <si>
    <t>-82865664</t>
  </si>
  <si>
    <t>14</t>
  </si>
  <si>
    <t>R8-0002</t>
  </si>
  <si>
    <t>D+M vsakovacího objektu VŠAK4 -  plocha 30 m2 vč. připojení, založení a statického zajištění pro třídu zatížení D400</t>
  </si>
  <si>
    <t>-235700247</t>
  </si>
  <si>
    <t>998</t>
  </si>
  <si>
    <t>Přesun hmot</t>
  </si>
  <si>
    <t>998222012</t>
  </si>
  <si>
    <t>Přesun hmot pro tělovýchovné plochy  dopravní vzdálenost do 200 m</t>
  </si>
  <si>
    <t>-231959123</t>
  </si>
  <si>
    <t>PSV</t>
  </si>
  <si>
    <t>Práce a dodávky PSV</t>
  </si>
  <si>
    <t>721</t>
  </si>
  <si>
    <t>Zdravotechnika - vnitřní kanalizace</t>
  </si>
  <si>
    <t>16</t>
  </si>
  <si>
    <t>721173403</t>
  </si>
  <si>
    <t>Potrubí z plastových trub PVC SN4 svodné (ležaté) DN 160</t>
  </si>
  <si>
    <t>1714302595</t>
  </si>
  <si>
    <t>17</t>
  </si>
  <si>
    <t>721242805</t>
  </si>
  <si>
    <t>Demontáž lapačů střešních splavenin  DN 150</t>
  </si>
  <si>
    <t>843496691</t>
  </si>
  <si>
    <t>18</t>
  </si>
  <si>
    <t>998721101</t>
  </si>
  <si>
    <t>Přesun hmot pro vnitřní kanalizace  stanovený z hmotnosti přesunovaného materiálu vodorovná dopravní vzdálenost do 50 m v objektech výšky do 6 m</t>
  </si>
  <si>
    <t>1373475847</t>
  </si>
  <si>
    <t>19</t>
  </si>
  <si>
    <t>R721-0001</t>
  </si>
  <si>
    <t xml:space="preserve">Opětovná montáž lapače střešních splavenin litinového </t>
  </si>
  <si>
    <t>1092826606</t>
  </si>
  <si>
    <t>20</t>
  </si>
  <si>
    <t>R721-0002</t>
  </si>
  <si>
    <t>Zaslepení stávajícího potrubí KG DN 160</t>
  </si>
  <si>
    <t>-1565661419</t>
  </si>
  <si>
    <t>722</t>
  </si>
  <si>
    <t>Zdravotechnika - vnitřní vodovod</t>
  </si>
  <si>
    <t>R722-0001</t>
  </si>
  <si>
    <t>D+M závlaha hřiště - viz samostatný rozpočet</t>
  </si>
  <si>
    <t>-1210193451</t>
  </si>
  <si>
    <t>724</t>
  </si>
  <si>
    <t>Zdravotechnika - strojní vybavení</t>
  </si>
  <si>
    <t>22</t>
  </si>
  <si>
    <t>R724-0001</t>
  </si>
  <si>
    <t>D+M čerpadlo ponorné nerezové H max 90m, Gmax 4,5 m3/hod vč. uchycení a zpětné klapky</t>
  </si>
  <si>
    <t>soubot</t>
  </si>
  <si>
    <t>-1183721992</t>
  </si>
  <si>
    <t>23</t>
  </si>
  <si>
    <t>R724-0002</t>
  </si>
  <si>
    <t>D+M hladinový komplet vč. sond, blokace z RN4 a napájením z RP6, kabelů a ochranných trubek</t>
  </si>
  <si>
    <t>133525659</t>
  </si>
  <si>
    <t>741</t>
  </si>
  <si>
    <t>Elektroinstalace - silnoproud</t>
  </si>
  <si>
    <t>24</t>
  </si>
  <si>
    <t>741810001</t>
  </si>
  <si>
    <t>Zkoušky a prohlídky elektrických rozvodů a zařízení celková prohlídka a vyhotovení revizní zprávy pro objem montážních prací do 100 tis. Kč</t>
  </si>
  <si>
    <t>706679480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</si>
</sst>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52">
      <selection activeCell="A52" sqref="A5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0"/>
      <c r="AQ5" s="20"/>
      <c r="AR5" s="18"/>
      <c r="BE5" s="273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0"/>
      <c r="AQ6" s="20"/>
      <c r="AR6" s="18"/>
      <c r="BE6" s="274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4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4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4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74"/>
      <c r="BS10" s="15" t="s">
        <v>6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74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4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74"/>
      <c r="BS13" s="15" t="s">
        <v>6</v>
      </c>
    </row>
    <row r="14" spans="2:71" ht="12.75">
      <c r="B14" s="19"/>
      <c r="C14" s="20"/>
      <c r="D14" s="20"/>
      <c r="E14" s="268" t="s">
        <v>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74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4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74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74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4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74"/>
      <c r="BS19" s="15" t="s">
        <v>6</v>
      </c>
    </row>
    <row r="20" spans="2:71" ht="18.4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74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4"/>
    </row>
    <row r="22" spans="2:57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4"/>
    </row>
    <row r="23" spans="2:57" ht="16.5" customHeight="1">
      <c r="B23" s="19"/>
      <c r="C23" s="20"/>
      <c r="D23" s="20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0"/>
      <c r="AP23" s="20"/>
      <c r="AQ23" s="20"/>
      <c r="AR23" s="18"/>
      <c r="BE23" s="274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4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4"/>
    </row>
    <row r="26" spans="2:57" s="1" customFormat="1" ht="25.9" customHeight="1"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6">
        <f>ROUND(AG94,2)</f>
        <v>0</v>
      </c>
      <c r="AL26" s="277"/>
      <c r="AM26" s="277"/>
      <c r="AN26" s="277"/>
      <c r="AO26" s="277"/>
      <c r="AP26" s="33"/>
      <c r="AQ26" s="33"/>
      <c r="AR26" s="36"/>
      <c r="BE26" s="274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4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1" t="s">
        <v>36</v>
      </c>
      <c r="M28" s="271"/>
      <c r="N28" s="271"/>
      <c r="O28" s="271"/>
      <c r="P28" s="271"/>
      <c r="Q28" s="33"/>
      <c r="R28" s="33"/>
      <c r="S28" s="33"/>
      <c r="T28" s="33"/>
      <c r="U28" s="33"/>
      <c r="V28" s="33"/>
      <c r="W28" s="271" t="s">
        <v>37</v>
      </c>
      <c r="X28" s="271"/>
      <c r="Y28" s="271"/>
      <c r="Z28" s="271"/>
      <c r="AA28" s="271"/>
      <c r="AB28" s="271"/>
      <c r="AC28" s="271"/>
      <c r="AD28" s="271"/>
      <c r="AE28" s="271"/>
      <c r="AF28" s="33"/>
      <c r="AG28" s="33"/>
      <c r="AH28" s="33"/>
      <c r="AI28" s="33"/>
      <c r="AJ28" s="33"/>
      <c r="AK28" s="271" t="s">
        <v>38</v>
      </c>
      <c r="AL28" s="271"/>
      <c r="AM28" s="271"/>
      <c r="AN28" s="271"/>
      <c r="AO28" s="271"/>
      <c r="AP28" s="33"/>
      <c r="AQ28" s="33"/>
      <c r="AR28" s="36"/>
      <c r="BE28" s="274"/>
    </row>
    <row r="29" spans="2:57" s="2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37">
        <v>0.21</v>
      </c>
      <c r="M29" s="238"/>
      <c r="N29" s="238"/>
      <c r="O29" s="238"/>
      <c r="P29" s="238"/>
      <c r="Q29" s="38"/>
      <c r="R29" s="38"/>
      <c r="S29" s="38"/>
      <c r="T29" s="38"/>
      <c r="U29" s="38"/>
      <c r="V29" s="38"/>
      <c r="W29" s="272">
        <f>ROUND(AZ94,2)</f>
        <v>0</v>
      </c>
      <c r="X29" s="238"/>
      <c r="Y29" s="238"/>
      <c r="Z29" s="238"/>
      <c r="AA29" s="238"/>
      <c r="AB29" s="238"/>
      <c r="AC29" s="238"/>
      <c r="AD29" s="238"/>
      <c r="AE29" s="238"/>
      <c r="AF29" s="38"/>
      <c r="AG29" s="38"/>
      <c r="AH29" s="38"/>
      <c r="AI29" s="38"/>
      <c r="AJ29" s="38"/>
      <c r="AK29" s="272">
        <f>ROUND(AV94,2)</f>
        <v>0</v>
      </c>
      <c r="AL29" s="238"/>
      <c r="AM29" s="238"/>
      <c r="AN29" s="238"/>
      <c r="AO29" s="238"/>
      <c r="AP29" s="38"/>
      <c r="AQ29" s="38"/>
      <c r="AR29" s="39"/>
      <c r="BE29" s="275"/>
    </row>
    <row r="30" spans="2:57" s="2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37">
        <v>0.15</v>
      </c>
      <c r="M30" s="238"/>
      <c r="N30" s="238"/>
      <c r="O30" s="238"/>
      <c r="P30" s="238"/>
      <c r="Q30" s="38"/>
      <c r="R30" s="38"/>
      <c r="S30" s="38"/>
      <c r="T30" s="38"/>
      <c r="U30" s="38"/>
      <c r="V30" s="38"/>
      <c r="W30" s="272">
        <f>ROUND(BA94,2)</f>
        <v>0</v>
      </c>
      <c r="X30" s="238"/>
      <c r="Y30" s="238"/>
      <c r="Z30" s="238"/>
      <c r="AA30" s="238"/>
      <c r="AB30" s="238"/>
      <c r="AC30" s="238"/>
      <c r="AD30" s="238"/>
      <c r="AE30" s="238"/>
      <c r="AF30" s="38"/>
      <c r="AG30" s="38"/>
      <c r="AH30" s="38"/>
      <c r="AI30" s="38"/>
      <c r="AJ30" s="38"/>
      <c r="AK30" s="272">
        <f>ROUND(AW94,2)</f>
        <v>0</v>
      </c>
      <c r="AL30" s="238"/>
      <c r="AM30" s="238"/>
      <c r="AN30" s="238"/>
      <c r="AO30" s="238"/>
      <c r="AP30" s="38"/>
      <c r="AQ30" s="38"/>
      <c r="AR30" s="39"/>
      <c r="BE30" s="275"/>
    </row>
    <row r="31" spans="2:57" s="2" customFormat="1" ht="14.45" customHeight="1" hidden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37">
        <v>0.21</v>
      </c>
      <c r="M31" s="238"/>
      <c r="N31" s="238"/>
      <c r="O31" s="238"/>
      <c r="P31" s="238"/>
      <c r="Q31" s="38"/>
      <c r="R31" s="38"/>
      <c r="S31" s="38"/>
      <c r="T31" s="38"/>
      <c r="U31" s="38"/>
      <c r="V31" s="38"/>
      <c r="W31" s="272">
        <f>ROUND(BB94,2)</f>
        <v>0</v>
      </c>
      <c r="X31" s="238"/>
      <c r="Y31" s="238"/>
      <c r="Z31" s="238"/>
      <c r="AA31" s="238"/>
      <c r="AB31" s="238"/>
      <c r="AC31" s="238"/>
      <c r="AD31" s="238"/>
      <c r="AE31" s="238"/>
      <c r="AF31" s="38"/>
      <c r="AG31" s="38"/>
      <c r="AH31" s="38"/>
      <c r="AI31" s="38"/>
      <c r="AJ31" s="38"/>
      <c r="AK31" s="272">
        <v>0</v>
      </c>
      <c r="AL31" s="238"/>
      <c r="AM31" s="238"/>
      <c r="AN31" s="238"/>
      <c r="AO31" s="238"/>
      <c r="AP31" s="38"/>
      <c r="AQ31" s="38"/>
      <c r="AR31" s="39"/>
      <c r="BE31" s="275"/>
    </row>
    <row r="32" spans="2:57" s="2" customFormat="1" ht="14.45" customHeight="1" hidden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37">
        <v>0.15</v>
      </c>
      <c r="M32" s="238"/>
      <c r="N32" s="238"/>
      <c r="O32" s="238"/>
      <c r="P32" s="238"/>
      <c r="Q32" s="38"/>
      <c r="R32" s="38"/>
      <c r="S32" s="38"/>
      <c r="T32" s="38"/>
      <c r="U32" s="38"/>
      <c r="V32" s="38"/>
      <c r="W32" s="272">
        <f>ROUND(BC94,2)</f>
        <v>0</v>
      </c>
      <c r="X32" s="238"/>
      <c r="Y32" s="238"/>
      <c r="Z32" s="238"/>
      <c r="AA32" s="238"/>
      <c r="AB32" s="238"/>
      <c r="AC32" s="238"/>
      <c r="AD32" s="238"/>
      <c r="AE32" s="238"/>
      <c r="AF32" s="38"/>
      <c r="AG32" s="38"/>
      <c r="AH32" s="38"/>
      <c r="AI32" s="38"/>
      <c r="AJ32" s="38"/>
      <c r="AK32" s="272">
        <v>0</v>
      </c>
      <c r="AL32" s="238"/>
      <c r="AM32" s="238"/>
      <c r="AN32" s="238"/>
      <c r="AO32" s="238"/>
      <c r="AP32" s="38"/>
      <c r="AQ32" s="38"/>
      <c r="AR32" s="39"/>
      <c r="BE32" s="275"/>
    </row>
    <row r="33" spans="2:57" s="2" customFormat="1" ht="14.45" customHeight="1" hidden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37">
        <v>0</v>
      </c>
      <c r="M33" s="238"/>
      <c r="N33" s="238"/>
      <c r="O33" s="238"/>
      <c r="P33" s="238"/>
      <c r="Q33" s="38"/>
      <c r="R33" s="38"/>
      <c r="S33" s="38"/>
      <c r="T33" s="38"/>
      <c r="U33" s="38"/>
      <c r="V33" s="38"/>
      <c r="W33" s="272">
        <f>ROUND(BD94,2)</f>
        <v>0</v>
      </c>
      <c r="X33" s="238"/>
      <c r="Y33" s="238"/>
      <c r="Z33" s="238"/>
      <c r="AA33" s="238"/>
      <c r="AB33" s="238"/>
      <c r="AC33" s="238"/>
      <c r="AD33" s="238"/>
      <c r="AE33" s="238"/>
      <c r="AF33" s="38"/>
      <c r="AG33" s="38"/>
      <c r="AH33" s="38"/>
      <c r="AI33" s="38"/>
      <c r="AJ33" s="38"/>
      <c r="AK33" s="272">
        <v>0</v>
      </c>
      <c r="AL33" s="238"/>
      <c r="AM33" s="238"/>
      <c r="AN33" s="238"/>
      <c r="AO33" s="238"/>
      <c r="AP33" s="38"/>
      <c r="AQ33" s="38"/>
      <c r="AR33" s="39"/>
      <c r="BE33" s="275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74"/>
    </row>
    <row r="35" spans="2:44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9" t="s">
        <v>47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51">
        <f>SUM(AK26:AK33)</f>
        <v>0</v>
      </c>
      <c r="AL35" s="250"/>
      <c r="AM35" s="250"/>
      <c r="AN35" s="250"/>
      <c r="AO35" s="252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3"/>
      <c r="AQ60" s="33"/>
      <c r="AR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3"/>
      <c r="AQ75" s="33"/>
      <c r="AR75" s="36"/>
    </row>
    <row r="76" spans="2:44" s="1" customFormat="1" ht="1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200803B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56" t="str">
        <f>K6</f>
        <v>Revitalizace sportovního areálu Lipky - část B – automatický závlahový systém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Horažďovice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58" t="str">
        <f>IF(AN8="","",AN8)</f>
        <v>30. 9. 2020</v>
      </c>
      <c r="AN87" s="258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město Horažďovice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30</v>
      </c>
      <c r="AJ89" s="33"/>
      <c r="AK89" s="33"/>
      <c r="AL89" s="33"/>
      <c r="AM89" s="254" t="str">
        <f>IF(E17="","",E17)</f>
        <v xml:space="preserve"> </v>
      </c>
      <c r="AN89" s="255"/>
      <c r="AO89" s="255"/>
      <c r="AP89" s="255"/>
      <c r="AQ89" s="33"/>
      <c r="AR89" s="36"/>
      <c r="AS89" s="259" t="s">
        <v>55</v>
      </c>
      <c r="AT89" s="260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28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33</v>
      </c>
      <c r="AJ90" s="33"/>
      <c r="AK90" s="33"/>
      <c r="AL90" s="33"/>
      <c r="AM90" s="254" t="str">
        <f>IF(E20="","",E20)</f>
        <v xml:space="preserve"> </v>
      </c>
      <c r="AN90" s="255"/>
      <c r="AO90" s="255"/>
      <c r="AP90" s="255"/>
      <c r="AQ90" s="33"/>
      <c r="AR90" s="36"/>
      <c r="AS90" s="261"/>
      <c r="AT90" s="262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3"/>
      <c r="AT91" s="264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39" t="s">
        <v>56</v>
      </c>
      <c r="D92" s="240"/>
      <c r="E92" s="240"/>
      <c r="F92" s="240"/>
      <c r="G92" s="240"/>
      <c r="H92" s="66"/>
      <c r="I92" s="241" t="s">
        <v>57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58</v>
      </c>
      <c r="AH92" s="240"/>
      <c r="AI92" s="240"/>
      <c r="AJ92" s="240"/>
      <c r="AK92" s="240"/>
      <c r="AL92" s="240"/>
      <c r="AM92" s="240"/>
      <c r="AN92" s="241" t="s">
        <v>59</v>
      </c>
      <c r="AO92" s="240"/>
      <c r="AP92" s="243"/>
      <c r="AQ92" s="67" t="s">
        <v>60</v>
      </c>
      <c r="AR92" s="36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5" customHeight="1">
      <c r="B94" s="74"/>
      <c r="C94" s="75" t="s">
        <v>73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78" t="s">
        <v>1</v>
      </c>
      <c r="AR94" s="79"/>
      <c r="AS94" s="80">
        <f>ROUND(AS95,2)</f>
        <v>0</v>
      </c>
      <c r="AT94" s="81">
        <f>ROUND(SUM(AV94:AW94),2)</f>
        <v>0</v>
      </c>
      <c r="AU94" s="82">
        <f>ROUND(AU95,5)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ROUND(AZ95,2)</f>
        <v>0</v>
      </c>
      <c r="BA94" s="81">
        <f>ROUND(BA95,2)</f>
        <v>0</v>
      </c>
      <c r="BB94" s="81">
        <f>ROUND(BB95,2)</f>
        <v>0</v>
      </c>
      <c r="BC94" s="81">
        <f>ROUND(BC95,2)</f>
        <v>0</v>
      </c>
      <c r="BD94" s="83">
        <f>ROUND(BD95,2)</f>
        <v>0</v>
      </c>
      <c r="BS94" s="84" t="s">
        <v>74</v>
      </c>
      <c r="BT94" s="84" t="s">
        <v>75</v>
      </c>
      <c r="BV94" s="84" t="s">
        <v>76</v>
      </c>
      <c r="BW94" s="84" t="s">
        <v>5</v>
      </c>
      <c r="BX94" s="84" t="s">
        <v>77</v>
      </c>
      <c r="CL94" s="84" t="s">
        <v>1</v>
      </c>
    </row>
    <row r="95" spans="1:90" s="6" customFormat="1" ht="27" customHeight="1">
      <c r="A95" s="85" t="s">
        <v>78</v>
      </c>
      <c r="B95" s="86"/>
      <c r="C95" s="87"/>
      <c r="D95" s="246" t="s">
        <v>14</v>
      </c>
      <c r="E95" s="246"/>
      <c r="F95" s="246"/>
      <c r="G95" s="246"/>
      <c r="H95" s="246"/>
      <c r="I95" s="88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'200803B - Revitalizace sp...'!J28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89" t="s">
        <v>79</v>
      </c>
      <c r="AR95" s="90"/>
      <c r="AS95" s="91">
        <v>0</v>
      </c>
      <c r="AT95" s="92">
        <f>ROUND(SUM(AV95:AW95),2)</f>
        <v>0</v>
      </c>
      <c r="AU95" s="93">
        <f>'200803B - Revitalizace sp...'!P121</f>
        <v>0</v>
      </c>
      <c r="AV95" s="92">
        <f>'200803B - Revitalizace sp...'!J31</f>
        <v>0</v>
      </c>
      <c r="AW95" s="92">
        <f>'200803B - Revitalizace sp...'!J32</f>
        <v>0</v>
      </c>
      <c r="AX95" s="92">
        <f>'200803B - Revitalizace sp...'!J33</f>
        <v>0</v>
      </c>
      <c r="AY95" s="92">
        <f>'200803B - Revitalizace sp...'!J34</f>
        <v>0</v>
      </c>
      <c r="AZ95" s="92">
        <f>'200803B - Revitalizace sp...'!F31</f>
        <v>0</v>
      </c>
      <c r="BA95" s="92">
        <f>'200803B - Revitalizace sp...'!F32</f>
        <v>0</v>
      </c>
      <c r="BB95" s="92">
        <f>'200803B - Revitalizace sp...'!F33</f>
        <v>0</v>
      </c>
      <c r="BC95" s="92">
        <f>'200803B - Revitalizace sp...'!F34</f>
        <v>0</v>
      </c>
      <c r="BD95" s="94">
        <f>'200803B - Revitalizace sp...'!F35</f>
        <v>0</v>
      </c>
      <c r="BT95" s="95" t="s">
        <v>80</v>
      </c>
      <c r="BU95" s="95" t="s">
        <v>81</v>
      </c>
      <c r="BV95" s="95" t="s">
        <v>76</v>
      </c>
      <c r="BW95" s="95" t="s">
        <v>5</v>
      </c>
      <c r="BX95" s="95" t="s">
        <v>77</v>
      </c>
      <c r="CL95" s="95" t="s">
        <v>1</v>
      </c>
    </row>
    <row r="96" spans="2:44" s="1" customFormat="1" ht="30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</row>
    <row r="97" spans="2:44" s="1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6"/>
    </row>
  </sheetData>
  <sheetProtection algorithmName="SHA-512" hashValue="e8PiIS9jH1XpeKGougI9mQqttF/NAXg6aAsAmtxKc2MRGcVMTs5Rf/oFHMHjL89EzVFvyg7TXLQPXgB1SZgVig==" saltValue="k3tb3FwgcFtvST4x9ZjRyTQXvnfr8F17E4OqZ/1V3oq4sEXsFm/PKYvwdqOJjKft9p3Cm91WRfXQA50zFxtq2Q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200803B - Revitalizace s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tabSelected="1" workbookViewId="0" topLeftCell="A141">
      <selection activeCell="F163" sqref="F16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5</v>
      </c>
      <c r="AZ2" s="97" t="s">
        <v>82</v>
      </c>
      <c r="BA2" s="97" t="s">
        <v>1</v>
      </c>
      <c r="BB2" s="97" t="s">
        <v>1</v>
      </c>
      <c r="BC2" s="97" t="s">
        <v>83</v>
      </c>
      <c r="BD2" s="97" t="s">
        <v>84</v>
      </c>
    </row>
    <row r="3" spans="2:5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8"/>
      <c r="AT3" s="15" t="s">
        <v>84</v>
      </c>
      <c r="AZ3" s="97" t="s">
        <v>85</v>
      </c>
      <c r="BA3" s="97" t="s">
        <v>1</v>
      </c>
      <c r="BB3" s="97" t="s">
        <v>1</v>
      </c>
      <c r="BC3" s="97" t="s">
        <v>86</v>
      </c>
      <c r="BD3" s="97" t="s">
        <v>84</v>
      </c>
    </row>
    <row r="4" spans="2:56" ht="24.95" customHeight="1">
      <c r="B4" s="18"/>
      <c r="D4" s="101" t="s">
        <v>87</v>
      </c>
      <c r="L4" s="18"/>
      <c r="M4" s="102" t="s">
        <v>10</v>
      </c>
      <c r="AT4" s="15" t="s">
        <v>4</v>
      </c>
      <c r="AZ4" s="97" t="s">
        <v>88</v>
      </c>
      <c r="BA4" s="97" t="s">
        <v>1</v>
      </c>
      <c r="BB4" s="97" t="s">
        <v>1</v>
      </c>
      <c r="BC4" s="97" t="s">
        <v>89</v>
      </c>
      <c r="BD4" s="97" t="s">
        <v>84</v>
      </c>
    </row>
    <row r="5" spans="2:56" ht="6.95" customHeight="1">
      <c r="B5" s="18"/>
      <c r="L5" s="18"/>
      <c r="AZ5" s="97" t="s">
        <v>90</v>
      </c>
      <c r="BA5" s="97" t="s">
        <v>1</v>
      </c>
      <c r="BB5" s="97" t="s">
        <v>1</v>
      </c>
      <c r="BC5" s="97" t="s">
        <v>91</v>
      </c>
      <c r="BD5" s="97" t="s">
        <v>84</v>
      </c>
    </row>
    <row r="6" spans="2:56" s="1" customFormat="1" ht="12" customHeight="1">
      <c r="B6" s="36"/>
      <c r="D6" s="103" t="s">
        <v>16</v>
      </c>
      <c r="I6" s="104"/>
      <c r="L6" s="36"/>
      <c r="AZ6" s="97" t="s">
        <v>92</v>
      </c>
      <c r="BA6" s="97" t="s">
        <v>1</v>
      </c>
      <c r="BB6" s="97" t="s">
        <v>1</v>
      </c>
      <c r="BC6" s="97" t="s">
        <v>93</v>
      </c>
      <c r="BD6" s="97" t="s">
        <v>84</v>
      </c>
    </row>
    <row r="7" spans="2:56" s="1" customFormat="1" ht="36.95" customHeight="1">
      <c r="B7" s="36"/>
      <c r="E7" s="278" t="s">
        <v>17</v>
      </c>
      <c r="F7" s="279"/>
      <c r="G7" s="279"/>
      <c r="H7" s="279"/>
      <c r="I7" s="104"/>
      <c r="L7" s="36"/>
      <c r="AZ7" s="97" t="s">
        <v>94</v>
      </c>
      <c r="BA7" s="97" t="s">
        <v>1</v>
      </c>
      <c r="BB7" s="97" t="s">
        <v>1</v>
      </c>
      <c r="BC7" s="97" t="s">
        <v>95</v>
      </c>
      <c r="BD7" s="97" t="s">
        <v>84</v>
      </c>
    </row>
    <row r="8" spans="2:12" s="1" customFormat="1" ht="12">
      <c r="B8" s="36"/>
      <c r="I8" s="104"/>
      <c r="L8" s="36"/>
    </row>
    <row r="9" spans="2:12" s="1" customFormat="1" ht="12" customHeight="1">
      <c r="B9" s="36"/>
      <c r="D9" s="103" t="s">
        <v>18</v>
      </c>
      <c r="F9" s="105" t="s">
        <v>1</v>
      </c>
      <c r="I9" s="106" t="s">
        <v>19</v>
      </c>
      <c r="J9" s="105" t="s">
        <v>1</v>
      </c>
      <c r="L9" s="36"/>
    </row>
    <row r="10" spans="2:12" s="1" customFormat="1" ht="12" customHeight="1">
      <c r="B10" s="36"/>
      <c r="D10" s="103" t="s">
        <v>20</v>
      </c>
      <c r="F10" s="105" t="s">
        <v>21</v>
      </c>
      <c r="I10" s="106" t="s">
        <v>22</v>
      </c>
      <c r="J10" s="107" t="str">
        <f>'Rekapitulace stavby'!AN8</f>
        <v>30. 9. 2020</v>
      </c>
      <c r="L10" s="36"/>
    </row>
    <row r="11" spans="2:12" s="1" customFormat="1" ht="10.9" customHeight="1">
      <c r="B11" s="36"/>
      <c r="I11" s="104"/>
      <c r="L11" s="36"/>
    </row>
    <row r="12" spans="2:12" s="1" customFormat="1" ht="12" customHeight="1">
      <c r="B12" s="36"/>
      <c r="D12" s="103" t="s">
        <v>24</v>
      </c>
      <c r="I12" s="106" t="s">
        <v>25</v>
      </c>
      <c r="J12" s="105" t="s">
        <v>1</v>
      </c>
      <c r="L12" s="36"/>
    </row>
    <row r="13" spans="2:12" s="1" customFormat="1" ht="18" customHeight="1">
      <c r="B13" s="36"/>
      <c r="E13" s="105" t="s">
        <v>26</v>
      </c>
      <c r="I13" s="106" t="s">
        <v>27</v>
      </c>
      <c r="J13" s="105" t="s">
        <v>1</v>
      </c>
      <c r="L13" s="36"/>
    </row>
    <row r="14" spans="2:12" s="1" customFormat="1" ht="6.95" customHeight="1">
      <c r="B14" s="36"/>
      <c r="I14" s="104"/>
      <c r="L14" s="36"/>
    </row>
    <row r="15" spans="2:12" s="1" customFormat="1" ht="12" customHeight="1">
      <c r="B15" s="36"/>
      <c r="D15" s="103" t="s">
        <v>28</v>
      </c>
      <c r="I15" s="106" t="s">
        <v>25</v>
      </c>
      <c r="J15" s="28" t="str">
        <f>'Rekapitulace stavby'!AN13</f>
        <v>Vyplň údaj</v>
      </c>
      <c r="L15" s="36"/>
    </row>
    <row r="16" spans="2:12" s="1" customFormat="1" ht="18" customHeight="1">
      <c r="B16" s="36"/>
      <c r="E16" s="280" t="str">
        <f>'Rekapitulace stavby'!E14</f>
        <v>Vyplň údaj</v>
      </c>
      <c r="F16" s="281"/>
      <c r="G16" s="281"/>
      <c r="H16" s="281"/>
      <c r="I16" s="106" t="s">
        <v>27</v>
      </c>
      <c r="J16" s="28" t="str">
        <f>'Rekapitulace stavby'!AN14</f>
        <v>Vyplň údaj</v>
      </c>
      <c r="L16" s="36"/>
    </row>
    <row r="17" spans="2:12" s="1" customFormat="1" ht="6.95" customHeight="1">
      <c r="B17" s="36"/>
      <c r="I17" s="104"/>
      <c r="L17" s="36"/>
    </row>
    <row r="18" spans="2:12" s="1" customFormat="1" ht="12" customHeight="1">
      <c r="B18" s="36"/>
      <c r="D18" s="103" t="s">
        <v>30</v>
      </c>
      <c r="I18" s="106" t="s">
        <v>25</v>
      </c>
      <c r="J18" s="105" t="str">
        <f>IF('Rekapitulace stavby'!AN16="","",'Rekapitulace stavby'!AN16)</f>
        <v/>
      </c>
      <c r="L18" s="36"/>
    </row>
    <row r="19" spans="2:12" s="1" customFormat="1" ht="18" customHeight="1">
      <c r="B19" s="36"/>
      <c r="E19" s="105" t="str">
        <f>IF('Rekapitulace stavby'!E17="","",'Rekapitulace stavby'!E17)</f>
        <v xml:space="preserve"> </v>
      </c>
      <c r="I19" s="106" t="s">
        <v>27</v>
      </c>
      <c r="J19" s="105" t="str">
        <f>IF('Rekapitulace stavby'!AN17="","",'Rekapitulace stavby'!AN17)</f>
        <v/>
      </c>
      <c r="L19" s="36"/>
    </row>
    <row r="20" spans="2:12" s="1" customFormat="1" ht="6.95" customHeight="1">
      <c r="B20" s="36"/>
      <c r="I20" s="104"/>
      <c r="L20" s="36"/>
    </row>
    <row r="21" spans="2:12" s="1" customFormat="1" ht="12" customHeight="1">
      <c r="B21" s="36"/>
      <c r="D21" s="103" t="s">
        <v>33</v>
      </c>
      <c r="I21" s="106" t="s">
        <v>25</v>
      </c>
      <c r="J21" s="105" t="str">
        <f>IF('Rekapitulace stavby'!AN19="","",'Rekapitulace stavby'!AN19)</f>
        <v/>
      </c>
      <c r="L21" s="36"/>
    </row>
    <row r="22" spans="2:12" s="1" customFormat="1" ht="18" customHeight="1">
      <c r="B22" s="36"/>
      <c r="E22" s="105" t="str">
        <f>IF('Rekapitulace stavby'!E20="","",'Rekapitulace stavby'!E20)</f>
        <v xml:space="preserve"> </v>
      </c>
      <c r="I22" s="106" t="s">
        <v>27</v>
      </c>
      <c r="J22" s="105" t="str">
        <f>IF('Rekapitulace stavby'!AN20="","",'Rekapitulace stavby'!AN20)</f>
        <v/>
      </c>
      <c r="L22" s="36"/>
    </row>
    <row r="23" spans="2:12" s="1" customFormat="1" ht="6.95" customHeight="1">
      <c r="B23" s="36"/>
      <c r="I23" s="104"/>
      <c r="L23" s="36"/>
    </row>
    <row r="24" spans="2:12" s="1" customFormat="1" ht="12" customHeight="1">
      <c r="B24" s="36"/>
      <c r="D24" s="103" t="s">
        <v>34</v>
      </c>
      <c r="I24" s="104"/>
      <c r="L24" s="36"/>
    </row>
    <row r="25" spans="2:12" s="7" customFormat="1" ht="16.5" customHeight="1">
      <c r="B25" s="108"/>
      <c r="E25" s="282" t="s">
        <v>1</v>
      </c>
      <c r="F25" s="282"/>
      <c r="G25" s="282"/>
      <c r="H25" s="282"/>
      <c r="I25" s="109"/>
      <c r="L25" s="108"/>
    </row>
    <row r="26" spans="2:12" s="1" customFormat="1" ht="6.95" customHeight="1">
      <c r="B26" s="36"/>
      <c r="I26" s="104"/>
      <c r="L26" s="36"/>
    </row>
    <row r="27" spans="2:12" s="1" customFormat="1" ht="6.95" customHeight="1">
      <c r="B27" s="36"/>
      <c r="D27" s="60"/>
      <c r="E27" s="60"/>
      <c r="F27" s="60"/>
      <c r="G27" s="60"/>
      <c r="H27" s="60"/>
      <c r="I27" s="110"/>
      <c r="J27" s="60"/>
      <c r="K27" s="60"/>
      <c r="L27" s="36"/>
    </row>
    <row r="28" spans="2:12" s="1" customFormat="1" ht="25.35" customHeight="1">
      <c r="B28" s="36"/>
      <c r="D28" s="111" t="s">
        <v>35</v>
      </c>
      <c r="I28" s="104"/>
      <c r="J28" s="112">
        <f>ROUND(J121,2)</f>
        <v>0</v>
      </c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0"/>
      <c r="J29" s="60"/>
      <c r="K29" s="60"/>
      <c r="L29" s="36"/>
    </row>
    <row r="30" spans="2:12" s="1" customFormat="1" ht="14.45" customHeight="1">
      <c r="B30" s="36"/>
      <c r="F30" s="113" t="s">
        <v>37</v>
      </c>
      <c r="I30" s="114" t="s">
        <v>36</v>
      </c>
      <c r="J30" s="113" t="s">
        <v>38</v>
      </c>
      <c r="L30" s="36"/>
    </row>
    <row r="31" spans="2:12" s="1" customFormat="1" ht="14.45" customHeight="1">
      <c r="B31" s="36"/>
      <c r="D31" s="115" t="s">
        <v>39</v>
      </c>
      <c r="E31" s="103" t="s">
        <v>40</v>
      </c>
      <c r="F31" s="116">
        <f>ROUND((SUM(BE121:BE168)),2)</f>
        <v>0</v>
      </c>
      <c r="I31" s="117">
        <v>0.21</v>
      </c>
      <c r="J31" s="116">
        <f>ROUND(((SUM(BE121:BE168))*I31),2)</f>
        <v>0</v>
      </c>
      <c r="L31" s="36"/>
    </row>
    <row r="32" spans="2:12" s="1" customFormat="1" ht="14.45" customHeight="1">
      <c r="B32" s="36"/>
      <c r="E32" s="103" t="s">
        <v>41</v>
      </c>
      <c r="F32" s="116">
        <f>ROUND((SUM(BF121:BF168)),2)</f>
        <v>0</v>
      </c>
      <c r="I32" s="117">
        <v>0.15</v>
      </c>
      <c r="J32" s="116">
        <f>ROUND(((SUM(BF121:BF168))*I32),2)</f>
        <v>0</v>
      </c>
      <c r="L32" s="36"/>
    </row>
    <row r="33" spans="2:12" s="1" customFormat="1" ht="14.45" customHeight="1" hidden="1">
      <c r="B33" s="36"/>
      <c r="E33" s="103" t="s">
        <v>42</v>
      </c>
      <c r="F33" s="116">
        <f>ROUND((SUM(BG121:BG168)),2)</f>
        <v>0</v>
      </c>
      <c r="I33" s="117">
        <v>0.21</v>
      </c>
      <c r="J33" s="116">
        <f>0</f>
        <v>0</v>
      </c>
      <c r="L33" s="36"/>
    </row>
    <row r="34" spans="2:12" s="1" customFormat="1" ht="14.45" customHeight="1" hidden="1">
      <c r="B34" s="36"/>
      <c r="E34" s="103" t="s">
        <v>43</v>
      </c>
      <c r="F34" s="116">
        <f>ROUND((SUM(BH121:BH168)),2)</f>
        <v>0</v>
      </c>
      <c r="I34" s="117">
        <v>0.15</v>
      </c>
      <c r="J34" s="116">
        <f>0</f>
        <v>0</v>
      </c>
      <c r="L34" s="36"/>
    </row>
    <row r="35" spans="2:12" s="1" customFormat="1" ht="14.45" customHeight="1" hidden="1">
      <c r="B35" s="36"/>
      <c r="E35" s="103" t="s">
        <v>44</v>
      </c>
      <c r="F35" s="116">
        <f>ROUND((SUM(BI121:BI168)),2)</f>
        <v>0</v>
      </c>
      <c r="I35" s="117">
        <v>0</v>
      </c>
      <c r="J35" s="116">
        <f>0</f>
        <v>0</v>
      </c>
      <c r="L35" s="36"/>
    </row>
    <row r="36" spans="2:12" s="1" customFormat="1" ht="6.95" customHeight="1">
      <c r="B36" s="36"/>
      <c r="I36" s="104"/>
      <c r="L36" s="36"/>
    </row>
    <row r="37" spans="2:12" s="1" customFormat="1" ht="25.35" customHeight="1">
      <c r="B37" s="36"/>
      <c r="C37" s="118"/>
      <c r="D37" s="119" t="s">
        <v>45</v>
      </c>
      <c r="E37" s="120"/>
      <c r="F37" s="120"/>
      <c r="G37" s="121" t="s">
        <v>46</v>
      </c>
      <c r="H37" s="122" t="s">
        <v>47</v>
      </c>
      <c r="I37" s="123"/>
      <c r="J37" s="124">
        <f>SUM(J28:J35)</f>
        <v>0</v>
      </c>
      <c r="K37" s="125"/>
      <c r="L37" s="36"/>
    </row>
    <row r="38" spans="2:12" s="1" customFormat="1" ht="14.45" customHeight="1">
      <c r="B38" s="36"/>
      <c r="I38" s="104"/>
      <c r="L38" s="36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26" t="s">
        <v>48</v>
      </c>
      <c r="E50" s="127"/>
      <c r="F50" s="127"/>
      <c r="G50" s="126" t="s">
        <v>49</v>
      </c>
      <c r="H50" s="127"/>
      <c r="I50" s="128"/>
      <c r="J50" s="127"/>
      <c r="K50" s="127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29" t="s">
        <v>50</v>
      </c>
      <c r="E61" s="130"/>
      <c r="F61" s="131" t="s">
        <v>51</v>
      </c>
      <c r="G61" s="129" t="s">
        <v>50</v>
      </c>
      <c r="H61" s="130"/>
      <c r="I61" s="132"/>
      <c r="J61" s="133" t="s">
        <v>51</v>
      </c>
      <c r="K61" s="130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26" t="s">
        <v>52</v>
      </c>
      <c r="E65" s="127"/>
      <c r="F65" s="127"/>
      <c r="G65" s="126" t="s">
        <v>53</v>
      </c>
      <c r="H65" s="127"/>
      <c r="I65" s="128"/>
      <c r="J65" s="127"/>
      <c r="K65" s="127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29" t="s">
        <v>50</v>
      </c>
      <c r="E76" s="130"/>
      <c r="F76" s="131" t="s">
        <v>51</v>
      </c>
      <c r="G76" s="129" t="s">
        <v>50</v>
      </c>
      <c r="H76" s="130"/>
      <c r="I76" s="132"/>
      <c r="J76" s="133" t="s">
        <v>51</v>
      </c>
      <c r="K76" s="130"/>
      <c r="L76" s="36"/>
    </row>
    <row r="77" spans="2:12" s="1" customFormat="1" ht="14.45" customHeight="1">
      <c r="B77" s="134"/>
      <c r="C77" s="135"/>
      <c r="D77" s="135"/>
      <c r="E77" s="135"/>
      <c r="F77" s="135"/>
      <c r="G77" s="135"/>
      <c r="H77" s="135"/>
      <c r="I77" s="136"/>
      <c r="J77" s="135"/>
      <c r="K77" s="135"/>
      <c r="L77" s="36"/>
    </row>
    <row r="81" spans="2:12" s="1" customFormat="1" ht="6.95" customHeight="1">
      <c r="B81" s="137"/>
      <c r="C81" s="138"/>
      <c r="D81" s="138"/>
      <c r="E81" s="138"/>
      <c r="F81" s="138"/>
      <c r="G81" s="138"/>
      <c r="H81" s="138"/>
      <c r="I81" s="139"/>
      <c r="J81" s="138"/>
      <c r="K81" s="138"/>
      <c r="L81" s="36"/>
    </row>
    <row r="82" spans="2:12" s="1" customFormat="1" ht="24.95" customHeight="1">
      <c r="B82" s="32"/>
      <c r="C82" s="21" t="s">
        <v>96</v>
      </c>
      <c r="D82" s="33"/>
      <c r="E82" s="33"/>
      <c r="F82" s="33"/>
      <c r="G82" s="33"/>
      <c r="H82" s="33"/>
      <c r="I82" s="104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4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4"/>
      <c r="J84" s="33"/>
      <c r="K84" s="33"/>
      <c r="L84" s="36"/>
    </row>
    <row r="85" spans="2:12" s="1" customFormat="1" ht="16.5" customHeight="1">
      <c r="B85" s="32"/>
      <c r="C85" s="33"/>
      <c r="D85" s="33"/>
      <c r="E85" s="256" t="str">
        <f>E7</f>
        <v>Revitalizace sportovního areálu Lipky - část B – automatický závlahový systém</v>
      </c>
      <c r="F85" s="283"/>
      <c r="G85" s="283"/>
      <c r="H85" s="283"/>
      <c r="I85" s="104"/>
      <c r="J85" s="33"/>
      <c r="K85" s="33"/>
      <c r="L85" s="36"/>
    </row>
    <row r="86" spans="2:12" s="1" customFormat="1" ht="6.95" customHeight="1">
      <c r="B86" s="32"/>
      <c r="C86" s="33"/>
      <c r="D86" s="33"/>
      <c r="E86" s="33"/>
      <c r="F86" s="33"/>
      <c r="G86" s="33"/>
      <c r="H86" s="33"/>
      <c r="I86" s="104"/>
      <c r="J86" s="33"/>
      <c r="K86" s="33"/>
      <c r="L86" s="36"/>
    </row>
    <row r="87" spans="2:12" s="1" customFormat="1" ht="12" customHeight="1">
      <c r="B87" s="32"/>
      <c r="C87" s="27" t="s">
        <v>20</v>
      </c>
      <c r="D87" s="33"/>
      <c r="E87" s="33"/>
      <c r="F87" s="25" t="str">
        <f>F10</f>
        <v>Horažďovice</v>
      </c>
      <c r="G87" s="33"/>
      <c r="H87" s="33"/>
      <c r="I87" s="106" t="s">
        <v>22</v>
      </c>
      <c r="J87" s="59" t="str">
        <f>IF(J10="","",J10)</f>
        <v>30. 9. 2020</v>
      </c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4"/>
      <c r="J88" s="33"/>
      <c r="K88" s="33"/>
      <c r="L88" s="36"/>
    </row>
    <row r="89" spans="2:12" s="1" customFormat="1" ht="15.2" customHeight="1">
      <c r="B89" s="32"/>
      <c r="C89" s="27" t="s">
        <v>24</v>
      </c>
      <c r="D89" s="33"/>
      <c r="E89" s="33"/>
      <c r="F89" s="25" t="str">
        <f>E13</f>
        <v>město Horažďovice</v>
      </c>
      <c r="G89" s="33"/>
      <c r="H89" s="33"/>
      <c r="I89" s="106" t="s">
        <v>30</v>
      </c>
      <c r="J89" s="30" t="str">
        <f>E19</f>
        <v xml:space="preserve"> </v>
      </c>
      <c r="K89" s="33"/>
      <c r="L89" s="36"/>
    </row>
    <row r="90" spans="2:12" s="1" customFormat="1" ht="15.2" customHeight="1">
      <c r="B90" s="32"/>
      <c r="C90" s="27" t="s">
        <v>28</v>
      </c>
      <c r="D90" s="33"/>
      <c r="E90" s="33"/>
      <c r="F90" s="25" t="str">
        <f>IF(E16="","",E16)</f>
        <v>Vyplň údaj</v>
      </c>
      <c r="G90" s="33"/>
      <c r="H90" s="33"/>
      <c r="I90" s="106" t="s">
        <v>33</v>
      </c>
      <c r="J90" s="30" t="str">
        <f>E22</f>
        <v xml:space="preserve"> </v>
      </c>
      <c r="K90" s="33"/>
      <c r="L90" s="36"/>
    </row>
    <row r="91" spans="2:12" s="1" customFormat="1" ht="10.35" customHeight="1">
      <c r="B91" s="32"/>
      <c r="C91" s="33"/>
      <c r="D91" s="33"/>
      <c r="E91" s="33"/>
      <c r="F91" s="33"/>
      <c r="G91" s="33"/>
      <c r="H91" s="33"/>
      <c r="I91" s="104"/>
      <c r="J91" s="33"/>
      <c r="K91" s="33"/>
      <c r="L91" s="36"/>
    </row>
    <row r="92" spans="2:12" s="1" customFormat="1" ht="29.25" customHeight="1">
      <c r="B92" s="32"/>
      <c r="C92" s="140" t="s">
        <v>97</v>
      </c>
      <c r="D92" s="141"/>
      <c r="E92" s="141"/>
      <c r="F92" s="141"/>
      <c r="G92" s="141"/>
      <c r="H92" s="141"/>
      <c r="I92" s="142"/>
      <c r="J92" s="143" t="s">
        <v>98</v>
      </c>
      <c r="K92" s="141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4"/>
      <c r="J93" s="33"/>
      <c r="K93" s="33"/>
      <c r="L93" s="36"/>
    </row>
    <row r="94" spans="2:47" s="1" customFormat="1" ht="22.9" customHeight="1">
      <c r="B94" s="32"/>
      <c r="C94" s="144" t="s">
        <v>99</v>
      </c>
      <c r="D94" s="33"/>
      <c r="E94" s="33"/>
      <c r="F94" s="33"/>
      <c r="G94" s="33"/>
      <c r="H94" s="33"/>
      <c r="I94" s="104"/>
      <c r="J94" s="77">
        <f>J121</f>
        <v>0</v>
      </c>
      <c r="K94" s="33"/>
      <c r="L94" s="36"/>
      <c r="AU94" s="15" t="s">
        <v>100</v>
      </c>
    </row>
    <row r="95" spans="2:12" s="8" customFormat="1" ht="24.95" customHeight="1">
      <c r="B95" s="145"/>
      <c r="C95" s="146"/>
      <c r="D95" s="147" t="s">
        <v>101</v>
      </c>
      <c r="E95" s="148"/>
      <c r="F95" s="148"/>
      <c r="G95" s="148"/>
      <c r="H95" s="148"/>
      <c r="I95" s="149"/>
      <c r="J95" s="150">
        <f>J122</f>
        <v>0</v>
      </c>
      <c r="K95" s="146"/>
      <c r="L95" s="151"/>
    </row>
    <row r="96" spans="2:12" s="9" customFormat="1" ht="19.9" customHeight="1">
      <c r="B96" s="152"/>
      <c r="C96" s="153"/>
      <c r="D96" s="154" t="s">
        <v>102</v>
      </c>
      <c r="E96" s="155"/>
      <c r="F96" s="155"/>
      <c r="G96" s="155"/>
      <c r="H96" s="155"/>
      <c r="I96" s="156"/>
      <c r="J96" s="157">
        <f>J123</f>
        <v>0</v>
      </c>
      <c r="K96" s="153"/>
      <c r="L96" s="158"/>
    </row>
    <row r="97" spans="2:12" s="9" customFormat="1" ht="19.9" customHeight="1">
      <c r="B97" s="152"/>
      <c r="C97" s="153"/>
      <c r="D97" s="154" t="s">
        <v>103</v>
      </c>
      <c r="E97" s="155"/>
      <c r="F97" s="155"/>
      <c r="G97" s="155"/>
      <c r="H97" s="155"/>
      <c r="I97" s="156"/>
      <c r="J97" s="157">
        <f>J144</f>
        <v>0</v>
      </c>
      <c r="K97" s="153"/>
      <c r="L97" s="158"/>
    </row>
    <row r="98" spans="2:12" s="9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/>
      <c r="J98" s="157">
        <f>J153</f>
        <v>0</v>
      </c>
      <c r="K98" s="153"/>
      <c r="L98" s="158"/>
    </row>
    <row r="99" spans="2:12" s="8" customFormat="1" ht="24.95" customHeight="1">
      <c r="B99" s="145"/>
      <c r="C99" s="146"/>
      <c r="D99" s="147" t="s">
        <v>105</v>
      </c>
      <c r="E99" s="148"/>
      <c r="F99" s="148"/>
      <c r="G99" s="148"/>
      <c r="H99" s="148"/>
      <c r="I99" s="149"/>
      <c r="J99" s="150">
        <f>J155</f>
        <v>0</v>
      </c>
      <c r="K99" s="146"/>
      <c r="L99" s="151"/>
    </row>
    <row r="100" spans="2:12" s="9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/>
      <c r="J100" s="157">
        <f>J156</f>
        <v>0</v>
      </c>
      <c r="K100" s="153"/>
      <c r="L100" s="158"/>
    </row>
    <row r="101" spans="2:12" s="9" customFormat="1" ht="19.9" customHeight="1">
      <c r="B101" s="152"/>
      <c r="C101" s="153"/>
      <c r="D101" s="154" t="s">
        <v>107</v>
      </c>
      <c r="E101" s="155"/>
      <c r="F101" s="155"/>
      <c r="G101" s="155"/>
      <c r="H101" s="155"/>
      <c r="I101" s="156"/>
      <c r="J101" s="157">
        <f>J162</f>
        <v>0</v>
      </c>
      <c r="K101" s="153"/>
      <c r="L101" s="158"/>
    </row>
    <row r="102" spans="2:12" s="9" customFormat="1" ht="19.9" customHeight="1">
      <c r="B102" s="152"/>
      <c r="C102" s="153"/>
      <c r="D102" s="154" t="s">
        <v>108</v>
      </c>
      <c r="E102" s="155"/>
      <c r="F102" s="155"/>
      <c r="G102" s="155"/>
      <c r="H102" s="155"/>
      <c r="I102" s="156"/>
      <c r="J102" s="157">
        <f>J164</f>
        <v>0</v>
      </c>
      <c r="K102" s="153"/>
      <c r="L102" s="158"/>
    </row>
    <row r="103" spans="2:12" s="9" customFormat="1" ht="19.9" customHeight="1">
      <c r="B103" s="152"/>
      <c r="C103" s="153"/>
      <c r="D103" s="154" t="s">
        <v>109</v>
      </c>
      <c r="E103" s="155"/>
      <c r="F103" s="155"/>
      <c r="G103" s="155"/>
      <c r="H103" s="155"/>
      <c r="I103" s="156"/>
      <c r="J103" s="157">
        <f>J167</f>
        <v>0</v>
      </c>
      <c r="K103" s="153"/>
      <c r="L103" s="158"/>
    </row>
    <row r="104" spans="2:12" s="1" customFormat="1" ht="21.75" customHeight="1">
      <c r="B104" s="32"/>
      <c r="C104" s="33"/>
      <c r="D104" s="33"/>
      <c r="E104" s="33"/>
      <c r="F104" s="33"/>
      <c r="G104" s="33"/>
      <c r="H104" s="33"/>
      <c r="I104" s="104"/>
      <c r="J104" s="33"/>
      <c r="K104" s="33"/>
      <c r="L104" s="36"/>
    </row>
    <row r="105" spans="2:12" s="1" customFormat="1" ht="6.95" customHeight="1">
      <c r="B105" s="47"/>
      <c r="C105" s="48"/>
      <c r="D105" s="48"/>
      <c r="E105" s="48"/>
      <c r="F105" s="48"/>
      <c r="G105" s="48"/>
      <c r="H105" s="48"/>
      <c r="I105" s="136"/>
      <c r="J105" s="48"/>
      <c r="K105" s="48"/>
      <c r="L105" s="36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139"/>
      <c r="J109" s="50"/>
      <c r="K109" s="50"/>
      <c r="L109" s="36"/>
    </row>
    <row r="110" spans="2:12" s="1" customFormat="1" ht="24.95" customHeight="1">
      <c r="B110" s="32"/>
      <c r="C110" s="21" t="s">
        <v>110</v>
      </c>
      <c r="D110" s="33"/>
      <c r="E110" s="33"/>
      <c r="F110" s="33"/>
      <c r="G110" s="33"/>
      <c r="H110" s="33"/>
      <c r="I110" s="104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4"/>
      <c r="J111" s="33"/>
      <c r="K111" s="33"/>
      <c r="L111" s="36"/>
    </row>
    <row r="112" spans="2:12" s="1" customFormat="1" ht="12" customHeight="1">
      <c r="B112" s="32"/>
      <c r="C112" s="27" t="s">
        <v>16</v>
      </c>
      <c r="D112" s="33"/>
      <c r="E112" s="33"/>
      <c r="F112" s="33"/>
      <c r="G112" s="33"/>
      <c r="H112" s="33"/>
      <c r="I112" s="104"/>
      <c r="J112" s="33"/>
      <c r="K112" s="33"/>
      <c r="L112" s="36"/>
    </row>
    <row r="113" spans="2:12" s="1" customFormat="1" ht="16.5" customHeight="1">
      <c r="B113" s="32"/>
      <c r="C113" s="33"/>
      <c r="D113" s="33"/>
      <c r="E113" s="256" t="str">
        <f>E7</f>
        <v>Revitalizace sportovního areálu Lipky - část B – automatický závlahový systém</v>
      </c>
      <c r="F113" s="283"/>
      <c r="G113" s="283"/>
      <c r="H113" s="283"/>
      <c r="I113" s="104"/>
      <c r="J113" s="33"/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4"/>
      <c r="J114" s="33"/>
      <c r="K114" s="33"/>
      <c r="L114" s="36"/>
    </row>
    <row r="115" spans="2:12" s="1" customFormat="1" ht="12" customHeight="1">
      <c r="B115" s="32"/>
      <c r="C115" s="27" t="s">
        <v>20</v>
      </c>
      <c r="D115" s="33"/>
      <c r="E115" s="33"/>
      <c r="F115" s="25" t="str">
        <f>F10</f>
        <v>Horažďovice</v>
      </c>
      <c r="G115" s="33"/>
      <c r="H115" s="33"/>
      <c r="I115" s="106" t="s">
        <v>22</v>
      </c>
      <c r="J115" s="59" t="str">
        <f>IF(J10="","",J10)</f>
        <v>30. 9. 2020</v>
      </c>
      <c r="K115" s="33"/>
      <c r="L115" s="36"/>
    </row>
    <row r="116" spans="2:12" s="1" customFormat="1" ht="6.95" customHeight="1">
      <c r="B116" s="32"/>
      <c r="C116" s="33"/>
      <c r="D116" s="33"/>
      <c r="E116" s="33"/>
      <c r="F116" s="33"/>
      <c r="G116" s="33"/>
      <c r="H116" s="33"/>
      <c r="I116" s="104"/>
      <c r="J116" s="33"/>
      <c r="K116" s="33"/>
      <c r="L116" s="36"/>
    </row>
    <row r="117" spans="2:12" s="1" customFormat="1" ht="15.2" customHeight="1">
      <c r="B117" s="32"/>
      <c r="C117" s="27" t="s">
        <v>24</v>
      </c>
      <c r="D117" s="33"/>
      <c r="E117" s="33"/>
      <c r="F117" s="25" t="str">
        <f>E13</f>
        <v>město Horažďovice</v>
      </c>
      <c r="G117" s="33"/>
      <c r="H117" s="33"/>
      <c r="I117" s="106" t="s">
        <v>30</v>
      </c>
      <c r="J117" s="30" t="str">
        <f>E19</f>
        <v xml:space="preserve"> </v>
      </c>
      <c r="K117" s="33"/>
      <c r="L117" s="36"/>
    </row>
    <row r="118" spans="2:12" s="1" customFormat="1" ht="15.2" customHeight="1">
      <c r="B118" s="32"/>
      <c r="C118" s="27" t="s">
        <v>28</v>
      </c>
      <c r="D118" s="33"/>
      <c r="E118" s="33"/>
      <c r="F118" s="25" t="str">
        <f>IF(E16="","",E16)</f>
        <v>Vyplň údaj</v>
      </c>
      <c r="G118" s="33"/>
      <c r="H118" s="33"/>
      <c r="I118" s="106" t="s">
        <v>33</v>
      </c>
      <c r="J118" s="30" t="str">
        <f>E22</f>
        <v xml:space="preserve"> </v>
      </c>
      <c r="K118" s="33"/>
      <c r="L118" s="36"/>
    </row>
    <row r="119" spans="2:12" s="1" customFormat="1" ht="10.35" customHeight="1">
      <c r="B119" s="32"/>
      <c r="C119" s="33"/>
      <c r="D119" s="33"/>
      <c r="E119" s="33"/>
      <c r="F119" s="33"/>
      <c r="G119" s="33"/>
      <c r="H119" s="33"/>
      <c r="I119" s="104"/>
      <c r="J119" s="33"/>
      <c r="K119" s="33"/>
      <c r="L119" s="36"/>
    </row>
    <row r="120" spans="2:20" s="10" customFormat="1" ht="29.25" customHeight="1">
      <c r="B120" s="159"/>
      <c r="C120" s="160" t="s">
        <v>111</v>
      </c>
      <c r="D120" s="161" t="s">
        <v>60</v>
      </c>
      <c r="E120" s="161" t="s">
        <v>56</v>
      </c>
      <c r="F120" s="161" t="s">
        <v>57</v>
      </c>
      <c r="G120" s="161" t="s">
        <v>112</v>
      </c>
      <c r="H120" s="161" t="s">
        <v>113</v>
      </c>
      <c r="I120" s="162" t="s">
        <v>114</v>
      </c>
      <c r="J120" s="163" t="s">
        <v>98</v>
      </c>
      <c r="K120" s="164" t="s">
        <v>115</v>
      </c>
      <c r="L120" s="165"/>
      <c r="M120" s="68" t="s">
        <v>1</v>
      </c>
      <c r="N120" s="69" t="s">
        <v>39</v>
      </c>
      <c r="O120" s="69" t="s">
        <v>116</v>
      </c>
      <c r="P120" s="69" t="s">
        <v>117</v>
      </c>
      <c r="Q120" s="69" t="s">
        <v>118</v>
      </c>
      <c r="R120" s="69" t="s">
        <v>119</v>
      </c>
      <c r="S120" s="69" t="s">
        <v>120</v>
      </c>
      <c r="T120" s="70" t="s">
        <v>121</v>
      </c>
    </row>
    <row r="121" spans="2:63" s="1" customFormat="1" ht="22.9" customHeight="1">
      <c r="B121" s="32"/>
      <c r="C121" s="75" t="s">
        <v>122</v>
      </c>
      <c r="D121" s="33"/>
      <c r="E121" s="33"/>
      <c r="F121" s="33"/>
      <c r="G121" s="33"/>
      <c r="H121" s="33"/>
      <c r="I121" s="104"/>
      <c r="J121" s="166">
        <f>BK121</f>
        <v>0</v>
      </c>
      <c r="K121" s="33"/>
      <c r="L121" s="36"/>
      <c r="M121" s="71"/>
      <c r="N121" s="72"/>
      <c r="O121" s="72"/>
      <c r="P121" s="167">
        <f>P122+P155</f>
        <v>0</v>
      </c>
      <c r="Q121" s="72"/>
      <c r="R121" s="167">
        <f>R122+R155</f>
        <v>34.946329999999996</v>
      </c>
      <c r="S121" s="72"/>
      <c r="T121" s="168">
        <f>T122+T155</f>
        <v>0.07044</v>
      </c>
      <c r="AT121" s="15" t="s">
        <v>74</v>
      </c>
      <c r="AU121" s="15" t="s">
        <v>100</v>
      </c>
      <c r="BK121" s="169">
        <f>BK122+BK155</f>
        <v>0</v>
      </c>
    </row>
    <row r="122" spans="2:63" s="11" customFormat="1" ht="25.9" customHeight="1">
      <c r="B122" s="170"/>
      <c r="C122" s="171"/>
      <c r="D122" s="172" t="s">
        <v>74</v>
      </c>
      <c r="E122" s="173" t="s">
        <v>123</v>
      </c>
      <c r="F122" s="173" t="s">
        <v>124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P123+P144+P153</f>
        <v>0</v>
      </c>
      <c r="Q122" s="178"/>
      <c r="R122" s="179">
        <f>R123+R144+R153</f>
        <v>34.836729999999996</v>
      </c>
      <c r="S122" s="178"/>
      <c r="T122" s="180">
        <f>T123+T144+T153</f>
        <v>0</v>
      </c>
      <c r="AR122" s="181" t="s">
        <v>80</v>
      </c>
      <c r="AT122" s="182" t="s">
        <v>74</v>
      </c>
      <c r="AU122" s="182" t="s">
        <v>75</v>
      </c>
      <c r="AY122" s="181" t="s">
        <v>125</v>
      </c>
      <c r="BK122" s="183">
        <f>BK123+BK144+BK153</f>
        <v>0</v>
      </c>
    </row>
    <row r="123" spans="2:63" s="11" customFormat="1" ht="22.9" customHeight="1">
      <c r="B123" s="170"/>
      <c r="C123" s="171"/>
      <c r="D123" s="172" t="s">
        <v>74</v>
      </c>
      <c r="E123" s="184" t="s">
        <v>80</v>
      </c>
      <c r="F123" s="184" t="s">
        <v>126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SUM(P124:P143)</f>
        <v>0</v>
      </c>
      <c r="Q123" s="178"/>
      <c r="R123" s="179">
        <f>SUM(R124:R143)</f>
        <v>34.72</v>
      </c>
      <c r="S123" s="178"/>
      <c r="T123" s="180">
        <f>SUM(T124:T143)</f>
        <v>0</v>
      </c>
      <c r="AR123" s="181" t="s">
        <v>80</v>
      </c>
      <c r="AT123" s="182" t="s">
        <v>74</v>
      </c>
      <c r="AU123" s="182" t="s">
        <v>80</v>
      </c>
      <c r="AY123" s="181" t="s">
        <v>125</v>
      </c>
      <c r="BK123" s="183">
        <f>SUM(BK124:BK143)</f>
        <v>0</v>
      </c>
    </row>
    <row r="124" spans="2:65" s="1" customFormat="1" ht="36" customHeight="1">
      <c r="B124" s="32"/>
      <c r="C124" s="186" t="s">
        <v>80</v>
      </c>
      <c r="D124" s="186" t="s">
        <v>127</v>
      </c>
      <c r="E124" s="187" t="s">
        <v>128</v>
      </c>
      <c r="F124" s="188" t="s">
        <v>129</v>
      </c>
      <c r="G124" s="189" t="s">
        <v>130</v>
      </c>
      <c r="H124" s="190">
        <v>187.1</v>
      </c>
      <c r="I124" s="191"/>
      <c r="J124" s="192">
        <f>ROUND(I124*H124,2)</f>
        <v>0</v>
      </c>
      <c r="K124" s="188" t="s">
        <v>131</v>
      </c>
      <c r="L124" s="36"/>
      <c r="M124" s="193" t="s">
        <v>1</v>
      </c>
      <c r="N124" s="194" t="s">
        <v>40</v>
      </c>
      <c r="O124" s="64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197" t="s">
        <v>132</v>
      </c>
      <c r="AT124" s="197" t="s">
        <v>127</v>
      </c>
      <c r="AU124" s="197" t="s">
        <v>84</v>
      </c>
      <c r="AY124" s="15" t="s">
        <v>125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5" t="s">
        <v>80</v>
      </c>
      <c r="BK124" s="198">
        <f>ROUND(I124*H124,2)</f>
        <v>0</v>
      </c>
      <c r="BL124" s="15" t="s">
        <v>132</v>
      </c>
      <c r="BM124" s="197" t="s">
        <v>133</v>
      </c>
    </row>
    <row r="125" spans="2:51" s="12" customFormat="1" ht="12">
      <c r="B125" s="199"/>
      <c r="C125" s="200"/>
      <c r="D125" s="201" t="s">
        <v>134</v>
      </c>
      <c r="E125" s="202" t="s">
        <v>85</v>
      </c>
      <c r="F125" s="203" t="s">
        <v>135</v>
      </c>
      <c r="G125" s="200"/>
      <c r="H125" s="204">
        <v>80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134</v>
      </c>
      <c r="AU125" s="210" t="s">
        <v>84</v>
      </c>
      <c r="AV125" s="12" t="s">
        <v>84</v>
      </c>
      <c r="AW125" s="12" t="s">
        <v>32</v>
      </c>
      <c r="AX125" s="12" t="s">
        <v>75</v>
      </c>
      <c r="AY125" s="210" t="s">
        <v>125</v>
      </c>
    </row>
    <row r="126" spans="2:51" s="12" customFormat="1" ht="12">
      <c r="B126" s="199"/>
      <c r="C126" s="200"/>
      <c r="D126" s="201" t="s">
        <v>134</v>
      </c>
      <c r="E126" s="202" t="s">
        <v>88</v>
      </c>
      <c r="F126" s="203" t="s">
        <v>136</v>
      </c>
      <c r="G126" s="200"/>
      <c r="H126" s="204">
        <v>107.1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134</v>
      </c>
      <c r="AU126" s="210" t="s">
        <v>84</v>
      </c>
      <c r="AV126" s="12" t="s">
        <v>84</v>
      </c>
      <c r="AW126" s="12" t="s">
        <v>32</v>
      </c>
      <c r="AX126" s="12" t="s">
        <v>75</v>
      </c>
      <c r="AY126" s="210" t="s">
        <v>125</v>
      </c>
    </row>
    <row r="127" spans="2:51" s="13" customFormat="1" ht="12">
      <c r="B127" s="211"/>
      <c r="C127" s="212"/>
      <c r="D127" s="201" t="s">
        <v>134</v>
      </c>
      <c r="E127" s="213" t="s">
        <v>82</v>
      </c>
      <c r="F127" s="214" t="s">
        <v>137</v>
      </c>
      <c r="G127" s="212"/>
      <c r="H127" s="215">
        <v>187.1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134</v>
      </c>
      <c r="AU127" s="221" t="s">
        <v>84</v>
      </c>
      <c r="AV127" s="13" t="s">
        <v>138</v>
      </c>
      <c r="AW127" s="13" t="s">
        <v>32</v>
      </c>
      <c r="AX127" s="13" t="s">
        <v>80</v>
      </c>
      <c r="AY127" s="221" t="s">
        <v>125</v>
      </c>
    </row>
    <row r="128" spans="2:65" s="1" customFormat="1" ht="36" customHeight="1">
      <c r="B128" s="32"/>
      <c r="C128" s="186" t="s">
        <v>84</v>
      </c>
      <c r="D128" s="186" t="s">
        <v>127</v>
      </c>
      <c r="E128" s="187" t="s">
        <v>139</v>
      </c>
      <c r="F128" s="188" t="s">
        <v>140</v>
      </c>
      <c r="G128" s="189" t="s">
        <v>130</v>
      </c>
      <c r="H128" s="190">
        <v>82.8</v>
      </c>
      <c r="I128" s="191"/>
      <c r="J128" s="192">
        <f>ROUND(I128*H128,2)</f>
        <v>0</v>
      </c>
      <c r="K128" s="188" t="s">
        <v>131</v>
      </c>
      <c r="L128" s="36"/>
      <c r="M128" s="193" t="s">
        <v>1</v>
      </c>
      <c r="N128" s="194" t="s">
        <v>40</v>
      </c>
      <c r="O128" s="64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AR128" s="197" t="s">
        <v>132</v>
      </c>
      <c r="AT128" s="197" t="s">
        <v>127</v>
      </c>
      <c r="AU128" s="197" t="s">
        <v>84</v>
      </c>
      <c r="AY128" s="15" t="s">
        <v>125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5" t="s">
        <v>80</v>
      </c>
      <c r="BK128" s="198">
        <f>ROUND(I128*H128,2)</f>
        <v>0</v>
      </c>
      <c r="BL128" s="15" t="s">
        <v>132</v>
      </c>
      <c r="BM128" s="197" t="s">
        <v>141</v>
      </c>
    </row>
    <row r="129" spans="2:51" s="12" customFormat="1" ht="12">
      <c r="B129" s="199"/>
      <c r="C129" s="200"/>
      <c r="D129" s="201" t="s">
        <v>134</v>
      </c>
      <c r="E129" s="202" t="s">
        <v>1</v>
      </c>
      <c r="F129" s="203" t="s">
        <v>142</v>
      </c>
      <c r="G129" s="200"/>
      <c r="H129" s="204">
        <v>82.8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134</v>
      </c>
      <c r="AU129" s="210" t="s">
        <v>84</v>
      </c>
      <c r="AV129" s="12" t="s">
        <v>84</v>
      </c>
      <c r="AW129" s="12" t="s">
        <v>32</v>
      </c>
      <c r="AX129" s="12" t="s">
        <v>75</v>
      </c>
      <c r="AY129" s="210" t="s">
        <v>125</v>
      </c>
    </row>
    <row r="130" spans="2:51" s="13" customFormat="1" ht="12">
      <c r="B130" s="211"/>
      <c r="C130" s="212"/>
      <c r="D130" s="201" t="s">
        <v>134</v>
      </c>
      <c r="E130" s="213" t="s">
        <v>90</v>
      </c>
      <c r="F130" s="214" t="s">
        <v>137</v>
      </c>
      <c r="G130" s="212"/>
      <c r="H130" s="215">
        <v>82.8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134</v>
      </c>
      <c r="AU130" s="221" t="s">
        <v>84</v>
      </c>
      <c r="AV130" s="13" t="s">
        <v>138</v>
      </c>
      <c r="AW130" s="13" t="s">
        <v>32</v>
      </c>
      <c r="AX130" s="13" t="s">
        <v>80</v>
      </c>
      <c r="AY130" s="221" t="s">
        <v>125</v>
      </c>
    </row>
    <row r="131" spans="2:65" s="1" customFormat="1" ht="60" customHeight="1">
      <c r="B131" s="32"/>
      <c r="C131" s="186" t="s">
        <v>138</v>
      </c>
      <c r="D131" s="186" t="s">
        <v>127</v>
      </c>
      <c r="E131" s="187" t="s">
        <v>143</v>
      </c>
      <c r="F131" s="188" t="s">
        <v>144</v>
      </c>
      <c r="G131" s="189" t="s">
        <v>130</v>
      </c>
      <c r="H131" s="190">
        <v>104.8</v>
      </c>
      <c r="I131" s="191"/>
      <c r="J131" s="192">
        <f>ROUND(I131*H131,2)</f>
        <v>0</v>
      </c>
      <c r="K131" s="188" t="s">
        <v>131</v>
      </c>
      <c r="L131" s="36"/>
      <c r="M131" s="193" t="s">
        <v>1</v>
      </c>
      <c r="N131" s="194" t="s">
        <v>40</v>
      </c>
      <c r="O131" s="64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197" t="s">
        <v>132</v>
      </c>
      <c r="AT131" s="197" t="s">
        <v>127</v>
      </c>
      <c r="AU131" s="197" t="s">
        <v>84</v>
      </c>
      <c r="AY131" s="15" t="s">
        <v>125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5" t="s">
        <v>80</v>
      </c>
      <c r="BK131" s="198">
        <f>ROUND(I131*H131,2)</f>
        <v>0</v>
      </c>
      <c r="BL131" s="15" t="s">
        <v>132</v>
      </c>
      <c r="BM131" s="197" t="s">
        <v>145</v>
      </c>
    </row>
    <row r="132" spans="2:51" s="12" customFormat="1" ht="12">
      <c r="B132" s="199"/>
      <c r="C132" s="200"/>
      <c r="D132" s="201" t="s">
        <v>134</v>
      </c>
      <c r="E132" s="202" t="s">
        <v>1</v>
      </c>
      <c r="F132" s="203" t="s">
        <v>146</v>
      </c>
      <c r="G132" s="200"/>
      <c r="H132" s="204">
        <v>104.8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134</v>
      </c>
      <c r="AU132" s="210" t="s">
        <v>84</v>
      </c>
      <c r="AV132" s="12" t="s">
        <v>84</v>
      </c>
      <c r="AW132" s="12" t="s">
        <v>32</v>
      </c>
      <c r="AX132" s="12" t="s">
        <v>80</v>
      </c>
      <c r="AY132" s="210" t="s">
        <v>125</v>
      </c>
    </row>
    <row r="133" spans="2:65" s="1" customFormat="1" ht="60" customHeight="1">
      <c r="B133" s="32"/>
      <c r="C133" s="186" t="s">
        <v>132</v>
      </c>
      <c r="D133" s="186" t="s">
        <v>127</v>
      </c>
      <c r="E133" s="187" t="s">
        <v>147</v>
      </c>
      <c r="F133" s="188" t="s">
        <v>148</v>
      </c>
      <c r="G133" s="189" t="s">
        <v>130</v>
      </c>
      <c r="H133" s="190">
        <v>708.4</v>
      </c>
      <c r="I133" s="191"/>
      <c r="J133" s="192">
        <f>ROUND(I133*H133,2)</f>
        <v>0</v>
      </c>
      <c r="K133" s="188" t="s">
        <v>131</v>
      </c>
      <c r="L133" s="36"/>
      <c r="M133" s="193" t="s">
        <v>1</v>
      </c>
      <c r="N133" s="194" t="s">
        <v>40</v>
      </c>
      <c r="O133" s="64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197" t="s">
        <v>132</v>
      </c>
      <c r="AT133" s="197" t="s">
        <v>127</v>
      </c>
      <c r="AU133" s="197" t="s">
        <v>84</v>
      </c>
      <c r="AY133" s="15" t="s">
        <v>125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5" t="s">
        <v>80</v>
      </c>
      <c r="BK133" s="198">
        <f>ROUND(I133*H133,2)</f>
        <v>0</v>
      </c>
      <c r="BL133" s="15" t="s">
        <v>132</v>
      </c>
      <c r="BM133" s="197" t="s">
        <v>149</v>
      </c>
    </row>
    <row r="134" spans="2:51" s="12" customFormat="1" ht="12">
      <c r="B134" s="199"/>
      <c r="C134" s="200"/>
      <c r="D134" s="201" t="s">
        <v>134</v>
      </c>
      <c r="E134" s="202" t="s">
        <v>1</v>
      </c>
      <c r="F134" s="203" t="s">
        <v>150</v>
      </c>
      <c r="G134" s="200"/>
      <c r="H134" s="204">
        <v>708.4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134</v>
      </c>
      <c r="AU134" s="210" t="s">
        <v>84</v>
      </c>
      <c r="AV134" s="12" t="s">
        <v>84</v>
      </c>
      <c r="AW134" s="12" t="s">
        <v>32</v>
      </c>
      <c r="AX134" s="12" t="s">
        <v>80</v>
      </c>
      <c r="AY134" s="210" t="s">
        <v>125</v>
      </c>
    </row>
    <row r="135" spans="2:65" s="1" customFormat="1" ht="36" customHeight="1">
      <c r="B135" s="32"/>
      <c r="C135" s="186" t="s">
        <v>151</v>
      </c>
      <c r="D135" s="186" t="s">
        <v>127</v>
      </c>
      <c r="E135" s="187" t="s">
        <v>152</v>
      </c>
      <c r="F135" s="188" t="s">
        <v>153</v>
      </c>
      <c r="G135" s="189" t="s">
        <v>130</v>
      </c>
      <c r="H135" s="190">
        <v>162.3</v>
      </c>
      <c r="I135" s="191"/>
      <c r="J135" s="192">
        <f>ROUND(I135*H135,2)</f>
        <v>0</v>
      </c>
      <c r="K135" s="188" t="s">
        <v>131</v>
      </c>
      <c r="L135" s="36"/>
      <c r="M135" s="193" t="s">
        <v>1</v>
      </c>
      <c r="N135" s="194" t="s">
        <v>40</v>
      </c>
      <c r="O135" s="64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AR135" s="197" t="s">
        <v>132</v>
      </c>
      <c r="AT135" s="197" t="s">
        <v>127</v>
      </c>
      <c r="AU135" s="197" t="s">
        <v>84</v>
      </c>
      <c r="AY135" s="15" t="s">
        <v>125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5" t="s">
        <v>80</v>
      </c>
      <c r="BK135" s="198">
        <f>ROUND(I135*H135,2)</f>
        <v>0</v>
      </c>
      <c r="BL135" s="15" t="s">
        <v>132</v>
      </c>
      <c r="BM135" s="197" t="s">
        <v>154</v>
      </c>
    </row>
    <row r="136" spans="2:51" s="12" customFormat="1" ht="12">
      <c r="B136" s="199"/>
      <c r="C136" s="200"/>
      <c r="D136" s="201" t="s">
        <v>134</v>
      </c>
      <c r="E136" s="202" t="s">
        <v>92</v>
      </c>
      <c r="F136" s="203" t="s">
        <v>155</v>
      </c>
      <c r="G136" s="200"/>
      <c r="H136" s="204">
        <v>55.2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134</v>
      </c>
      <c r="AU136" s="210" t="s">
        <v>84</v>
      </c>
      <c r="AV136" s="12" t="s">
        <v>84</v>
      </c>
      <c r="AW136" s="12" t="s">
        <v>32</v>
      </c>
      <c r="AX136" s="12" t="s">
        <v>75</v>
      </c>
      <c r="AY136" s="210" t="s">
        <v>125</v>
      </c>
    </row>
    <row r="137" spans="2:51" s="12" customFormat="1" ht="12">
      <c r="B137" s="199"/>
      <c r="C137" s="200"/>
      <c r="D137" s="201" t="s">
        <v>134</v>
      </c>
      <c r="E137" s="202" t="s">
        <v>1</v>
      </c>
      <c r="F137" s="203" t="s">
        <v>88</v>
      </c>
      <c r="G137" s="200"/>
      <c r="H137" s="204">
        <v>107.1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134</v>
      </c>
      <c r="AU137" s="210" t="s">
        <v>84</v>
      </c>
      <c r="AV137" s="12" t="s">
        <v>84</v>
      </c>
      <c r="AW137" s="12" t="s">
        <v>32</v>
      </c>
      <c r="AX137" s="12" t="s">
        <v>75</v>
      </c>
      <c r="AY137" s="210" t="s">
        <v>125</v>
      </c>
    </row>
    <row r="138" spans="2:51" s="13" customFormat="1" ht="12">
      <c r="B138" s="211"/>
      <c r="C138" s="212"/>
      <c r="D138" s="201" t="s">
        <v>134</v>
      </c>
      <c r="E138" s="213" t="s">
        <v>1</v>
      </c>
      <c r="F138" s="214" t="s">
        <v>137</v>
      </c>
      <c r="G138" s="212"/>
      <c r="H138" s="215">
        <v>162.3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134</v>
      </c>
      <c r="AU138" s="221" t="s">
        <v>84</v>
      </c>
      <c r="AV138" s="13" t="s">
        <v>138</v>
      </c>
      <c r="AW138" s="13" t="s">
        <v>32</v>
      </c>
      <c r="AX138" s="13" t="s">
        <v>80</v>
      </c>
      <c r="AY138" s="221" t="s">
        <v>125</v>
      </c>
    </row>
    <row r="139" spans="2:65" s="1" customFormat="1" ht="60" customHeight="1">
      <c r="B139" s="32"/>
      <c r="C139" s="186" t="s">
        <v>156</v>
      </c>
      <c r="D139" s="186" t="s">
        <v>127</v>
      </c>
      <c r="E139" s="187" t="s">
        <v>157</v>
      </c>
      <c r="F139" s="188" t="s">
        <v>158</v>
      </c>
      <c r="G139" s="189" t="s">
        <v>130</v>
      </c>
      <c r="H139" s="190">
        <v>24.8</v>
      </c>
      <c r="I139" s="191"/>
      <c r="J139" s="192">
        <f>ROUND(I139*H139,2)</f>
        <v>0</v>
      </c>
      <c r="K139" s="188" t="s">
        <v>131</v>
      </c>
      <c r="L139" s="36"/>
      <c r="M139" s="193" t="s">
        <v>1</v>
      </c>
      <c r="N139" s="194" t="s">
        <v>40</v>
      </c>
      <c r="O139" s="64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AR139" s="197" t="s">
        <v>132</v>
      </c>
      <c r="AT139" s="197" t="s">
        <v>127</v>
      </c>
      <c r="AU139" s="197" t="s">
        <v>84</v>
      </c>
      <c r="AY139" s="15" t="s">
        <v>125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5" t="s">
        <v>80</v>
      </c>
      <c r="BK139" s="198">
        <f>ROUND(I139*H139,2)</f>
        <v>0</v>
      </c>
      <c r="BL139" s="15" t="s">
        <v>132</v>
      </c>
      <c r="BM139" s="197" t="s">
        <v>159</v>
      </c>
    </row>
    <row r="140" spans="2:51" s="12" customFormat="1" ht="12">
      <c r="B140" s="199"/>
      <c r="C140" s="200"/>
      <c r="D140" s="201" t="s">
        <v>134</v>
      </c>
      <c r="E140" s="202" t="s">
        <v>1</v>
      </c>
      <c r="F140" s="203" t="s">
        <v>160</v>
      </c>
      <c r="G140" s="200"/>
      <c r="H140" s="204">
        <v>24.8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134</v>
      </c>
      <c r="AU140" s="210" t="s">
        <v>84</v>
      </c>
      <c r="AV140" s="12" t="s">
        <v>84</v>
      </c>
      <c r="AW140" s="12" t="s">
        <v>32</v>
      </c>
      <c r="AX140" s="12" t="s">
        <v>75</v>
      </c>
      <c r="AY140" s="210" t="s">
        <v>125</v>
      </c>
    </row>
    <row r="141" spans="2:51" s="13" customFormat="1" ht="12">
      <c r="B141" s="211"/>
      <c r="C141" s="212"/>
      <c r="D141" s="201" t="s">
        <v>134</v>
      </c>
      <c r="E141" s="213" t="s">
        <v>94</v>
      </c>
      <c r="F141" s="214" t="s">
        <v>137</v>
      </c>
      <c r="G141" s="212"/>
      <c r="H141" s="215">
        <v>24.8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134</v>
      </c>
      <c r="AU141" s="221" t="s">
        <v>84</v>
      </c>
      <c r="AV141" s="13" t="s">
        <v>138</v>
      </c>
      <c r="AW141" s="13" t="s">
        <v>32</v>
      </c>
      <c r="AX141" s="13" t="s">
        <v>80</v>
      </c>
      <c r="AY141" s="221" t="s">
        <v>125</v>
      </c>
    </row>
    <row r="142" spans="2:65" s="1" customFormat="1" ht="16.5" customHeight="1">
      <c r="B142" s="32"/>
      <c r="C142" s="222" t="s">
        <v>161</v>
      </c>
      <c r="D142" s="222" t="s">
        <v>162</v>
      </c>
      <c r="E142" s="223" t="s">
        <v>163</v>
      </c>
      <c r="F142" s="224" t="s">
        <v>164</v>
      </c>
      <c r="G142" s="225" t="s">
        <v>165</v>
      </c>
      <c r="H142" s="226">
        <v>34.72</v>
      </c>
      <c r="I142" s="227"/>
      <c r="J142" s="228">
        <f>ROUND(I142*H142,2)</f>
        <v>0</v>
      </c>
      <c r="K142" s="224" t="s">
        <v>131</v>
      </c>
      <c r="L142" s="229"/>
      <c r="M142" s="230" t="s">
        <v>1</v>
      </c>
      <c r="N142" s="231" t="s">
        <v>40</v>
      </c>
      <c r="O142" s="64"/>
      <c r="P142" s="195">
        <f>O142*H142</f>
        <v>0</v>
      </c>
      <c r="Q142" s="195">
        <v>1</v>
      </c>
      <c r="R142" s="195">
        <f>Q142*H142</f>
        <v>34.72</v>
      </c>
      <c r="S142" s="195">
        <v>0</v>
      </c>
      <c r="T142" s="196">
        <f>S142*H142</f>
        <v>0</v>
      </c>
      <c r="AR142" s="197" t="s">
        <v>166</v>
      </c>
      <c r="AT142" s="197" t="s">
        <v>162</v>
      </c>
      <c r="AU142" s="197" t="s">
        <v>84</v>
      </c>
      <c r="AY142" s="15" t="s">
        <v>125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5" t="s">
        <v>80</v>
      </c>
      <c r="BK142" s="198">
        <f>ROUND(I142*H142,2)</f>
        <v>0</v>
      </c>
      <c r="BL142" s="15" t="s">
        <v>132</v>
      </c>
      <c r="BM142" s="197" t="s">
        <v>167</v>
      </c>
    </row>
    <row r="143" spans="2:51" s="12" customFormat="1" ht="12">
      <c r="B143" s="199"/>
      <c r="C143" s="200"/>
      <c r="D143" s="201" t="s">
        <v>134</v>
      </c>
      <c r="E143" s="202" t="s">
        <v>1</v>
      </c>
      <c r="F143" s="203" t="s">
        <v>168</v>
      </c>
      <c r="G143" s="200"/>
      <c r="H143" s="204">
        <v>34.72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134</v>
      </c>
      <c r="AU143" s="210" t="s">
        <v>84</v>
      </c>
      <c r="AV143" s="12" t="s">
        <v>84</v>
      </c>
      <c r="AW143" s="12" t="s">
        <v>32</v>
      </c>
      <c r="AX143" s="12" t="s">
        <v>80</v>
      </c>
      <c r="AY143" s="210" t="s">
        <v>125</v>
      </c>
    </row>
    <row r="144" spans="2:63" s="11" customFormat="1" ht="22.9" customHeight="1">
      <c r="B144" s="170"/>
      <c r="C144" s="171"/>
      <c r="D144" s="172" t="s">
        <v>74</v>
      </c>
      <c r="E144" s="184" t="s">
        <v>166</v>
      </c>
      <c r="F144" s="184" t="s">
        <v>169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SUM(P145:P152)</f>
        <v>0</v>
      </c>
      <c r="Q144" s="178"/>
      <c r="R144" s="179">
        <f>SUM(R145:R152)</f>
        <v>0.11673</v>
      </c>
      <c r="S144" s="178"/>
      <c r="T144" s="180">
        <f>SUM(T145:T152)</f>
        <v>0</v>
      </c>
      <c r="AR144" s="181" t="s">
        <v>80</v>
      </c>
      <c r="AT144" s="182" t="s">
        <v>74</v>
      </c>
      <c r="AU144" s="182" t="s">
        <v>80</v>
      </c>
      <c r="AY144" s="181" t="s">
        <v>125</v>
      </c>
      <c r="BK144" s="183">
        <f>SUM(BK145:BK152)</f>
        <v>0</v>
      </c>
    </row>
    <row r="145" spans="2:65" s="1" customFormat="1" ht="36" customHeight="1">
      <c r="B145" s="32"/>
      <c r="C145" s="186" t="s">
        <v>166</v>
      </c>
      <c r="D145" s="186" t="s">
        <v>127</v>
      </c>
      <c r="E145" s="187" t="s">
        <v>170</v>
      </c>
      <c r="F145" s="188" t="s">
        <v>171</v>
      </c>
      <c r="G145" s="189" t="s">
        <v>172</v>
      </c>
      <c r="H145" s="190">
        <v>86</v>
      </c>
      <c r="I145" s="191"/>
      <c r="J145" s="192">
        <f>ROUND(I145*H145,2)</f>
        <v>0</v>
      </c>
      <c r="K145" s="188" t="s">
        <v>131</v>
      </c>
      <c r="L145" s="36"/>
      <c r="M145" s="193" t="s">
        <v>1</v>
      </c>
      <c r="N145" s="194" t="s">
        <v>40</v>
      </c>
      <c r="O145" s="64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197" t="s">
        <v>132</v>
      </c>
      <c r="AT145" s="197" t="s">
        <v>127</v>
      </c>
      <c r="AU145" s="197" t="s">
        <v>84</v>
      </c>
      <c r="AY145" s="15" t="s">
        <v>125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5" t="s">
        <v>80</v>
      </c>
      <c r="BK145" s="198">
        <f>ROUND(I145*H145,2)</f>
        <v>0</v>
      </c>
      <c r="BL145" s="15" t="s">
        <v>132</v>
      </c>
      <c r="BM145" s="197" t="s">
        <v>173</v>
      </c>
    </row>
    <row r="146" spans="2:51" s="12" customFormat="1" ht="12">
      <c r="B146" s="199"/>
      <c r="C146" s="200"/>
      <c r="D146" s="201" t="s">
        <v>134</v>
      </c>
      <c r="E146" s="202" t="s">
        <v>1</v>
      </c>
      <c r="F146" s="203" t="s">
        <v>174</v>
      </c>
      <c r="G146" s="200"/>
      <c r="H146" s="204">
        <v>86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134</v>
      </c>
      <c r="AU146" s="210" t="s">
        <v>84</v>
      </c>
      <c r="AV146" s="12" t="s">
        <v>84</v>
      </c>
      <c r="AW146" s="12" t="s">
        <v>32</v>
      </c>
      <c r="AX146" s="12" t="s">
        <v>80</v>
      </c>
      <c r="AY146" s="210" t="s">
        <v>125</v>
      </c>
    </row>
    <row r="147" spans="2:65" s="1" customFormat="1" ht="16.5" customHeight="1">
      <c r="B147" s="32"/>
      <c r="C147" s="222" t="s">
        <v>175</v>
      </c>
      <c r="D147" s="222" t="s">
        <v>162</v>
      </c>
      <c r="E147" s="223" t="s">
        <v>176</v>
      </c>
      <c r="F147" s="224" t="s">
        <v>177</v>
      </c>
      <c r="G147" s="225" t="s">
        <v>172</v>
      </c>
      <c r="H147" s="226">
        <v>86</v>
      </c>
      <c r="I147" s="227"/>
      <c r="J147" s="228">
        <f aca="true" t="shared" si="0" ref="J147:J152">ROUND(I147*H147,2)</f>
        <v>0</v>
      </c>
      <c r="K147" s="224" t="s">
        <v>131</v>
      </c>
      <c r="L147" s="229"/>
      <c r="M147" s="230" t="s">
        <v>1</v>
      </c>
      <c r="N147" s="231" t="s">
        <v>40</v>
      </c>
      <c r="O147" s="64"/>
      <c r="P147" s="195">
        <f aca="true" t="shared" si="1" ref="P147:P152">O147*H147</f>
        <v>0</v>
      </c>
      <c r="Q147" s="195">
        <v>0.00037</v>
      </c>
      <c r="R147" s="195">
        <f aca="true" t="shared" si="2" ref="R147:R152">Q147*H147</f>
        <v>0.03182</v>
      </c>
      <c r="S147" s="195">
        <v>0</v>
      </c>
      <c r="T147" s="196">
        <f aca="true" t="shared" si="3" ref="T147:T152">S147*H147</f>
        <v>0</v>
      </c>
      <c r="AR147" s="197" t="s">
        <v>166</v>
      </c>
      <c r="AT147" s="197" t="s">
        <v>162</v>
      </c>
      <c r="AU147" s="197" t="s">
        <v>84</v>
      </c>
      <c r="AY147" s="15" t="s">
        <v>125</v>
      </c>
      <c r="BE147" s="198">
        <f aca="true" t="shared" si="4" ref="BE147:BE152">IF(N147="základní",J147,0)</f>
        <v>0</v>
      </c>
      <c r="BF147" s="198">
        <f aca="true" t="shared" si="5" ref="BF147:BF152">IF(N147="snížená",J147,0)</f>
        <v>0</v>
      </c>
      <c r="BG147" s="198">
        <f aca="true" t="shared" si="6" ref="BG147:BG152">IF(N147="zákl. přenesená",J147,0)</f>
        <v>0</v>
      </c>
      <c r="BH147" s="198">
        <f aca="true" t="shared" si="7" ref="BH147:BH152">IF(N147="sníž. přenesená",J147,0)</f>
        <v>0</v>
      </c>
      <c r="BI147" s="198">
        <f aca="true" t="shared" si="8" ref="BI147:BI152">IF(N147="nulová",J147,0)</f>
        <v>0</v>
      </c>
      <c r="BJ147" s="15" t="s">
        <v>80</v>
      </c>
      <c r="BK147" s="198">
        <f aca="true" t="shared" si="9" ref="BK147:BK152">ROUND(I147*H147,2)</f>
        <v>0</v>
      </c>
      <c r="BL147" s="15" t="s">
        <v>132</v>
      </c>
      <c r="BM147" s="197" t="s">
        <v>178</v>
      </c>
    </row>
    <row r="148" spans="2:65" s="1" customFormat="1" ht="36" customHeight="1">
      <c r="B148" s="32"/>
      <c r="C148" s="186" t="s">
        <v>179</v>
      </c>
      <c r="D148" s="186" t="s">
        <v>127</v>
      </c>
      <c r="E148" s="187" t="s">
        <v>180</v>
      </c>
      <c r="F148" s="188" t="s">
        <v>181</v>
      </c>
      <c r="G148" s="189" t="s">
        <v>182</v>
      </c>
      <c r="H148" s="190">
        <v>1</v>
      </c>
      <c r="I148" s="191"/>
      <c r="J148" s="192">
        <f t="shared" si="0"/>
        <v>0</v>
      </c>
      <c r="K148" s="188" t="s">
        <v>131</v>
      </c>
      <c r="L148" s="36"/>
      <c r="M148" s="193" t="s">
        <v>1</v>
      </c>
      <c r="N148" s="194" t="s">
        <v>40</v>
      </c>
      <c r="O148" s="64"/>
      <c r="P148" s="195">
        <f t="shared" si="1"/>
        <v>0</v>
      </c>
      <c r="Q148" s="195">
        <v>0.05346</v>
      </c>
      <c r="R148" s="195">
        <f t="shared" si="2"/>
        <v>0.05346</v>
      </c>
      <c r="S148" s="195">
        <v>0</v>
      </c>
      <c r="T148" s="196">
        <f t="shared" si="3"/>
        <v>0</v>
      </c>
      <c r="AR148" s="197" t="s">
        <v>132</v>
      </c>
      <c r="AT148" s="197" t="s">
        <v>127</v>
      </c>
      <c r="AU148" s="197" t="s">
        <v>84</v>
      </c>
      <c r="AY148" s="15" t="s">
        <v>125</v>
      </c>
      <c r="BE148" s="198">
        <f t="shared" si="4"/>
        <v>0</v>
      </c>
      <c r="BF148" s="198">
        <f t="shared" si="5"/>
        <v>0</v>
      </c>
      <c r="BG148" s="198">
        <f t="shared" si="6"/>
        <v>0</v>
      </c>
      <c r="BH148" s="198">
        <f t="shared" si="7"/>
        <v>0</v>
      </c>
      <c r="BI148" s="198">
        <f t="shared" si="8"/>
        <v>0</v>
      </c>
      <c r="BJ148" s="15" t="s">
        <v>80</v>
      </c>
      <c r="BK148" s="198">
        <f t="shared" si="9"/>
        <v>0</v>
      </c>
      <c r="BL148" s="15" t="s">
        <v>132</v>
      </c>
      <c r="BM148" s="197" t="s">
        <v>183</v>
      </c>
    </row>
    <row r="149" spans="2:65" s="1" customFormat="1" ht="36" customHeight="1">
      <c r="B149" s="32"/>
      <c r="C149" s="186" t="s">
        <v>184</v>
      </c>
      <c r="D149" s="186" t="s">
        <v>127</v>
      </c>
      <c r="E149" s="187" t="s">
        <v>185</v>
      </c>
      <c r="F149" s="188" t="s">
        <v>186</v>
      </c>
      <c r="G149" s="189" t="s">
        <v>182</v>
      </c>
      <c r="H149" s="190">
        <v>1</v>
      </c>
      <c r="I149" s="191"/>
      <c r="J149" s="192">
        <f t="shared" si="0"/>
        <v>0</v>
      </c>
      <c r="K149" s="188" t="s">
        <v>131</v>
      </c>
      <c r="L149" s="36"/>
      <c r="M149" s="193" t="s">
        <v>1</v>
      </c>
      <c r="N149" s="194" t="s">
        <v>40</v>
      </c>
      <c r="O149" s="64"/>
      <c r="P149" s="195">
        <f t="shared" si="1"/>
        <v>0</v>
      </c>
      <c r="Q149" s="195">
        <v>0.0062</v>
      </c>
      <c r="R149" s="195">
        <f t="shared" si="2"/>
        <v>0.0062</v>
      </c>
      <c r="S149" s="195">
        <v>0</v>
      </c>
      <c r="T149" s="196">
        <f t="shared" si="3"/>
        <v>0</v>
      </c>
      <c r="AR149" s="197" t="s">
        <v>132</v>
      </c>
      <c r="AT149" s="197" t="s">
        <v>127</v>
      </c>
      <c r="AU149" s="197" t="s">
        <v>84</v>
      </c>
      <c r="AY149" s="15" t="s">
        <v>125</v>
      </c>
      <c r="BE149" s="198">
        <f t="shared" si="4"/>
        <v>0</v>
      </c>
      <c r="BF149" s="198">
        <f t="shared" si="5"/>
        <v>0</v>
      </c>
      <c r="BG149" s="198">
        <f t="shared" si="6"/>
        <v>0</v>
      </c>
      <c r="BH149" s="198">
        <f t="shared" si="7"/>
        <v>0</v>
      </c>
      <c r="BI149" s="198">
        <f t="shared" si="8"/>
        <v>0</v>
      </c>
      <c r="BJ149" s="15" t="s">
        <v>80</v>
      </c>
      <c r="BK149" s="198">
        <f t="shared" si="9"/>
        <v>0</v>
      </c>
      <c r="BL149" s="15" t="s">
        <v>132</v>
      </c>
      <c r="BM149" s="197" t="s">
        <v>187</v>
      </c>
    </row>
    <row r="150" spans="2:65" s="1" customFormat="1" ht="36" customHeight="1">
      <c r="B150" s="32"/>
      <c r="C150" s="186" t="s">
        <v>188</v>
      </c>
      <c r="D150" s="186" t="s">
        <v>127</v>
      </c>
      <c r="E150" s="187" t="s">
        <v>189</v>
      </c>
      <c r="F150" s="188" t="s">
        <v>190</v>
      </c>
      <c r="G150" s="189" t="s">
        <v>182</v>
      </c>
      <c r="H150" s="190">
        <v>1</v>
      </c>
      <c r="I150" s="191"/>
      <c r="J150" s="192">
        <f t="shared" si="0"/>
        <v>0</v>
      </c>
      <c r="K150" s="188" t="s">
        <v>131</v>
      </c>
      <c r="L150" s="36"/>
      <c r="M150" s="193" t="s">
        <v>1</v>
      </c>
      <c r="N150" s="194" t="s">
        <v>40</v>
      </c>
      <c r="O150" s="64"/>
      <c r="P150" s="195">
        <f t="shared" si="1"/>
        <v>0</v>
      </c>
      <c r="Q150" s="195">
        <v>0.02525</v>
      </c>
      <c r="R150" s="195">
        <f t="shared" si="2"/>
        <v>0.02525</v>
      </c>
      <c r="S150" s="195">
        <v>0</v>
      </c>
      <c r="T150" s="196">
        <f t="shared" si="3"/>
        <v>0</v>
      </c>
      <c r="AR150" s="197" t="s">
        <v>132</v>
      </c>
      <c r="AT150" s="197" t="s">
        <v>127</v>
      </c>
      <c r="AU150" s="197" t="s">
        <v>84</v>
      </c>
      <c r="AY150" s="15" t="s">
        <v>125</v>
      </c>
      <c r="BE150" s="198">
        <f t="shared" si="4"/>
        <v>0</v>
      </c>
      <c r="BF150" s="198">
        <f t="shared" si="5"/>
        <v>0</v>
      </c>
      <c r="BG150" s="198">
        <f t="shared" si="6"/>
        <v>0</v>
      </c>
      <c r="BH150" s="198">
        <f t="shared" si="7"/>
        <v>0</v>
      </c>
      <c r="BI150" s="198">
        <f t="shared" si="8"/>
        <v>0</v>
      </c>
      <c r="BJ150" s="15" t="s">
        <v>80</v>
      </c>
      <c r="BK150" s="198">
        <f t="shared" si="9"/>
        <v>0</v>
      </c>
      <c r="BL150" s="15" t="s">
        <v>132</v>
      </c>
      <c r="BM150" s="197" t="s">
        <v>191</v>
      </c>
    </row>
    <row r="151" spans="2:65" s="1" customFormat="1" ht="36" customHeight="1">
      <c r="B151" s="32"/>
      <c r="C151" s="186" t="s">
        <v>192</v>
      </c>
      <c r="D151" s="186" t="s">
        <v>127</v>
      </c>
      <c r="E151" s="187" t="s">
        <v>193</v>
      </c>
      <c r="F151" s="188" t="s">
        <v>194</v>
      </c>
      <c r="G151" s="189" t="s">
        <v>195</v>
      </c>
      <c r="H151" s="190">
        <v>1</v>
      </c>
      <c r="I151" s="191"/>
      <c r="J151" s="192">
        <f t="shared" si="0"/>
        <v>0</v>
      </c>
      <c r="K151" s="188" t="s">
        <v>1</v>
      </c>
      <c r="L151" s="36"/>
      <c r="M151" s="193" t="s">
        <v>1</v>
      </c>
      <c r="N151" s="194" t="s">
        <v>40</v>
      </c>
      <c r="O151" s="64"/>
      <c r="P151" s="195">
        <f t="shared" si="1"/>
        <v>0</v>
      </c>
      <c r="Q151" s="195">
        <v>0</v>
      </c>
      <c r="R151" s="195">
        <f t="shared" si="2"/>
        <v>0</v>
      </c>
      <c r="S151" s="195">
        <v>0</v>
      </c>
      <c r="T151" s="196">
        <f t="shared" si="3"/>
        <v>0</v>
      </c>
      <c r="AR151" s="197" t="s">
        <v>132</v>
      </c>
      <c r="AT151" s="197" t="s">
        <v>127</v>
      </c>
      <c r="AU151" s="197" t="s">
        <v>84</v>
      </c>
      <c r="AY151" s="15" t="s">
        <v>125</v>
      </c>
      <c r="BE151" s="198">
        <f t="shared" si="4"/>
        <v>0</v>
      </c>
      <c r="BF151" s="198">
        <f t="shared" si="5"/>
        <v>0</v>
      </c>
      <c r="BG151" s="198">
        <f t="shared" si="6"/>
        <v>0</v>
      </c>
      <c r="BH151" s="198">
        <f t="shared" si="7"/>
        <v>0</v>
      </c>
      <c r="BI151" s="198">
        <f t="shared" si="8"/>
        <v>0</v>
      </c>
      <c r="BJ151" s="15" t="s">
        <v>80</v>
      </c>
      <c r="BK151" s="198">
        <f t="shared" si="9"/>
        <v>0</v>
      </c>
      <c r="BL151" s="15" t="s">
        <v>132</v>
      </c>
      <c r="BM151" s="197" t="s">
        <v>196</v>
      </c>
    </row>
    <row r="152" spans="2:65" s="1" customFormat="1" ht="36" customHeight="1">
      <c r="B152" s="32"/>
      <c r="C152" s="186" t="s">
        <v>197</v>
      </c>
      <c r="D152" s="186" t="s">
        <v>127</v>
      </c>
      <c r="E152" s="187" t="s">
        <v>198</v>
      </c>
      <c r="F152" s="188" t="s">
        <v>199</v>
      </c>
      <c r="G152" s="189" t="s">
        <v>195</v>
      </c>
      <c r="H152" s="190">
        <v>1</v>
      </c>
      <c r="I152" s="191"/>
      <c r="J152" s="192">
        <f t="shared" si="0"/>
        <v>0</v>
      </c>
      <c r="K152" s="188" t="s">
        <v>1</v>
      </c>
      <c r="L152" s="36"/>
      <c r="M152" s="193" t="s">
        <v>1</v>
      </c>
      <c r="N152" s="194" t="s">
        <v>40</v>
      </c>
      <c r="O152" s="64"/>
      <c r="P152" s="195">
        <f t="shared" si="1"/>
        <v>0</v>
      </c>
      <c r="Q152" s="195">
        <v>0</v>
      </c>
      <c r="R152" s="195">
        <f t="shared" si="2"/>
        <v>0</v>
      </c>
      <c r="S152" s="195">
        <v>0</v>
      </c>
      <c r="T152" s="196">
        <f t="shared" si="3"/>
        <v>0</v>
      </c>
      <c r="AR152" s="197" t="s">
        <v>132</v>
      </c>
      <c r="AT152" s="197" t="s">
        <v>127</v>
      </c>
      <c r="AU152" s="197" t="s">
        <v>84</v>
      </c>
      <c r="AY152" s="15" t="s">
        <v>125</v>
      </c>
      <c r="BE152" s="198">
        <f t="shared" si="4"/>
        <v>0</v>
      </c>
      <c r="BF152" s="198">
        <f t="shared" si="5"/>
        <v>0</v>
      </c>
      <c r="BG152" s="198">
        <f t="shared" si="6"/>
        <v>0</v>
      </c>
      <c r="BH152" s="198">
        <f t="shared" si="7"/>
        <v>0</v>
      </c>
      <c r="BI152" s="198">
        <f t="shared" si="8"/>
        <v>0</v>
      </c>
      <c r="BJ152" s="15" t="s">
        <v>80</v>
      </c>
      <c r="BK152" s="198">
        <f t="shared" si="9"/>
        <v>0</v>
      </c>
      <c r="BL152" s="15" t="s">
        <v>132</v>
      </c>
      <c r="BM152" s="197" t="s">
        <v>200</v>
      </c>
    </row>
    <row r="153" spans="2:63" s="11" customFormat="1" ht="22.9" customHeight="1">
      <c r="B153" s="170"/>
      <c r="C153" s="171"/>
      <c r="D153" s="172" t="s">
        <v>74</v>
      </c>
      <c r="E153" s="184" t="s">
        <v>201</v>
      </c>
      <c r="F153" s="184" t="s">
        <v>202</v>
      </c>
      <c r="G153" s="171"/>
      <c r="H153" s="171"/>
      <c r="I153" s="174"/>
      <c r="J153" s="185">
        <f>BK153</f>
        <v>0</v>
      </c>
      <c r="K153" s="171"/>
      <c r="L153" s="176"/>
      <c r="M153" s="177"/>
      <c r="N153" s="178"/>
      <c r="O153" s="178"/>
      <c r="P153" s="179">
        <f>P154</f>
        <v>0</v>
      </c>
      <c r="Q153" s="178"/>
      <c r="R153" s="179">
        <f>R154</f>
        <v>0</v>
      </c>
      <c r="S153" s="178"/>
      <c r="T153" s="180">
        <f>T154</f>
        <v>0</v>
      </c>
      <c r="AR153" s="181" t="s">
        <v>80</v>
      </c>
      <c r="AT153" s="182" t="s">
        <v>74</v>
      </c>
      <c r="AU153" s="182" t="s">
        <v>80</v>
      </c>
      <c r="AY153" s="181" t="s">
        <v>125</v>
      </c>
      <c r="BK153" s="183">
        <f>BK154</f>
        <v>0</v>
      </c>
    </row>
    <row r="154" spans="2:65" s="1" customFormat="1" ht="24" customHeight="1">
      <c r="B154" s="32"/>
      <c r="C154" s="186" t="s">
        <v>8</v>
      </c>
      <c r="D154" s="186" t="s">
        <v>127</v>
      </c>
      <c r="E154" s="187" t="s">
        <v>203</v>
      </c>
      <c r="F154" s="188" t="s">
        <v>204</v>
      </c>
      <c r="G154" s="189" t="s">
        <v>165</v>
      </c>
      <c r="H154" s="190">
        <v>34.837</v>
      </c>
      <c r="I154" s="191"/>
      <c r="J154" s="192">
        <f>ROUND(I154*H154,2)</f>
        <v>0</v>
      </c>
      <c r="K154" s="188" t="s">
        <v>131</v>
      </c>
      <c r="L154" s="36"/>
      <c r="M154" s="193" t="s">
        <v>1</v>
      </c>
      <c r="N154" s="194" t="s">
        <v>40</v>
      </c>
      <c r="O154" s="64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AR154" s="197" t="s">
        <v>132</v>
      </c>
      <c r="AT154" s="197" t="s">
        <v>127</v>
      </c>
      <c r="AU154" s="197" t="s">
        <v>84</v>
      </c>
      <c r="AY154" s="15" t="s">
        <v>125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5" t="s">
        <v>80</v>
      </c>
      <c r="BK154" s="198">
        <f>ROUND(I154*H154,2)</f>
        <v>0</v>
      </c>
      <c r="BL154" s="15" t="s">
        <v>132</v>
      </c>
      <c r="BM154" s="197" t="s">
        <v>205</v>
      </c>
    </row>
    <row r="155" spans="2:63" s="11" customFormat="1" ht="25.9" customHeight="1">
      <c r="B155" s="170"/>
      <c r="C155" s="171"/>
      <c r="D155" s="172" t="s">
        <v>74</v>
      </c>
      <c r="E155" s="173" t="s">
        <v>206</v>
      </c>
      <c r="F155" s="173" t="s">
        <v>207</v>
      </c>
      <c r="G155" s="171"/>
      <c r="H155" s="171"/>
      <c r="I155" s="174"/>
      <c r="J155" s="175">
        <f>BK155</f>
        <v>0</v>
      </c>
      <c r="K155" s="171"/>
      <c r="L155" s="176"/>
      <c r="M155" s="177"/>
      <c r="N155" s="178"/>
      <c r="O155" s="178"/>
      <c r="P155" s="179">
        <f>P156+P162+P164+P167</f>
        <v>0</v>
      </c>
      <c r="Q155" s="178"/>
      <c r="R155" s="179">
        <f>R156+R162+R164+R167</f>
        <v>0.10959999999999999</v>
      </c>
      <c r="S155" s="178"/>
      <c r="T155" s="180">
        <f>T156+T162+T164+T167</f>
        <v>0.07044</v>
      </c>
      <c r="AR155" s="181" t="s">
        <v>84</v>
      </c>
      <c r="AT155" s="182" t="s">
        <v>74</v>
      </c>
      <c r="AU155" s="182" t="s">
        <v>75</v>
      </c>
      <c r="AY155" s="181" t="s">
        <v>125</v>
      </c>
      <c r="BK155" s="183">
        <f>BK156+BK162+BK164+BK167</f>
        <v>0</v>
      </c>
    </row>
    <row r="156" spans="2:63" s="11" customFormat="1" ht="22.9" customHeight="1">
      <c r="B156" s="170"/>
      <c r="C156" s="171"/>
      <c r="D156" s="172" t="s">
        <v>74</v>
      </c>
      <c r="E156" s="184" t="s">
        <v>208</v>
      </c>
      <c r="F156" s="184" t="s">
        <v>209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SUM(P157:P161)</f>
        <v>0</v>
      </c>
      <c r="Q156" s="178"/>
      <c r="R156" s="179">
        <f>SUM(R157:R161)</f>
        <v>0.10959999999999999</v>
      </c>
      <c r="S156" s="178"/>
      <c r="T156" s="180">
        <f>SUM(T157:T161)</f>
        <v>0.07044</v>
      </c>
      <c r="AR156" s="181" t="s">
        <v>84</v>
      </c>
      <c r="AT156" s="182" t="s">
        <v>74</v>
      </c>
      <c r="AU156" s="182" t="s">
        <v>80</v>
      </c>
      <c r="AY156" s="181" t="s">
        <v>125</v>
      </c>
      <c r="BK156" s="183">
        <f>SUM(BK157:BK161)</f>
        <v>0</v>
      </c>
    </row>
    <row r="157" spans="2:65" s="1" customFormat="1" ht="24" customHeight="1">
      <c r="B157" s="32"/>
      <c r="C157" s="186" t="s">
        <v>210</v>
      </c>
      <c r="D157" s="186" t="s">
        <v>127</v>
      </c>
      <c r="E157" s="187" t="s">
        <v>211</v>
      </c>
      <c r="F157" s="188" t="s">
        <v>212</v>
      </c>
      <c r="G157" s="189" t="s">
        <v>172</v>
      </c>
      <c r="H157" s="190">
        <v>40</v>
      </c>
      <c r="I157" s="191"/>
      <c r="J157" s="192">
        <f>ROUND(I157*H157,2)</f>
        <v>0</v>
      </c>
      <c r="K157" s="188" t="s">
        <v>131</v>
      </c>
      <c r="L157" s="36"/>
      <c r="M157" s="193" t="s">
        <v>1</v>
      </c>
      <c r="N157" s="194" t="s">
        <v>40</v>
      </c>
      <c r="O157" s="64"/>
      <c r="P157" s="195">
        <f>O157*H157</f>
        <v>0</v>
      </c>
      <c r="Q157" s="195">
        <v>0.00274</v>
      </c>
      <c r="R157" s="195">
        <f>Q157*H157</f>
        <v>0.10959999999999999</v>
      </c>
      <c r="S157" s="195">
        <v>0</v>
      </c>
      <c r="T157" s="196">
        <f>S157*H157</f>
        <v>0</v>
      </c>
      <c r="AR157" s="197" t="s">
        <v>210</v>
      </c>
      <c r="AT157" s="197" t="s">
        <v>127</v>
      </c>
      <c r="AU157" s="197" t="s">
        <v>84</v>
      </c>
      <c r="AY157" s="15" t="s">
        <v>125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5" t="s">
        <v>80</v>
      </c>
      <c r="BK157" s="198">
        <f>ROUND(I157*H157,2)</f>
        <v>0</v>
      </c>
      <c r="BL157" s="15" t="s">
        <v>210</v>
      </c>
      <c r="BM157" s="197" t="s">
        <v>213</v>
      </c>
    </row>
    <row r="158" spans="2:65" s="1" customFormat="1" ht="16.5" customHeight="1">
      <c r="B158" s="32"/>
      <c r="C158" s="186" t="s">
        <v>214</v>
      </c>
      <c r="D158" s="186" t="s">
        <v>127</v>
      </c>
      <c r="E158" s="187" t="s">
        <v>215</v>
      </c>
      <c r="F158" s="188" t="s">
        <v>216</v>
      </c>
      <c r="G158" s="189" t="s">
        <v>182</v>
      </c>
      <c r="H158" s="190">
        <v>2</v>
      </c>
      <c r="I158" s="191"/>
      <c r="J158" s="192">
        <f>ROUND(I158*H158,2)</f>
        <v>0</v>
      </c>
      <c r="K158" s="188" t="s">
        <v>131</v>
      </c>
      <c r="L158" s="36"/>
      <c r="M158" s="193" t="s">
        <v>1</v>
      </c>
      <c r="N158" s="194" t="s">
        <v>40</v>
      </c>
      <c r="O158" s="64"/>
      <c r="P158" s="195">
        <f>O158*H158</f>
        <v>0</v>
      </c>
      <c r="Q158" s="195">
        <v>0</v>
      </c>
      <c r="R158" s="195">
        <f>Q158*H158</f>
        <v>0</v>
      </c>
      <c r="S158" s="195">
        <v>0.03522</v>
      </c>
      <c r="T158" s="196">
        <f>S158*H158</f>
        <v>0.07044</v>
      </c>
      <c r="AR158" s="197" t="s">
        <v>210</v>
      </c>
      <c r="AT158" s="197" t="s">
        <v>127</v>
      </c>
      <c r="AU158" s="197" t="s">
        <v>84</v>
      </c>
      <c r="AY158" s="15" t="s">
        <v>125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5" t="s">
        <v>80</v>
      </c>
      <c r="BK158" s="198">
        <f>ROUND(I158*H158,2)</f>
        <v>0</v>
      </c>
      <c r="BL158" s="15" t="s">
        <v>210</v>
      </c>
      <c r="BM158" s="197" t="s">
        <v>217</v>
      </c>
    </row>
    <row r="159" spans="2:65" s="1" customFormat="1" ht="36" customHeight="1">
      <c r="B159" s="32"/>
      <c r="C159" s="186" t="s">
        <v>218</v>
      </c>
      <c r="D159" s="186" t="s">
        <v>127</v>
      </c>
      <c r="E159" s="187" t="s">
        <v>219</v>
      </c>
      <c r="F159" s="188" t="s">
        <v>220</v>
      </c>
      <c r="G159" s="189" t="s">
        <v>165</v>
      </c>
      <c r="H159" s="190">
        <v>0.11</v>
      </c>
      <c r="I159" s="191"/>
      <c r="J159" s="192">
        <f>ROUND(I159*H159,2)</f>
        <v>0</v>
      </c>
      <c r="K159" s="188" t="s">
        <v>131</v>
      </c>
      <c r="L159" s="36"/>
      <c r="M159" s="193" t="s">
        <v>1</v>
      </c>
      <c r="N159" s="194" t="s">
        <v>40</v>
      </c>
      <c r="O159" s="64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AR159" s="197" t="s">
        <v>210</v>
      </c>
      <c r="AT159" s="197" t="s">
        <v>127</v>
      </c>
      <c r="AU159" s="197" t="s">
        <v>84</v>
      </c>
      <c r="AY159" s="15" t="s">
        <v>125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5" t="s">
        <v>80</v>
      </c>
      <c r="BK159" s="198">
        <f>ROUND(I159*H159,2)</f>
        <v>0</v>
      </c>
      <c r="BL159" s="15" t="s">
        <v>210</v>
      </c>
      <c r="BM159" s="197" t="s">
        <v>221</v>
      </c>
    </row>
    <row r="160" spans="2:65" s="1" customFormat="1" ht="24" customHeight="1">
      <c r="B160" s="32"/>
      <c r="C160" s="186" t="s">
        <v>222</v>
      </c>
      <c r="D160" s="186" t="s">
        <v>127</v>
      </c>
      <c r="E160" s="187" t="s">
        <v>223</v>
      </c>
      <c r="F160" s="188" t="s">
        <v>224</v>
      </c>
      <c r="G160" s="189" t="s">
        <v>182</v>
      </c>
      <c r="H160" s="190">
        <v>2</v>
      </c>
      <c r="I160" s="191"/>
      <c r="J160" s="192">
        <f>ROUND(I160*H160,2)</f>
        <v>0</v>
      </c>
      <c r="K160" s="188" t="s">
        <v>1</v>
      </c>
      <c r="L160" s="36"/>
      <c r="M160" s="193" t="s">
        <v>1</v>
      </c>
      <c r="N160" s="194" t="s">
        <v>40</v>
      </c>
      <c r="O160" s="64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AR160" s="197" t="s">
        <v>210</v>
      </c>
      <c r="AT160" s="197" t="s">
        <v>127</v>
      </c>
      <c r="AU160" s="197" t="s">
        <v>84</v>
      </c>
      <c r="AY160" s="15" t="s">
        <v>125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5" t="s">
        <v>80</v>
      </c>
      <c r="BK160" s="198">
        <f>ROUND(I160*H160,2)</f>
        <v>0</v>
      </c>
      <c r="BL160" s="15" t="s">
        <v>210</v>
      </c>
      <c r="BM160" s="197" t="s">
        <v>225</v>
      </c>
    </row>
    <row r="161" spans="2:65" s="1" customFormat="1" ht="16.5" customHeight="1">
      <c r="B161" s="32"/>
      <c r="C161" s="186" t="s">
        <v>226</v>
      </c>
      <c r="D161" s="186" t="s">
        <v>127</v>
      </c>
      <c r="E161" s="187" t="s">
        <v>227</v>
      </c>
      <c r="F161" s="188" t="s">
        <v>228</v>
      </c>
      <c r="G161" s="189" t="s">
        <v>182</v>
      </c>
      <c r="H161" s="190">
        <v>2</v>
      </c>
      <c r="I161" s="191"/>
      <c r="J161" s="192">
        <f>ROUND(I161*H161,2)</f>
        <v>0</v>
      </c>
      <c r="K161" s="188" t="s">
        <v>1</v>
      </c>
      <c r="L161" s="36"/>
      <c r="M161" s="193" t="s">
        <v>1</v>
      </c>
      <c r="N161" s="194" t="s">
        <v>40</v>
      </c>
      <c r="O161" s="64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197" t="s">
        <v>210</v>
      </c>
      <c r="AT161" s="197" t="s">
        <v>127</v>
      </c>
      <c r="AU161" s="197" t="s">
        <v>84</v>
      </c>
      <c r="AY161" s="15" t="s">
        <v>125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5" t="s">
        <v>80</v>
      </c>
      <c r="BK161" s="198">
        <f>ROUND(I161*H161,2)</f>
        <v>0</v>
      </c>
      <c r="BL161" s="15" t="s">
        <v>210</v>
      </c>
      <c r="BM161" s="197" t="s">
        <v>229</v>
      </c>
    </row>
    <row r="162" spans="2:63" s="11" customFormat="1" ht="22.9" customHeight="1">
      <c r="B162" s="170"/>
      <c r="C162" s="171"/>
      <c r="D162" s="172" t="s">
        <v>74</v>
      </c>
      <c r="E162" s="184" t="s">
        <v>230</v>
      </c>
      <c r="F162" s="184" t="s">
        <v>231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P163</f>
        <v>0</v>
      </c>
      <c r="Q162" s="178"/>
      <c r="R162" s="179">
        <f>R163</f>
        <v>0</v>
      </c>
      <c r="S162" s="178"/>
      <c r="T162" s="180">
        <f>T163</f>
        <v>0</v>
      </c>
      <c r="AR162" s="181" t="s">
        <v>84</v>
      </c>
      <c r="AT162" s="182" t="s">
        <v>74</v>
      </c>
      <c r="AU162" s="182" t="s">
        <v>80</v>
      </c>
      <c r="AY162" s="181" t="s">
        <v>125</v>
      </c>
      <c r="BK162" s="183">
        <f>BK163</f>
        <v>0</v>
      </c>
    </row>
    <row r="163" spans="2:65" s="1" customFormat="1" ht="16.5" customHeight="1">
      <c r="B163" s="32"/>
      <c r="C163" s="186" t="s">
        <v>7</v>
      </c>
      <c r="D163" s="186" t="s">
        <v>127</v>
      </c>
      <c r="E163" s="187" t="s">
        <v>232</v>
      </c>
      <c r="F163" s="188" t="s">
        <v>233</v>
      </c>
      <c r="G163" s="189" t="s">
        <v>195</v>
      </c>
      <c r="H163" s="190">
        <v>1</v>
      </c>
      <c r="I163" s="191"/>
      <c r="J163" s="192">
        <f>ROUND(I163*H163,2)</f>
        <v>0</v>
      </c>
      <c r="K163" s="188" t="s">
        <v>1</v>
      </c>
      <c r="L163" s="36"/>
      <c r="M163" s="193" t="s">
        <v>1</v>
      </c>
      <c r="N163" s="194" t="s">
        <v>40</v>
      </c>
      <c r="O163" s="6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AR163" s="197" t="s">
        <v>210</v>
      </c>
      <c r="AT163" s="197" t="s">
        <v>127</v>
      </c>
      <c r="AU163" s="197" t="s">
        <v>84</v>
      </c>
      <c r="AY163" s="15" t="s">
        <v>125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5" t="s">
        <v>80</v>
      </c>
      <c r="BK163" s="198">
        <f>ROUND(I163*H163,2)</f>
        <v>0</v>
      </c>
      <c r="BL163" s="15" t="s">
        <v>210</v>
      </c>
      <c r="BM163" s="197" t="s">
        <v>234</v>
      </c>
    </row>
    <row r="164" spans="2:63" s="11" customFormat="1" ht="22.9" customHeight="1">
      <c r="B164" s="170"/>
      <c r="C164" s="171"/>
      <c r="D164" s="172" t="s">
        <v>74</v>
      </c>
      <c r="E164" s="184" t="s">
        <v>235</v>
      </c>
      <c r="F164" s="184" t="s">
        <v>236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SUM(P165:P166)</f>
        <v>0</v>
      </c>
      <c r="Q164" s="178"/>
      <c r="R164" s="179">
        <f>SUM(R165:R166)</f>
        <v>0</v>
      </c>
      <c r="S164" s="178"/>
      <c r="T164" s="180">
        <f>SUM(T165:T166)</f>
        <v>0</v>
      </c>
      <c r="AR164" s="181" t="s">
        <v>84</v>
      </c>
      <c r="AT164" s="182" t="s">
        <v>74</v>
      </c>
      <c r="AU164" s="182" t="s">
        <v>80</v>
      </c>
      <c r="AY164" s="181" t="s">
        <v>125</v>
      </c>
      <c r="BK164" s="183">
        <f>SUM(BK165:BK166)</f>
        <v>0</v>
      </c>
    </row>
    <row r="165" spans="2:65" s="1" customFormat="1" ht="24" customHeight="1">
      <c r="B165" s="32"/>
      <c r="C165" s="186" t="s">
        <v>237</v>
      </c>
      <c r="D165" s="186" t="s">
        <v>127</v>
      </c>
      <c r="E165" s="187" t="s">
        <v>238</v>
      </c>
      <c r="F165" s="188" t="s">
        <v>239</v>
      </c>
      <c r="G165" s="189" t="s">
        <v>240</v>
      </c>
      <c r="H165" s="190">
        <v>1</v>
      </c>
      <c r="I165" s="191"/>
      <c r="J165" s="192">
        <f>ROUND(I165*H165,2)</f>
        <v>0</v>
      </c>
      <c r="K165" s="188" t="s">
        <v>1</v>
      </c>
      <c r="L165" s="36"/>
      <c r="M165" s="193" t="s">
        <v>1</v>
      </c>
      <c r="N165" s="194" t="s">
        <v>40</v>
      </c>
      <c r="O165" s="64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AR165" s="197" t="s">
        <v>210</v>
      </c>
      <c r="AT165" s="197" t="s">
        <v>127</v>
      </c>
      <c r="AU165" s="197" t="s">
        <v>84</v>
      </c>
      <c r="AY165" s="15" t="s">
        <v>125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5" t="s">
        <v>80</v>
      </c>
      <c r="BK165" s="198">
        <f>ROUND(I165*H165,2)</f>
        <v>0</v>
      </c>
      <c r="BL165" s="15" t="s">
        <v>210</v>
      </c>
      <c r="BM165" s="197" t="s">
        <v>241</v>
      </c>
    </row>
    <row r="166" spans="2:65" s="1" customFormat="1" ht="24" customHeight="1">
      <c r="B166" s="32"/>
      <c r="C166" s="186" t="s">
        <v>242</v>
      </c>
      <c r="D166" s="186" t="s">
        <v>127</v>
      </c>
      <c r="E166" s="187" t="s">
        <v>243</v>
      </c>
      <c r="F166" s="188" t="s">
        <v>244</v>
      </c>
      <c r="G166" s="189" t="s">
        <v>195</v>
      </c>
      <c r="H166" s="190">
        <v>1</v>
      </c>
      <c r="I166" s="191"/>
      <c r="J166" s="192">
        <f>ROUND(I166*H166,2)</f>
        <v>0</v>
      </c>
      <c r="K166" s="188" t="s">
        <v>1</v>
      </c>
      <c r="L166" s="36"/>
      <c r="M166" s="193" t="s">
        <v>1</v>
      </c>
      <c r="N166" s="194" t="s">
        <v>40</v>
      </c>
      <c r="O166" s="64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AR166" s="197" t="s">
        <v>210</v>
      </c>
      <c r="AT166" s="197" t="s">
        <v>127</v>
      </c>
      <c r="AU166" s="197" t="s">
        <v>84</v>
      </c>
      <c r="AY166" s="15" t="s">
        <v>125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5" t="s">
        <v>80</v>
      </c>
      <c r="BK166" s="198">
        <f>ROUND(I166*H166,2)</f>
        <v>0</v>
      </c>
      <c r="BL166" s="15" t="s">
        <v>210</v>
      </c>
      <c r="BM166" s="197" t="s">
        <v>245</v>
      </c>
    </row>
    <row r="167" spans="2:63" s="11" customFormat="1" ht="22.9" customHeight="1">
      <c r="B167" s="170"/>
      <c r="C167" s="171"/>
      <c r="D167" s="172" t="s">
        <v>74</v>
      </c>
      <c r="E167" s="184" t="s">
        <v>246</v>
      </c>
      <c r="F167" s="184" t="s">
        <v>247</v>
      </c>
      <c r="G167" s="171"/>
      <c r="H167" s="171"/>
      <c r="I167" s="174"/>
      <c r="J167" s="185">
        <f>BK167</f>
        <v>0</v>
      </c>
      <c r="K167" s="171"/>
      <c r="L167" s="176"/>
      <c r="M167" s="177"/>
      <c r="N167" s="178"/>
      <c r="O167" s="178"/>
      <c r="P167" s="179">
        <f>P168</f>
        <v>0</v>
      </c>
      <c r="Q167" s="178"/>
      <c r="R167" s="179">
        <f>R168</f>
        <v>0</v>
      </c>
      <c r="S167" s="178"/>
      <c r="T167" s="180">
        <f>T168</f>
        <v>0</v>
      </c>
      <c r="AR167" s="181" t="s">
        <v>84</v>
      </c>
      <c r="AT167" s="182" t="s">
        <v>74</v>
      </c>
      <c r="AU167" s="182" t="s">
        <v>80</v>
      </c>
      <c r="AY167" s="181" t="s">
        <v>125</v>
      </c>
      <c r="BK167" s="183">
        <f>BK168</f>
        <v>0</v>
      </c>
    </row>
    <row r="168" spans="2:65" s="1" customFormat="1" ht="36" customHeight="1">
      <c r="B168" s="32"/>
      <c r="C168" s="186" t="s">
        <v>248</v>
      </c>
      <c r="D168" s="186" t="s">
        <v>127</v>
      </c>
      <c r="E168" s="187" t="s">
        <v>249</v>
      </c>
      <c r="F168" s="188" t="s">
        <v>250</v>
      </c>
      <c r="G168" s="189" t="s">
        <v>182</v>
      </c>
      <c r="H168" s="190">
        <v>1</v>
      </c>
      <c r="I168" s="191"/>
      <c r="J168" s="192">
        <f>ROUND(I168*H168,2)</f>
        <v>0</v>
      </c>
      <c r="K168" s="188" t="s">
        <v>131</v>
      </c>
      <c r="L168" s="36"/>
      <c r="M168" s="232" t="s">
        <v>1</v>
      </c>
      <c r="N168" s="233" t="s">
        <v>40</v>
      </c>
      <c r="O168" s="234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AR168" s="197" t="s">
        <v>210</v>
      </c>
      <c r="AT168" s="197" t="s">
        <v>127</v>
      </c>
      <c r="AU168" s="197" t="s">
        <v>84</v>
      </c>
      <c r="AY168" s="15" t="s">
        <v>125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5" t="s">
        <v>80</v>
      </c>
      <c r="BK168" s="198">
        <f>ROUND(I168*H168,2)</f>
        <v>0</v>
      </c>
      <c r="BL168" s="15" t="s">
        <v>210</v>
      </c>
      <c r="BM168" s="197" t="s">
        <v>251</v>
      </c>
    </row>
    <row r="169" spans="2:12" s="1" customFormat="1" ht="6.95" customHeight="1">
      <c r="B169" s="47"/>
      <c r="C169" s="48"/>
      <c r="D169" s="48"/>
      <c r="E169" s="48"/>
      <c r="F169" s="48"/>
      <c r="G169" s="48"/>
      <c r="H169" s="48"/>
      <c r="I169" s="136"/>
      <c r="J169" s="48"/>
      <c r="K169" s="48"/>
      <c r="L169" s="36"/>
    </row>
  </sheetData>
  <sheetProtection algorithmName="SHA-512" hashValue="kczi8qL/MZRb6ffOq4mN3iHBYbI45xbdxr8Z+OZFS1wNtinA+G+3MUVcuEbTDc/6Y7al0cOtbO15AwJVse8WZw==" saltValue="4tO0mqJf7LYS/+Y3x84r1Uv0CLZv+f5jNViU1+xqF9BTWgrOdcbeHrg3fXJajIzDVEhnyFPCGgy+zQsRrgXIfw==" spinCount="100000" sheet="1" objects="1" scenarios="1" formatColumns="0" formatRows="0" autoFilter="0"/>
  <autoFilter ref="C120:K168"/>
  <mergeCells count="6">
    <mergeCell ref="E113:H11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2020-09-30T05:55:02Z</dcterms:created>
  <dcterms:modified xsi:type="dcterms:W3CDTF">2020-09-30T07:24:36Z</dcterms:modified>
  <cp:category/>
  <cp:version/>
  <cp:contentType/>
  <cp:contentStatus/>
</cp:coreProperties>
</file>