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2420015-3 - Veřechov EI -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'2420015-3 - Veřechov EI -...'!$C$120:$K$182</definedName>
    <definedName name="_xlnm.Print_Area" localSheetId="1">'2420015-3 - Veřechov EI -...'!$C$4:$J$76,'2420015-3 - Veřechov EI -...'!$C$110:$J$182</definedName>
    <definedName name="_xlnm.Print_Titles" localSheetId="1">'2420015-3 - Veřechov EI -...'!$120:$120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3"/>
  <c r="BH173"/>
  <c r="BG173"/>
  <c r="BF173"/>
  <c r="T173"/>
  <c r="R173"/>
  <c r="P173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F115"/>
  <c r="E113"/>
  <c r="F87"/>
  <c r="E85"/>
  <c r="J22"/>
  <c r="E22"/>
  <c r="J118"/>
  <c r="J21"/>
  <c r="J19"/>
  <c r="E19"/>
  <c r="J89"/>
  <c r="J18"/>
  <c r="J16"/>
  <c r="E16"/>
  <c r="F118"/>
  <c r="J15"/>
  <c r="J13"/>
  <c r="E13"/>
  <c r="F117"/>
  <c r="J12"/>
  <c r="J10"/>
  <c r="J87"/>
  <c i="1" r="L90"/>
  <c r="AM90"/>
  <c r="AM89"/>
  <c r="L89"/>
  <c r="AM87"/>
  <c r="L87"/>
  <c r="L85"/>
  <c r="L84"/>
  <c i="2" r="BK134"/>
  <c r="J161"/>
  <c r="J141"/>
  <c r="J136"/>
  <c r="J128"/>
  <c r="BK181"/>
  <c r="J180"/>
  <c r="J178"/>
  <c r="J173"/>
  <c r="BK139"/>
  <c r="J182"/>
  <c r="BK166"/>
  <c r="BK162"/>
  <c r="BK153"/>
  <c r="J152"/>
  <c r="BK148"/>
  <c r="J148"/>
  <c r="BK127"/>
  <c r="J134"/>
  <c r="J124"/>
  <c r="BK182"/>
  <c r="BK128"/>
  <c r="BK145"/>
  <c r="BK137"/>
  <c r="J133"/>
  <c r="BK129"/>
  <c r="J181"/>
  <c r="BK179"/>
  <c r="J177"/>
  <c r="BK171"/>
  <c r="BK143"/>
  <c r="J131"/>
  <c r="J169"/>
  <c r="BK167"/>
  <c r="BK163"/>
  <c r="J160"/>
  <c r="BK156"/>
  <c r="BK152"/>
  <c r="BK149"/>
  <c r="BK136"/>
  <c r="J149"/>
  <c r="BK144"/>
  <c r="J140"/>
  <c r="J129"/>
  <c r="BK161"/>
  <c r="J139"/>
  <c r="BK180"/>
  <c r="BK177"/>
  <c r="BK173"/>
  <c r="J170"/>
  <c r="J138"/>
  <c r="BK168"/>
  <c r="J166"/>
  <c r="J163"/>
  <c r="J157"/>
  <c r="J155"/>
  <c r="BK151"/>
  <c r="BK147"/>
  <c r="J150"/>
  <c r="J143"/>
  <c r="BK138"/>
  <c r="BK131"/>
  <c r="BK160"/>
  <c r="BK140"/>
  <c r="BK133"/>
  <c r="J162"/>
  <c i="1" r="AS94"/>
  <c i="2" r="J135"/>
  <c r="J127"/>
  <c r="J179"/>
  <c r="BK176"/>
  <c r="J171"/>
  <c r="J125"/>
  <c r="J168"/>
  <c r="BK164"/>
  <c r="J158"/>
  <c r="BK155"/>
  <c r="J151"/>
  <c r="J145"/>
  <c r="J147"/>
  <c r="BK141"/>
  <c r="BK125"/>
  <c r="J144"/>
  <c r="J132"/>
  <c r="J126"/>
  <c r="BK178"/>
  <c r="J176"/>
  <c r="BK170"/>
  <c r="BK132"/>
  <c r="BK169"/>
  <c r="J167"/>
  <c r="J164"/>
  <c r="BK157"/>
  <c r="J156"/>
  <c r="J153"/>
  <c r="BK150"/>
  <c r="BK146"/>
  <c r="BK135"/>
  <c r="J146"/>
  <c r="J137"/>
  <c r="BK124"/>
  <c r="BK158"/>
  <c r="BK126"/>
  <c l="1" r="R130"/>
  <c r="T123"/>
  <c r="P142"/>
  <c r="P123"/>
  <c r="BK130"/>
  <c r="J130"/>
  <c r="J97"/>
  <c r="BK142"/>
  <c r="J142"/>
  <c r="J98"/>
  <c r="T142"/>
  <c r="R159"/>
  <c r="BK123"/>
  <c r="BK122"/>
  <c r="R123"/>
  <c r="R122"/>
  <c r="R121"/>
  <c r="P130"/>
  <c r="T130"/>
  <c r="R142"/>
  <c r="BK154"/>
  <c r="J154"/>
  <c r="J99"/>
  <c r="P154"/>
  <c r="R154"/>
  <c r="T154"/>
  <c r="BK159"/>
  <c r="J159"/>
  <c r="J100"/>
  <c r="P159"/>
  <c r="T159"/>
  <c r="BK165"/>
  <c r="J165"/>
  <c r="J101"/>
  <c r="P165"/>
  <c r="R165"/>
  <c r="T165"/>
  <c r="BK175"/>
  <c r="J175"/>
  <c r="J103"/>
  <c r="P175"/>
  <c r="P174"/>
  <c r="R175"/>
  <c r="R174"/>
  <c r="T175"/>
  <c r="T174"/>
  <c r="J90"/>
  <c r="BE125"/>
  <c r="BE127"/>
  <c r="BE160"/>
  <c r="F89"/>
  <c r="J115"/>
  <c r="BE135"/>
  <c r="BE139"/>
  <c r="BE134"/>
  <c r="BE144"/>
  <c r="BE145"/>
  <c r="BE147"/>
  <c r="BE148"/>
  <c r="BE149"/>
  <c r="BE150"/>
  <c r="BE151"/>
  <c r="BE152"/>
  <c r="BE153"/>
  <c r="BE155"/>
  <c r="BE156"/>
  <c r="BE157"/>
  <c r="BE158"/>
  <c r="BE162"/>
  <c r="BE163"/>
  <c r="BE164"/>
  <c r="BE166"/>
  <c r="BE167"/>
  <c r="BE168"/>
  <c r="BE169"/>
  <c r="J117"/>
  <c r="BE124"/>
  <c r="BE137"/>
  <c r="BE138"/>
  <c r="BE141"/>
  <c r="BE170"/>
  <c r="BE171"/>
  <c r="BE173"/>
  <c r="BE176"/>
  <c r="BE177"/>
  <c r="BE178"/>
  <c r="BE179"/>
  <c r="BE180"/>
  <c r="BE181"/>
  <c r="BE128"/>
  <c r="BE140"/>
  <c r="BE143"/>
  <c r="BE146"/>
  <c r="BE182"/>
  <c r="F90"/>
  <c r="BE126"/>
  <c r="BE131"/>
  <c r="BE132"/>
  <c r="BE133"/>
  <c r="BE136"/>
  <c r="BE161"/>
  <c r="BE129"/>
  <c r="J32"/>
  <c i="1" r="AW95"/>
  <c i="2" r="F33"/>
  <c i="1" r="BB95"/>
  <c r="BB94"/>
  <c r="W31"/>
  <c i="2" r="F35"/>
  <c i="1" r="BD95"/>
  <c r="BD94"/>
  <c r="W33"/>
  <c i="2" r="F34"/>
  <c i="1" r="BC95"/>
  <c r="BC94"/>
  <c r="W32"/>
  <c i="2" r="F32"/>
  <c i="1" r="BA95"/>
  <c r="BA94"/>
  <c r="W30"/>
  <c i="2" l="1" r="P122"/>
  <c r="P121"/>
  <c i="1" r="AU95"/>
  <c i="2" r="T122"/>
  <c r="T121"/>
  <c r="J122"/>
  <c r="J95"/>
  <c r="J123"/>
  <c r="J96"/>
  <c r="BK174"/>
  <c r="J174"/>
  <c r="J102"/>
  <c i="1" r="AW94"/>
  <c r="AK30"/>
  <c r="AY94"/>
  <c r="AU94"/>
  <c i="2" r="F31"/>
  <c i="1" r="AZ95"/>
  <c r="AZ94"/>
  <c r="W29"/>
  <c r="AX94"/>
  <c i="2" r="J31"/>
  <c i="1" r="AV95"/>
  <c r="AT95"/>
  <c i="2" l="1" r="BK121"/>
  <c r="J121"/>
  <c r="J94"/>
  <c i="1" r="AV94"/>
  <c r="AK29"/>
  <c i="2" l="1" r="J28"/>
  <c i="1" r="AG95"/>
  <c r="AG94"/>
  <c r="AK26"/>
  <c r="AT94"/>
  <c r="AN94"/>
  <c i="2" l="1" r="J37"/>
  <c i="1" r="AN95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<sst xmlns="http://schemas.openxmlformats.org/spreadsheetml/2006/main">
  <si>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</si>
  <si>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</si>
  <si>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</si>
  <si>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</si>
  <si>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</si>
  <si>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{c515034b-cc18-4f54-b047-7eed704cbe49}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</si>
  <si>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</si>
  <si>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</si>
  <si>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</si>
  <si>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</si>
  <si>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</si>
  <si>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</si>
  <si>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</si>
  <si>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</si>
  <si>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2420015-3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</si>
  <si>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</si>
  <si>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</si>
  <si>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Veřechov EI - cena</t>
  </si>
  <si>
    <t>KSO:</t>
  </si>
  <si>
    <t>CC-CZ:</t>
  </si>
  <si>
    <t>Místo:</t>
  </si>
  <si>
    <t xml:space="preserve"> </t>
  </si>
  <si>
    <t>Datum:</t>
  </si>
  <si>
    <t>3. 10. 2025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</si>
  <si>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</si>
  <si>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</si>
  <si>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</si>
  <si>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</si>
  <si>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</si>
  <si>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</si>
  <si>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</si>
  <si>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</si>
  <si>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</si>
  <si>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</si>
  <si>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</si>
  <si>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</si>
  <si>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</si>
  <si>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</si>
  <si>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</si>
  <si>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</si>
  <si>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</si>
  <si>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</si>
  <si>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</si>
  <si>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</si>
  <si>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</si>
  <si>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</si>
  <si>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</si>
  <si>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</si>
  <si>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</si>
  <si>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</si>
  <si>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</si>
  <si>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</si>
  <si>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</si>
  <si>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</si>
  <si>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</si>
  <si>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</si>
  <si>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</si>
  <si>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</si>
  <si>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</si>
  <si>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</si>
  <si>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</si>
  <si>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</si>
  <si>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</si>
  <si>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</si>
  <si>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</si>
  <si>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</si>
  <si>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</si>
  <si>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</si>
  <si>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</si>
  <si>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</si>
  <si>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</si>
  <si>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</si>
  <si>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</si>
  <si>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</si>
  <si>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</si>
  <si>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</si>
  <si>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</si>
  <si>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</si>
  <si>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</si>
  <si>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</si>
  <si>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</si>
  <si>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</si>
  <si>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</si>
  <si>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</si>
  <si>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</si>
  <si>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</si>
  <si>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</si>
  <si>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D1 - Náklady soupisu celkem</t>
  </si>
  <si>
    <t xml:space="preserve">    D2 - Rozvaděče a skříně</t>
  </si>
  <si>
    <t xml:space="preserve">    D3 - Kabeláž a trasy</t>
  </si>
  <si>
    <t xml:space="preserve">    D4 - Stavební elektroinstalace </t>
  </si>
  <si>
    <t xml:space="preserve">    D5 - Měření a regulace</t>
  </si>
  <si>
    <t xml:space="preserve">    D6 - ASŘTP</t>
  </si>
  <si>
    <t xml:space="preserve">    D7 - Uzemnění a ochrana před bleskem</t>
  </si>
  <si>
    <t>VRN - Vedlejší rozpočtové náklady</t>
  </si>
  <si>
    <t xml:space="preserve">    VRN1 - Vedlejší a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</si>
  <si>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</si>
  <si>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</si>
  <si>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</si>
  <si>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</si>
  <si>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</si>
  <si>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</si>
  <si>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</si>
  <si>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</si>
  <si>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</si>
  <si>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</si>
  <si>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</si>
  <si>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</si>
  <si>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</si>
  <si>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D1</t>
  </si>
  <si>
    <t>ROZPOCET</t>
  </si>
  <si>
    <t>D2</t>
  </si>
  <si>
    <t>Rozvaděče a skříně</t>
  </si>
  <si>
    <t>K</t>
  </si>
  <si>
    <t>Pol1</t>
  </si>
  <si>
    <t>Rozvaděč [RAM1]</t>
  </si>
  <si>
    <t>kpl</t>
  </si>
  <si>
    <t>4</t>
  </si>
  <si>
    <t>958899898</t>
  </si>
  <si>
    <t>5</t>
  </si>
  <si>
    <t>Pol12</t>
  </si>
  <si>
    <t>Instalace a zapojení</t>
  </si>
  <si>
    <t>-12073202</t>
  </si>
  <si>
    <t>6</t>
  </si>
  <si>
    <t>Pol12a</t>
  </si>
  <si>
    <t>Ostatní materiál a práce</t>
  </si>
  <si>
    <t>356401057</t>
  </si>
  <si>
    <t>Pol2</t>
  </si>
  <si>
    <t>Propojení rozváděčů</t>
  </si>
  <si>
    <t>1260534185</t>
  </si>
  <si>
    <t>3</t>
  </si>
  <si>
    <t>Pol3</t>
  </si>
  <si>
    <t>Svorkovnice ekviponenciální do 25 mm2</t>
  </si>
  <si>
    <t>ks</t>
  </si>
  <si>
    <t>-2085572060</t>
  </si>
  <si>
    <t>Pol4</t>
  </si>
  <si>
    <t>Krabice rozbočná</t>
  </si>
  <si>
    <t>991095492</t>
  </si>
  <si>
    <t>D3</t>
  </si>
  <si>
    <t>Kabeláž a trasy</t>
  </si>
  <si>
    <t>7</t>
  </si>
  <si>
    <t>Pol13</t>
  </si>
  <si>
    <t>Kabel silový pevný CU-J 5x10</t>
  </si>
  <si>
    <t>m</t>
  </si>
  <si>
    <t>584683925</t>
  </si>
  <si>
    <t>8</t>
  </si>
  <si>
    <t>Pol14</t>
  </si>
  <si>
    <t>Kabel silový pevný CU-J 3x1,5</t>
  </si>
  <si>
    <t>1047675323</t>
  </si>
  <si>
    <t>9</t>
  </si>
  <si>
    <t>Pol15</t>
  </si>
  <si>
    <t>Kabel silový pevný CU-J 3x2,5</t>
  </si>
  <si>
    <t>623185325</t>
  </si>
  <si>
    <t>10</t>
  </si>
  <si>
    <t>Pol16</t>
  </si>
  <si>
    <t>Kabel silový pevný CU J 4x1,5</t>
  </si>
  <si>
    <t>870676267</t>
  </si>
  <si>
    <t>11</t>
  </si>
  <si>
    <t>Pol17</t>
  </si>
  <si>
    <t>Kabel silový pevný CU-O 3x1,5</t>
  </si>
  <si>
    <t>-1048479328</t>
  </si>
  <si>
    <t>Pol18</t>
  </si>
  <si>
    <t>Kabel sdělovací stíněný CU 3x2x0,5</t>
  </si>
  <si>
    <t>-673211007</t>
  </si>
  <si>
    <t>13</t>
  </si>
  <si>
    <t>Pol19</t>
  </si>
  <si>
    <t>Vodič slaněný Cu 25 zž</t>
  </si>
  <si>
    <t>1547148629</t>
  </si>
  <si>
    <t>14</t>
  </si>
  <si>
    <t>Pol20</t>
  </si>
  <si>
    <t>Vodič slaněný Cu 6 zž</t>
  </si>
  <si>
    <t>-903234851</t>
  </si>
  <si>
    <t>15</t>
  </si>
  <si>
    <t>Pol21</t>
  </si>
  <si>
    <t>Nosné konstrukce</t>
  </si>
  <si>
    <t>592805258</t>
  </si>
  <si>
    <t>16</t>
  </si>
  <si>
    <t>Pol22</t>
  </si>
  <si>
    <t>Montážní práce - kabeláže a trasy</t>
  </si>
  <si>
    <t>-1212298319</t>
  </si>
  <si>
    <t>17</t>
  </si>
  <si>
    <t>Pol22a</t>
  </si>
  <si>
    <t>Ostatní materiál a práce pro kabely a kabelové konstrukce</t>
  </si>
  <si>
    <t>-313446083</t>
  </si>
  <si>
    <t>D4</t>
  </si>
  <si>
    <t xml:space="preserve">Stavební elektroinstalace </t>
  </si>
  <si>
    <t>18</t>
  </si>
  <si>
    <t>Pol23</t>
  </si>
  <si>
    <t>Vypínač č.1 na stěnu</t>
  </si>
  <si>
    <t>-1130261426</t>
  </si>
  <si>
    <t>19</t>
  </si>
  <si>
    <t>Pol24</t>
  </si>
  <si>
    <t>Přepínač č.6 na stěnu</t>
  </si>
  <si>
    <t>330300664</t>
  </si>
  <si>
    <t>20</t>
  </si>
  <si>
    <t>Pol25</t>
  </si>
  <si>
    <t>Přepínač č.7 na stěnu</t>
  </si>
  <si>
    <t>580656882</t>
  </si>
  <si>
    <t>Pol26</t>
  </si>
  <si>
    <t>Nouzové svítidlo nástěnné</t>
  </si>
  <si>
    <t>870089432</t>
  </si>
  <si>
    <t>22</t>
  </si>
  <si>
    <t>Pol27</t>
  </si>
  <si>
    <t>Venkovní nástěnné svítidlo</t>
  </si>
  <si>
    <t>-1013516029</t>
  </si>
  <si>
    <t>23</t>
  </si>
  <si>
    <t>Pol28</t>
  </si>
  <si>
    <t>Stropní svítidlo 120cm</t>
  </si>
  <si>
    <t>-1078265246</t>
  </si>
  <si>
    <t>24</t>
  </si>
  <si>
    <t>Pol29</t>
  </si>
  <si>
    <t>Zásuvka na stěnu</t>
  </si>
  <si>
    <t>1353716247</t>
  </si>
  <si>
    <t>25</t>
  </si>
  <si>
    <t>Pol30</t>
  </si>
  <si>
    <t>Ostatní materiál a práce pro stavební elektroinstalci</t>
  </si>
  <si>
    <t>946711620</t>
  </si>
  <si>
    <t>26</t>
  </si>
  <si>
    <t>Pol31</t>
  </si>
  <si>
    <t>Ventilátor dmychárny</t>
  </si>
  <si>
    <t>1268065018</t>
  </si>
  <si>
    <t>27</t>
  </si>
  <si>
    <t>Pol32</t>
  </si>
  <si>
    <t>Nástěnný termostat</t>
  </si>
  <si>
    <t>1037346826</t>
  </si>
  <si>
    <t>28</t>
  </si>
  <si>
    <t>Pol50</t>
  </si>
  <si>
    <t>Montážní práce - stavební EI</t>
  </si>
  <si>
    <t>1746327180</t>
  </si>
  <si>
    <t>D5</t>
  </si>
  <si>
    <t>Měření a regulace</t>
  </si>
  <si>
    <t>29</t>
  </si>
  <si>
    <t>Pol33</t>
  </si>
  <si>
    <t>Plovákový spínač</t>
  </si>
  <si>
    <t>-89594426</t>
  </si>
  <si>
    <t>30</t>
  </si>
  <si>
    <t>Pol34</t>
  </si>
  <si>
    <t>Hladinový snímač</t>
  </si>
  <si>
    <t>-251997701</t>
  </si>
  <si>
    <t>31</t>
  </si>
  <si>
    <t>Pol35</t>
  </si>
  <si>
    <t>Oživení měřících okruhů</t>
  </si>
  <si>
    <t>1635544060</t>
  </si>
  <si>
    <t>32</t>
  </si>
  <si>
    <t>Pol51</t>
  </si>
  <si>
    <t>Montážní práce - MAR</t>
  </si>
  <si>
    <t>696643339</t>
  </si>
  <si>
    <t>D6</t>
  </si>
  <si>
    <t>ASŘTP</t>
  </si>
  <si>
    <t>33</t>
  </si>
  <si>
    <t>Pol36</t>
  </si>
  <si>
    <t>Zaškolení pracovníků provozovatele</t>
  </si>
  <si>
    <t>-873367222</t>
  </si>
  <si>
    <t>34</t>
  </si>
  <si>
    <t>Pol37</t>
  </si>
  <si>
    <t>Řídicí jednotka</t>
  </si>
  <si>
    <t>-815181047</t>
  </si>
  <si>
    <t>35</t>
  </si>
  <si>
    <t>Pol38</t>
  </si>
  <si>
    <t>Programové vybavení pro řídicí jednotku</t>
  </si>
  <si>
    <t>-1015595904</t>
  </si>
  <si>
    <t>36</t>
  </si>
  <si>
    <t>Pol39</t>
  </si>
  <si>
    <t>Dálková signalizace poruch</t>
  </si>
  <si>
    <t>1962384785</t>
  </si>
  <si>
    <t>37</t>
  </si>
  <si>
    <t>Pol40</t>
  </si>
  <si>
    <t>Oživení řídícího systému</t>
  </si>
  <si>
    <t>170634045</t>
  </si>
  <si>
    <t>D7</t>
  </si>
  <si>
    <t>Uzemnění a ochrana před bleskem</t>
  </si>
  <si>
    <t>38</t>
  </si>
  <si>
    <t>Pol41</t>
  </si>
  <si>
    <t>Zemnící soustava</t>
  </si>
  <si>
    <t>-296260812</t>
  </si>
  <si>
    <t>39</t>
  </si>
  <si>
    <t>Pol42</t>
  </si>
  <si>
    <t>Zemnící přívody</t>
  </si>
  <si>
    <t>-880716111</t>
  </si>
  <si>
    <t>40</t>
  </si>
  <si>
    <t>Pol43</t>
  </si>
  <si>
    <t>Svody soustavy</t>
  </si>
  <si>
    <t>479384499</t>
  </si>
  <si>
    <t>41</t>
  </si>
  <si>
    <t>Pol44</t>
  </si>
  <si>
    <t>Jímací soustava</t>
  </si>
  <si>
    <t>-976536437</t>
  </si>
  <si>
    <t>42</t>
  </si>
  <si>
    <t>Pol45</t>
  </si>
  <si>
    <t>Podpěry a držáky hromosvodu</t>
  </si>
  <si>
    <t>-1846142701</t>
  </si>
  <si>
    <t>44</t>
  </si>
  <si>
    <t>Pol46</t>
  </si>
  <si>
    <t>Ostatní materiál a práce pro hromosvodnou soustavu</t>
  </si>
  <si>
    <t>-1756851638</t>
  </si>
  <si>
    <t>P</t>
  </si>
  <si>
    <t>Poznámka k položce:_x000d_
1</t>
  </si>
  <si>
    <t>43</t>
  </si>
  <si>
    <t>Pol52</t>
  </si>
  <si>
    <t xml:space="preserve">Montážní práce - uzemnění a ochrana před bleskem </t>
  </si>
  <si>
    <t>-1760756468</t>
  </si>
  <si>
    <t>VRN</t>
  </si>
  <si>
    <t>Vedlejší rozpočtové náklady</t>
  </si>
  <si>
    <t>VRN1</t>
  </si>
  <si>
    <t>Vedlejší a ostatní náklady</t>
  </si>
  <si>
    <t>50</t>
  </si>
  <si>
    <t>Pol10</t>
  </si>
  <si>
    <t>Příprava ke komplexním zkouškám</t>
  </si>
  <si>
    <t>-896586918</t>
  </si>
  <si>
    <t>51</t>
  </si>
  <si>
    <t>Pol11</t>
  </si>
  <si>
    <t>Doprava a přesun materiálu</t>
  </si>
  <si>
    <t>2102180605</t>
  </si>
  <si>
    <t>45</t>
  </si>
  <si>
    <t>Pol5</t>
  </si>
  <si>
    <t>Dokumentace skutečného provedení elektroinstalace</t>
  </si>
  <si>
    <t>-1630675164</t>
  </si>
  <si>
    <t>46</t>
  </si>
  <si>
    <t>Pol6</t>
  </si>
  <si>
    <t>Koordinace prací s ostatními profesemi</t>
  </si>
  <si>
    <t>959685226</t>
  </si>
  <si>
    <t>47</t>
  </si>
  <si>
    <t>Pol7</t>
  </si>
  <si>
    <t>Koordinace prací s provozovatelem</t>
  </si>
  <si>
    <t>1970408575</t>
  </si>
  <si>
    <t>48</t>
  </si>
  <si>
    <t>Pol8</t>
  </si>
  <si>
    <t>Stanovisko TIČR</t>
  </si>
  <si>
    <t>476719538</t>
  </si>
  <si>
    <t>49</t>
  </si>
  <si>
    <t>Pol9</t>
  </si>
  <si>
    <t>Výchozí revize el.zařízení</t>
  </si>
  <si>
    <t>-2099030690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</si>
</sst>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23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5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8" xfId="0" applyFont="1" applyFill="1" applyBorder="1" applyAlignment="1" applyProtection="1">
      <alignment horizontal="left" vertical="center"/>
    </xf>
    <xf numFmtId="0" fontId="19" fillId="4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3" fillId="0" borderId="0" xfId="0" applyFont="1" applyAlignment="1" applyProtection="1">
      <alignment horizontal="left" vertical="center" wrapText="1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5" fillId="0" borderId="19" xfId="0" applyNumberFormat="1" applyFont="1" applyBorder="1" applyAlignment="1" applyProtection="1">
      <alignment vertical="center"/>
    </xf>
    <xf numFmtId="4" fontId="25" fillId="0" borderId="20" xfId="0" applyNumberFormat="1" applyFont="1" applyBorder="1" applyAlignment="1" applyProtection="1">
      <alignment vertical="center"/>
    </xf>
    <xf numFmtId="166" fontId="25" fillId="0" borderId="20" xfId="0" applyNumberFormat="1" applyFont="1" applyBorder="1" applyAlignment="1" applyProtection="1">
      <alignment vertical="center"/>
    </xf>
    <xf numFmtId="4" fontId="25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7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8" fillId="0" borderId="12" xfId="0" applyNumberFormat="1" applyFont="1" applyBorder="1" applyAlignment="1" applyProtection="1"/>
    <xf numFmtId="166" fontId="28" fillId="0" borderId="13" xfId="0" applyNumberFormat="1" applyFont="1" applyBorder="1" applyAlignment="1" applyProtection="1"/>
    <xf numFmtId="4" fontId="29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0" fillId="0" borderId="0" xfId="0" applyFont="1" applyAlignment="1" applyProtection="1">
      <alignment horizontal="left" vertical="center"/>
    </xf>
    <xf numFmtId="0" fontId="31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20" fillId="2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0" fillId="0" borderId="20" xfId="0" applyNumberFormat="1" applyFont="1" applyBorder="1" applyAlignment="1" applyProtection="1">
      <alignment vertical="center"/>
    </xf>
    <xf numFmtId="166" fontId="20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="1" customFormat="1" ht="24.96" customHeight="1">
      <c r="B4" s="18"/>
      <c r="C4" s="19"/>
      <c r="D4" s="20" t="s">
        <v>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10</v>
      </c>
      <c r="BE4" s="22" t="s">
        <v>11</v>
      </c>
      <c r="BS4" s="14" t="s">
        <v>12</v>
      </c>
    </row>
    <row r="5" s="1" customFormat="1" ht="12" customHeight="1">
      <c r="B5" s="18"/>
      <c r="C5" s="19"/>
      <c r="D5" s="23" t="s">
        <v>13</v>
      </c>
      <c r="E5" s="19"/>
      <c r="F5" s="19"/>
      <c r="G5" s="19"/>
      <c r="H5" s="19"/>
      <c r="I5" s="19"/>
      <c r="J5" s="19"/>
      <c r="K5" s="24" t="s">
        <v>14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15</v>
      </c>
      <c r="BS5" s="14" t="s">
        <v>6</v>
      </c>
    </row>
    <row r="6" s="1" customFormat="1" ht="36.96" customHeight="1">
      <c r="B6" s="18"/>
      <c r="C6" s="19"/>
      <c r="D6" s="26" t="s">
        <v>16</v>
      </c>
      <c r="E6" s="19"/>
      <c r="F6" s="19"/>
      <c r="G6" s="19"/>
      <c r="H6" s="19"/>
      <c r="I6" s="19"/>
      <c r="J6" s="19"/>
      <c r="K6" s="27" t="s">
        <v>17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18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19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20</v>
      </c>
      <c r="E8" s="19"/>
      <c r="F8" s="19"/>
      <c r="G8" s="19"/>
      <c r="H8" s="19"/>
      <c r="I8" s="19"/>
      <c r="J8" s="19"/>
      <c r="K8" s="24" t="s">
        <v>21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22</v>
      </c>
      <c r="AL8" s="19"/>
      <c r="AM8" s="19"/>
      <c r="AN8" s="30" t="s">
        <v>23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24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25</v>
      </c>
      <c r="AL10" s="19"/>
      <c r="AM10" s="19"/>
      <c r="AN10" s="24" t="s">
        <v>1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21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26</v>
      </c>
      <c r="AL11" s="19"/>
      <c r="AM11" s="19"/>
      <c r="AN11" s="24" t="s">
        <v>1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27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25</v>
      </c>
      <c r="AL13" s="19"/>
      <c r="AM13" s="19"/>
      <c r="AN13" s="31" t="s">
        <v>28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28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26</v>
      </c>
      <c r="AL14" s="19"/>
      <c r="AM14" s="19"/>
      <c r="AN14" s="31" t="s">
        <v>28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29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25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21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26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30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6</v>
      </c>
    </row>
    <row r="19" s="1" customFormat="1" ht="12" customHeight="1">
      <c r="B19" s="18"/>
      <c r="C19" s="19"/>
      <c r="D19" s="29" t="s">
        <v>31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25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6</v>
      </c>
    </row>
    <row r="20" s="1" customFormat="1" ht="18.48" customHeight="1">
      <c r="B20" s="18"/>
      <c r="C20" s="19"/>
      <c r="D20" s="19"/>
      <c r="E20" s="24" t="s">
        <v>21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26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4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32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33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34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35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36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37</v>
      </c>
      <c r="E29" s="44"/>
      <c r="F29" s="29" t="s">
        <v>38</v>
      </c>
      <c r="G29" s="44"/>
      <c r="H29" s="44"/>
      <c r="I29" s="44"/>
      <c r="J29" s="44"/>
      <c r="K29" s="44"/>
      <c r="L29" s="45">
        <v>0.20999999999999999</v>
      </c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6">
        <f>ROUND(AZ94, 2)</f>
        <v>0</v>
      </c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6">
        <f>ROUND(AV94, 2)</f>
        <v>0</v>
      </c>
      <c r="AL29" s="44"/>
      <c r="AM29" s="44"/>
      <c r="AN29" s="44"/>
      <c r="AO29" s="44"/>
      <c r="AP29" s="44"/>
      <c r="AQ29" s="44"/>
      <c r="AR29" s="47"/>
      <c r="BE29" s="48"/>
    </row>
    <row r="30" s="3" customFormat="1" ht="14.4" customHeight="1">
      <c r="A30" s="3"/>
      <c r="B30" s="43"/>
      <c r="C30" s="44"/>
      <c r="D30" s="44"/>
      <c r="E30" s="44"/>
      <c r="F30" s="29" t="s">
        <v>39</v>
      </c>
      <c r="G30" s="44"/>
      <c r="H30" s="44"/>
      <c r="I30" s="44"/>
      <c r="J30" s="44"/>
      <c r="K30" s="44"/>
      <c r="L30" s="45">
        <v>0.12</v>
      </c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6">
        <f>ROUND(BA94, 2)</f>
        <v>0</v>
      </c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6">
        <f>ROUND(AW94, 2)</f>
        <v>0</v>
      </c>
      <c r="AL30" s="44"/>
      <c r="AM30" s="44"/>
      <c r="AN30" s="44"/>
      <c r="AO30" s="44"/>
      <c r="AP30" s="44"/>
      <c r="AQ30" s="44"/>
      <c r="AR30" s="47"/>
      <c r="BE30" s="48"/>
    </row>
    <row r="31" hidden="1" s="3" customFormat="1" ht="14.4" customHeight="1">
      <c r="A31" s="3"/>
      <c r="B31" s="43"/>
      <c r="C31" s="44"/>
      <c r="D31" s="44"/>
      <c r="E31" s="44"/>
      <c r="F31" s="29" t="s">
        <v>40</v>
      </c>
      <c r="G31" s="44"/>
      <c r="H31" s="44"/>
      <c r="I31" s="44"/>
      <c r="J31" s="44"/>
      <c r="K31" s="44"/>
      <c r="L31" s="45">
        <v>0.20999999999999999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6">
        <f>ROUND(BB94,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6">
        <v>0</v>
      </c>
      <c r="AL31" s="44"/>
      <c r="AM31" s="44"/>
      <c r="AN31" s="44"/>
      <c r="AO31" s="44"/>
      <c r="AP31" s="44"/>
      <c r="AQ31" s="44"/>
      <c r="AR31" s="47"/>
      <c r="BE31" s="48"/>
    </row>
    <row r="32" hidden="1" s="3" customFormat="1" ht="14.4" customHeight="1">
      <c r="A32" s="3"/>
      <c r="B32" s="43"/>
      <c r="C32" s="44"/>
      <c r="D32" s="44"/>
      <c r="E32" s="44"/>
      <c r="F32" s="29" t="s">
        <v>41</v>
      </c>
      <c r="G32" s="44"/>
      <c r="H32" s="44"/>
      <c r="I32" s="44"/>
      <c r="J32" s="44"/>
      <c r="K32" s="44"/>
      <c r="L32" s="45">
        <v>0.12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6">
        <f>ROUND(BC94,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6">
        <v>0</v>
      </c>
      <c r="AL32" s="44"/>
      <c r="AM32" s="44"/>
      <c r="AN32" s="44"/>
      <c r="AO32" s="44"/>
      <c r="AP32" s="44"/>
      <c r="AQ32" s="44"/>
      <c r="AR32" s="47"/>
      <c r="BE32" s="48"/>
    </row>
    <row r="33" hidden="1" s="3" customFormat="1" ht="14.4" customHeight="1">
      <c r="A33" s="3"/>
      <c r="B33" s="43"/>
      <c r="C33" s="44"/>
      <c r="D33" s="44"/>
      <c r="E33" s="44"/>
      <c r="F33" s="29" t="s">
        <v>42</v>
      </c>
      <c r="G33" s="44"/>
      <c r="H33" s="44"/>
      <c r="I33" s="44"/>
      <c r="J33" s="44"/>
      <c r="K33" s="44"/>
      <c r="L33" s="45">
        <v>0</v>
      </c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6">
        <f>ROUND(BD94, 2)</f>
        <v>0</v>
      </c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6">
        <v>0</v>
      </c>
      <c r="AL33" s="44"/>
      <c r="AM33" s="44"/>
      <c r="AN33" s="44"/>
      <c r="AO33" s="44"/>
      <c r="AP33" s="44"/>
      <c r="AQ33" s="44"/>
      <c r="AR33" s="47"/>
      <c r="BE33" s="48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49"/>
      <c r="D35" s="50" t="s">
        <v>43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44</v>
      </c>
      <c r="U35" s="51"/>
      <c r="V35" s="51"/>
      <c r="W35" s="51"/>
      <c r="X35" s="53" t="s">
        <v>45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56"/>
      <c r="C49" s="57"/>
      <c r="D49" s="58" t="s">
        <v>46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8" t="s">
        <v>47</v>
      </c>
      <c r="AI49" s="59"/>
      <c r="AJ49" s="59"/>
      <c r="AK49" s="59"/>
      <c r="AL49" s="59"/>
      <c r="AM49" s="59"/>
      <c r="AN49" s="59"/>
      <c r="AO49" s="59"/>
      <c r="AP49" s="57"/>
      <c r="AQ49" s="57"/>
      <c r="AR49" s="60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1" t="s">
        <v>48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1" t="s">
        <v>49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1" t="s">
        <v>48</v>
      </c>
      <c r="AI60" s="39"/>
      <c r="AJ60" s="39"/>
      <c r="AK60" s="39"/>
      <c r="AL60" s="39"/>
      <c r="AM60" s="61" t="s">
        <v>49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58" t="s">
        <v>50</v>
      </c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58" t="s">
        <v>51</v>
      </c>
      <c r="AI64" s="62"/>
      <c r="AJ64" s="62"/>
      <c r="AK64" s="62"/>
      <c r="AL64" s="62"/>
      <c r="AM64" s="62"/>
      <c r="AN64" s="62"/>
      <c r="AO64" s="62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1" t="s">
        <v>48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1" t="s">
        <v>49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1" t="s">
        <v>48</v>
      </c>
      <c r="AI75" s="39"/>
      <c r="AJ75" s="39"/>
      <c r="AK75" s="39"/>
      <c r="AL75" s="39"/>
      <c r="AM75" s="61" t="s">
        <v>49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41"/>
      <c r="BE77" s="35"/>
    </row>
    <row r="81" s="2" customFormat="1" ht="6.96" customHeight="1">
      <c r="A81" s="35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41"/>
      <c r="BE81" s="35"/>
    </row>
    <row r="82" s="2" customFormat="1" ht="24.96" customHeight="1">
      <c r="A82" s="35"/>
      <c r="B82" s="36"/>
      <c r="C82" s="20" t="s">
        <v>52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67"/>
      <c r="C84" s="29" t="s">
        <v>13</v>
      </c>
      <c r="D84" s="68"/>
      <c r="E84" s="68"/>
      <c r="F84" s="68"/>
      <c r="G84" s="68"/>
      <c r="H84" s="68"/>
      <c r="I84" s="68"/>
      <c r="J84" s="68"/>
      <c r="K84" s="68"/>
      <c r="L84" s="68" t="str">
        <f>K5</f>
        <v>2420015-3</v>
      </c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9"/>
      <c r="BE84" s="4"/>
    </row>
    <row r="85" s="5" customFormat="1" ht="36.96" customHeight="1">
      <c r="A85" s="5"/>
      <c r="B85" s="70"/>
      <c r="C85" s="71" t="s">
        <v>16</v>
      </c>
      <c r="D85" s="72"/>
      <c r="E85" s="72"/>
      <c r="F85" s="72"/>
      <c r="G85" s="72"/>
      <c r="H85" s="72"/>
      <c r="I85" s="72"/>
      <c r="J85" s="72"/>
      <c r="K85" s="72"/>
      <c r="L85" s="73" t="str">
        <f>K6</f>
        <v>Veřechov EI - cena</v>
      </c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4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20</v>
      </c>
      <c r="D87" s="37"/>
      <c r="E87" s="37"/>
      <c r="F87" s="37"/>
      <c r="G87" s="37"/>
      <c r="H87" s="37"/>
      <c r="I87" s="37"/>
      <c r="J87" s="37"/>
      <c r="K87" s="37"/>
      <c r="L87" s="75" t="str">
        <f>IF(K8="","",K8)</f>
        <v xml:space="preserve"> 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22</v>
      </c>
      <c r="AJ87" s="37"/>
      <c r="AK87" s="37"/>
      <c r="AL87" s="37"/>
      <c r="AM87" s="76" t="str">
        <f>IF(AN8= "","",AN8)</f>
        <v>3. 10. 2025</v>
      </c>
      <c r="AN87" s="76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15.15" customHeight="1">
      <c r="A89" s="35"/>
      <c r="B89" s="36"/>
      <c r="C89" s="29" t="s">
        <v>24</v>
      </c>
      <c r="D89" s="37"/>
      <c r="E89" s="37"/>
      <c r="F89" s="37"/>
      <c r="G89" s="37"/>
      <c r="H89" s="37"/>
      <c r="I89" s="37"/>
      <c r="J89" s="37"/>
      <c r="K89" s="37"/>
      <c r="L89" s="68" t="str">
        <f>IF(E11= "","",E11)</f>
        <v xml:space="preserve"> 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29</v>
      </c>
      <c r="AJ89" s="37"/>
      <c r="AK89" s="37"/>
      <c r="AL89" s="37"/>
      <c r="AM89" s="77" t="str">
        <f>IF(E17="","",E17)</f>
        <v xml:space="preserve"> </v>
      </c>
      <c r="AN89" s="68"/>
      <c r="AO89" s="68"/>
      <c r="AP89" s="68"/>
      <c r="AQ89" s="37"/>
      <c r="AR89" s="41"/>
      <c r="AS89" s="78" t="s">
        <v>53</v>
      </c>
      <c r="AT89" s="79"/>
      <c r="AU89" s="80"/>
      <c r="AV89" s="80"/>
      <c r="AW89" s="80"/>
      <c r="AX89" s="80"/>
      <c r="AY89" s="80"/>
      <c r="AZ89" s="80"/>
      <c r="BA89" s="80"/>
      <c r="BB89" s="80"/>
      <c r="BC89" s="80"/>
      <c r="BD89" s="81"/>
      <c r="BE89" s="35"/>
    </row>
    <row r="90" s="2" customFormat="1" ht="15.15" customHeight="1">
      <c r="A90" s="35"/>
      <c r="B90" s="36"/>
      <c r="C90" s="29" t="s">
        <v>27</v>
      </c>
      <c r="D90" s="37"/>
      <c r="E90" s="37"/>
      <c r="F90" s="37"/>
      <c r="G90" s="37"/>
      <c r="H90" s="37"/>
      <c r="I90" s="37"/>
      <c r="J90" s="37"/>
      <c r="K90" s="37"/>
      <c r="L90" s="68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31</v>
      </c>
      <c r="AJ90" s="37"/>
      <c r="AK90" s="37"/>
      <c r="AL90" s="37"/>
      <c r="AM90" s="77" t="str">
        <f>IF(E20="","",E20)</f>
        <v xml:space="preserve"> </v>
      </c>
      <c r="AN90" s="68"/>
      <c r="AO90" s="68"/>
      <c r="AP90" s="68"/>
      <c r="AQ90" s="37"/>
      <c r="AR90" s="41"/>
      <c r="AS90" s="82"/>
      <c r="AT90" s="83"/>
      <c r="AU90" s="84"/>
      <c r="AV90" s="84"/>
      <c r="AW90" s="84"/>
      <c r="AX90" s="84"/>
      <c r="AY90" s="84"/>
      <c r="AZ90" s="84"/>
      <c r="BA90" s="84"/>
      <c r="BB90" s="84"/>
      <c r="BC90" s="84"/>
      <c r="BD90" s="85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86"/>
      <c r="AT91" s="87"/>
      <c r="AU91" s="88"/>
      <c r="AV91" s="88"/>
      <c r="AW91" s="88"/>
      <c r="AX91" s="88"/>
      <c r="AY91" s="88"/>
      <c r="AZ91" s="88"/>
      <c r="BA91" s="88"/>
      <c r="BB91" s="88"/>
      <c r="BC91" s="88"/>
      <c r="BD91" s="89"/>
      <c r="BE91" s="35"/>
    </row>
    <row r="92" s="2" customFormat="1" ht="29.28" customHeight="1">
      <c r="A92" s="35"/>
      <c r="B92" s="36"/>
      <c r="C92" s="90" t="s">
        <v>54</v>
      </c>
      <c r="D92" s="91"/>
      <c r="E92" s="91"/>
      <c r="F92" s="91"/>
      <c r="G92" s="91"/>
      <c r="H92" s="92"/>
      <c r="I92" s="93" t="s">
        <v>55</v>
      </c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4" t="s">
        <v>56</v>
      </c>
      <c r="AH92" s="91"/>
      <c r="AI92" s="91"/>
      <c r="AJ92" s="91"/>
      <c r="AK92" s="91"/>
      <c r="AL92" s="91"/>
      <c r="AM92" s="91"/>
      <c r="AN92" s="93" t="s">
        <v>57</v>
      </c>
      <c r="AO92" s="91"/>
      <c r="AP92" s="95"/>
      <c r="AQ92" s="96" t="s">
        <v>58</v>
      </c>
      <c r="AR92" s="41"/>
      <c r="AS92" s="97" t="s">
        <v>59</v>
      </c>
      <c r="AT92" s="98" t="s">
        <v>60</v>
      </c>
      <c r="AU92" s="98" t="s">
        <v>61</v>
      </c>
      <c r="AV92" s="98" t="s">
        <v>62</v>
      </c>
      <c r="AW92" s="98" t="s">
        <v>63</v>
      </c>
      <c r="AX92" s="98" t="s">
        <v>64</v>
      </c>
      <c r="AY92" s="98" t="s">
        <v>65</v>
      </c>
      <c r="AZ92" s="98" t="s">
        <v>66</v>
      </c>
      <c r="BA92" s="98" t="s">
        <v>67</v>
      </c>
      <c r="BB92" s="98" t="s">
        <v>68</v>
      </c>
      <c r="BC92" s="98" t="s">
        <v>69</v>
      </c>
      <c r="BD92" s="99" t="s">
        <v>70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0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2"/>
      <c r="BE93" s="35"/>
    </row>
    <row r="94" s="6" customFormat="1" ht="32.4" customHeight="1">
      <c r="A94" s="6"/>
      <c r="B94" s="103"/>
      <c r="C94" s="104" t="s">
        <v>71</v>
      </c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6">
        <f>ROUND(AG95,2)</f>
        <v>0</v>
      </c>
      <c r="AH94" s="106"/>
      <c r="AI94" s="106"/>
      <c r="AJ94" s="106"/>
      <c r="AK94" s="106"/>
      <c r="AL94" s="106"/>
      <c r="AM94" s="106"/>
      <c r="AN94" s="107">
        <f>SUM(AG94,AT94)</f>
        <v>0</v>
      </c>
      <c r="AO94" s="107"/>
      <c r="AP94" s="107"/>
      <c r="AQ94" s="108" t="s">
        <v>1</v>
      </c>
      <c r="AR94" s="109"/>
      <c r="AS94" s="110">
        <f>ROUND(AS95,2)</f>
        <v>0</v>
      </c>
      <c r="AT94" s="111">
        <f>ROUND(SUM(AV94:AW94),2)</f>
        <v>0</v>
      </c>
      <c r="AU94" s="112">
        <f>ROUND(AU95,5)</f>
        <v>0</v>
      </c>
      <c r="AV94" s="111">
        <f>ROUND(AZ94*L29,2)</f>
        <v>0</v>
      </c>
      <c r="AW94" s="111">
        <f>ROUND(BA94*L30,2)</f>
        <v>0</v>
      </c>
      <c r="AX94" s="111">
        <f>ROUND(BB94*L29,2)</f>
        <v>0</v>
      </c>
      <c r="AY94" s="111">
        <f>ROUND(BC94*L30,2)</f>
        <v>0</v>
      </c>
      <c r="AZ94" s="111">
        <f>ROUND(AZ95,2)</f>
        <v>0</v>
      </c>
      <c r="BA94" s="111">
        <f>ROUND(BA95,2)</f>
        <v>0</v>
      </c>
      <c r="BB94" s="111">
        <f>ROUND(BB95,2)</f>
        <v>0</v>
      </c>
      <c r="BC94" s="111">
        <f>ROUND(BC95,2)</f>
        <v>0</v>
      </c>
      <c r="BD94" s="113">
        <f>ROUND(BD95,2)</f>
        <v>0</v>
      </c>
      <c r="BE94" s="6"/>
      <c r="BS94" s="114" t="s">
        <v>72</v>
      </c>
      <c r="BT94" s="114" t="s">
        <v>73</v>
      </c>
      <c r="BV94" s="114" t="s">
        <v>74</v>
      </c>
      <c r="BW94" s="114" t="s">
        <v>5</v>
      </c>
      <c r="BX94" s="114" t="s">
        <v>75</v>
      </c>
      <c r="CL94" s="114" t="s">
        <v>1</v>
      </c>
    </row>
    <row r="95" s="7" customFormat="1" ht="24.75" customHeight="1">
      <c r="A95" s="115" t="s">
        <v>76</v>
      </c>
      <c r="B95" s="116"/>
      <c r="C95" s="117"/>
      <c r="D95" s="118" t="s">
        <v>14</v>
      </c>
      <c r="E95" s="118"/>
      <c r="F95" s="118"/>
      <c r="G95" s="118"/>
      <c r="H95" s="118"/>
      <c r="I95" s="119"/>
      <c r="J95" s="118" t="s">
        <v>17</v>
      </c>
      <c r="K95" s="118"/>
      <c r="L95" s="118"/>
      <c r="M95" s="118"/>
      <c r="N95" s="118"/>
      <c r="O95" s="118"/>
      <c r="P95" s="118"/>
      <c r="Q95" s="118"/>
      <c r="R95" s="118"/>
      <c r="S95" s="118"/>
      <c r="T95" s="118"/>
      <c r="U95" s="118"/>
      <c r="V95" s="118"/>
      <c r="W95" s="118"/>
      <c r="X95" s="118"/>
      <c r="Y95" s="118"/>
      <c r="Z95" s="118"/>
      <c r="AA95" s="118"/>
      <c r="AB95" s="118"/>
      <c r="AC95" s="118"/>
      <c r="AD95" s="118"/>
      <c r="AE95" s="118"/>
      <c r="AF95" s="118"/>
      <c r="AG95" s="120">
        <f>'2420015-3 - Veřechov EI -...'!J28</f>
        <v>0</v>
      </c>
      <c r="AH95" s="119"/>
      <c r="AI95" s="119"/>
      <c r="AJ95" s="119"/>
      <c r="AK95" s="119"/>
      <c r="AL95" s="119"/>
      <c r="AM95" s="119"/>
      <c r="AN95" s="120">
        <f>SUM(AG95,AT95)</f>
        <v>0</v>
      </c>
      <c r="AO95" s="119"/>
      <c r="AP95" s="119"/>
      <c r="AQ95" s="121" t="s">
        <v>77</v>
      </c>
      <c r="AR95" s="122"/>
      <c r="AS95" s="123">
        <v>0</v>
      </c>
      <c r="AT95" s="124">
        <f>ROUND(SUM(AV95:AW95),2)</f>
        <v>0</v>
      </c>
      <c r="AU95" s="125">
        <f>'2420015-3 - Veřechov EI -...'!P121</f>
        <v>0</v>
      </c>
      <c r="AV95" s="124">
        <f>'2420015-3 - Veřechov EI -...'!J31</f>
        <v>0</v>
      </c>
      <c r="AW95" s="124">
        <f>'2420015-3 - Veřechov EI -...'!J32</f>
        <v>0</v>
      </c>
      <c r="AX95" s="124">
        <f>'2420015-3 - Veřechov EI -...'!J33</f>
        <v>0</v>
      </c>
      <c r="AY95" s="124">
        <f>'2420015-3 - Veřechov EI -...'!J34</f>
        <v>0</v>
      </c>
      <c r="AZ95" s="124">
        <f>'2420015-3 - Veřechov EI -...'!F31</f>
        <v>0</v>
      </c>
      <c r="BA95" s="124">
        <f>'2420015-3 - Veřechov EI -...'!F32</f>
        <v>0</v>
      </c>
      <c r="BB95" s="124">
        <f>'2420015-3 - Veřechov EI -...'!F33</f>
        <v>0</v>
      </c>
      <c r="BC95" s="124">
        <f>'2420015-3 - Veřechov EI -...'!F34</f>
        <v>0</v>
      </c>
      <c r="BD95" s="126">
        <f>'2420015-3 - Veřechov EI -...'!F35</f>
        <v>0</v>
      </c>
      <c r="BE95" s="7"/>
      <c r="BT95" s="127" t="s">
        <v>78</v>
      </c>
      <c r="BU95" s="127" t="s">
        <v>79</v>
      </c>
      <c r="BV95" s="127" t="s">
        <v>74</v>
      </c>
      <c r="BW95" s="127" t="s">
        <v>5</v>
      </c>
      <c r="BX95" s="127" t="s">
        <v>75</v>
      </c>
      <c r="CL95" s="127" t="s">
        <v>1</v>
      </c>
    </row>
    <row r="96" s="2" customFormat="1" ht="30" customHeight="1">
      <c r="A96" s="35"/>
      <c r="B96" s="36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41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="2" customFormat="1" ht="6.96" customHeight="1">
      <c r="A97" s="35"/>
      <c r="B97" s="63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  <c r="AO97" s="64"/>
      <c r="AP97" s="64"/>
      <c r="AQ97" s="64"/>
      <c r="AR97" s="41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</sheetData>
  <sheetProtection sheet="1" formatColumns="0" formatRows="0" objects="1" scenarios="1" spinCount="100000" saltValue="MUxLeiTHMwGib7/LJOh0Axpl4YJ2y2r8rUcJ7R02j3lKXR5pr4JaLoOX3ndj9HbLFMqbMYR6pCc0MvBz1wQ/Hg==" hashValue="LJLpDhcrGTl8GKHwhfpUrIdJa5ZMfwZX82mOSw8xv+SD0F87M2ALeu1FtkVg3M+WUQ4Bqt8U7ZdZ7MZmjkK7cw==" algorithmName="SHA-512" password="CC35"/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2420015-3 - Veřechov EI -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5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17"/>
      <c r="AT3" s="14" t="s">
        <v>80</v>
      </c>
    </row>
    <row r="4" s="1" customFormat="1" ht="24.96" customHeight="1">
      <c r="B4" s="17"/>
      <c r="D4" s="130" t="s">
        <v>81</v>
      </c>
      <c r="L4" s="17"/>
      <c r="M4" s="131" t="s">
        <v>10</v>
      </c>
      <c r="AT4" s="14" t="s">
        <v>4</v>
      </c>
    </row>
    <row r="5" s="1" customFormat="1" ht="6.96" customHeight="1">
      <c r="B5" s="17"/>
      <c r="L5" s="17"/>
    </row>
    <row r="6" s="2" customFormat="1" ht="12" customHeight="1">
      <c r="A6" s="35"/>
      <c r="B6" s="41"/>
      <c r="C6" s="35"/>
      <c r="D6" s="132" t="s">
        <v>16</v>
      </c>
      <c r="E6" s="35"/>
      <c r="F6" s="35"/>
      <c r="G6" s="35"/>
      <c r="H6" s="35"/>
      <c r="I6" s="35"/>
      <c r="J6" s="35"/>
      <c r="K6" s="35"/>
      <c r="L6" s="60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</row>
    <row r="7" s="2" customFormat="1" ht="16.5" customHeight="1">
      <c r="A7" s="35"/>
      <c r="B7" s="41"/>
      <c r="C7" s="35"/>
      <c r="D7" s="35"/>
      <c r="E7" s="133" t="s">
        <v>17</v>
      </c>
      <c r="F7" s="35"/>
      <c r="G7" s="35"/>
      <c r="H7" s="35"/>
      <c r="I7" s="35"/>
      <c r="J7" s="35"/>
      <c r="K7" s="35"/>
      <c r="L7" s="60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</row>
    <row r="8" s="2" customFormat="1">
      <c r="A8" s="35"/>
      <c r="B8" s="41"/>
      <c r="C8" s="35"/>
      <c r="D8" s="35"/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2" customHeight="1">
      <c r="A9" s="35"/>
      <c r="B9" s="41"/>
      <c r="C9" s="35"/>
      <c r="D9" s="132" t="s">
        <v>18</v>
      </c>
      <c r="E9" s="35"/>
      <c r="F9" s="134" t="s">
        <v>1</v>
      </c>
      <c r="G9" s="35"/>
      <c r="H9" s="35"/>
      <c r="I9" s="132" t="s">
        <v>19</v>
      </c>
      <c r="J9" s="134" t="s">
        <v>1</v>
      </c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 ht="12" customHeight="1">
      <c r="A10" s="35"/>
      <c r="B10" s="41"/>
      <c r="C10" s="35"/>
      <c r="D10" s="132" t="s">
        <v>20</v>
      </c>
      <c r="E10" s="35"/>
      <c r="F10" s="134" t="s">
        <v>21</v>
      </c>
      <c r="G10" s="35"/>
      <c r="H10" s="35"/>
      <c r="I10" s="132" t="s">
        <v>22</v>
      </c>
      <c r="J10" s="135" t="str">
        <f>'Rekapitulace stavby'!AN8</f>
        <v>3. 10. 2025</v>
      </c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0.8" customHeight="1">
      <c r="A11" s="35"/>
      <c r="B11" s="41"/>
      <c r="C11" s="35"/>
      <c r="D11" s="35"/>
      <c r="E11" s="35"/>
      <c r="F11" s="35"/>
      <c r="G11" s="35"/>
      <c r="H11" s="35"/>
      <c r="I11" s="35"/>
      <c r="J11" s="35"/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2" t="s">
        <v>24</v>
      </c>
      <c r="E12" s="35"/>
      <c r="F12" s="35"/>
      <c r="G12" s="35"/>
      <c r="H12" s="35"/>
      <c r="I12" s="132" t="s">
        <v>25</v>
      </c>
      <c r="J12" s="134" t="str">
        <f>IF('Rekapitulace stavby'!AN10="","",'Rekapitulace stavby'!AN10)</f>
        <v/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8" customHeight="1">
      <c r="A13" s="35"/>
      <c r="B13" s="41"/>
      <c r="C13" s="35"/>
      <c r="D13" s="35"/>
      <c r="E13" s="134" t="str">
        <f>IF('Rekapitulace stavby'!E11="","",'Rekapitulace stavby'!E11)</f>
        <v xml:space="preserve"> </v>
      </c>
      <c r="F13" s="35"/>
      <c r="G13" s="35"/>
      <c r="H13" s="35"/>
      <c r="I13" s="132" t="s">
        <v>26</v>
      </c>
      <c r="J13" s="134" t="str">
        <f>IF('Rekapitulace stavby'!AN11="","",'Rekapitulace stavby'!AN11)</f>
        <v/>
      </c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6.96" customHeight="1">
      <c r="A14" s="35"/>
      <c r="B14" s="41"/>
      <c r="C14" s="35"/>
      <c r="D14" s="35"/>
      <c r="E14" s="35"/>
      <c r="F14" s="35"/>
      <c r="G14" s="35"/>
      <c r="H14" s="35"/>
      <c r="I14" s="35"/>
      <c r="J14" s="35"/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2" customHeight="1">
      <c r="A15" s="35"/>
      <c r="B15" s="41"/>
      <c r="C15" s="35"/>
      <c r="D15" s="132" t="s">
        <v>27</v>
      </c>
      <c r="E15" s="35"/>
      <c r="F15" s="35"/>
      <c r="G15" s="35"/>
      <c r="H15" s="35"/>
      <c r="I15" s="132" t="s">
        <v>25</v>
      </c>
      <c r="J15" s="30" t="str">
        <f>'Rekapitulace stavby'!AN13</f>
        <v>Vyplň údaj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18" customHeight="1">
      <c r="A16" s="35"/>
      <c r="B16" s="41"/>
      <c r="C16" s="35"/>
      <c r="D16" s="35"/>
      <c r="E16" s="30" t="str">
        <f>'Rekapitulace stavby'!E14</f>
        <v>Vyplň údaj</v>
      </c>
      <c r="F16" s="134"/>
      <c r="G16" s="134"/>
      <c r="H16" s="134"/>
      <c r="I16" s="132" t="s">
        <v>26</v>
      </c>
      <c r="J16" s="30" t="str">
        <f>'Rekapitulace stavby'!AN14</f>
        <v>Vyplň údaj</v>
      </c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6.96" customHeight="1">
      <c r="A17" s="35"/>
      <c r="B17" s="41"/>
      <c r="C17" s="35"/>
      <c r="D17" s="35"/>
      <c r="E17" s="35"/>
      <c r="F17" s="35"/>
      <c r="G17" s="35"/>
      <c r="H17" s="35"/>
      <c r="I17" s="35"/>
      <c r="J17" s="35"/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2" customHeight="1">
      <c r="A18" s="35"/>
      <c r="B18" s="41"/>
      <c r="C18" s="35"/>
      <c r="D18" s="132" t="s">
        <v>29</v>
      </c>
      <c r="E18" s="35"/>
      <c r="F18" s="35"/>
      <c r="G18" s="35"/>
      <c r="H18" s="35"/>
      <c r="I18" s="132" t="s">
        <v>25</v>
      </c>
      <c r="J18" s="134" t="str">
        <f>IF('Rekapitulace stavby'!AN16="","",'Rekapitulace stavby'!AN16)</f>
        <v/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18" customHeight="1">
      <c r="A19" s="35"/>
      <c r="B19" s="41"/>
      <c r="C19" s="35"/>
      <c r="D19" s="35"/>
      <c r="E19" s="134" t="str">
        <f>IF('Rekapitulace stavby'!E17="","",'Rekapitulace stavby'!E17)</f>
        <v xml:space="preserve"> </v>
      </c>
      <c r="F19" s="35"/>
      <c r="G19" s="35"/>
      <c r="H19" s="35"/>
      <c r="I19" s="132" t="s">
        <v>26</v>
      </c>
      <c r="J19" s="134" t="str">
        <f>IF('Rekapitulace stavby'!AN17="","",'Rekapitulace stavby'!AN17)</f>
        <v/>
      </c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6.96" customHeight="1">
      <c r="A20" s="35"/>
      <c r="B20" s="41"/>
      <c r="C20" s="35"/>
      <c r="D20" s="35"/>
      <c r="E20" s="35"/>
      <c r="F20" s="35"/>
      <c r="G20" s="35"/>
      <c r="H20" s="35"/>
      <c r="I20" s="35"/>
      <c r="J20" s="35"/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2" customHeight="1">
      <c r="A21" s="35"/>
      <c r="B21" s="41"/>
      <c r="C21" s="35"/>
      <c r="D21" s="132" t="s">
        <v>31</v>
      </c>
      <c r="E21" s="35"/>
      <c r="F21" s="35"/>
      <c r="G21" s="35"/>
      <c r="H21" s="35"/>
      <c r="I21" s="132" t="s">
        <v>25</v>
      </c>
      <c r="J21" s="134" t="str">
        <f>IF('Rekapitulace stavby'!AN19="","",'Rekapitulace stavby'!AN19)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18" customHeight="1">
      <c r="A22" s="35"/>
      <c r="B22" s="41"/>
      <c r="C22" s="35"/>
      <c r="D22" s="35"/>
      <c r="E22" s="134" t="str">
        <f>IF('Rekapitulace stavby'!E20="","",'Rekapitulace stavby'!E20)</f>
        <v xml:space="preserve"> </v>
      </c>
      <c r="F22" s="35"/>
      <c r="G22" s="35"/>
      <c r="H22" s="35"/>
      <c r="I22" s="132" t="s">
        <v>26</v>
      </c>
      <c r="J22" s="134" t="str">
        <f>IF('Rekapitulace stavby'!AN20="","",'Rekapitulace stavby'!AN20)</f>
        <v/>
      </c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6.96" customHeight="1">
      <c r="A23" s="35"/>
      <c r="B23" s="41"/>
      <c r="C23" s="35"/>
      <c r="D23" s="35"/>
      <c r="E23" s="35"/>
      <c r="F23" s="35"/>
      <c r="G23" s="35"/>
      <c r="H23" s="35"/>
      <c r="I23" s="35"/>
      <c r="J23" s="35"/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2" customHeight="1">
      <c r="A24" s="35"/>
      <c r="B24" s="41"/>
      <c r="C24" s="35"/>
      <c r="D24" s="132" t="s">
        <v>32</v>
      </c>
      <c r="E24" s="35"/>
      <c r="F24" s="35"/>
      <c r="G24" s="35"/>
      <c r="H24" s="35"/>
      <c r="I24" s="35"/>
      <c r="J24" s="35"/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8" customFormat="1" ht="16.5" customHeight="1">
      <c r="A25" s="136"/>
      <c r="B25" s="137"/>
      <c r="C25" s="136"/>
      <c r="D25" s="136"/>
      <c r="E25" s="138" t="s">
        <v>1</v>
      </c>
      <c r="F25" s="138"/>
      <c r="G25" s="138"/>
      <c r="H25" s="138"/>
      <c r="I25" s="136"/>
      <c r="J25" s="136"/>
      <c r="K25" s="136"/>
      <c r="L25" s="139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36"/>
      <c r="AE25" s="136"/>
    </row>
    <row r="26" s="2" customFormat="1" ht="6.96" customHeight="1">
      <c r="A26" s="35"/>
      <c r="B26" s="41"/>
      <c r="C26" s="35"/>
      <c r="D26" s="35"/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2" customFormat="1" ht="6.96" customHeight="1">
      <c r="A27" s="35"/>
      <c r="B27" s="41"/>
      <c r="C27" s="35"/>
      <c r="D27" s="140"/>
      <c r="E27" s="140"/>
      <c r="F27" s="140"/>
      <c r="G27" s="140"/>
      <c r="H27" s="140"/>
      <c r="I27" s="140"/>
      <c r="J27" s="140"/>
      <c r="K27" s="140"/>
      <c r="L27" s="60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="2" customFormat="1" ht="25.44" customHeight="1">
      <c r="A28" s="35"/>
      <c r="B28" s="41"/>
      <c r="C28" s="35"/>
      <c r="D28" s="141" t="s">
        <v>33</v>
      </c>
      <c r="E28" s="35"/>
      <c r="F28" s="35"/>
      <c r="G28" s="35"/>
      <c r="H28" s="35"/>
      <c r="I28" s="35"/>
      <c r="J28" s="142">
        <f>ROUND(J121, 2)</f>
        <v>0</v>
      </c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0"/>
      <c r="E29" s="140"/>
      <c r="F29" s="140"/>
      <c r="G29" s="140"/>
      <c r="H29" s="140"/>
      <c r="I29" s="140"/>
      <c r="J29" s="140"/>
      <c r="K29" s="140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14.4" customHeight="1">
      <c r="A30" s="35"/>
      <c r="B30" s="41"/>
      <c r="C30" s="35"/>
      <c r="D30" s="35"/>
      <c r="E30" s="35"/>
      <c r="F30" s="143" t="s">
        <v>35</v>
      </c>
      <c r="G30" s="35"/>
      <c r="H30" s="35"/>
      <c r="I30" s="143" t="s">
        <v>34</v>
      </c>
      <c r="J30" s="143" t="s">
        <v>36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14.4" customHeight="1">
      <c r="A31" s="35"/>
      <c r="B31" s="41"/>
      <c r="C31" s="35"/>
      <c r="D31" s="144" t="s">
        <v>37</v>
      </c>
      <c r="E31" s="132" t="s">
        <v>38</v>
      </c>
      <c r="F31" s="145">
        <f>ROUND((SUM(BE121:BE182)),  2)</f>
        <v>0</v>
      </c>
      <c r="G31" s="35"/>
      <c r="H31" s="35"/>
      <c r="I31" s="146">
        <v>0.20999999999999999</v>
      </c>
      <c r="J31" s="145">
        <f>ROUND(((SUM(BE121:BE182))*I31),  2)</f>
        <v>0</v>
      </c>
      <c r="K31" s="35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132" t="s">
        <v>39</v>
      </c>
      <c r="F32" s="145">
        <f>ROUND((SUM(BF121:BF182)),  2)</f>
        <v>0</v>
      </c>
      <c r="G32" s="35"/>
      <c r="H32" s="35"/>
      <c r="I32" s="146">
        <v>0.12</v>
      </c>
      <c r="J32" s="145">
        <f>ROUND(((SUM(BF121:BF182))*I32),  2)</f>
        <v>0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hidden="1" s="2" customFormat="1" ht="14.4" customHeight="1">
      <c r="A33" s="35"/>
      <c r="B33" s="41"/>
      <c r="C33" s="35"/>
      <c r="D33" s="35"/>
      <c r="E33" s="132" t="s">
        <v>40</v>
      </c>
      <c r="F33" s="145">
        <f>ROUND((SUM(BG121:BG182)),  2)</f>
        <v>0</v>
      </c>
      <c r="G33" s="35"/>
      <c r="H33" s="35"/>
      <c r="I33" s="146">
        <v>0.20999999999999999</v>
      </c>
      <c r="J33" s="145">
        <f>0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hidden="1" s="2" customFormat="1" ht="14.4" customHeight="1">
      <c r="A34" s="35"/>
      <c r="B34" s="41"/>
      <c r="C34" s="35"/>
      <c r="D34" s="35"/>
      <c r="E34" s="132" t="s">
        <v>41</v>
      </c>
      <c r="F34" s="145">
        <f>ROUND((SUM(BH121:BH182)),  2)</f>
        <v>0</v>
      </c>
      <c r="G34" s="35"/>
      <c r="H34" s="35"/>
      <c r="I34" s="146">
        <v>0.12</v>
      </c>
      <c r="J34" s="145">
        <f>0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2" t="s">
        <v>42</v>
      </c>
      <c r="F35" s="145">
        <f>ROUND((SUM(BI121:BI182)),  2)</f>
        <v>0</v>
      </c>
      <c r="G35" s="35"/>
      <c r="H35" s="35"/>
      <c r="I35" s="146">
        <v>0</v>
      </c>
      <c r="J35" s="145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6.96" customHeight="1">
      <c r="A36" s="35"/>
      <c r="B36" s="41"/>
      <c r="C36" s="35"/>
      <c r="D36" s="35"/>
      <c r="E36" s="35"/>
      <c r="F36" s="35"/>
      <c r="G36" s="35"/>
      <c r="H36" s="35"/>
      <c r="I36" s="35"/>
      <c r="J36" s="35"/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="2" customFormat="1" ht="25.44" customHeight="1">
      <c r="A37" s="35"/>
      <c r="B37" s="41"/>
      <c r="C37" s="147"/>
      <c r="D37" s="148" t="s">
        <v>43</v>
      </c>
      <c r="E37" s="149"/>
      <c r="F37" s="149"/>
      <c r="G37" s="150" t="s">
        <v>44</v>
      </c>
      <c r="H37" s="151" t="s">
        <v>45</v>
      </c>
      <c r="I37" s="149"/>
      <c r="J37" s="152">
        <f>SUM(J28:J35)</f>
        <v>0</v>
      </c>
      <c r="K37" s="153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14.4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1" customFormat="1" ht="14.4" customHeight="1">
      <c r="B39" s="17"/>
      <c r="L39" s="17"/>
    </row>
    <row r="40" s="1" customFormat="1" ht="14.4" customHeight="1">
      <c r="B40" s="17"/>
      <c r="L40" s="17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54" t="s">
        <v>46</v>
      </c>
      <c r="E50" s="155"/>
      <c r="F50" s="155"/>
      <c r="G50" s="154" t="s">
        <v>47</v>
      </c>
      <c r="H50" s="155"/>
      <c r="I50" s="155"/>
      <c r="J50" s="155"/>
      <c r="K50" s="155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56" t="s">
        <v>48</v>
      </c>
      <c r="E61" s="157"/>
      <c r="F61" s="158" t="s">
        <v>49</v>
      </c>
      <c r="G61" s="156" t="s">
        <v>48</v>
      </c>
      <c r="H61" s="157"/>
      <c r="I61" s="157"/>
      <c r="J61" s="159" t="s">
        <v>49</v>
      </c>
      <c r="K61" s="157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54" t="s">
        <v>50</v>
      </c>
      <c r="E65" s="160"/>
      <c r="F65" s="160"/>
      <c r="G65" s="154" t="s">
        <v>51</v>
      </c>
      <c r="H65" s="160"/>
      <c r="I65" s="160"/>
      <c r="J65" s="160"/>
      <c r="K65" s="160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56" t="s">
        <v>48</v>
      </c>
      <c r="E76" s="157"/>
      <c r="F76" s="158" t="s">
        <v>49</v>
      </c>
      <c r="G76" s="156" t="s">
        <v>48</v>
      </c>
      <c r="H76" s="157"/>
      <c r="I76" s="157"/>
      <c r="J76" s="159" t="s">
        <v>49</v>
      </c>
      <c r="K76" s="157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1"/>
      <c r="C77" s="162"/>
      <c r="D77" s="162"/>
      <c r="E77" s="162"/>
      <c r="F77" s="162"/>
      <c r="G77" s="162"/>
      <c r="H77" s="162"/>
      <c r="I77" s="162"/>
      <c r="J77" s="162"/>
      <c r="K77" s="162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hidden="1" s="2" customFormat="1" ht="6.96" customHeight="1">
      <c r="A81" s="35"/>
      <c r="B81" s="163"/>
      <c r="C81" s="164"/>
      <c r="D81" s="164"/>
      <c r="E81" s="164"/>
      <c r="F81" s="164"/>
      <c r="G81" s="164"/>
      <c r="H81" s="164"/>
      <c r="I81" s="164"/>
      <c r="J81" s="164"/>
      <c r="K81" s="164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82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16.5" customHeight="1">
      <c r="A85" s="35"/>
      <c r="B85" s="36"/>
      <c r="C85" s="37"/>
      <c r="D85" s="37"/>
      <c r="E85" s="73" t="str">
        <f>E7</f>
        <v>Veřechov EI - cena</v>
      </c>
      <c r="F85" s="37"/>
      <c r="G85" s="37"/>
      <c r="H85" s="37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hidden="1" s="2" customFormat="1" ht="12" customHeight="1">
      <c r="A87" s="35"/>
      <c r="B87" s="36"/>
      <c r="C87" s="29" t="s">
        <v>20</v>
      </c>
      <c r="D87" s="37"/>
      <c r="E87" s="37"/>
      <c r="F87" s="24" t="str">
        <f>F10</f>
        <v xml:space="preserve"> </v>
      </c>
      <c r="G87" s="37"/>
      <c r="H87" s="37"/>
      <c r="I87" s="29" t="s">
        <v>22</v>
      </c>
      <c r="J87" s="76" t="str">
        <f>IF(J10="","",J10)</f>
        <v>3. 10. 2025</v>
      </c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15.15" customHeight="1">
      <c r="A89" s="35"/>
      <c r="B89" s="36"/>
      <c r="C89" s="29" t="s">
        <v>24</v>
      </c>
      <c r="D89" s="37"/>
      <c r="E89" s="37"/>
      <c r="F89" s="24" t="str">
        <f>E13</f>
        <v xml:space="preserve"> </v>
      </c>
      <c r="G89" s="37"/>
      <c r="H89" s="37"/>
      <c r="I89" s="29" t="s">
        <v>29</v>
      </c>
      <c r="J89" s="33" t="str">
        <f>E19</f>
        <v xml:space="preserve"> 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15.15" customHeight="1">
      <c r="A90" s="35"/>
      <c r="B90" s="36"/>
      <c r="C90" s="29" t="s">
        <v>27</v>
      </c>
      <c r="D90" s="37"/>
      <c r="E90" s="37"/>
      <c r="F90" s="24" t="str">
        <f>IF(E16="","",E16)</f>
        <v>Vyplň údaj</v>
      </c>
      <c r="G90" s="37"/>
      <c r="H90" s="37"/>
      <c r="I90" s="29" t="s">
        <v>31</v>
      </c>
      <c r="J90" s="33" t="str">
        <f>E22</f>
        <v xml:space="preserve"> </v>
      </c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10.32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29.28" customHeight="1">
      <c r="A92" s="35"/>
      <c r="B92" s="36"/>
      <c r="C92" s="165" t="s">
        <v>83</v>
      </c>
      <c r="D92" s="166"/>
      <c r="E92" s="166"/>
      <c r="F92" s="166"/>
      <c r="G92" s="166"/>
      <c r="H92" s="166"/>
      <c r="I92" s="166"/>
      <c r="J92" s="167" t="s">
        <v>84</v>
      </c>
      <c r="K92" s="166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22.8" customHeight="1">
      <c r="A94" s="35"/>
      <c r="B94" s="36"/>
      <c r="C94" s="168" t="s">
        <v>85</v>
      </c>
      <c r="D94" s="37"/>
      <c r="E94" s="37"/>
      <c r="F94" s="37"/>
      <c r="G94" s="37"/>
      <c r="H94" s="37"/>
      <c r="I94" s="37"/>
      <c r="J94" s="107">
        <f>J121</f>
        <v>0</v>
      </c>
      <c r="K94" s="37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U94" s="14" t="s">
        <v>86</v>
      </c>
    </row>
    <row r="95" hidden="1" s="9" customFormat="1" ht="24.96" customHeight="1">
      <c r="A95" s="9"/>
      <c r="B95" s="169"/>
      <c r="C95" s="170"/>
      <c r="D95" s="171" t="s">
        <v>87</v>
      </c>
      <c r="E95" s="172"/>
      <c r="F95" s="172"/>
      <c r="G95" s="172"/>
      <c r="H95" s="172"/>
      <c r="I95" s="172"/>
      <c r="J95" s="173">
        <f>J122</f>
        <v>0</v>
      </c>
      <c r="K95" s="170"/>
      <c r="L95" s="174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hidden="1" s="10" customFormat="1" ht="19.92" customHeight="1">
      <c r="A96" s="10"/>
      <c r="B96" s="175"/>
      <c r="C96" s="176"/>
      <c r="D96" s="177" t="s">
        <v>88</v>
      </c>
      <c r="E96" s="178"/>
      <c r="F96" s="178"/>
      <c r="G96" s="178"/>
      <c r="H96" s="178"/>
      <c r="I96" s="178"/>
      <c r="J96" s="179">
        <f>J123</f>
        <v>0</v>
      </c>
      <c r="K96" s="176"/>
      <c r="L96" s="18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hidden="1" s="10" customFormat="1" ht="19.92" customHeight="1">
      <c r="A97" s="10"/>
      <c r="B97" s="175"/>
      <c r="C97" s="176"/>
      <c r="D97" s="177" t="s">
        <v>89</v>
      </c>
      <c r="E97" s="178"/>
      <c r="F97" s="178"/>
      <c r="G97" s="178"/>
      <c r="H97" s="178"/>
      <c r="I97" s="178"/>
      <c r="J97" s="179">
        <f>J130</f>
        <v>0</v>
      </c>
      <c r="K97" s="176"/>
      <c r="L97" s="18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hidden="1" s="10" customFormat="1" ht="19.92" customHeight="1">
      <c r="A98" s="10"/>
      <c r="B98" s="175"/>
      <c r="C98" s="176"/>
      <c r="D98" s="177" t="s">
        <v>90</v>
      </c>
      <c r="E98" s="178"/>
      <c r="F98" s="178"/>
      <c r="G98" s="178"/>
      <c r="H98" s="178"/>
      <c r="I98" s="178"/>
      <c r="J98" s="179">
        <f>J142</f>
        <v>0</v>
      </c>
      <c r="K98" s="176"/>
      <c r="L98" s="18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75"/>
      <c r="C99" s="176"/>
      <c r="D99" s="177" t="s">
        <v>91</v>
      </c>
      <c r="E99" s="178"/>
      <c r="F99" s="178"/>
      <c r="G99" s="178"/>
      <c r="H99" s="178"/>
      <c r="I99" s="178"/>
      <c r="J99" s="179">
        <f>J154</f>
        <v>0</v>
      </c>
      <c r="K99" s="176"/>
      <c r="L99" s="18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75"/>
      <c r="C100" s="176"/>
      <c r="D100" s="177" t="s">
        <v>92</v>
      </c>
      <c r="E100" s="178"/>
      <c r="F100" s="178"/>
      <c r="G100" s="178"/>
      <c r="H100" s="178"/>
      <c r="I100" s="178"/>
      <c r="J100" s="179">
        <f>J159</f>
        <v>0</v>
      </c>
      <c r="K100" s="176"/>
      <c r="L100" s="18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75"/>
      <c r="C101" s="176"/>
      <c r="D101" s="177" t="s">
        <v>93</v>
      </c>
      <c r="E101" s="178"/>
      <c r="F101" s="178"/>
      <c r="G101" s="178"/>
      <c r="H101" s="178"/>
      <c r="I101" s="178"/>
      <c r="J101" s="179">
        <f>J165</f>
        <v>0</v>
      </c>
      <c r="K101" s="176"/>
      <c r="L101" s="18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9" customFormat="1" ht="24.96" customHeight="1">
      <c r="A102" s="9"/>
      <c r="B102" s="169"/>
      <c r="C102" s="170"/>
      <c r="D102" s="171" t="s">
        <v>94</v>
      </c>
      <c r="E102" s="172"/>
      <c r="F102" s="172"/>
      <c r="G102" s="172"/>
      <c r="H102" s="172"/>
      <c r="I102" s="172"/>
      <c r="J102" s="173">
        <f>J174</f>
        <v>0</v>
      </c>
      <c r="K102" s="170"/>
      <c r="L102" s="17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hidden="1" s="10" customFormat="1" ht="19.92" customHeight="1">
      <c r="A103" s="10"/>
      <c r="B103" s="175"/>
      <c r="C103" s="176"/>
      <c r="D103" s="177" t="s">
        <v>95</v>
      </c>
      <c r="E103" s="178"/>
      <c r="F103" s="178"/>
      <c r="G103" s="178"/>
      <c r="H103" s="178"/>
      <c r="I103" s="178"/>
      <c r="J103" s="179">
        <f>J175</f>
        <v>0</v>
      </c>
      <c r="K103" s="176"/>
      <c r="L103" s="18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2" customFormat="1" ht="21.84" customHeight="1">
      <c r="A104" s="35"/>
      <c r="B104" s="36"/>
      <c r="C104" s="37"/>
      <c r="D104" s="37"/>
      <c r="E104" s="37"/>
      <c r="F104" s="37"/>
      <c r="G104" s="37"/>
      <c r="H104" s="37"/>
      <c r="I104" s="37"/>
      <c r="J104" s="37"/>
      <c r="K104" s="37"/>
      <c r="L104" s="60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hidden="1" s="2" customFormat="1" ht="6.96" customHeight="1">
      <c r="A105" s="35"/>
      <c r="B105" s="63"/>
      <c r="C105" s="64"/>
      <c r="D105" s="64"/>
      <c r="E105" s="64"/>
      <c r="F105" s="64"/>
      <c r="G105" s="64"/>
      <c r="H105" s="64"/>
      <c r="I105" s="64"/>
      <c r="J105" s="64"/>
      <c r="K105" s="64"/>
      <c r="L105" s="60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hidden="1"/>
    <row r="107" hidden="1"/>
    <row r="108" hidden="1"/>
    <row r="109" s="2" customFormat="1" ht="6.96" customHeight="1">
      <c r="A109" s="35"/>
      <c r="B109" s="65"/>
      <c r="C109" s="66"/>
      <c r="D109" s="66"/>
      <c r="E109" s="66"/>
      <c r="F109" s="66"/>
      <c r="G109" s="66"/>
      <c r="H109" s="66"/>
      <c r="I109" s="66"/>
      <c r="J109" s="66"/>
      <c r="K109" s="66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24.96" customHeight="1">
      <c r="A110" s="35"/>
      <c r="B110" s="36"/>
      <c r="C110" s="20" t="s">
        <v>96</v>
      </c>
      <c r="D110" s="37"/>
      <c r="E110" s="37"/>
      <c r="F110" s="37"/>
      <c r="G110" s="37"/>
      <c r="H110" s="37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6.96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2" customHeight="1">
      <c r="A112" s="35"/>
      <c r="B112" s="36"/>
      <c r="C112" s="29" t="s">
        <v>16</v>
      </c>
      <c r="D112" s="37"/>
      <c r="E112" s="37"/>
      <c r="F112" s="37"/>
      <c r="G112" s="37"/>
      <c r="H112" s="37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6.5" customHeight="1">
      <c r="A113" s="35"/>
      <c r="B113" s="36"/>
      <c r="C113" s="37"/>
      <c r="D113" s="37"/>
      <c r="E113" s="73" t="str">
        <f>E7</f>
        <v>Veřechov EI - cena</v>
      </c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6.96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2" customHeight="1">
      <c r="A115" s="35"/>
      <c r="B115" s="36"/>
      <c r="C115" s="29" t="s">
        <v>20</v>
      </c>
      <c r="D115" s="37"/>
      <c r="E115" s="37"/>
      <c r="F115" s="24" t="str">
        <f>F10</f>
        <v xml:space="preserve"> </v>
      </c>
      <c r="G115" s="37"/>
      <c r="H115" s="37"/>
      <c r="I115" s="29" t="s">
        <v>22</v>
      </c>
      <c r="J115" s="76" t="str">
        <f>IF(J10="","",J10)</f>
        <v>3. 10. 2025</v>
      </c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6.96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5.15" customHeight="1">
      <c r="A117" s="35"/>
      <c r="B117" s="36"/>
      <c r="C117" s="29" t="s">
        <v>24</v>
      </c>
      <c r="D117" s="37"/>
      <c r="E117" s="37"/>
      <c r="F117" s="24" t="str">
        <f>E13</f>
        <v xml:space="preserve"> </v>
      </c>
      <c r="G117" s="37"/>
      <c r="H117" s="37"/>
      <c r="I117" s="29" t="s">
        <v>29</v>
      </c>
      <c r="J117" s="33" t="str">
        <f>E19</f>
        <v xml:space="preserve"> </v>
      </c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5.15" customHeight="1">
      <c r="A118" s="35"/>
      <c r="B118" s="36"/>
      <c r="C118" s="29" t="s">
        <v>27</v>
      </c>
      <c r="D118" s="37"/>
      <c r="E118" s="37"/>
      <c r="F118" s="24" t="str">
        <f>IF(E16="","",E16)</f>
        <v>Vyplň údaj</v>
      </c>
      <c r="G118" s="37"/>
      <c r="H118" s="37"/>
      <c r="I118" s="29" t="s">
        <v>31</v>
      </c>
      <c r="J118" s="33" t="str">
        <f>E22</f>
        <v xml:space="preserve"> </v>
      </c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0.32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11" customFormat="1" ht="29.28" customHeight="1">
      <c r="A120" s="181"/>
      <c r="B120" s="182"/>
      <c r="C120" s="183" t="s">
        <v>97</v>
      </c>
      <c r="D120" s="184" t="s">
        <v>58</v>
      </c>
      <c r="E120" s="184" t="s">
        <v>54</v>
      </c>
      <c r="F120" s="184" t="s">
        <v>55</v>
      </c>
      <c r="G120" s="184" t="s">
        <v>98</v>
      </c>
      <c r="H120" s="184" t="s">
        <v>99</v>
      </c>
      <c r="I120" s="184" t="s">
        <v>100</v>
      </c>
      <c r="J120" s="185" t="s">
        <v>84</v>
      </c>
      <c r="K120" s="186" t="s">
        <v>101</v>
      </c>
      <c r="L120" s="187"/>
      <c r="M120" s="97" t="s">
        <v>1</v>
      </c>
      <c r="N120" s="98" t="s">
        <v>37</v>
      </c>
      <c r="O120" s="98" t="s">
        <v>102</v>
      </c>
      <c r="P120" s="98" t="s">
        <v>103</v>
      </c>
      <c r="Q120" s="98" t="s">
        <v>104</v>
      </c>
      <c r="R120" s="98" t="s">
        <v>105</v>
      </c>
      <c r="S120" s="98" t="s">
        <v>106</v>
      </c>
      <c r="T120" s="99" t="s">
        <v>107</v>
      </c>
      <c r="U120" s="181"/>
      <c r="V120" s="181"/>
      <c r="W120" s="181"/>
      <c r="X120" s="181"/>
      <c r="Y120" s="181"/>
      <c r="Z120" s="181"/>
      <c r="AA120" s="181"/>
      <c r="AB120" s="181"/>
      <c r="AC120" s="181"/>
      <c r="AD120" s="181"/>
      <c r="AE120" s="181"/>
    </row>
    <row r="121" s="2" customFormat="1" ht="22.8" customHeight="1">
      <c r="A121" s="35"/>
      <c r="B121" s="36"/>
      <c r="C121" s="104" t="s">
        <v>108</v>
      </c>
      <c r="D121" s="37"/>
      <c r="E121" s="37"/>
      <c r="F121" s="37"/>
      <c r="G121" s="37"/>
      <c r="H121" s="37"/>
      <c r="I121" s="37"/>
      <c r="J121" s="188">
        <f>BK121</f>
        <v>0</v>
      </c>
      <c r="K121" s="37"/>
      <c r="L121" s="41"/>
      <c r="M121" s="100"/>
      <c r="N121" s="189"/>
      <c r="O121" s="101"/>
      <c r="P121" s="190">
        <f>P122+P174</f>
        <v>0</v>
      </c>
      <c r="Q121" s="101"/>
      <c r="R121" s="190">
        <f>R122+R174</f>
        <v>0</v>
      </c>
      <c r="S121" s="101"/>
      <c r="T121" s="191">
        <f>T122+T174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T121" s="14" t="s">
        <v>72</v>
      </c>
      <c r="AU121" s="14" t="s">
        <v>86</v>
      </c>
      <c r="BK121" s="192">
        <f>BK122+BK174</f>
        <v>0</v>
      </c>
    </row>
    <row r="122" s="12" customFormat="1" ht="25.92" customHeight="1">
      <c r="A122" s="12"/>
      <c r="B122" s="193"/>
      <c r="C122" s="194"/>
      <c r="D122" s="195" t="s">
        <v>72</v>
      </c>
      <c r="E122" s="196" t="s">
        <v>109</v>
      </c>
      <c r="F122" s="196" t="s">
        <v>108</v>
      </c>
      <c r="G122" s="194"/>
      <c r="H122" s="194"/>
      <c r="I122" s="197"/>
      <c r="J122" s="198">
        <f>BK122</f>
        <v>0</v>
      </c>
      <c r="K122" s="194"/>
      <c r="L122" s="199"/>
      <c r="M122" s="200"/>
      <c r="N122" s="201"/>
      <c r="O122" s="201"/>
      <c r="P122" s="202">
        <f>P123+P130+P142+P154+P159+P165</f>
        <v>0</v>
      </c>
      <c r="Q122" s="201"/>
      <c r="R122" s="202">
        <f>R123+R130+R142+R154+R159+R165</f>
        <v>0</v>
      </c>
      <c r="S122" s="201"/>
      <c r="T122" s="203">
        <f>T123+T130+T142+T154+T159+T165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04" t="s">
        <v>78</v>
      </c>
      <c r="AT122" s="205" t="s">
        <v>72</v>
      </c>
      <c r="AU122" s="205" t="s">
        <v>73</v>
      </c>
      <c r="AY122" s="204" t="s">
        <v>110</v>
      </c>
      <c r="BK122" s="206">
        <f>BK123+BK130+BK142+BK154+BK159+BK165</f>
        <v>0</v>
      </c>
    </row>
    <row r="123" s="12" customFormat="1" ht="22.8" customHeight="1">
      <c r="A123" s="12"/>
      <c r="B123" s="193"/>
      <c r="C123" s="194"/>
      <c r="D123" s="195" t="s">
        <v>72</v>
      </c>
      <c r="E123" s="207" t="s">
        <v>111</v>
      </c>
      <c r="F123" s="207" t="s">
        <v>112</v>
      </c>
      <c r="G123" s="194"/>
      <c r="H123" s="194"/>
      <c r="I123" s="197"/>
      <c r="J123" s="208">
        <f>BK123</f>
        <v>0</v>
      </c>
      <c r="K123" s="194"/>
      <c r="L123" s="199"/>
      <c r="M123" s="200"/>
      <c r="N123" s="201"/>
      <c r="O123" s="201"/>
      <c r="P123" s="202">
        <f>SUM(P124:P129)</f>
        <v>0</v>
      </c>
      <c r="Q123" s="201"/>
      <c r="R123" s="202">
        <f>SUM(R124:R129)</f>
        <v>0</v>
      </c>
      <c r="S123" s="201"/>
      <c r="T123" s="203">
        <f>SUM(T124:T129)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04" t="s">
        <v>78</v>
      </c>
      <c r="AT123" s="205" t="s">
        <v>72</v>
      </c>
      <c r="AU123" s="205" t="s">
        <v>78</v>
      </c>
      <c r="AY123" s="204" t="s">
        <v>110</v>
      </c>
      <c r="BK123" s="206">
        <f>SUM(BK124:BK129)</f>
        <v>0</v>
      </c>
    </row>
    <row r="124" s="2" customFormat="1" ht="16.5" customHeight="1">
      <c r="A124" s="35"/>
      <c r="B124" s="36"/>
      <c r="C124" s="209" t="s">
        <v>78</v>
      </c>
      <c r="D124" s="209" t="s">
        <v>113</v>
      </c>
      <c r="E124" s="210" t="s">
        <v>114</v>
      </c>
      <c r="F124" s="211" t="s">
        <v>115</v>
      </c>
      <c r="G124" s="212" t="s">
        <v>116</v>
      </c>
      <c r="H124" s="213">
        <v>1</v>
      </c>
      <c r="I124" s="214"/>
      <c r="J124" s="215">
        <f>ROUND(I124*H124,2)</f>
        <v>0</v>
      </c>
      <c r="K124" s="216"/>
      <c r="L124" s="41"/>
      <c r="M124" s="217" t="s">
        <v>1</v>
      </c>
      <c r="N124" s="218" t="s">
        <v>38</v>
      </c>
      <c r="O124" s="88"/>
      <c r="P124" s="219">
        <f>O124*H124</f>
        <v>0</v>
      </c>
      <c r="Q124" s="219">
        <v>0</v>
      </c>
      <c r="R124" s="219">
        <f>Q124*H124</f>
        <v>0</v>
      </c>
      <c r="S124" s="219">
        <v>0</v>
      </c>
      <c r="T124" s="220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21" t="s">
        <v>117</v>
      </c>
      <c r="AT124" s="221" t="s">
        <v>113</v>
      </c>
      <c r="AU124" s="221" t="s">
        <v>80</v>
      </c>
      <c r="AY124" s="14" t="s">
        <v>110</v>
      </c>
      <c r="BE124" s="222">
        <f>IF(N124="základní",J124,0)</f>
        <v>0</v>
      </c>
      <c r="BF124" s="222">
        <f>IF(N124="snížená",J124,0)</f>
        <v>0</v>
      </c>
      <c r="BG124" s="222">
        <f>IF(N124="zákl. přenesená",J124,0)</f>
        <v>0</v>
      </c>
      <c r="BH124" s="222">
        <f>IF(N124="sníž. přenesená",J124,0)</f>
        <v>0</v>
      </c>
      <c r="BI124" s="222">
        <f>IF(N124="nulová",J124,0)</f>
        <v>0</v>
      </c>
      <c r="BJ124" s="14" t="s">
        <v>78</v>
      </c>
      <c r="BK124" s="222">
        <f>ROUND(I124*H124,2)</f>
        <v>0</v>
      </c>
      <c r="BL124" s="14" t="s">
        <v>117</v>
      </c>
      <c r="BM124" s="221" t="s">
        <v>118</v>
      </c>
    </row>
    <row r="125" s="2" customFormat="1" ht="16.5" customHeight="1">
      <c r="A125" s="35"/>
      <c r="B125" s="36"/>
      <c r="C125" s="209" t="s">
        <v>119</v>
      </c>
      <c r="D125" s="209" t="s">
        <v>113</v>
      </c>
      <c r="E125" s="210" t="s">
        <v>120</v>
      </c>
      <c r="F125" s="211" t="s">
        <v>121</v>
      </c>
      <c r="G125" s="212" t="s">
        <v>116</v>
      </c>
      <c r="H125" s="213">
        <v>1</v>
      </c>
      <c r="I125" s="214"/>
      <c r="J125" s="215">
        <f>ROUND(I125*H125,2)</f>
        <v>0</v>
      </c>
      <c r="K125" s="216"/>
      <c r="L125" s="41"/>
      <c r="M125" s="217" t="s">
        <v>1</v>
      </c>
      <c r="N125" s="218" t="s">
        <v>38</v>
      </c>
      <c r="O125" s="88"/>
      <c r="P125" s="219">
        <f>O125*H125</f>
        <v>0</v>
      </c>
      <c r="Q125" s="219">
        <v>0</v>
      </c>
      <c r="R125" s="219">
        <f>Q125*H125</f>
        <v>0</v>
      </c>
      <c r="S125" s="219">
        <v>0</v>
      </c>
      <c r="T125" s="220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21" t="s">
        <v>117</v>
      </c>
      <c r="AT125" s="221" t="s">
        <v>113</v>
      </c>
      <c r="AU125" s="221" t="s">
        <v>80</v>
      </c>
      <c r="AY125" s="14" t="s">
        <v>110</v>
      </c>
      <c r="BE125" s="222">
        <f>IF(N125="základní",J125,0)</f>
        <v>0</v>
      </c>
      <c r="BF125" s="222">
        <f>IF(N125="snížená",J125,0)</f>
        <v>0</v>
      </c>
      <c r="BG125" s="222">
        <f>IF(N125="zákl. přenesená",J125,0)</f>
        <v>0</v>
      </c>
      <c r="BH125" s="222">
        <f>IF(N125="sníž. přenesená",J125,0)</f>
        <v>0</v>
      </c>
      <c r="BI125" s="222">
        <f>IF(N125="nulová",J125,0)</f>
        <v>0</v>
      </c>
      <c r="BJ125" s="14" t="s">
        <v>78</v>
      </c>
      <c r="BK125" s="222">
        <f>ROUND(I125*H125,2)</f>
        <v>0</v>
      </c>
      <c r="BL125" s="14" t="s">
        <v>117</v>
      </c>
      <c r="BM125" s="221" t="s">
        <v>122</v>
      </c>
    </row>
    <row r="126" s="2" customFormat="1" ht="16.5" customHeight="1">
      <c r="A126" s="35"/>
      <c r="B126" s="36"/>
      <c r="C126" s="209" t="s">
        <v>123</v>
      </c>
      <c r="D126" s="209" t="s">
        <v>113</v>
      </c>
      <c r="E126" s="210" t="s">
        <v>124</v>
      </c>
      <c r="F126" s="211" t="s">
        <v>125</v>
      </c>
      <c r="G126" s="212" t="s">
        <v>116</v>
      </c>
      <c r="H126" s="213">
        <v>1</v>
      </c>
      <c r="I126" s="214"/>
      <c r="J126" s="215">
        <f>ROUND(I126*H126,2)</f>
        <v>0</v>
      </c>
      <c r="K126" s="216"/>
      <c r="L126" s="41"/>
      <c r="M126" s="217" t="s">
        <v>1</v>
      </c>
      <c r="N126" s="218" t="s">
        <v>38</v>
      </c>
      <c r="O126" s="88"/>
      <c r="P126" s="219">
        <f>O126*H126</f>
        <v>0</v>
      </c>
      <c r="Q126" s="219">
        <v>0</v>
      </c>
      <c r="R126" s="219">
        <f>Q126*H126</f>
        <v>0</v>
      </c>
      <c r="S126" s="219">
        <v>0</v>
      </c>
      <c r="T126" s="220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21" t="s">
        <v>117</v>
      </c>
      <c r="AT126" s="221" t="s">
        <v>113</v>
      </c>
      <c r="AU126" s="221" t="s">
        <v>80</v>
      </c>
      <c r="AY126" s="14" t="s">
        <v>110</v>
      </c>
      <c r="BE126" s="222">
        <f>IF(N126="základní",J126,0)</f>
        <v>0</v>
      </c>
      <c r="BF126" s="222">
        <f>IF(N126="snížená",J126,0)</f>
        <v>0</v>
      </c>
      <c r="BG126" s="222">
        <f>IF(N126="zákl. přenesená",J126,0)</f>
        <v>0</v>
      </c>
      <c r="BH126" s="222">
        <f>IF(N126="sníž. přenesená",J126,0)</f>
        <v>0</v>
      </c>
      <c r="BI126" s="222">
        <f>IF(N126="nulová",J126,0)</f>
        <v>0</v>
      </c>
      <c r="BJ126" s="14" t="s">
        <v>78</v>
      </c>
      <c r="BK126" s="222">
        <f>ROUND(I126*H126,2)</f>
        <v>0</v>
      </c>
      <c r="BL126" s="14" t="s">
        <v>117</v>
      </c>
      <c r="BM126" s="221" t="s">
        <v>126</v>
      </c>
    </row>
    <row r="127" s="2" customFormat="1" ht="16.5" customHeight="1">
      <c r="A127" s="35"/>
      <c r="B127" s="36"/>
      <c r="C127" s="209" t="s">
        <v>80</v>
      </c>
      <c r="D127" s="209" t="s">
        <v>113</v>
      </c>
      <c r="E127" s="210" t="s">
        <v>127</v>
      </c>
      <c r="F127" s="211" t="s">
        <v>128</v>
      </c>
      <c r="G127" s="212" t="s">
        <v>116</v>
      </c>
      <c r="H127" s="213">
        <v>1</v>
      </c>
      <c r="I127" s="214"/>
      <c r="J127" s="215">
        <f>ROUND(I127*H127,2)</f>
        <v>0</v>
      </c>
      <c r="K127" s="216"/>
      <c r="L127" s="41"/>
      <c r="M127" s="217" t="s">
        <v>1</v>
      </c>
      <c r="N127" s="218" t="s">
        <v>38</v>
      </c>
      <c r="O127" s="88"/>
      <c r="P127" s="219">
        <f>O127*H127</f>
        <v>0</v>
      </c>
      <c r="Q127" s="219">
        <v>0</v>
      </c>
      <c r="R127" s="219">
        <f>Q127*H127</f>
        <v>0</v>
      </c>
      <c r="S127" s="219">
        <v>0</v>
      </c>
      <c r="T127" s="220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21" t="s">
        <v>117</v>
      </c>
      <c r="AT127" s="221" t="s">
        <v>113</v>
      </c>
      <c r="AU127" s="221" t="s">
        <v>80</v>
      </c>
      <c r="AY127" s="14" t="s">
        <v>110</v>
      </c>
      <c r="BE127" s="222">
        <f>IF(N127="základní",J127,0)</f>
        <v>0</v>
      </c>
      <c r="BF127" s="222">
        <f>IF(N127="snížená",J127,0)</f>
        <v>0</v>
      </c>
      <c r="BG127" s="222">
        <f>IF(N127="zákl. přenesená",J127,0)</f>
        <v>0</v>
      </c>
      <c r="BH127" s="222">
        <f>IF(N127="sníž. přenesená",J127,0)</f>
        <v>0</v>
      </c>
      <c r="BI127" s="222">
        <f>IF(N127="nulová",J127,0)</f>
        <v>0</v>
      </c>
      <c r="BJ127" s="14" t="s">
        <v>78</v>
      </c>
      <c r="BK127" s="222">
        <f>ROUND(I127*H127,2)</f>
        <v>0</v>
      </c>
      <c r="BL127" s="14" t="s">
        <v>117</v>
      </c>
      <c r="BM127" s="221" t="s">
        <v>129</v>
      </c>
    </row>
    <row r="128" s="2" customFormat="1" ht="16.5" customHeight="1">
      <c r="A128" s="35"/>
      <c r="B128" s="36"/>
      <c r="C128" s="209" t="s">
        <v>130</v>
      </c>
      <c r="D128" s="209" t="s">
        <v>113</v>
      </c>
      <c r="E128" s="210" t="s">
        <v>131</v>
      </c>
      <c r="F128" s="211" t="s">
        <v>132</v>
      </c>
      <c r="G128" s="212" t="s">
        <v>133</v>
      </c>
      <c r="H128" s="213">
        <v>1</v>
      </c>
      <c r="I128" s="214"/>
      <c r="J128" s="215">
        <f>ROUND(I128*H128,2)</f>
        <v>0</v>
      </c>
      <c r="K128" s="216"/>
      <c r="L128" s="41"/>
      <c r="M128" s="217" t="s">
        <v>1</v>
      </c>
      <c r="N128" s="218" t="s">
        <v>38</v>
      </c>
      <c r="O128" s="88"/>
      <c r="P128" s="219">
        <f>O128*H128</f>
        <v>0</v>
      </c>
      <c r="Q128" s="219">
        <v>0</v>
      </c>
      <c r="R128" s="219">
        <f>Q128*H128</f>
        <v>0</v>
      </c>
      <c r="S128" s="219">
        <v>0</v>
      </c>
      <c r="T128" s="220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21" t="s">
        <v>117</v>
      </c>
      <c r="AT128" s="221" t="s">
        <v>113</v>
      </c>
      <c r="AU128" s="221" t="s">
        <v>80</v>
      </c>
      <c r="AY128" s="14" t="s">
        <v>110</v>
      </c>
      <c r="BE128" s="222">
        <f>IF(N128="základní",J128,0)</f>
        <v>0</v>
      </c>
      <c r="BF128" s="222">
        <f>IF(N128="snížená",J128,0)</f>
        <v>0</v>
      </c>
      <c r="BG128" s="222">
        <f>IF(N128="zákl. přenesená",J128,0)</f>
        <v>0</v>
      </c>
      <c r="BH128" s="222">
        <f>IF(N128="sníž. přenesená",J128,0)</f>
        <v>0</v>
      </c>
      <c r="BI128" s="222">
        <f>IF(N128="nulová",J128,0)</f>
        <v>0</v>
      </c>
      <c r="BJ128" s="14" t="s">
        <v>78</v>
      </c>
      <c r="BK128" s="222">
        <f>ROUND(I128*H128,2)</f>
        <v>0</v>
      </c>
      <c r="BL128" s="14" t="s">
        <v>117</v>
      </c>
      <c r="BM128" s="221" t="s">
        <v>134</v>
      </c>
    </row>
    <row r="129" s="2" customFormat="1" ht="16.5" customHeight="1">
      <c r="A129" s="35"/>
      <c r="B129" s="36"/>
      <c r="C129" s="209" t="s">
        <v>117</v>
      </c>
      <c r="D129" s="209" t="s">
        <v>113</v>
      </c>
      <c r="E129" s="210" t="s">
        <v>135</v>
      </c>
      <c r="F129" s="211" t="s">
        <v>136</v>
      </c>
      <c r="G129" s="212" t="s">
        <v>133</v>
      </c>
      <c r="H129" s="213">
        <v>3</v>
      </c>
      <c r="I129" s="214"/>
      <c r="J129" s="215">
        <f>ROUND(I129*H129,2)</f>
        <v>0</v>
      </c>
      <c r="K129" s="216"/>
      <c r="L129" s="41"/>
      <c r="M129" s="217" t="s">
        <v>1</v>
      </c>
      <c r="N129" s="218" t="s">
        <v>38</v>
      </c>
      <c r="O129" s="88"/>
      <c r="P129" s="219">
        <f>O129*H129</f>
        <v>0</v>
      </c>
      <c r="Q129" s="219">
        <v>0</v>
      </c>
      <c r="R129" s="219">
        <f>Q129*H129</f>
        <v>0</v>
      </c>
      <c r="S129" s="219">
        <v>0</v>
      </c>
      <c r="T129" s="220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21" t="s">
        <v>117</v>
      </c>
      <c r="AT129" s="221" t="s">
        <v>113</v>
      </c>
      <c r="AU129" s="221" t="s">
        <v>80</v>
      </c>
      <c r="AY129" s="14" t="s">
        <v>110</v>
      </c>
      <c r="BE129" s="222">
        <f>IF(N129="základní",J129,0)</f>
        <v>0</v>
      </c>
      <c r="BF129" s="222">
        <f>IF(N129="snížená",J129,0)</f>
        <v>0</v>
      </c>
      <c r="BG129" s="222">
        <f>IF(N129="zákl. přenesená",J129,0)</f>
        <v>0</v>
      </c>
      <c r="BH129" s="222">
        <f>IF(N129="sníž. přenesená",J129,0)</f>
        <v>0</v>
      </c>
      <c r="BI129" s="222">
        <f>IF(N129="nulová",J129,0)</f>
        <v>0</v>
      </c>
      <c r="BJ129" s="14" t="s">
        <v>78</v>
      </c>
      <c r="BK129" s="222">
        <f>ROUND(I129*H129,2)</f>
        <v>0</v>
      </c>
      <c r="BL129" s="14" t="s">
        <v>117</v>
      </c>
      <c r="BM129" s="221" t="s">
        <v>137</v>
      </c>
    </row>
    <row r="130" s="12" customFormat="1" ht="22.8" customHeight="1">
      <c r="A130" s="12"/>
      <c r="B130" s="193"/>
      <c r="C130" s="194"/>
      <c r="D130" s="195" t="s">
        <v>72</v>
      </c>
      <c r="E130" s="207" t="s">
        <v>138</v>
      </c>
      <c r="F130" s="207" t="s">
        <v>139</v>
      </c>
      <c r="G130" s="194"/>
      <c r="H130" s="194"/>
      <c r="I130" s="197"/>
      <c r="J130" s="208">
        <f>BK130</f>
        <v>0</v>
      </c>
      <c r="K130" s="194"/>
      <c r="L130" s="199"/>
      <c r="M130" s="200"/>
      <c r="N130" s="201"/>
      <c r="O130" s="201"/>
      <c r="P130" s="202">
        <f>SUM(P131:P141)</f>
        <v>0</v>
      </c>
      <c r="Q130" s="201"/>
      <c r="R130" s="202">
        <f>SUM(R131:R141)</f>
        <v>0</v>
      </c>
      <c r="S130" s="201"/>
      <c r="T130" s="203">
        <f>SUM(T131:T141)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04" t="s">
        <v>78</v>
      </c>
      <c r="AT130" s="205" t="s">
        <v>72</v>
      </c>
      <c r="AU130" s="205" t="s">
        <v>78</v>
      </c>
      <c r="AY130" s="204" t="s">
        <v>110</v>
      </c>
      <c r="BK130" s="206">
        <f>SUM(BK131:BK141)</f>
        <v>0</v>
      </c>
    </row>
    <row r="131" s="2" customFormat="1" ht="16.5" customHeight="1">
      <c r="A131" s="35"/>
      <c r="B131" s="36"/>
      <c r="C131" s="209" t="s">
        <v>140</v>
      </c>
      <c r="D131" s="209" t="s">
        <v>113</v>
      </c>
      <c r="E131" s="210" t="s">
        <v>141</v>
      </c>
      <c r="F131" s="211" t="s">
        <v>142</v>
      </c>
      <c r="G131" s="212" t="s">
        <v>143</v>
      </c>
      <c r="H131" s="213">
        <v>250</v>
      </c>
      <c r="I131" s="214"/>
      <c r="J131" s="215">
        <f>ROUND(I131*H131,2)</f>
        <v>0</v>
      </c>
      <c r="K131" s="216"/>
      <c r="L131" s="41"/>
      <c r="M131" s="217" t="s">
        <v>1</v>
      </c>
      <c r="N131" s="218" t="s">
        <v>38</v>
      </c>
      <c r="O131" s="88"/>
      <c r="P131" s="219">
        <f>O131*H131</f>
        <v>0</v>
      </c>
      <c r="Q131" s="219">
        <v>0</v>
      </c>
      <c r="R131" s="219">
        <f>Q131*H131</f>
        <v>0</v>
      </c>
      <c r="S131" s="219">
        <v>0</v>
      </c>
      <c r="T131" s="220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21" t="s">
        <v>117</v>
      </c>
      <c r="AT131" s="221" t="s">
        <v>113</v>
      </c>
      <c r="AU131" s="221" t="s">
        <v>80</v>
      </c>
      <c r="AY131" s="14" t="s">
        <v>110</v>
      </c>
      <c r="BE131" s="222">
        <f>IF(N131="základní",J131,0)</f>
        <v>0</v>
      </c>
      <c r="BF131" s="222">
        <f>IF(N131="snížená",J131,0)</f>
        <v>0</v>
      </c>
      <c r="BG131" s="222">
        <f>IF(N131="zákl. přenesená",J131,0)</f>
        <v>0</v>
      </c>
      <c r="BH131" s="222">
        <f>IF(N131="sníž. přenesená",J131,0)</f>
        <v>0</v>
      </c>
      <c r="BI131" s="222">
        <f>IF(N131="nulová",J131,0)</f>
        <v>0</v>
      </c>
      <c r="BJ131" s="14" t="s">
        <v>78</v>
      </c>
      <c r="BK131" s="222">
        <f>ROUND(I131*H131,2)</f>
        <v>0</v>
      </c>
      <c r="BL131" s="14" t="s">
        <v>117</v>
      </c>
      <c r="BM131" s="221" t="s">
        <v>144</v>
      </c>
    </row>
    <row r="132" s="2" customFormat="1" ht="16.5" customHeight="1">
      <c r="A132" s="35"/>
      <c r="B132" s="36"/>
      <c r="C132" s="209" t="s">
        <v>145</v>
      </c>
      <c r="D132" s="209" t="s">
        <v>113</v>
      </c>
      <c r="E132" s="210" t="s">
        <v>146</v>
      </c>
      <c r="F132" s="211" t="s">
        <v>147</v>
      </c>
      <c r="G132" s="212" t="s">
        <v>143</v>
      </c>
      <c r="H132" s="213">
        <v>150</v>
      </c>
      <c r="I132" s="214"/>
      <c r="J132" s="215">
        <f>ROUND(I132*H132,2)</f>
        <v>0</v>
      </c>
      <c r="K132" s="216"/>
      <c r="L132" s="41"/>
      <c r="M132" s="217" t="s">
        <v>1</v>
      </c>
      <c r="N132" s="218" t="s">
        <v>38</v>
      </c>
      <c r="O132" s="88"/>
      <c r="P132" s="219">
        <f>O132*H132</f>
        <v>0</v>
      </c>
      <c r="Q132" s="219">
        <v>0</v>
      </c>
      <c r="R132" s="219">
        <f>Q132*H132</f>
        <v>0</v>
      </c>
      <c r="S132" s="219">
        <v>0</v>
      </c>
      <c r="T132" s="220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21" t="s">
        <v>117</v>
      </c>
      <c r="AT132" s="221" t="s">
        <v>113</v>
      </c>
      <c r="AU132" s="221" t="s">
        <v>80</v>
      </c>
      <c r="AY132" s="14" t="s">
        <v>110</v>
      </c>
      <c r="BE132" s="222">
        <f>IF(N132="základní",J132,0)</f>
        <v>0</v>
      </c>
      <c r="BF132" s="222">
        <f>IF(N132="snížená",J132,0)</f>
        <v>0</v>
      </c>
      <c r="BG132" s="222">
        <f>IF(N132="zákl. přenesená",J132,0)</f>
        <v>0</v>
      </c>
      <c r="BH132" s="222">
        <f>IF(N132="sníž. přenesená",J132,0)</f>
        <v>0</v>
      </c>
      <c r="BI132" s="222">
        <f>IF(N132="nulová",J132,0)</f>
        <v>0</v>
      </c>
      <c r="BJ132" s="14" t="s">
        <v>78</v>
      </c>
      <c r="BK132" s="222">
        <f>ROUND(I132*H132,2)</f>
        <v>0</v>
      </c>
      <c r="BL132" s="14" t="s">
        <v>117</v>
      </c>
      <c r="BM132" s="221" t="s">
        <v>148</v>
      </c>
    </row>
    <row r="133" s="2" customFormat="1" ht="16.5" customHeight="1">
      <c r="A133" s="35"/>
      <c r="B133" s="36"/>
      <c r="C133" s="209" t="s">
        <v>149</v>
      </c>
      <c r="D133" s="209" t="s">
        <v>113</v>
      </c>
      <c r="E133" s="210" t="s">
        <v>150</v>
      </c>
      <c r="F133" s="211" t="s">
        <v>151</v>
      </c>
      <c r="G133" s="212" t="s">
        <v>143</v>
      </c>
      <c r="H133" s="213">
        <v>100</v>
      </c>
      <c r="I133" s="214"/>
      <c r="J133" s="215">
        <f>ROUND(I133*H133,2)</f>
        <v>0</v>
      </c>
      <c r="K133" s="216"/>
      <c r="L133" s="41"/>
      <c r="M133" s="217" t="s">
        <v>1</v>
      </c>
      <c r="N133" s="218" t="s">
        <v>38</v>
      </c>
      <c r="O133" s="88"/>
      <c r="P133" s="219">
        <f>O133*H133</f>
        <v>0</v>
      </c>
      <c r="Q133" s="219">
        <v>0</v>
      </c>
      <c r="R133" s="219">
        <f>Q133*H133</f>
        <v>0</v>
      </c>
      <c r="S133" s="219">
        <v>0</v>
      </c>
      <c r="T133" s="220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21" t="s">
        <v>117</v>
      </c>
      <c r="AT133" s="221" t="s">
        <v>113</v>
      </c>
      <c r="AU133" s="221" t="s">
        <v>80</v>
      </c>
      <c r="AY133" s="14" t="s">
        <v>110</v>
      </c>
      <c r="BE133" s="222">
        <f>IF(N133="základní",J133,0)</f>
        <v>0</v>
      </c>
      <c r="BF133" s="222">
        <f>IF(N133="snížená",J133,0)</f>
        <v>0</v>
      </c>
      <c r="BG133" s="222">
        <f>IF(N133="zákl. přenesená",J133,0)</f>
        <v>0</v>
      </c>
      <c r="BH133" s="222">
        <f>IF(N133="sníž. přenesená",J133,0)</f>
        <v>0</v>
      </c>
      <c r="BI133" s="222">
        <f>IF(N133="nulová",J133,0)</f>
        <v>0</v>
      </c>
      <c r="BJ133" s="14" t="s">
        <v>78</v>
      </c>
      <c r="BK133" s="222">
        <f>ROUND(I133*H133,2)</f>
        <v>0</v>
      </c>
      <c r="BL133" s="14" t="s">
        <v>117</v>
      </c>
      <c r="BM133" s="221" t="s">
        <v>152</v>
      </c>
    </row>
    <row r="134" s="2" customFormat="1" ht="16.5" customHeight="1">
      <c r="A134" s="35"/>
      <c r="B134" s="36"/>
      <c r="C134" s="209" t="s">
        <v>153</v>
      </c>
      <c r="D134" s="209" t="s">
        <v>113</v>
      </c>
      <c r="E134" s="210" t="s">
        <v>154</v>
      </c>
      <c r="F134" s="211" t="s">
        <v>155</v>
      </c>
      <c r="G134" s="212" t="s">
        <v>143</v>
      </c>
      <c r="H134" s="213">
        <v>100</v>
      </c>
      <c r="I134" s="214"/>
      <c r="J134" s="215">
        <f>ROUND(I134*H134,2)</f>
        <v>0</v>
      </c>
      <c r="K134" s="216"/>
      <c r="L134" s="41"/>
      <c r="M134" s="217" t="s">
        <v>1</v>
      </c>
      <c r="N134" s="218" t="s">
        <v>38</v>
      </c>
      <c r="O134" s="88"/>
      <c r="P134" s="219">
        <f>O134*H134</f>
        <v>0</v>
      </c>
      <c r="Q134" s="219">
        <v>0</v>
      </c>
      <c r="R134" s="219">
        <f>Q134*H134</f>
        <v>0</v>
      </c>
      <c r="S134" s="219">
        <v>0</v>
      </c>
      <c r="T134" s="220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21" t="s">
        <v>117</v>
      </c>
      <c r="AT134" s="221" t="s">
        <v>113</v>
      </c>
      <c r="AU134" s="221" t="s">
        <v>80</v>
      </c>
      <c r="AY134" s="14" t="s">
        <v>110</v>
      </c>
      <c r="BE134" s="222">
        <f>IF(N134="základní",J134,0)</f>
        <v>0</v>
      </c>
      <c r="BF134" s="222">
        <f>IF(N134="snížená",J134,0)</f>
        <v>0</v>
      </c>
      <c r="BG134" s="222">
        <f>IF(N134="zákl. přenesená",J134,0)</f>
        <v>0</v>
      </c>
      <c r="BH134" s="222">
        <f>IF(N134="sníž. přenesená",J134,0)</f>
        <v>0</v>
      </c>
      <c r="BI134" s="222">
        <f>IF(N134="nulová",J134,0)</f>
        <v>0</v>
      </c>
      <c r="BJ134" s="14" t="s">
        <v>78</v>
      </c>
      <c r="BK134" s="222">
        <f>ROUND(I134*H134,2)</f>
        <v>0</v>
      </c>
      <c r="BL134" s="14" t="s">
        <v>117</v>
      </c>
      <c r="BM134" s="221" t="s">
        <v>156</v>
      </c>
    </row>
    <row r="135" s="2" customFormat="1" ht="16.5" customHeight="1">
      <c r="A135" s="35"/>
      <c r="B135" s="36"/>
      <c r="C135" s="209" t="s">
        <v>157</v>
      </c>
      <c r="D135" s="209" t="s">
        <v>113</v>
      </c>
      <c r="E135" s="210" t="s">
        <v>158</v>
      </c>
      <c r="F135" s="211" t="s">
        <v>159</v>
      </c>
      <c r="G135" s="212" t="s">
        <v>143</v>
      </c>
      <c r="H135" s="213">
        <v>100</v>
      </c>
      <c r="I135" s="214"/>
      <c r="J135" s="215">
        <f>ROUND(I135*H135,2)</f>
        <v>0</v>
      </c>
      <c r="K135" s="216"/>
      <c r="L135" s="41"/>
      <c r="M135" s="217" t="s">
        <v>1</v>
      </c>
      <c r="N135" s="218" t="s">
        <v>38</v>
      </c>
      <c r="O135" s="88"/>
      <c r="P135" s="219">
        <f>O135*H135</f>
        <v>0</v>
      </c>
      <c r="Q135" s="219">
        <v>0</v>
      </c>
      <c r="R135" s="219">
        <f>Q135*H135</f>
        <v>0</v>
      </c>
      <c r="S135" s="219">
        <v>0</v>
      </c>
      <c r="T135" s="220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21" t="s">
        <v>117</v>
      </c>
      <c r="AT135" s="221" t="s">
        <v>113</v>
      </c>
      <c r="AU135" s="221" t="s">
        <v>80</v>
      </c>
      <c r="AY135" s="14" t="s">
        <v>110</v>
      </c>
      <c r="BE135" s="222">
        <f>IF(N135="základní",J135,0)</f>
        <v>0</v>
      </c>
      <c r="BF135" s="222">
        <f>IF(N135="snížená",J135,0)</f>
        <v>0</v>
      </c>
      <c r="BG135" s="222">
        <f>IF(N135="zákl. přenesená",J135,0)</f>
        <v>0</v>
      </c>
      <c r="BH135" s="222">
        <f>IF(N135="sníž. přenesená",J135,0)</f>
        <v>0</v>
      </c>
      <c r="BI135" s="222">
        <f>IF(N135="nulová",J135,0)</f>
        <v>0</v>
      </c>
      <c r="BJ135" s="14" t="s">
        <v>78</v>
      </c>
      <c r="BK135" s="222">
        <f>ROUND(I135*H135,2)</f>
        <v>0</v>
      </c>
      <c r="BL135" s="14" t="s">
        <v>117</v>
      </c>
      <c r="BM135" s="221" t="s">
        <v>160</v>
      </c>
    </row>
    <row r="136" s="2" customFormat="1" ht="16.5" customHeight="1">
      <c r="A136" s="35"/>
      <c r="B136" s="36"/>
      <c r="C136" s="209" t="s">
        <v>8</v>
      </c>
      <c r="D136" s="209" t="s">
        <v>113</v>
      </c>
      <c r="E136" s="210" t="s">
        <v>161</v>
      </c>
      <c r="F136" s="211" t="s">
        <v>162</v>
      </c>
      <c r="G136" s="212" t="s">
        <v>143</v>
      </c>
      <c r="H136" s="213">
        <v>50</v>
      </c>
      <c r="I136" s="214"/>
      <c r="J136" s="215">
        <f>ROUND(I136*H136,2)</f>
        <v>0</v>
      </c>
      <c r="K136" s="216"/>
      <c r="L136" s="41"/>
      <c r="M136" s="217" t="s">
        <v>1</v>
      </c>
      <c r="N136" s="218" t="s">
        <v>38</v>
      </c>
      <c r="O136" s="88"/>
      <c r="P136" s="219">
        <f>O136*H136</f>
        <v>0</v>
      </c>
      <c r="Q136" s="219">
        <v>0</v>
      </c>
      <c r="R136" s="219">
        <f>Q136*H136</f>
        <v>0</v>
      </c>
      <c r="S136" s="219">
        <v>0</v>
      </c>
      <c r="T136" s="220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21" t="s">
        <v>117</v>
      </c>
      <c r="AT136" s="221" t="s">
        <v>113</v>
      </c>
      <c r="AU136" s="221" t="s">
        <v>80</v>
      </c>
      <c r="AY136" s="14" t="s">
        <v>110</v>
      </c>
      <c r="BE136" s="222">
        <f>IF(N136="základní",J136,0)</f>
        <v>0</v>
      </c>
      <c r="BF136" s="222">
        <f>IF(N136="snížená",J136,0)</f>
        <v>0</v>
      </c>
      <c r="BG136" s="222">
        <f>IF(N136="zákl. přenesená",J136,0)</f>
        <v>0</v>
      </c>
      <c r="BH136" s="222">
        <f>IF(N136="sníž. přenesená",J136,0)</f>
        <v>0</v>
      </c>
      <c r="BI136" s="222">
        <f>IF(N136="nulová",J136,0)</f>
        <v>0</v>
      </c>
      <c r="BJ136" s="14" t="s">
        <v>78</v>
      </c>
      <c r="BK136" s="222">
        <f>ROUND(I136*H136,2)</f>
        <v>0</v>
      </c>
      <c r="BL136" s="14" t="s">
        <v>117</v>
      </c>
      <c r="BM136" s="221" t="s">
        <v>163</v>
      </c>
    </row>
    <row r="137" s="2" customFormat="1" ht="16.5" customHeight="1">
      <c r="A137" s="35"/>
      <c r="B137" s="36"/>
      <c r="C137" s="209" t="s">
        <v>164</v>
      </c>
      <c r="D137" s="209" t="s">
        <v>113</v>
      </c>
      <c r="E137" s="210" t="s">
        <v>165</v>
      </c>
      <c r="F137" s="211" t="s">
        <v>166</v>
      </c>
      <c r="G137" s="212" t="s">
        <v>143</v>
      </c>
      <c r="H137" s="213">
        <v>5</v>
      </c>
      <c r="I137" s="214"/>
      <c r="J137" s="215">
        <f>ROUND(I137*H137,2)</f>
        <v>0</v>
      </c>
      <c r="K137" s="216"/>
      <c r="L137" s="41"/>
      <c r="M137" s="217" t="s">
        <v>1</v>
      </c>
      <c r="N137" s="218" t="s">
        <v>38</v>
      </c>
      <c r="O137" s="88"/>
      <c r="P137" s="219">
        <f>O137*H137</f>
        <v>0</v>
      </c>
      <c r="Q137" s="219">
        <v>0</v>
      </c>
      <c r="R137" s="219">
        <f>Q137*H137</f>
        <v>0</v>
      </c>
      <c r="S137" s="219">
        <v>0</v>
      </c>
      <c r="T137" s="220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21" t="s">
        <v>117</v>
      </c>
      <c r="AT137" s="221" t="s">
        <v>113</v>
      </c>
      <c r="AU137" s="221" t="s">
        <v>80</v>
      </c>
      <c r="AY137" s="14" t="s">
        <v>110</v>
      </c>
      <c r="BE137" s="222">
        <f>IF(N137="základní",J137,0)</f>
        <v>0</v>
      </c>
      <c r="BF137" s="222">
        <f>IF(N137="snížená",J137,0)</f>
        <v>0</v>
      </c>
      <c r="BG137" s="222">
        <f>IF(N137="zákl. přenesená",J137,0)</f>
        <v>0</v>
      </c>
      <c r="BH137" s="222">
        <f>IF(N137="sníž. přenesená",J137,0)</f>
        <v>0</v>
      </c>
      <c r="BI137" s="222">
        <f>IF(N137="nulová",J137,0)</f>
        <v>0</v>
      </c>
      <c r="BJ137" s="14" t="s">
        <v>78</v>
      </c>
      <c r="BK137" s="222">
        <f>ROUND(I137*H137,2)</f>
        <v>0</v>
      </c>
      <c r="BL137" s="14" t="s">
        <v>117</v>
      </c>
      <c r="BM137" s="221" t="s">
        <v>167</v>
      </c>
    </row>
    <row r="138" s="2" customFormat="1" ht="16.5" customHeight="1">
      <c r="A138" s="35"/>
      <c r="B138" s="36"/>
      <c r="C138" s="209" t="s">
        <v>168</v>
      </c>
      <c r="D138" s="209" t="s">
        <v>113</v>
      </c>
      <c r="E138" s="210" t="s">
        <v>169</v>
      </c>
      <c r="F138" s="211" t="s">
        <v>170</v>
      </c>
      <c r="G138" s="212" t="s">
        <v>143</v>
      </c>
      <c r="H138" s="213">
        <v>50</v>
      </c>
      <c r="I138" s="214"/>
      <c r="J138" s="215">
        <f>ROUND(I138*H138,2)</f>
        <v>0</v>
      </c>
      <c r="K138" s="216"/>
      <c r="L138" s="41"/>
      <c r="M138" s="217" t="s">
        <v>1</v>
      </c>
      <c r="N138" s="218" t="s">
        <v>38</v>
      </c>
      <c r="O138" s="88"/>
      <c r="P138" s="219">
        <f>O138*H138</f>
        <v>0</v>
      </c>
      <c r="Q138" s="219">
        <v>0</v>
      </c>
      <c r="R138" s="219">
        <f>Q138*H138</f>
        <v>0</v>
      </c>
      <c r="S138" s="219">
        <v>0</v>
      </c>
      <c r="T138" s="220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21" t="s">
        <v>117</v>
      </c>
      <c r="AT138" s="221" t="s">
        <v>113</v>
      </c>
      <c r="AU138" s="221" t="s">
        <v>80</v>
      </c>
      <c r="AY138" s="14" t="s">
        <v>110</v>
      </c>
      <c r="BE138" s="222">
        <f>IF(N138="základní",J138,0)</f>
        <v>0</v>
      </c>
      <c r="BF138" s="222">
        <f>IF(N138="snížená",J138,0)</f>
        <v>0</v>
      </c>
      <c r="BG138" s="222">
        <f>IF(N138="zákl. přenesená",J138,0)</f>
        <v>0</v>
      </c>
      <c r="BH138" s="222">
        <f>IF(N138="sníž. přenesená",J138,0)</f>
        <v>0</v>
      </c>
      <c r="BI138" s="222">
        <f>IF(N138="nulová",J138,0)</f>
        <v>0</v>
      </c>
      <c r="BJ138" s="14" t="s">
        <v>78</v>
      </c>
      <c r="BK138" s="222">
        <f>ROUND(I138*H138,2)</f>
        <v>0</v>
      </c>
      <c r="BL138" s="14" t="s">
        <v>117</v>
      </c>
      <c r="BM138" s="221" t="s">
        <v>171</v>
      </c>
    </row>
    <row r="139" s="2" customFormat="1" ht="16.5" customHeight="1">
      <c r="A139" s="35"/>
      <c r="B139" s="36"/>
      <c r="C139" s="209" t="s">
        <v>172</v>
      </c>
      <c r="D139" s="209" t="s">
        <v>113</v>
      </c>
      <c r="E139" s="210" t="s">
        <v>173</v>
      </c>
      <c r="F139" s="211" t="s">
        <v>174</v>
      </c>
      <c r="G139" s="212" t="s">
        <v>116</v>
      </c>
      <c r="H139" s="213">
        <v>1</v>
      </c>
      <c r="I139" s="214"/>
      <c r="J139" s="215">
        <f>ROUND(I139*H139,2)</f>
        <v>0</v>
      </c>
      <c r="K139" s="216"/>
      <c r="L139" s="41"/>
      <c r="M139" s="217" t="s">
        <v>1</v>
      </c>
      <c r="N139" s="218" t="s">
        <v>38</v>
      </c>
      <c r="O139" s="88"/>
      <c r="P139" s="219">
        <f>O139*H139</f>
        <v>0</v>
      </c>
      <c r="Q139" s="219">
        <v>0</v>
      </c>
      <c r="R139" s="219">
        <f>Q139*H139</f>
        <v>0</v>
      </c>
      <c r="S139" s="219">
        <v>0</v>
      </c>
      <c r="T139" s="220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21" t="s">
        <v>117</v>
      </c>
      <c r="AT139" s="221" t="s">
        <v>113</v>
      </c>
      <c r="AU139" s="221" t="s">
        <v>80</v>
      </c>
      <c r="AY139" s="14" t="s">
        <v>110</v>
      </c>
      <c r="BE139" s="222">
        <f>IF(N139="základní",J139,0)</f>
        <v>0</v>
      </c>
      <c r="BF139" s="222">
        <f>IF(N139="snížená",J139,0)</f>
        <v>0</v>
      </c>
      <c r="BG139" s="222">
        <f>IF(N139="zákl. přenesená",J139,0)</f>
        <v>0</v>
      </c>
      <c r="BH139" s="222">
        <f>IF(N139="sníž. přenesená",J139,0)</f>
        <v>0</v>
      </c>
      <c r="BI139" s="222">
        <f>IF(N139="nulová",J139,0)</f>
        <v>0</v>
      </c>
      <c r="BJ139" s="14" t="s">
        <v>78</v>
      </c>
      <c r="BK139" s="222">
        <f>ROUND(I139*H139,2)</f>
        <v>0</v>
      </c>
      <c r="BL139" s="14" t="s">
        <v>117</v>
      </c>
      <c r="BM139" s="221" t="s">
        <v>175</v>
      </c>
    </row>
    <row r="140" s="2" customFormat="1" ht="16.5" customHeight="1">
      <c r="A140" s="35"/>
      <c r="B140" s="36"/>
      <c r="C140" s="209" t="s">
        <v>176</v>
      </c>
      <c r="D140" s="209" t="s">
        <v>113</v>
      </c>
      <c r="E140" s="210" t="s">
        <v>177</v>
      </c>
      <c r="F140" s="211" t="s">
        <v>178</v>
      </c>
      <c r="G140" s="212" t="s">
        <v>116</v>
      </c>
      <c r="H140" s="213">
        <v>1</v>
      </c>
      <c r="I140" s="214"/>
      <c r="J140" s="215">
        <f>ROUND(I140*H140,2)</f>
        <v>0</v>
      </c>
      <c r="K140" s="216"/>
      <c r="L140" s="41"/>
      <c r="M140" s="217" t="s">
        <v>1</v>
      </c>
      <c r="N140" s="218" t="s">
        <v>38</v>
      </c>
      <c r="O140" s="88"/>
      <c r="P140" s="219">
        <f>O140*H140</f>
        <v>0</v>
      </c>
      <c r="Q140" s="219">
        <v>0</v>
      </c>
      <c r="R140" s="219">
        <f>Q140*H140</f>
        <v>0</v>
      </c>
      <c r="S140" s="219">
        <v>0</v>
      </c>
      <c r="T140" s="220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21" t="s">
        <v>117</v>
      </c>
      <c r="AT140" s="221" t="s">
        <v>113</v>
      </c>
      <c r="AU140" s="221" t="s">
        <v>80</v>
      </c>
      <c r="AY140" s="14" t="s">
        <v>110</v>
      </c>
      <c r="BE140" s="222">
        <f>IF(N140="základní",J140,0)</f>
        <v>0</v>
      </c>
      <c r="BF140" s="222">
        <f>IF(N140="snížená",J140,0)</f>
        <v>0</v>
      </c>
      <c r="BG140" s="222">
        <f>IF(N140="zákl. přenesená",J140,0)</f>
        <v>0</v>
      </c>
      <c r="BH140" s="222">
        <f>IF(N140="sníž. přenesená",J140,0)</f>
        <v>0</v>
      </c>
      <c r="BI140" s="222">
        <f>IF(N140="nulová",J140,0)</f>
        <v>0</v>
      </c>
      <c r="BJ140" s="14" t="s">
        <v>78</v>
      </c>
      <c r="BK140" s="222">
        <f>ROUND(I140*H140,2)</f>
        <v>0</v>
      </c>
      <c r="BL140" s="14" t="s">
        <v>117</v>
      </c>
      <c r="BM140" s="221" t="s">
        <v>179</v>
      </c>
    </row>
    <row r="141" s="2" customFormat="1" ht="24.15" customHeight="1">
      <c r="A141" s="35"/>
      <c r="B141" s="36"/>
      <c r="C141" s="209" t="s">
        <v>180</v>
      </c>
      <c r="D141" s="209" t="s">
        <v>113</v>
      </c>
      <c r="E141" s="210" t="s">
        <v>181</v>
      </c>
      <c r="F141" s="211" t="s">
        <v>182</v>
      </c>
      <c r="G141" s="212" t="s">
        <v>116</v>
      </c>
      <c r="H141" s="213">
        <v>1</v>
      </c>
      <c r="I141" s="214"/>
      <c r="J141" s="215">
        <f>ROUND(I141*H141,2)</f>
        <v>0</v>
      </c>
      <c r="K141" s="216"/>
      <c r="L141" s="41"/>
      <c r="M141" s="217" t="s">
        <v>1</v>
      </c>
      <c r="N141" s="218" t="s">
        <v>38</v>
      </c>
      <c r="O141" s="88"/>
      <c r="P141" s="219">
        <f>O141*H141</f>
        <v>0</v>
      </c>
      <c r="Q141" s="219">
        <v>0</v>
      </c>
      <c r="R141" s="219">
        <f>Q141*H141</f>
        <v>0</v>
      </c>
      <c r="S141" s="219">
        <v>0</v>
      </c>
      <c r="T141" s="220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21" t="s">
        <v>117</v>
      </c>
      <c r="AT141" s="221" t="s">
        <v>113</v>
      </c>
      <c r="AU141" s="221" t="s">
        <v>80</v>
      </c>
      <c r="AY141" s="14" t="s">
        <v>110</v>
      </c>
      <c r="BE141" s="222">
        <f>IF(N141="základní",J141,0)</f>
        <v>0</v>
      </c>
      <c r="BF141" s="222">
        <f>IF(N141="snížená",J141,0)</f>
        <v>0</v>
      </c>
      <c r="BG141" s="222">
        <f>IF(N141="zákl. přenesená",J141,0)</f>
        <v>0</v>
      </c>
      <c r="BH141" s="222">
        <f>IF(N141="sníž. přenesená",J141,0)</f>
        <v>0</v>
      </c>
      <c r="BI141" s="222">
        <f>IF(N141="nulová",J141,0)</f>
        <v>0</v>
      </c>
      <c r="BJ141" s="14" t="s">
        <v>78</v>
      </c>
      <c r="BK141" s="222">
        <f>ROUND(I141*H141,2)</f>
        <v>0</v>
      </c>
      <c r="BL141" s="14" t="s">
        <v>117</v>
      </c>
      <c r="BM141" s="221" t="s">
        <v>183</v>
      </c>
    </row>
    <row r="142" s="12" customFormat="1" ht="22.8" customHeight="1">
      <c r="A142" s="12"/>
      <c r="B142" s="193"/>
      <c r="C142" s="194"/>
      <c r="D142" s="195" t="s">
        <v>72</v>
      </c>
      <c r="E142" s="207" t="s">
        <v>184</v>
      </c>
      <c r="F142" s="207" t="s">
        <v>185</v>
      </c>
      <c r="G142" s="194"/>
      <c r="H142" s="194"/>
      <c r="I142" s="197"/>
      <c r="J142" s="208">
        <f>BK142</f>
        <v>0</v>
      </c>
      <c r="K142" s="194"/>
      <c r="L142" s="199"/>
      <c r="M142" s="200"/>
      <c r="N142" s="201"/>
      <c r="O142" s="201"/>
      <c r="P142" s="202">
        <f>SUM(P143:P153)</f>
        <v>0</v>
      </c>
      <c r="Q142" s="201"/>
      <c r="R142" s="202">
        <f>SUM(R143:R153)</f>
        <v>0</v>
      </c>
      <c r="S142" s="201"/>
      <c r="T142" s="203">
        <f>SUM(T143:T153)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04" t="s">
        <v>78</v>
      </c>
      <c r="AT142" s="205" t="s">
        <v>72</v>
      </c>
      <c r="AU142" s="205" t="s">
        <v>78</v>
      </c>
      <c r="AY142" s="204" t="s">
        <v>110</v>
      </c>
      <c r="BK142" s="206">
        <f>SUM(BK143:BK153)</f>
        <v>0</v>
      </c>
    </row>
    <row r="143" s="2" customFormat="1" ht="16.5" customHeight="1">
      <c r="A143" s="35"/>
      <c r="B143" s="36"/>
      <c r="C143" s="209" t="s">
        <v>186</v>
      </c>
      <c r="D143" s="209" t="s">
        <v>113</v>
      </c>
      <c r="E143" s="210" t="s">
        <v>187</v>
      </c>
      <c r="F143" s="211" t="s">
        <v>188</v>
      </c>
      <c r="G143" s="212" t="s">
        <v>133</v>
      </c>
      <c r="H143" s="213">
        <v>3</v>
      </c>
      <c r="I143" s="214"/>
      <c r="J143" s="215">
        <f>ROUND(I143*H143,2)</f>
        <v>0</v>
      </c>
      <c r="K143" s="216"/>
      <c r="L143" s="41"/>
      <c r="M143" s="217" t="s">
        <v>1</v>
      </c>
      <c r="N143" s="218" t="s">
        <v>38</v>
      </c>
      <c r="O143" s="88"/>
      <c r="P143" s="219">
        <f>O143*H143</f>
        <v>0</v>
      </c>
      <c r="Q143" s="219">
        <v>0</v>
      </c>
      <c r="R143" s="219">
        <f>Q143*H143</f>
        <v>0</v>
      </c>
      <c r="S143" s="219">
        <v>0</v>
      </c>
      <c r="T143" s="220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21" t="s">
        <v>117</v>
      </c>
      <c r="AT143" s="221" t="s">
        <v>113</v>
      </c>
      <c r="AU143" s="221" t="s">
        <v>80</v>
      </c>
      <c r="AY143" s="14" t="s">
        <v>110</v>
      </c>
      <c r="BE143" s="222">
        <f>IF(N143="základní",J143,0)</f>
        <v>0</v>
      </c>
      <c r="BF143" s="222">
        <f>IF(N143="snížená",J143,0)</f>
        <v>0</v>
      </c>
      <c r="BG143" s="222">
        <f>IF(N143="zákl. přenesená",J143,0)</f>
        <v>0</v>
      </c>
      <c r="BH143" s="222">
        <f>IF(N143="sníž. přenesená",J143,0)</f>
        <v>0</v>
      </c>
      <c r="BI143" s="222">
        <f>IF(N143="nulová",J143,0)</f>
        <v>0</v>
      </c>
      <c r="BJ143" s="14" t="s">
        <v>78</v>
      </c>
      <c r="BK143" s="222">
        <f>ROUND(I143*H143,2)</f>
        <v>0</v>
      </c>
      <c r="BL143" s="14" t="s">
        <v>117</v>
      </c>
      <c r="BM143" s="221" t="s">
        <v>189</v>
      </c>
    </row>
    <row r="144" s="2" customFormat="1" ht="16.5" customHeight="1">
      <c r="A144" s="35"/>
      <c r="B144" s="36"/>
      <c r="C144" s="209" t="s">
        <v>190</v>
      </c>
      <c r="D144" s="209" t="s">
        <v>113</v>
      </c>
      <c r="E144" s="210" t="s">
        <v>191</v>
      </c>
      <c r="F144" s="211" t="s">
        <v>192</v>
      </c>
      <c r="G144" s="212" t="s">
        <v>133</v>
      </c>
      <c r="H144" s="213">
        <v>2</v>
      </c>
      <c r="I144" s="214"/>
      <c r="J144" s="215">
        <f>ROUND(I144*H144,2)</f>
        <v>0</v>
      </c>
      <c r="K144" s="216"/>
      <c r="L144" s="41"/>
      <c r="M144" s="217" t="s">
        <v>1</v>
      </c>
      <c r="N144" s="218" t="s">
        <v>38</v>
      </c>
      <c r="O144" s="88"/>
      <c r="P144" s="219">
        <f>O144*H144</f>
        <v>0</v>
      </c>
      <c r="Q144" s="219">
        <v>0</v>
      </c>
      <c r="R144" s="219">
        <f>Q144*H144</f>
        <v>0</v>
      </c>
      <c r="S144" s="219">
        <v>0</v>
      </c>
      <c r="T144" s="220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21" t="s">
        <v>117</v>
      </c>
      <c r="AT144" s="221" t="s">
        <v>113</v>
      </c>
      <c r="AU144" s="221" t="s">
        <v>80</v>
      </c>
      <c r="AY144" s="14" t="s">
        <v>110</v>
      </c>
      <c r="BE144" s="222">
        <f>IF(N144="základní",J144,0)</f>
        <v>0</v>
      </c>
      <c r="BF144" s="222">
        <f>IF(N144="snížená",J144,0)</f>
        <v>0</v>
      </c>
      <c r="BG144" s="222">
        <f>IF(N144="zákl. přenesená",J144,0)</f>
        <v>0</v>
      </c>
      <c r="BH144" s="222">
        <f>IF(N144="sníž. přenesená",J144,0)</f>
        <v>0</v>
      </c>
      <c r="BI144" s="222">
        <f>IF(N144="nulová",J144,0)</f>
        <v>0</v>
      </c>
      <c r="BJ144" s="14" t="s">
        <v>78</v>
      </c>
      <c r="BK144" s="222">
        <f>ROUND(I144*H144,2)</f>
        <v>0</v>
      </c>
      <c r="BL144" s="14" t="s">
        <v>117</v>
      </c>
      <c r="BM144" s="221" t="s">
        <v>193</v>
      </c>
    </row>
    <row r="145" s="2" customFormat="1" ht="16.5" customHeight="1">
      <c r="A145" s="35"/>
      <c r="B145" s="36"/>
      <c r="C145" s="209" t="s">
        <v>194</v>
      </c>
      <c r="D145" s="209" t="s">
        <v>113</v>
      </c>
      <c r="E145" s="210" t="s">
        <v>195</v>
      </c>
      <c r="F145" s="211" t="s">
        <v>196</v>
      </c>
      <c r="G145" s="212" t="s">
        <v>133</v>
      </c>
      <c r="H145" s="213">
        <v>1</v>
      </c>
      <c r="I145" s="214"/>
      <c r="J145" s="215">
        <f>ROUND(I145*H145,2)</f>
        <v>0</v>
      </c>
      <c r="K145" s="216"/>
      <c r="L145" s="41"/>
      <c r="M145" s="217" t="s">
        <v>1</v>
      </c>
      <c r="N145" s="218" t="s">
        <v>38</v>
      </c>
      <c r="O145" s="88"/>
      <c r="P145" s="219">
        <f>O145*H145</f>
        <v>0</v>
      </c>
      <c r="Q145" s="219">
        <v>0</v>
      </c>
      <c r="R145" s="219">
        <f>Q145*H145</f>
        <v>0</v>
      </c>
      <c r="S145" s="219">
        <v>0</v>
      </c>
      <c r="T145" s="220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21" t="s">
        <v>117</v>
      </c>
      <c r="AT145" s="221" t="s">
        <v>113</v>
      </c>
      <c r="AU145" s="221" t="s">
        <v>80</v>
      </c>
      <c r="AY145" s="14" t="s">
        <v>110</v>
      </c>
      <c r="BE145" s="222">
        <f>IF(N145="základní",J145,0)</f>
        <v>0</v>
      </c>
      <c r="BF145" s="222">
        <f>IF(N145="snížená",J145,0)</f>
        <v>0</v>
      </c>
      <c r="BG145" s="222">
        <f>IF(N145="zákl. přenesená",J145,0)</f>
        <v>0</v>
      </c>
      <c r="BH145" s="222">
        <f>IF(N145="sníž. přenesená",J145,0)</f>
        <v>0</v>
      </c>
      <c r="BI145" s="222">
        <f>IF(N145="nulová",J145,0)</f>
        <v>0</v>
      </c>
      <c r="BJ145" s="14" t="s">
        <v>78</v>
      </c>
      <c r="BK145" s="222">
        <f>ROUND(I145*H145,2)</f>
        <v>0</v>
      </c>
      <c r="BL145" s="14" t="s">
        <v>117</v>
      </c>
      <c r="BM145" s="221" t="s">
        <v>197</v>
      </c>
    </row>
    <row r="146" s="2" customFormat="1" ht="16.5" customHeight="1">
      <c r="A146" s="35"/>
      <c r="B146" s="36"/>
      <c r="C146" s="209" t="s">
        <v>7</v>
      </c>
      <c r="D146" s="209" t="s">
        <v>113</v>
      </c>
      <c r="E146" s="210" t="s">
        <v>198</v>
      </c>
      <c r="F146" s="211" t="s">
        <v>199</v>
      </c>
      <c r="G146" s="212" t="s">
        <v>133</v>
      </c>
      <c r="H146" s="213">
        <v>3</v>
      </c>
      <c r="I146" s="214"/>
      <c r="J146" s="215">
        <f>ROUND(I146*H146,2)</f>
        <v>0</v>
      </c>
      <c r="K146" s="216"/>
      <c r="L146" s="41"/>
      <c r="M146" s="217" t="s">
        <v>1</v>
      </c>
      <c r="N146" s="218" t="s">
        <v>38</v>
      </c>
      <c r="O146" s="88"/>
      <c r="P146" s="219">
        <f>O146*H146</f>
        <v>0</v>
      </c>
      <c r="Q146" s="219">
        <v>0</v>
      </c>
      <c r="R146" s="219">
        <f>Q146*H146</f>
        <v>0</v>
      </c>
      <c r="S146" s="219">
        <v>0</v>
      </c>
      <c r="T146" s="220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21" t="s">
        <v>117</v>
      </c>
      <c r="AT146" s="221" t="s">
        <v>113</v>
      </c>
      <c r="AU146" s="221" t="s">
        <v>80</v>
      </c>
      <c r="AY146" s="14" t="s">
        <v>110</v>
      </c>
      <c r="BE146" s="222">
        <f>IF(N146="základní",J146,0)</f>
        <v>0</v>
      </c>
      <c r="BF146" s="222">
        <f>IF(N146="snížená",J146,0)</f>
        <v>0</v>
      </c>
      <c r="BG146" s="222">
        <f>IF(N146="zákl. přenesená",J146,0)</f>
        <v>0</v>
      </c>
      <c r="BH146" s="222">
        <f>IF(N146="sníž. přenesená",J146,0)</f>
        <v>0</v>
      </c>
      <c r="BI146" s="222">
        <f>IF(N146="nulová",J146,0)</f>
        <v>0</v>
      </c>
      <c r="BJ146" s="14" t="s">
        <v>78</v>
      </c>
      <c r="BK146" s="222">
        <f>ROUND(I146*H146,2)</f>
        <v>0</v>
      </c>
      <c r="BL146" s="14" t="s">
        <v>117</v>
      </c>
      <c r="BM146" s="221" t="s">
        <v>200</v>
      </c>
    </row>
    <row r="147" s="2" customFormat="1" ht="16.5" customHeight="1">
      <c r="A147" s="35"/>
      <c r="B147" s="36"/>
      <c r="C147" s="209" t="s">
        <v>201</v>
      </c>
      <c r="D147" s="209" t="s">
        <v>113</v>
      </c>
      <c r="E147" s="210" t="s">
        <v>202</v>
      </c>
      <c r="F147" s="211" t="s">
        <v>203</v>
      </c>
      <c r="G147" s="212" t="s">
        <v>133</v>
      </c>
      <c r="H147" s="213">
        <v>1</v>
      </c>
      <c r="I147" s="214"/>
      <c r="J147" s="215">
        <f>ROUND(I147*H147,2)</f>
        <v>0</v>
      </c>
      <c r="K147" s="216"/>
      <c r="L147" s="41"/>
      <c r="M147" s="217" t="s">
        <v>1</v>
      </c>
      <c r="N147" s="218" t="s">
        <v>38</v>
      </c>
      <c r="O147" s="88"/>
      <c r="P147" s="219">
        <f>O147*H147</f>
        <v>0</v>
      </c>
      <c r="Q147" s="219">
        <v>0</v>
      </c>
      <c r="R147" s="219">
        <f>Q147*H147</f>
        <v>0</v>
      </c>
      <c r="S147" s="219">
        <v>0</v>
      </c>
      <c r="T147" s="220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21" t="s">
        <v>117</v>
      </c>
      <c r="AT147" s="221" t="s">
        <v>113</v>
      </c>
      <c r="AU147" s="221" t="s">
        <v>80</v>
      </c>
      <c r="AY147" s="14" t="s">
        <v>110</v>
      </c>
      <c r="BE147" s="222">
        <f>IF(N147="základní",J147,0)</f>
        <v>0</v>
      </c>
      <c r="BF147" s="222">
        <f>IF(N147="snížená",J147,0)</f>
        <v>0</v>
      </c>
      <c r="BG147" s="222">
        <f>IF(N147="zákl. přenesená",J147,0)</f>
        <v>0</v>
      </c>
      <c r="BH147" s="222">
        <f>IF(N147="sníž. přenesená",J147,0)</f>
        <v>0</v>
      </c>
      <c r="BI147" s="222">
        <f>IF(N147="nulová",J147,0)</f>
        <v>0</v>
      </c>
      <c r="BJ147" s="14" t="s">
        <v>78</v>
      </c>
      <c r="BK147" s="222">
        <f>ROUND(I147*H147,2)</f>
        <v>0</v>
      </c>
      <c r="BL147" s="14" t="s">
        <v>117</v>
      </c>
      <c r="BM147" s="221" t="s">
        <v>204</v>
      </c>
    </row>
    <row r="148" s="2" customFormat="1" ht="16.5" customHeight="1">
      <c r="A148" s="35"/>
      <c r="B148" s="36"/>
      <c r="C148" s="209" t="s">
        <v>205</v>
      </c>
      <c r="D148" s="209" t="s">
        <v>113</v>
      </c>
      <c r="E148" s="210" t="s">
        <v>206</v>
      </c>
      <c r="F148" s="211" t="s">
        <v>207</v>
      </c>
      <c r="G148" s="212" t="s">
        <v>133</v>
      </c>
      <c r="H148" s="213">
        <v>4</v>
      </c>
      <c r="I148" s="214"/>
      <c r="J148" s="215">
        <f>ROUND(I148*H148,2)</f>
        <v>0</v>
      </c>
      <c r="K148" s="216"/>
      <c r="L148" s="41"/>
      <c r="M148" s="217" t="s">
        <v>1</v>
      </c>
      <c r="N148" s="218" t="s">
        <v>38</v>
      </c>
      <c r="O148" s="88"/>
      <c r="P148" s="219">
        <f>O148*H148</f>
        <v>0</v>
      </c>
      <c r="Q148" s="219">
        <v>0</v>
      </c>
      <c r="R148" s="219">
        <f>Q148*H148</f>
        <v>0</v>
      </c>
      <c r="S148" s="219">
        <v>0</v>
      </c>
      <c r="T148" s="220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21" t="s">
        <v>117</v>
      </c>
      <c r="AT148" s="221" t="s">
        <v>113</v>
      </c>
      <c r="AU148" s="221" t="s">
        <v>80</v>
      </c>
      <c r="AY148" s="14" t="s">
        <v>110</v>
      </c>
      <c r="BE148" s="222">
        <f>IF(N148="základní",J148,0)</f>
        <v>0</v>
      </c>
      <c r="BF148" s="222">
        <f>IF(N148="snížená",J148,0)</f>
        <v>0</v>
      </c>
      <c r="BG148" s="222">
        <f>IF(N148="zákl. přenesená",J148,0)</f>
        <v>0</v>
      </c>
      <c r="BH148" s="222">
        <f>IF(N148="sníž. přenesená",J148,0)</f>
        <v>0</v>
      </c>
      <c r="BI148" s="222">
        <f>IF(N148="nulová",J148,0)</f>
        <v>0</v>
      </c>
      <c r="BJ148" s="14" t="s">
        <v>78</v>
      </c>
      <c r="BK148" s="222">
        <f>ROUND(I148*H148,2)</f>
        <v>0</v>
      </c>
      <c r="BL148" s="14" t="s">
        <v>117</v>
      </c>
      <c r="BM148" s="221" t="s">
        <v>208</v>
      </c>
    </row>
    <row r="149" s="2" customFormat="1" ht="16.5" customHeight="1">
      <c r="A149" s="35"/>
      <c r="B149" s="36"/>
      <c r="C149" s="209" t="s">
        <v>209</v>
      </c>
      <c r="D149" s="209" t="s">
        <v>113</v>
      </c>
      <c r="E149" s="210" t="s">
        <v>210</v>
      </c>
      <c r="F149" s="211" t="s">
        <v>211</v>
      </c>
      <c r="G149" s="212" t="s">
        <v>133</v>
      </c>
      <c r="H149" s="213">
        <v>5</v>
      </c>
      <c r="I149" s="214"/>
      <c r="J149" s="215">
        <f>ROUND(I149*H149,2)</f>
        <v>0</v>
      </c>
      <c r="K149" s="216"/>
      <c r="L149" s="41"/>
      <c r="M149" s="217" t="s">
        <v>1</v>
      </c>
      <c r="N149" s="218" t="s">
        <v>38</v>
      </c>
      <c r="O149" s="88"/>
      <c r="P149" s="219">
        <f>O149*H149</f>
        <v>0</v>
      </c>
      <c r="Q149" s="219">
        <v>0</v>
      </c>
      <c r="R149" s="219">
        <f>Q149*H149</f>
        <v>0</v>
      </c>
      <c r="S149" s="219">
        <v>0</v>
      </c>
      <c r="T149" s="220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21" t="s">
        <v>117</v>
      </c>
      <c r="AT149" s="221" t="s">
        <v>113</v>
      </c>
      <c r="AU149" s="221" t="s">
        <v>80</v>
      </c>
      <c r="AY149" s="14" t="s">
        <v>110</v>
      </c>
      <c r="BE149" s="222">
        <f>IF(N149="základní",J149,0)</f>
        <v>0</v>
      </c>
      <c r="BF149" s="222">
        <f>IF(N149="snížená",J149,0)</f>
        <v>0</v>
      </c>
      <c r="BG149" s="222">
        <f>IF(N149="zákl. přenesená",J149,0)</f>
        <v>0</v>
      </c>
      <c r="BH149" s="222">
        <f>IF(N149="sníž. přenesená",J149,0)</f>
        <v>0</v>
      </c>
      <c r="BI149" s="222">
        <f>IF(N149="nulová",J149,0)</f>
        <v>0</v>
      </c>
      <c r="BJ149" s="14" t="s">
        <v>78</v>
      </c>
      <c r="BK149" s="222">
        <f>ROUND(I149*H149,2)</f>
        <v>0</v>
      </c>
      <c r="BL149" s="14" t="s">
        <v>117</v>
      </c>
      <c r="BM149" s="221" t="s">
        <v>212</v>
      </c>
    </row>
    <row r="150" s="2" customFormat="1" ht="21.75" customHeight="1">
      <c r="A150" s="35"/>
      <c r="B150" s="36"/>
      <c r="C150" s="209" t="s">
        <v>213</v>
      </c>
      <c r="D150" s="209" t="s">
        <v>113</v>
      </c>
      <c r="E150" s="210" t="s">
        <v>214</v>
      </c>
      <c r="F150" s="211" t="s">
        <v>215</v>
      </c>
      <c r="G150" s="212" t="s">
        <v>116</v>
      </c>
      <c r="H150" s="213">
        <v>1</v>
      </c>
      <c r="I150" s="214"/>
      <c r="J150" s="215">
        <f>ROUND(I150*H150,2)</f>
        <v>0</v>
      </c>
      <c r="K150" s="216"/>
      <c r="L150" s="41"/>
      <c r="M150" s="217" t="s">
        <v>1</v>
      </c>
      <c r="N150" s="218" t="s">
        <v>38</v>
      </c>
      <c r="O150" s="88"/>
      <c r="P150" s="219">
        <f>O150*H150</f>
        <v>0</v>
      </c>
      <c r="Q150" s="219">
        <v>0</v>
      </c>
      <c r="R150" s="219">
        <f>Q150*H150</f>
        <v>0</v>
      </c>
      <c r="S150" s="219">
        <v>0</v>
      </c>
      <c r="T150" s="220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21" t="s">
        <v>117</v>
      </c>
      <c r="AT150" s="221" t="s">
        <v>113</v>
      </c>
      <c r="AU150" s="221" t="s">
        <v>80</v>
      </c>
      <c r="AY150" s="14" t="s">
        <v>110</v>
      </c>
      <c r="BE150" s="222">
        <f>IF(N150="základní",J150,0)</f>
        <v>0</v>
      </c>
      <c r="BF150" s="222">
        <f>IF(N150="snížená",J150,0)</f>
        <v>0</v>
      </c>
      <c r="BG150" s="222">
        <f>IF(N150="zákl. přenesená",J150,0)</f>
        <v>0</v>
      </c>
      <c r="BH150" s="222">
        <f>IF(N150="sníž. přenesená",J150,0)</f>
        <v>0</v>
      </c>
      <c r="BI150" s="222">
        <f>IF(N150="nulová",J150,0)</f>
        <v>0</v>
      </c>
      <c r="BJ150" s="14" t="s">
        <v>78</v>
      </c>
      <c r="BK150" s="222">
        <f>ROUND(I150*H150,2)</f>
        <v>0</v>
      </c>
      <c r="BL150" s="14" t="s">
        <v>117</v>
      </c>
      <c r="BM150" s="221" t="s">
        <v>216</v>
      </c>
    </row>
    <row r="151" s="2" customFormat="1" ht="16.5" customHeight="1">
      <c r="A151" s="35"/>
      <c r="B151" s="36"/>
      <c r="C151" s="209" t="s">
        <v>217</v>
      </c>
      <c r="D151" s="209" t="s">
        <v>113</v>
      </c>
      <c r="E151" s="210" t="s">
        <v>218</v>
      </c>
      <c r="F151" s="211" t="s">
        <v>219</v>
      </c>
      <c r="G151" s="212" t="s">
        <v>133</v>
      </c>
      <c r="H151" s="213">
        <v>1</v>
      </c>
      <c r="I151" s="214"/>
      <c r="J151" s="215">
        <f>ROUND(I151*H151,2)</f>
        <v>0</v>
      </c>
      <c r="K151" s="216"/>
      <c r="L151" s="41"/>
      <c r="M151" s="217" t="s">
        <v>1</v>
      </c>
      <c r="N151" s="218" t="s">
        <v>38</v>
      </c>
      <c r="O151" s="88"/>
      <c r="P151" s="219">
        <f>O151*H151</f>
        <v>0</v>
      </c>
      <c r="Q151" s="219">
        <v>0</v>
      </c>
      <c r="R151" s="219">
        <f>Q151*H151</f>
        <v>0</v>
      </c>
      <c r="S151" s="219">
        <v>0</v>
      </c>
      <c r="T151" s="220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21" t="s">
        <v>117</v>
      </c>
      <c r="AT151" s="221" t="s">
        <v>113</v>
      </c>
      <c r="AU151" s="221" t="s">
        <v>80</v>
      </c>
      <c r="AY151" s="14" t="s">
        <v>110</v>
      </c>
      <c r="BE151" s="222">
        <f>IF(N151="základní",J151,0)</f>
        <v>0</v>
      </c>
      <c r="BF151" s="222">
        <f>IF(N151="snížená",J151,0)</f>
        <v>0</v>
      </c>
      <c r="BG151" s="222">
        <f>IF(N151="zákl. přenesená",J151,0)</f>
        <v>0</v>
      </c>
      <c r="BH151" s="222">
        <f>IF(N151="sníž. přenesená",J151,0)</f>
        <v>0</v>
      </c>
      <c r="BI151" s="222">
        <f>IF(N151="nulová",J151,0)</f>
        <v>0</v>
      </c>
      <c r="BJ151" s="14" t="s">
        <v>78</v>
      </c>
      <c r="BK151" s="222">
        <f>ROUND(I151*H151,2)</f>
        <v>0</v>
      </c>
      <c r="BL151" s="14" t="s">
        <v>117</v>
      </c>
      <c r="BM151" s="221" t="s">
        <v>220</v>
      </c>
    </row>
    <row r="152" s="2" customFormat="1" ht="16.5" customHeight="1">
      <c r="A152" s="35"/>
      <c r="B152" s="36"/>
      <c r="C152" s="209" t="s">
        <v>221</v>
      </c>
      <c r="D152" s="209" t="s">
        <v>113</v>
      </c>
      <c r="E152" s="210" t="s">
        <v>222</v>
      </c>
      <c r="F152" s="211" t="s">
        <v>223</v>
      </c>
      <c r="G152" s="212" t="s">
        <v>133</v>
      </c>
      <c r="H152" s="213">
        <v>1</v>
      </c>
      <c r="I152" s="214"/>
      <c r="J152" s="215">
        <f>ROUND(I152*H152,2)</f>
        <v>0</v>
      </c>
      <c r="K152" s="216"/>
      <c r="L152" s="41"/>
      <c r="M152" s="217" t="s">
        <v>1</v>
      </c>
      <c r="N152" s="218" t="s">
        <v>38</v>
      </c>
      <c r="O152" s="88"/>
      <c r="P152" s="219">
        <f>O152*H152</f>
        <v>0</v>
      </c>
      <c r="Q152" s="219">
        <v>0</v>
      </c>
      <c r="R152" s="219">
        <f>Q152*H152</f>
        <v>0</v>
      </c>
      <c r="S152" s="219">
        <v>0</v>
      </c>
      <c r="T152" s="220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21" t="s">
        <v>117</v>
      </c>
      <c r="AT152" s="221" t="s">
        <v>113</v>
      </c>
      <c r="AU152" s="221" t="s">
        <v>80</v>
      </c>
      <c r="AY152" s="14" t="s">
        <v>110</v>
      </c>
      <c r="BE152" s="222">
        <f>IF(N152="základní",J152,0)</f>
        <v>0</v>
      </c>
      <c r="BF152" s="222">
        <f>IF(N152="snížená",J152,0)</f>
        <v>0</v>
      </c>
      <c r="BG152" s="222">
        <f>IF(N152="zákl. přenesená",J152,0)</f>
        <v>0</v>
      </c>
      <c r="BH152" s="222">
        <f>IF(N152="sníž. přenesená",J152,0)</f>
        <v>0</v>
      </c>
      <c r="BI152" s="222">
        <f>IF(N152="nulová",J152,0)</f>
        <v>0</v>
      </c>
      <c r="BJ152" s="14" t="s">
        <v>78</v>
      </c>
      <c r="BK152" s="222">
        <f>ROUND(I152*H152,2)</f>
        <v>0</v>
      </c>
      <c r="BL152" s="14" t="s">
        <v>117</v>
      </c>
      <c r="BM152" s="221" t="s">
        <v>224</v>
      </c>
    </row>
    <row r="153" s="2" customFormat="1" ht="16.5" customHeight="1">
      <c r="A153" s="35"/>
      <c r="B153" s="36"/>
      <c r="C153" s="209" t="s">
        <v>225</v>
      </c>
      <c r="D153" s="209" t="s">
        <v>113</v>
      </c>
      <c r="E153" s="210" t="s">
        <v>226</v>
      </c>
      <c r="F153" s="211" t="s">
        <v>227</v>
      </c>
      <c r="G153" s="212" t="s">
        <v>1</v>
      </c>
      <c r="H153" s="213">
        <v>1</v>
      </c>
      <c r="I153" s="214"/>
      <c r="J153" s="215">
        <f>ROUND(I153*H153,2)</f>
        <v>0</v>
      </c>
      <c r="K153" s="216"/>
      <c r="L153" s="41"/>
      <c r="M153" s="217" t="s">
        <v>1</v>
      </c>
      <c r="N153" s="218" t="s">
        <v>38</v>
      </c>
      <c r="O153" s="88"/>
      <c r="P153" s="219">
        <f>O153*H153</f>
        <v>0</v>
      </c>
      <c r="Q153" s="219">
        <v>0</v>
      </c>
      <c r="R153" s="219">
        <f>Q153*H153</f>
        <v>0</v>
      </c>
      <c r="S153" s="219">
        <v>0</v>
      </c>
      <c r="T153" s="220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21" t="s">
        <v>117</v>
      </c>
      <c r="AT153" s="221" t="s">
        <v>113</v>
      </c>
      <c r="AU153" s="221" t="s">
        <v>80</v>
      </c>
      <c r="AY153" s="14" t="s">
        <v>110</v>
      </c>
      <c r="BE153" s="222">
        <f>IF(N153="základní",J153,0)</f>
        <v>0</v>
      </c>
      <c r="BF153" s="222">
        <f>IF(N153="snížená",J153,0)</f>
        <v>0</v>
      </c>
      <c r="BG153" s="222">
        <f>IF(N153="zákl. přenesená",J153,0)</f>
        <v>0</v>
      </c>
      <c r="BH153" s="222">
        <f>IF(N153="sníž. přenesená",J153,0)</f>
        <v>0</v>
      </c>
      <c r="BI153" s="222">
        <f>IF(N153="nulová",J153,0)</f>
        <v>0</v>
      </c>
      <c r="BJ153" s="14" t="s">
        <v>78</v>
      </c>
      <c r="BK153" s="222">
        <f>ROUND(I153*H153,2)</f>
        <v>0</v>
      </c>
      <c r="BL153" s="14" t="s">
        <v>117</v>
      </c>
      <c r="BM153" s="221" t="s">
        <v>228</v>
      </c>
    </row>
    <row r="154" s="12" customFormat="1" ht="22.8" customHeight="1">
      <c r="A154" s="12"/>
      <c r="B154" s="193"/>
      <c r="C154" s="194"/>
      <c r="D154" s="195" t="s">
        <v>72</v>
      </c>
      <c r="E154" s="207" t="s">
        <v>229</v>
      </c>
      <c r="F154" s="207" t="s">
        <v>230</v>
      </c>
      <c r="G154" s="194"/>
      <c r="H154" s="194"/>
      <c r="I154" s="197"/>
      <c r="J154" s="208">
        <f>BK154</f>
        <v>0</v>
      </c>
      <c r="K154" s="194"/>
      <c r="L154" s="199"/>
      <c r="M154" s="200"/>
      <c r="N154" s="201"/>
      <c r="O154" s="201"/>
      <c r="P154" s="202">
        <f>SUM(P155:P158)</f>
        <v>0</v>
      </c>
      <c r="Q154" s="201"/>
      <c r="R154" s="202">
        <f>SUM(R155:R158)</f>
        <v>0</v>
      </c>
      <c r="S154" s="201"/>
      <c r="T154" s="203">
        <f>SUM(T155:T158)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04" t="s">
        <v>78</v>
      </c>
      <c r="AT154" s="205" t="s">
        <v>72</v>
      </c>
      <c r="AU154" s="205" t="s">
        <v>78</v>
      </c>
      <c r="AY154" s="204" t="s">
        <v>110</v>
      </c>
      <c r="BK154" s="206">
        <f>SUM(BK155:BK158)</f>
        <v>0</v>
      </c>
    </row>
    <row r="155" s="2" customFormat="1" ht="16.5" customHeight="1">
      <c r="A155" s="35"/>
      <c r="B155" s="36"/>
      <c r="C155" s="209" t="s">
        <v>231</v>
      </c>
      <c r="D155" s="209" t="s">
        <v>113</v>
      </c>
      <c r="E155" s="210" t="s">
        <v>232</v>
      </c>
      <c r="F155" s="211" t="s">
        <v>233</v>
      </c>
      <c r="G155" s="212" t="s">
        <v>133</v>
      </c>
      <c r="H155" s="213">
        <v>2</v>
      </c>
      <c r="I155" s="214"/>
      <c r="J155" s="215">
        <f>ROUND(I155*H155,2)</f>
        <v>0</v>
      </c>
      <c r="K155" s="216"/>
      <c r="L155" s="41"/>
      <c r="M155" s="217" t="s">
        <v>1</v>
      </c>
      <c r="N155" s="218" t="s">
        <v>38</v>
      </c>
      <c r="O155" s="88"/>
      <c r="P155" s="219">
        <f>O155*H155</f>
        <v>0</v>
      </c>
      <c r="Q155" s="219">
        <v>0</v>
      </c>
      <c r="R155" s="219">
        <f>Q155*H155</f>
        <v>0</v>
      </c>
      <c r="S155" s="219">
        <v>0</v>
      </c>
      <c r="T155" s="220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21" t="s">
        <v>117</v>
      </c>
      <c r="AT155" s="221" t="s">
        <v>113</v>
      </c>
      <c r="AU155" s="221" t="s">
        <v>80</v>
      </c>
      <c r="AY155" s="14" t="s">
        <v>110</v>
      </c>
      <c r="BE155" s="222">
        <f>IF(N155="základní",J155,0)</f>
        <v>0</v>
      </c>
      <c r="BF155" s="222">
        <f>IF(N155="snížená",J155,0)</f>
        <v>0</v>
      </c>
      <c r="BG155" s="222">
        <f>IF(N155="zákl. přenesená",J155,0)</f>
        <v>0</v>
      </c>
      <c r="BH155" s="222">
        <f>IF(N155="sníž. přenesená",J155,0)</f>
        <v>0</v>
      </c>
      <c r="BI155" s="222">
        <f>IF(N155="nulová",J155,0)</f>
        <v>0</v>
      </c>
      <c r="BJ155" s="14" t="s">
        <v>78</v>
      </c>
      <c r="BK155" s="222">
        <f>ROUND(I155*H155,2)</f>
        <v>0</v>
      </c>
      <c r="BL155" s="14" t="s">
        <v>117</v>
      </c>
      <c r="BM155" s="221" t="s">
        <v>234</v>
      </c>
    </row>
    <row r="156" s="2" customFormat="1" ht="16.5" customHeight="1">
      <c r="A156" s="35"/>
      <c r="B156" s="36"/>
      <c r="C156" s="209" t="s">
        <v>235</v>
      </c>
      <c r="D156" s="209" t="s">
        <v>113</v>
      </c>
      <c r="E156" s="210" t="s">
        <v>236</v>
      </c>
      <c r="F156" s="211" t="s">
        <v>237</v>
      </c>
      <c r="G156" s="212" t="s">
        <v>133</v>
      </c>
      <c r="H156" s="213">
        <v>1</v>
      </c>
      <c r="I156" s="214"/>
      <c r="J156" s="215">
        <f>ROUND(I156*H156,2)</f>
        <v>0</v>
      </c>
      <c r="K156" s="216"/>
      <c r="L156" s="41"/>
      <c r="M156" s="217" t="s">
        <v>1</v>
      </c>
      <c r="N156" s="218" t="s">
        <v>38</v>
      </c>
      <c r="O156" s="88"/>
      <c r="P156" s="219">
        <f>O156*H156</f>
        <v>0</v>
      </c>
      <c r="Q156" s="219">
        <v>0</v>
      </c>
      <c r="R156" s="219">
        <f>Q156*H156</f>
        <v>0</v>
      </c>
      <c r="S156" s="219">
        <v>0</v>
      </c>
      <c r="T156" s="220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21" t="s">
        <v>117</v>
      </c>
      <c r="AT156" s="221" t="s">
        <v>113</v>
      </c>
      <c r="AU156" s="221" t="s">
        <v>80</v>
      </c>
      <c r="AY156" s="14" t="s">
        <v>110</v>
      </c>
      <c r="BE156" s="222">
        <f>IF(N156="základní",J156,0)</f>
        <v>0</v>
      </c>
      <c r="BF156" s="222">
        <f>IF(N156="snížená",J156,0)</f>
        <v>0</v>
      </c>
      <c r="BG156" s="222">
        <f>IF(N156="zákl. přenesená",J156,0)</f>
        <v>0</v>
      </c>
      <c r="BH156" s="222">
        <f>IF(N156="sníž. přenesená",J156,0)</f>
        <v>0</v>
      </c>
      <c r="BI156" s="222">
        <f>IF(N156="nulová",J156,0)</f>
        <v>0</v>
      </c>
      <c r="BJ156" s="14" t="s">
        <v>78</v>
      </c>
      <c r="BK156" s="222">
        <f>ROUND(I156*H156,2)</f>
        <v>0</v>
      </c>
      <c r="BL156" s="14" t="s">
        <v>117</v>
      </c>
      <c r="BM156" s="221" t="s">
        <v>238</v>
      </c>
    </row>
    <row r="157" s="2" customFormat="1" ht="16.5" customHeight="1">
      <c r="A157" s="35"/>
      <c r="B157" s="36"/>
      <c r="C157" s="209" t="s">
        <v>239</v>
      </c>
      <c r="D157" s="209" t="s">
        <v>113</v>
      </c>
      <c r="E157" s="210" t="s">
        <v>240</v>
      </c>
      <c r="F157" s="211" t="s">
        <v>241</v>
      </c>
      <c r="G157" s="212" t="s">
        <v>116</v>
      </c>
      <c r="H157" s="213">
        <v>1</v>
      </c>
      <c r="I157" s="214"/>
      <c r="J157" s="215">
        <f>ROUND(I157*H157,2)</f>
        <v>0</v>
      </c>
      <c r="K157" s="216"/>
      <c r="L157" s="41"/>
      <c r="M157" s="217" t="s">
        <v>1</v>
      </c>
      <c r="N157" s="218" t="s">
        <v>38</v>
      </c>
      <c r="O157" s="88"/>
      <c r="P157" s="219">
        <f>O157*H157</f>
        <v>0</v>
      </c>
      <c r="Q157" s="219">
        <v>0</v>
      </c>
      <c r="R157" s="219">
        <f>Q157*H157</f>
        <v>0</v>
      </c>
      <c r="S157" s="219">
        <v>0</v>
      </c>
      <c r="T157" s="220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21" t="s">
        <v>117</v>
      </c>
      <c r="AT157" s="221" t="s">
        <v>113</v>
      </c>
      <c r="AU157" s="221" t="s">
        <v>80</v>
      </c>
      <c r="AY157" s="14" t="s">
        <v>110</v>
      </c>
      <c r="BE157" s="222">
        <f>IF(N157="základní",J157,0)</f>
        <v>0</v>
      </c>
      <c r="BF157" s="222">
        <f>IF(N157="snížená",J157,0)</f>
        <v>0</v>
      </c>
      <c r="BG157" s="222">
        <f>IF(N157="zákl. přenesená",J157,0)</f>
        <v>0</v>
      </c>
      <c r="BH157" s="222">
        <f>IF(N157="sníž. přenesená",J157,0)</f>
        <v>0</v>
      </c>
      <c r="BI157" s="222">
        <f>IF(N157="nulová",J157,0)</f>
        <v>0</v>
      </c>
      <c r="BJ157" s="14" t="s">
        <v>78</v>
      </c>
      <c r="BK157" s="222">
        <f>ROUND(I157*H157,2)</f>
        <v>0</v>
      </c>
      <c r="BL157" s="14" t="s">
        <v>117</v>
      </c>
      <c r="BM157" s="221" t="s">
        <v>242</v>
      </c>
    </row>
    <row r="158" s="2" customFormat="1" ht="16.5" customHeight="1">
      <c r="A158" s="35"/>
      <c r="B158" s="36"/>
      <c r="C158" s="209" t="s">
        <v>243</v>
      </c>
      <c r="D158" s="209" t="s">
        <v>113</v>
      </c>
      <c r="E158" s="210" t="s">
        <v>244</v>
      </c>
      <c r="F158" s="211" t="s">
        <v>245</v>
      </c>
      <c r="G158" s="212" t="s">
        <v>116</v>
      </c>
      <c r="H158" s="213">
        <v>1</v>
      </c>
      <c r="I158" s="214"/>
      <c r="J158" s="215">
        <f>ROUND(I158*H158,2)</f>
        <v>0</v>
      </c>
      <c r="K158" s="216"/>
      <c r="L158" s="41"/>
      <c r="M158" s="217" t="s">
        <v>1</v>
      </c>
      <c r="N158" s="218" t="s">
        <v>38</v>
      </c>
      <c r="O158" s="88"/>
      <c r="P158" s="219">
        <f>O158*H158</f>
        <v>0</v>
      </c>
      <c r="Q158" s="219">
        <v>0</v>
      </c>
      <c r="R158" s="219">
        <f>Q158*H158</f>
        <v>0</v>
      </c>
      <c r="S158" s="219">
        <v>0</v>
      </c>
      <c r="T158" s="220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21" t="s">
        <v>117</v>
      </c>
      <c r="AT158" s="221" t="s">
        <v>113</v>
      </c>
      <c r="AU158" s="221" t="s">
        <v>80</v>
      </c>
      <c r="AY158" s="14" t="s">
        <v>110</v>
      </c>
      <c r="BE158" s="222">
        <f>IF(N158="základní",J158,0)</f>
        <v>0</v>
      </c>
      <c r="BF158" s="222">
        <f>IF(N158="snížená",J158,0)</f>
        <v>0</v>
      </c>
      <c r="BG158" s="222">
        <f>IF(N158="zákl. přenesená",J158,0)</f>
        <v>0</v>
      </c>
      <c r="BH158" s="222">
        <f>IF(N158="sníž. přenesená",J158,0)</f>
        <v>0</v>
      </c>
      <c r="BI158" s="222">
        <f>IF(N158="nulová",J158,0)</f>
        <v>0</v>
      </c>
      <c r="BJ158" s="14" t="s">
        <v>78</v>
      </c>
      <c r="BK158" s="222">
        <f>ROUND(I158*H158,2)</f>
        <v>0</v>
      </c>
      <c r="BL158" s="14" t="s">
        <v>117</v>
      </c>
      <c r="BM158" s="221" t="s">
        <v>246</v>
      </c>
    </row>
    <row r="159" s="12" customFormat="1" ht="22.8" customHeight="1">
      <c r="A159" s="12"/>
      <c r="B159" s="193"/>
      <c r="C159" s="194"/>
      <c r="D159" s="195" t="s">
        <v>72</v>
      </c>
      <c r="E159" s="207" t="s">
        <v>247</v>
      </c>
      <c r="F159" s="207" t="s">
        <v>248</v>
      </c>
      <c r="G159" s="194"/>
      <c r="H159" s="194"/>
      <c r="I159" s="197"/>
      <c r="J159" s="208">
        <f>BK159</f>
        <v>0</v>
      </c>
      <c r="K159" s="194"/>
      <c r="L159" s="199"/>
      <c r="M159" s="200"/>
      <c r="N159" s="201"/>
      <c r="O159" s="201"/>
      <c r="P159" s="202">
        <f>SUM(P160:P164)</f>
        <v>0</v>
      </c>
      <c r="Q159" s="201"/>
      <c r="R159" s="202">
        <f>SUM(R160:R164)</f>
        <v>0</v>
      </c>
      <c r="S159" s="201"/>
      <c r="T159" s="203">
        <f>SUM(T160:T164)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04" t="s">
        <v>78</v>
      </c>
      <c r="AT159" s="205" t="s">
        <v>72</v>
      </c>
      <c r="AU159" s="205" t="s">
        <v>78</v>
      </c>
      <c r="AY159" s="204" t="s">
        <v>110</v>
      </c>
      <c r="BK159" s="206">
        <f>SUM(BK160:BK164)</f>
        <v>0</v>
      </c>
    </row>
    <row r="160" s="2" customFormat="1" ht="16.5" customHeight="1">
      <c r="A160" s="35"/>
      <c r="B160" s="36"/>
      <c r="C160" s="209" t="s">
        <v>249</v>
      </c>
      <c r="D160" s="209" t="s">
        <v>113</v>
      </c>
      <c r="E160" s="210" t="s">
        <v>250</v>
      </c>
      <c r="F160" s="211" t="s">
        <v>251</v>
      </c>
      <c r="G160" s="212" t="s">
        <v>116</v>
      </c>
      <c r="H160" s="213">
        <v>1</v>
      </c>
      <c r="I160" s="214"/>
      <c r="J160" s="215">
        <f>ROUND(I160*H160,2)</f>
        <v>0</v>
      </c>
      <c r="K160" s="216"/>
      <c r="L160" s="41"/>
      <c r="M160" s="217" t="s">
        <v>1</v>
      </c>
      <c r="N160" s="218" t="s">
        <v>38</v>
      </c>
      <c r="O160" s="88"/>
      <c r="P160" s="219">
        <f>O160*H160</f>
        <v>0</v>
      </c>
      <c r="Q160" s="219">
        <v>0</v>
      </c>
      <c r="R160" s="219">
        <f>Q160*H160</f>
        <v>0</v>
      </c>
      <c r="S160" s="219">
        <v>0</v>
      </c>
      <c r="T160" s="220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21" t="s">
        <v>117</v>
      </c>
      <c r="AT160" s="221" t="s">
        <v>113</v>
      </c>
      <c r="AU160" s="221" t="s">
        <v>80</v>
      </c>
      <c r="AY160" s="14" t="s">
        <v>110</v>
      </c>
      <c r="BE160" s="222">
        <f>IF(N160="základní",J160,0)</f>
        <v>0</v>
      </c>
      <c r="BF160" s="222">
        <f>IF(N160="snížená",J160,0)</f>
        <v>0</v>
      </c>
      <c r="BG160" s="222">
        <f>IF(N160="zákl. přenesená",J160,0)</f>
        <v>0</v>
      </c>
      <c r="BH160" s="222">
        <f>IF(N160="sníž. přenesená",J160,0)</f>
        <v>0</v>
      </c>
      <c r="BI160" s="222">
        <f>IF(N160="nulová",J160,0)</f>
        <v>0</v>
      </c>
      <c r="BJ160" s="14" t="s">
        <v>78</v>
      </c>
      <c r="BK160" s="222">
        <f>ROUND(I160*H160,2)</f>
        <v>0</v>
      </c>
      <c r="BL160" s="14" t="s">
        <v>117</v>
      </c>
      <c r="BM160" s="221" t="s">
        <v>252</v>
      </c>
    </row>
    <row r="161" s="2" customFormat="1" ht="16.5" customHeight="1">
      <c r="A161" s="35"/>
      <c r="B161" s="36"/>
      <c r="C161" s="209" t="s">
        <v>253</v>
      </c>
      <c r="D161" s="209" t="s">
        <v>113</v>
      </c>
      <c r="E161" s="210" t="s">
        <v>254</v>
      </c>
      <c r="F161" s="211" t="s">
        <v>255</v>
      </c>
      <c r="G161" s="212" t="s">
        <v>116</v>
      </c>
      <c r="H161" s="213">
        <v>1</v>
      </c>
      <c r="I161" s="214"/>
      <c r="J161" s="215">
        <f>ROUND(I161*H161,2)</f>
        <v>0</v>
      </c>
      <c r="K161" s="216"/>
      <c r="L161" s="41"/>
      <c r="M161" s="217" t="s">
        <v>1</v>
      </c>
      <c r="N161" s="218" t="s">
        <v>38</v>
      </c>
      <c r="O161" s="88"/>
      <c r="P161" s="219">
        <f>O161*H161</f>
        <v>0</v>
      </c>
      <c r="Q161" s="219">
        <v>0</v>
      </c>
      <c r="R161" s="219">
        <f>Q161*H161</f>
        <v>0</v>
      </c>
      <c r="S161" s="219">
        <v>0</v>
      </c>
      <c r="T161" s="220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21" t="s">
        <v>117</v>
      </c>
      <c r="AT161" s="221" t="s">
        <v>113</v>
      </c>
      <c r="AU161" s="221" t="s">
        <v>80</v>
      </c>
      <c r="AY161" s="14" t="s">
        <v>110</v>
      </c>
      <c r="BE161" s="222">
        <f>IF(N161="základní",J161,0)</f>
        <v>0</v>
      </c>
      <c r="BF161" s="222">
        <f>IF(N161="snížená",J161,0)</f>
        <v>0</v>
      </c>
      <c r="BG161" s="222">
        <f>IF(N161="zákl. přenesená",J161,0)</f>
        <v>0</v>
      </c>
      <c r="BH161" s="222">
        <f>IF(N161="sníž. přenesená",J161,0)</f>
        <v>0</v>
      </c>
      <c r="BI161" s="222">
        <f>IF(N161="nulová",J161,0)</f>
        <v>0</v>
      </c>
      <c r="BJ161" s="14" t="s">
        <v>78</v>
      </c>
      <c r="BK161" s="222">
        <f>ROUND(I161*H161,2)</f>
        <v>0</v>
      </c>
      <c r="BL161" s="14" t="s">
        <v>117</v>
      </c>
      <c r="BM161" s="221" t="s">
        <v>256</v>
      </c>
    </row>
    <row r="162" s="2" customFormat="1" ht="16.5" customHeight="1">
      <c r="A162" s="35"/>
      <c r="B162" s="36"/>
      <c r="C162" s="209" t="s">
        <v>257</v>
      </c>
      <c r="D162" s="209" t="s">
        <v>113</v>
      </c>
      <c r="E162" s="210" t="s">
        <v>258</v>
      </c>
      <c r="F162" s="211" t="s">
        <v>259</v>
      </c>
      <c r="G162" s="212" t="s">
        <v>116</v>
      </c>
      <c r="H162" s="213">
        <v>1</v>
      </c>
      <c r="I162" s="214"/>
      <c r="J162" s="215">
        <f>ROUND(I162*H162,2)</f>
        <v>0</v>
      </c>
      <c r="K162" s="216"/>
      <c r="L162" s="41"/>
      <c r="M162" s="217" t="s">
        <v>1</v>
      </c>
      <c r="N162" s="218" t="s">
        <v>38</v>
      </c>
      <c r="O162" s="88"/>
      <c r="P162" s="219">
        <f>O162*H162</f>
        <v>0</v>
      </c>
      <c r="Q162" s="219">
        <v>0</v>
      </c>
      <c r="R162" s="219">
        <f>Q162*H162</f>
        <v>0</v>
      </c>
      <c r="S162" s="219">
        <v>0</v>
      </c>
      <c r="T162" s="220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21" t="s">
        <v>117</v>
      </c>
      <c r="AT162" s="221" t="s">
        <v>113</v>
      </c>
      <c r="AU162" s="221" t="s">
        <v>80</v>
      </c>
      <c r="AY162" s="14" t="s">
        <v>110</v>
      </c>
      <c r="BE162" s="222">
        <f>IF(N162="základní",J162,0)</f>
        <v>0</v>
      </c>
      <c r="BF162" s="222">
        <f>IF(N162="snížená",J162,0)</f>
        <v>0</v>
      </c>
      <c r="BG162" s="222">
        <f>IF(N162="zákl. přenesená",J162,0)</f>
        <v>0</v>
      </c>
      <c r="BH162" s="222">
        <f>IF(N162="sníž. přenesená",J162,0)</f>
        <v>0</v>
      </c>
      <c r="BI162" s="222">
        <f>IF(N162="nulová",J162,0)</f>
        <v>0</v>
      </c>
      <c r="BJ162" s="14" t="s">
        <v>78</v>
      </c>
      <c r="BK162" s="222">
        <f>ROUND(I162*H162,2)</f>
        <v>0</v>
      </c>
      <c r="BL162" s="14" t="s">
        <v>117</v>
      </c>
      <c r="BM162" s="221" t="s">
        <v>260</v>
      </c>
    </row>
    <row r="163" s="2" customFormat="1" ht="16.5" customHeight="1">
      <c r="A163" s="35"/>
      <c r="B163" s="36"/>
      <c r="C163" s="209" t="s">
        <v>261</v>
      </c>
      <c r="D163" s="209" t="s">
        <v>113</v>
      </c>
      <c r="E163" s="210" t="s">
        <v>262</v>
      </c>
      <c r="F163" s="211" t="s">
        <v>263</v>
      </c>
      <c r="G163" s="212" t="s">
        <v>116</v>
      </c>
      <c r="H163" s="213">
        <v>1</v>
      </c>
      <c r="I163" s="214"/>
      <c r="J163" s="215">
        <f>ROUND(I163*H163,2)</f>
        <v>0</v>
      </c>
      <c r="K163" s="216"/>
      <c r="L163" s="41"/>
      <c r="M163" s="217" t="s">
        <v>1</v>
      </c>
      <c r="N163" s="218" t="s">
        <v>38</v>
      </c>
      <c r="O163" s="88"/>
      <c r="P163" s="219">
        <f>O163*H163</f>
        <v>0</v>
      </c>
      <c r="Q163" s="219">
        <v>0</v>
      </c>
      <c r="R163" s="219">
        <f>Q163*H163</f>
        <v>0</v>
      </c>
      <c r="S163" s="219">
        <v>0</v>
      </c>
      <c r="T163" s="220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21" t="s">
        <v>117</v>
      </c>
      <c r="AT163" s="221" t="s">
        <v>113</v>
      </c>
      <c r="AU163" s="221" t="s">
        <v>80</v>
      </c>
      <c r="AY163" s="14" t="s">
        <v>110</v>
      </c>
      <c r="BE163" s="222">
        <f>IF(N163="základní",J163,0)</f>
        <v>0</v>
      </c>
      <c r="BF163" s="222">
        <f>IF(N163="snížená",J163,0)</f>
        <v>0</v>
      </c>
      <c r="BG163" s="222">
        <f>IF(N163="zákl. přenesená",J163,0)</f>
        <v>0</v>
      </c>
      <c r="BH163" s="222">
        <f>IF(N163="sníž. přenesená",J163,0)</f>
        <v>0</v>
      </c>
      <c r="BI163" s="222">
        <f>IF(N163="nulová",J163,0)</f>
        <v>0</v>
      </c>
      <c r="BJ163" s="14" t="s">
        <v>78</v>
      </c>
      <c r="BK163" s="222">
        <f>ROUND(I163*H163,2)</f>
        <v>0</v>
      </c>
      <c r="BL163" s="14" t="s">
        <v>117</v>
      </c>
      <c r="BM163" s="221" t="s">
        <v>264</v>
      </c>
    </row>
    <row r="164" s="2" customFormat="1" ht="16.5" customHeight="1">
      <c r="A164" s="35"/>
      <c r="B164" s="36"/>
      <c r="C164" s="209" t="s">
        <v>265</v>
      </c>
      <c r="D164" s="209" t="s">
        <v>113</v>
      </c>
      <c r="E164" s="210" t="s">
        <v>266</v>
      </c>
      <c r="F164" s="211" t="s">
        <v>267</v>
      </c>
      <c r="G164" s="212" t="s">
        <v>116</v>
      </c>
      <c r="H164" s="213">
        <v>1</v>
      </c>
      <c r="I164" s="214"/>
      <c r="J164" s="215">
        <f>ROUND(I164*H164,2)</f>
        <v>0</v>
      </c>
      <c r="K164" s="216"/>
      <c r="L164" s="41"/>
      <c r="M164" s="217" t="s">
        <v>1</v>
      </c>
      <c r="N164" s="218" t="s">
        <v>38</v>
      </c>
      <c r="O164" s="88"/>
      <c r="P164" s="219">
        <f>O164*H164</f>
        <v>0</v>
      </c>
      <c r="Q164" s="219">
        <v>0</v>
      </c>
      <c r="R164" s="219">
        <f>Q164*H164</f>
        <v>0</v>
      </c>
      <c r="S164" s="219">
        <v>0</v>
      </c>
      <c r="T164" s="220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21" t="s">
        <v>117</v>
      </c>
      <c r="AT164" s="221" t="s">
        <v>113</v>
      </c>
      <c r="AU164" s="221" t="s">
        <v>80</v>
      </c>
      <c r="AY164" s="14" t="s">
        <v>110</v>
      </c>
      <c r="BE164" s="222">
        <f>IF(N164="základní",J164,0)</f>
        <v>0</v>
      </c>
      <c r="BF164" s="222">
        <f>IF(N164="snížená",J164,0)</f>
        <v>0</v>
      </c>
      <c r="BG164" s="222">
        <f>IF(N164="zákl. přenesená",J164,0)</f>
        <v>0</v>
      </c>
      <c r="BH164" s="222">
        <f>IF(N164="sníž. přenesená",J164,0)</f>
        <v>0</v>
      </c>
      <c r="BI164" s="222">
        <f>IF(N164="nulová",J164,0)</f>
        <v>0</v>
      </c>
      <c r="BJ164" s="14" t="s">
        <v>78</v>
      </c>
      <c r="BK164" s="222">
        <f>ROUND(I164*H164,2)</f>
        <v>0</v>
      </c>
      <c r="BL164" s="14" t="s">
        <v>117</v>
      </c>
      <c r="BM164" s="221" t="s">
        <v>268</v>
      </c>
    </row>
    <row r="165" s="12" customFormat="1" ht="22.8" customHeight="1">
      <c r="A165" s="12"/>
      <c r="B165" s="193"/>
      <c r="C165" s="194"/>
      <c r="D165" s="195" t="s">
        <v>72</v>
      </c>
      <c r="E165" s="207" t="s">
        <v>269</v>
      </c>
      <c r="F165" s="207" t="s">
        <v>270</v>
      </c>
      <c r="G165" s="194"/>
      <c r="H165" s="194"/>
      <c r="I165" s="197"/>
      <c r="J165" s="208">
        <f>BK165</f>
        <v>0</v>
      </c>
      <c r="K165" s="194"/>
      <c r="L165" s="199"/>
      <c r="M165" s="200"/>
      <c r="N165" s="201"/>
      <c r="O165" s="201"/>
      <c r="P165" s="202">
        <f>SUM(P166:P173)</f>
        <v>0</v>
      </c>
      <c r="Q165" s="201"/>
      <c r="R165" s="202">
        <f>SUM(R166:R173)</f>
        <v>0</v>
      </c>
      <c r="S165" s="201"/>
      <c r="T165" s="203">
        <f>SUM(T166:T173)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04" t="s">
        <v>78</v>
      </c>
      <c r="AT165" s="205" t="s">
        <v>72</v>
      </c>
      <c r="AU165" s="205" t="s">
        <v>78</v>
      </c>
      <c r="AY165" s="204" t="s">
        <v>110</v>
      </c>
      <c r="BK165" s="206">
        <f>SUM(BK166:BK173)</f>
        <v>0</v>
      </c>
    </row>
    <row r="166" s="2" customFormat="1" ht="16.5" customHeight="1">
      <c r="A166" s="35"/>
      <c r="B166" s="36"/>
      <c r="C166" s="209" t="s">
        <v>271</v>
      </c>
      <c r="D166" s="209" t="s">
        <v>113</v>
      </c>
      <c r="E166" s="210" t="s">
        <v>272</v>
      </c>
      <c r="F166" s="211" t="s">
        <v>273</v>
      </c>
      <c r="G166" s="212" t="s">
        <v>116</v>
      </c>
      <c r="H166" s="213">
        <v>1</v>
      </c>
      <c r="I166" s="214"/>
      <c r="J166" s="215">
        <f>ROUND(I166*H166,2)</f>
        <v>0</v>
      </c>
      <c r="K166" s="216"/>
      <c r="L166" s="41"/>
      <c r="M166" s="217" t="s">
        <v>1</v>
      </c>
      <c r="N166" s="218" t="s">
        <v>38</v>
      </c>
      <c r="O166" s="88"/>
      <c r="P166" s="219">
        <f>O166*H166</f>
        <v>0</v>
      </c>
      <c r="Q166" s="219">
        <v>0</v>
      </c>
      <c r="R166" s="219">
        <f>Q166*H166</f>
        <v>0</v>
      </c>
      <c r="S166" s="219">
        <v>0</v>
      </c>
      <c r="T166" s="220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21" t="s">
        <v>117</v>
      </c>
      <c r="AT166" s="221" t="s">
        <v>113</v>
      </c>
      <c r="AU166" s="221" t="s">
        <v>80</v>
      </c>
      <c r="AY166" s="14" t="s">
        <v>110</v>
      </c>
      <c r="BE166" s="222">
        <f>IF(N166="základní",J166,0)</f>
        <v>0</v>
      </c>
      <c r="BF166" s="222">
        <f>IF(N166="snížená",J166,0)</f>
        <v>0</v>
      </c>
      <c r="BG166" s="222">
        <f>IF(N166="zákl. přenesená",J166,0)</f>
        <v>0</v>
      </c>
      <c r="BH166" s="222">
        <f>IF(N166="sníž. přenesená",J166,0)</f>
        <v>0</v>
      </c>
      <c r="BI166" s="222">
        <f>IF(N166="nulová",J166,0)</f>
        <v>0</v>
      </c>
      <c r="BJ166" s="14" t="s">
        <v>78</v>
      </c>
      <c r="BK166" s="222">
        <f>ROUND(I166*H166,2)</f>
        <v>0</v>
      </c>
      <c r="BL166" s="14" t="s">
        <v>117</v>
      </c>
      <c r="BM166" s="221" t="s">
        <v>274</v>
      </c>
    </row>
    <row r="167" s="2" customFormat="1" ht="16.5" customHeight="1">
      <c r="A167" s="35"/>
      <c r="B167" s="36"/>
      <c r="C167" s="209" t="s">
        <v>275</v>
      </c>
      <c r="D167" s="209" t="s">
        <v>113</v>
      </c>
      <c r="E167" s="210" t="s">
        <v>276</v>
      </c>
      <c r="F167" s="211" t="s">
        <v>277</v>
      </c>
      <c r="G167" s="212" t="s">
        <v>116</v>
      </c>
      <c r="H167" s="213">
        <v>1</v>
      </c>
      <c r="I167" s="214"/>
      <c r="J167" s="215">
        <f>ROUND(I167*H167,2)</f>
        <v>0</v>
      </c>
      <c r="K167" s="216"/>
      <c r="L167" s="41"/>
      <c r="M167" s="217" t="s">
        <v>1</v>
      </c>
      <c r="N167" s="218" t="s">
        <v>38</v>
      </c>
      <c r="O167" s="88"/>
      <c r="P167" s="219">
        <f>O167*H167</f>
        <v>0</v>
      </c>
      <c r="Q167" s="219">
        <v>0</v>
      </c>
      <c r="R167" s="219">
        <f>Q167*H167</f>
        <v>0</v>
      </c>
      <c r="S167" s="219">
        <v>0</v>
      </c>
      <c r="T167" s="220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21" t="s">
        <v>117</v>
      </c>
      <c r="AT167" s="221" t="s">
        <v>113</v>
      </c>
      <c r="AU167" s="221" t="s">
        <v>80</v>
      </c>
      <c r="AY167" s="14" t="s">
        <v>110</v>
      </c>
      <c r="BE167" s="222">
        <f>IF(N167="základní",J167,0)</f>
        <v>0</v>
      </c>
      <c r="BF167" s="222">
        <f>IF(N167="snížená",J167,0)</f>
        <v>0</v>
      </c>
      <c r="BG167" s="222">
        <f>IF(N167="zákl. přenesená",J167,0)</f>
        <v>0</v>
      </c>
      <c r="BH167" s="222">
        <f>IF(N167="sníž. přenesená",J167,0)</f>
        <v>0</v>
      </c>
      <c r="BI167" s="222">
        <f>IF(N167="nulová",J167,0)</f>
        <v>0</v>
      </c>
      <c r="BJ167" s="14" t="s">
        <v>78</v>
      </c>
      <c r="BK167" s="222">
        <f>ROUND(I167*H167,2)</f>
        <v>0</v>
      </c>
      <c r="BL167" s="14" t="s">
        <v>117</v>
      </c>
      <c r="BM167" s="221" t="s">
        <v>278</v>
      </c>
    </row>
    <row r="168" s="2" customFormat="1" ht="16.5" customHeight="1">
      <c r="A168" s="35"/>
      <c r="B168" s="36"/>
      <c r="C168" s="209" t="s">
        <v>279</v>
      </c>
      <c r="D168" s="209" t="s">
        <v>113</v>
      </c>
      <c r="E168" s="210" t="s">
        <v>280</v>
      </c>
      <c r="F168" s="211" t="s">
        <v>281</v>
      </c>
      <c r="G168" s="212" t="s">
        <v>116</v>
      </c>
      <c r="H168" s="213">
        <v>1</v>
      </c>
      <c r="I168" s="214"/>
      <c r="J168" s="215">
        <f>ROUND(I168*H168,2)</f>
        <v>0</v>
      </c>
      <c r="K168" s="216"/>
      <c r="L168" s="41"/>
      <c r="M168" s="217" t="s">
        <v>1</v>
      </c>
      <c r="N168" s="218" t="s">
        <v>38</v>
      </c>
      <c r="O168" s="88"/>
      <c r="P168" s="219">
        <f>O168*H168</f>
        <v>0</v>
      </c>
      <c r="Q168" s="219">
        <v>0</v>
      </c>
      <c r="R168" s="219">
        <f>Q168*H168</f>
        <v>0</v>
      </c>
      <c r="S168" s="219">
        <v>0</v>
      </c>
      <c r="T168" s="220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21" t="s">
        <v>117</v>
      </c>
      <c r="AT168" s="221" t="s">
        <v>113</v>
      </c>
      <c r="AU168" s="221" t="s">
        <v>80</v>
      </c>
      <c r="AY168" s="14" t="s">
        <v>110</v>
      </c>
      <c r="BE168" s="222">
        <f>IF(N168="základní",J168,0)</f>
        <v>0</v>
      </c>
      <c r="BF168" s="222">
        <f>IF(N168="snížená",J168,0)</f>
        <v>0</v>
      </c>
      <c r="BG168" s="222">
        <f>IF(N168="zákl. přenesená",J168,0)</f>
        <v>0</v>
      </c>
      <c r="BH168" s="222">
        <f>IF(N168="sníž. přenesená",J168,0)</f>
        <v>0</v>
      </c>
      <c r="BI168" s="222">
        <f>IF(N168="nulová",J168,0)</f>
        <v>0</v>
      </c>
      <c r="BJ168" s="14" t="s">
        <v>78</v>
      </c>
      <c r="BK168" s="222">
        <f>ROUND(I168*H168,2)</f>
        <v>0</v>
      </c>
      <c r="BL168" s="14" t="s">
        <v>117</v>
      </c>
      <c r="BM168" s="221" t="s">
        <v>282</v>
      </c>
    </row>
    <row r="169" s="2" customFormat="1" ht="16.5" customHeight="1">
      <c r="A169" s="35"/>
      <c r="B169" s="36"/>
      <c r="C169" s="209" t="s">
        <v>283</v>
      </c>
      <c r="D169" s="209" t="s">
        <v>113</v>
      </c>
      <c r="E169" s="210" t="s">
        <v>284</v>
      </c>
      <c r="F169" s="211" t="s">
        <v>285</v>
      </c>
      <c r="G169" s="212" t="s">
        <v>116</v>
      </c>
      <c r="H169" s="213">
        <v>1</v>
      </c>
      <c r="I169" s="214"/>
      <c r="J169" s="215">
        <f>ROUND(I169*H169,2)</f>
        <v>0</v>
      </c>
      <c r="K169" s="216"/>
      <c r="L169" s="41"/>
      <c r="M169" s="217" t="s">
        <v>1</v>
      </c>
      <c r="N169" s="218" t="s">
        <v>38</v>
      </c>
      <c r="O169" s="88"/>
      <c r="P169" s="219">
        <f>O169*H169</f>
        <v>0</v>
      </c>
      <c r="Q169" s="219">
        <v>0</v>
      </c>
      <c r="R169" s="219">
        <f>Q169*H169</f>
        <v>0</v>
      </c>
      <c r="S169" s="219">
        <v>0</v>
      </c>
      <c r="T169" s="220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21" t="s">
        <v>117</v>
      </c>
      <c r="AT169" s="221" t="s">
        <v>113</v>
      </c>
      <c r="AU169" s="221" t="s">
        <v>80</v>
      </c>
      <c r="AY169" s="14" t="s">
        <v>110</v>
      </c>
      <c r="BE169" s="222">
        <f>IF(N169="základní",J169,0)</f>
        <v>0</v>
      </c>
      <c r="BF169" s="222">
        <f>IF(N169="snížená",J169,0)</f>
        <v>0</v>
      </c>
      <c r="BG169" s="222">
        <f>IF(N169="zákl. přenesená",J169,0)</f>
        <v>0</v>
      </c>
      <c r="BH169" s="222">
        <f>IF(N169="sníž. přenesená",J169,0)</f>
        <v>0</v>
      </c>
      <c r="BI169" s="222">
        <f>IF(N169="nulová",J169,0)</f>
        <v>0</v>
      </c>
      <c r="BJ169" s="14" t="s">
        <v>78</v>
      </c>
      <c r="BK169" s="222">
        <f>ROUND(I169*H169,2)</f>
        <v>0</v>
      </c>
      <c r="BL169" s="14" t="s">
        <v>117</v>
      </c>
      <c r="BM169" s="221" t="s">
        <v>286</v>
      </c>
    </row>
    <row r="170" s="2" customFormat="1" ht="16.5" customHeight="1">
      <c r="A170" s="35"/>
      <c r="B170" s="36"/>
      <c r="C170" s="209" t="s">
        <v>287</v>
      </c>
      <c r="D170" s="209" t="s">
        <v>113</v>
      </c>
      <c r="E170" s="210" t="s">
        <v>288</v>
      </c>
      <c r="F170" s="211" t="s">
        <v>289</v>
      </c>
      <c r="G170" s="212" t="s">
        <v>116</v>
      </c>
      <c r="H170" s="213">
        <v>1</v>
      </c>
      <c r="I170" s="214"/>
      <c r="J170" s="215">
        <f>ROUND(I170*H170,2)</f>
        <v>0</v>
      </c>
      <c r="K170" s="216"/>
      <c r="L170" s="41"/>
      <c r="M170" s="217" t="s">
        <v>1</v>
      </c>
      <c r="N170" s="218" t="s">
        <v>38</v>
      </c>
      <c r="O170" s="88"/>
      <c r="P170" s="219">
        <f>O170*H170</f>
        <v>0</v>
      </c>
      <c r="Q170" s="219">
        <v>0</v>
      </c>
      <c r="R170" s="219">
        <f>Q170*H170</f>
        <v>0</v>
      </c>
      <c r="S170" s="219">
        <v>0</v>
      </c>
      <c r="T170" s="220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21" t="s">
        <v>117</v>
      </c>
      <c r="AT170" s="221" t="s">
        <v>113</v>
      </c>
      <c r="AU170" s="221" t="s">
        <v>80</v>
      </c>
      <c r="AY170" s="14" t="s">
        <v>110</v>
      </c>
      <c r="BE170" s="222">
        <f>IF(N170="základní",J170,0)</f>
        <v>0</v>
      </c>
      <c r="BF170" s="222">
        <f>IF(N170="snížená",J170,0)</f>
        <v>0</v>
      </c>
      <c r="BG170" s="222">
        <f>IF(N170="zákl. přenesená",J170,0)</f>
        <v>0</v>
      </c>
      <c r="BH170" s="222">
        <f>IF(N170="sníž. přenesená",J170,0)</f>
        <v>0</v>
      </c>
      <c r="BI170" s="222">
        <f>IF(N170="nulová",J170,0)</f>
        <v>0</v>
      </c>
      <c r="BJ170" s="14" t="s">
        <v>78</v>
      </c>
      <c r="BK170" s="222">
        <f>ROUND(I170*H170,2)</f>
        <v>0</v>
      </c>
      <c r="BL170" s="14" t="s">
        <v>117</v>
      </c>
      <c r="BM170" s="221" t="s">
        <v>290</v>
      </c>
    </row>
    <row r="171" s="2" customFormat="1" ht="21.75" customHeight="1">
      <c r="A171" s="35"/>
      <c r="B171" s="36"/>
      <c r="C171" s="209" t="s">
        <v>291</v>
      </c>
      <c r="D171" s="209" t="s">
        <v>113</v>
      </c>
      <c r="E171" s="210" t="s">
        <v>292</v>
      </c>
      <c r="F171" s="211" t="s">
        <v>293</v>
      </c>
      <c r="G171" s="212" t="s">
        <v>116</v>
      </c>
      <c r="H171" s="213">
        <v>1</v>
      </c>
      <c r="I171" s="214"/>
      <c r="J171" s="215">
        <f>ROUND(I171*H171,2)</f>
        <v>0</v>
      </c>
      <c r="K171" s="216"/>
      <c r="L171" s="41"/>
      <c r="M171" s="217" t="s">
        <v>1</v>
      </c>
      <c r="N171" s="218" t="s">
        <v>38</v>
      </c>
      <c r="O171" s="88"/>
      <c r="P171" s="219">
        <f>O171*H171</f>
        <v>0</v>
      </c>
      <c r="Q171" s="219">
        <v>0</v>
      </c>
      <c r="R171" s="219">
        <f>Q171*H171</f>
        <v>0</v>
      </c>
      <c r="S171" s="219">
        <v>0</v>
      </c>
      <c r="T171" s="220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21" t="s">
        <v>117</v>
      </c>
      <c r="AT171" s="221" t="s">
        <v>113</v>
      </c>
      <c r="AU171" s="221" t="s">
        <v>80</v>
      </c>
      <c r="AY171" s="14" t="s">
        <v>110</v>
      </c>
      <c r="BE171" s="222">
        <f>IF(N171="základní",J171,0)</f>
        <v>0</v>
      </c>
      <c r="BF171" s="222">
        <f>IF(N171="snížená",J171,0)</f>
        <v>0</v>
      </c>
      <c r="BG171" s="222">
        <f>IF(N171="zákl. přenesená",J171,0)</f>
        <v>0</v>
      </c>
      <c r="BH171" s="222">
        <f>IF(N171="sníž. přenesená",J171,0)</f>
        <v>0</v>
      </c>
      <c r="BI171" s="222">
        <f>IF(N171="nulová",J171,0)</f>
        <v>0</v>
      </c>
      <c r="BJ171" s="14" t="s">
        <v>78</v>
      </c>
      <c r="BK171" s="222">
        <f>ROUND(I171*H171,2)</f>
        <v>0</v>
      </c>
      <c r="BL171" s="14" t="s">
        <v>117</v>
      </c>
      <c r="BM171" s="221" t="s">
        <v>294</v>
      </c>
    </row>
    <row r="172" s="2" customFormat="1">
      <c r="A172" s="35"/>
      <c r="B172" s="36"/>
      <c r="C172" s="37"/>
      <c r="D172" s="223" t="s">
        <v>295</v>
      </c>
      <c r="E172" s="37"/>
      <c r="F172" s="224" t="s">
        <v>296</v>
      </c>
      <c r="G172" s="37"/>
      <c r="H172" s="37"/>
      <c r="I172" s="225"/>
      <c r="J172" s="37"/>
      <c r="K172" s="37"/>
      <c r="L172" s="41"/>
      <c r="M172" s="226"/>
      <c r="N172" s="227"/>
      <c r="O172" s="88"/>
      <c r="P172" s="88"/>
      <c r="Q172" s="88"/>
      <c r="R172" s="88"/>
      <c r="S172" s="88"/>
      <c r="T172" s="89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T172" s="14" t="s">
        <v>295</v>
      </c>
      <c r="AU172" s="14" t="s">
        <v>80</v>
      </c>
    </row>
    <row r="173" s="2" customFormat="1" ht="21.75" customHeight="1">
      <c r="A173" s="35"/>
      <c r="B173" s="36"/>
      <c r="C173" s="209" t="s">
        <v>297</v>
      </c>
      <c r="D173" s="209" t="s">
        <v>113</v>
      </c>
      <c r="E173" s="210" t="s">
        <v>298</v>
      </c>
      <c r="F173" s="211" t="s">
        <v>299</v>
      </c>
      <c r="G173" s="212" t="s">
        <v>116</v>
      </c>
      <c r="H173" s="213">
        <v>1</v>
      </c>
      <c r="I173" s="214"/>
      <c r="J173" s="215">
        <f>ROUND(I173*H173,2)</f>
        <v>0</v>
      </c>
      <c r="K173" s="216"/>
      <c r="L173" s="41"/>
      <c r="M173" s="217" t="s">
        <v>1</v>
      </c>
      <c r="N173" s="218" t="s">
        <v>38</v>
      </c>
      <c r="O173" s="88"/>
      <c r="P173" s="219">
        <f>O173*H173</f>
        <v>0</v>
      </c>
      <c r="Q173" s="219">
        <v>0</v>
      </c>
      <c r="R173" s="219">
        <f>Q173*H173</f>
        <v>0</v>
      </c>
      <c r="S173" s="219">
        <v>0</v>
      </c>
      <c r="T173" s="220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21" t="s">
        <v>117</v>
      </c>
      <c r="AT173" s="221" t="s">
        <v>113</v>
      </c>
      <c r="AU173" s="221" t="s">
        <v>80</v>
      </c>
      <c r="AY173" s="14" t="s">
        <v>110</v>
      </c>
      <c r="BE173" s="222">
        <f>IF(N173="základní",J173,0)</f>
        <v>0</v>
      </c>
      <c r="BF173" s="222">
        <f>IF(N173="snížená",J173,0)</f>
        <v>0</v>
      </c>
      <c r="BG173" s="222">
        <f>IF(N173="zákl. přenesená",J173,0)</f>
        <v>0</v>
      </c>
      <c r="BH173" s="222">
        <f>IF(N173="sníž. přenesená",J173,0)</f>
        <v>0</v>
      </c>
      <c r="BI173" s="222">
        <f>IF(N173="nulová",J173,0)</f>
        <v>0</v>
      </c>
      <c r="BJ173" s="14" t="s">
        <v>78</v>
      </c>
      <c r="BK173" s="222">
        <f>ROUND(I173*H173,2)</f>
        <v>0</v>
      </c>
      <c r="BL173" s="14" t="s">
        <v>117</v>
      </c>
      <c r="BM173" s="221" t="s">
        <v>300</v>
      </c>
    </row>
    <row r="174" s="12" customFormat="1" ht="25.92" customHeight="1">
      <c r="A174" s="12"/>
      <c r="B174" s="193"/>
      <c r="C174" s="194"/>
      <c r="D174" s="195" t="s">
        <v>72</v>
      </c>
      <c r="E174" s="196" t="s">
        <v>301</v>
      </c>
      <c r="F174" s="196" t="s">
        <v>302</v>
      </c>
      <c r="G174" s="194"/>
      <c r="H174" s="194"/>
      <c r="I174" s="197"/>
      <c r="J174" s="198">
        <f>BK174</f>
        <v>0</v>
      </c>
      <c r="K174" s="194"/>
      <c r="L174" s="199"/>
      <c r="M174" s="200"/>
      <c r="N174" s="201"/>
      <c r="O174" s="201"/>
      <c r="P174" s="202">
        <f>P175</f>
        <v>0</v>
      </c>
      <c r="Q174" s="201"/>
      <c r="R174" s="202">
        <f>R175</f>
        <v>0</v>
      </c>
      <c r="S174" s="201"/>
      <c r="T174" s="203">
        <f>T175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04" t="s">
        <v>119</v>
      </c>
      <c r="AT174" s="205" t="s">
        <v>72</v>
      </c>
      <c r="AU174" s="205" t="s">
        <v>73</v>
      </c>
      <c r="AY174" s="204" t="s">
        <v>110</v>
      </c>
      <c r="BK174" s="206">
        <f>BK175</f>
        <v>0</v>
      </c>
    </row>
    <row r="175" s="12" customFormat="1" ht="22.8" customHeight="1">
      <c r="A175" s="12"/>
      <c r="B175" s="193"/>
      <c r="C175" s="194"/>
      <c r="D175" s="195" t="s">
        <v>72</v>
      </c>
      <c r="E175" s="207" t="s">
        <v>303</v>
      </c>
      <c r="F175" s="207" t="s">
        <v>304</v>
      </c>
      <c r="G175" s="194"/>
      <c r="H175" s="194"/>
      <c r="I175" s="197"/>
      <c r="J175" s="208">
        <f>BK175</f>
        <v>0</v>
      </c>
      <c r="K175" s="194"/>
      <c r="L175" s="199"/>
      <c r="M175" s="200"/>
      <c r="N175" s="201"/>
      <c r="O175" s="201"/>
      <c r="P175" s="202">
        <f>SUM(P176:P182)</f>
        <v>0</v>
      </c>
      <c r="Q175" s="201"/>
      <c r="R175" s="202">
        <f>SUM(R176:R182)</f>
        <v>0</v>
      </c>
      <c r="S175" s="201"/>
      <c r="T175" s="203">
        <f>SUM(T176:T182)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04" t="s">
        <v>119</v>
      </c>
      <c r="AT175" s="205" t="s">
        <v>72</v>
      </c>
      <c r="AU175" s="205" t="s">
        <v>78</v>
      </c>
      <c r="AY175" s="204" t="s">
        <v>110</v>
      </c>
      <c r="BK175" s="206">
        <f>SUM(BK176:BK182)</f>
        <v>0</v>
      </c>
    </row>
    <row r="176" s="2" customFormat="1" ht="16.5" customHeight="1">
      <c r="A176" s="35"/>
      <c r="B176" s="36"/>
      <c r="C176" s="209" t="s">
        <v>305</v>
      </c>
      <c r="D176" s="209" t="s">
        <v>113</v>
      </c>
      <c r="E176" s="210" t="s">
        <v>306</v>
      </c>
      <c r="F176" s="211" t="s">
        <v>307</v>
      </c>
      <c r="G176" s="212" t="s">
        <v>116</v>
      </c>
      <c r="H176" s="213">
        <v>1</v>
      </c>
      <c r="I176" s="214"/>
      <c r="J176" s="215">
        <f>ROUND(I176*H176,2)</f>
        <v>0</v>
      </c>
      <c r="K176" s="216"/>
      <c r="L176" s="41"/>
      <c r="M176" s="217" t="s">
        <v>1</v>
      </c>
      <c r="N176" s="218" t="s">
        <v>38</v>
      </c>
      <c r="O176" s="88"/>
      <c r="P176" s="219">
        <f>O176*H176</f>
        <v>0</v>
      </c>
      <c r="Q176" s="219">
        <v>0</v>
      </c>
      <c r="R176" s="219">
        <f>Q176*H176</f>
        <v>0</v>
      </c>
      <c r="S176" s="219">
        <v>0</v>
      </c>
      <c r="T176" s="220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21" t="s">
        <v>117</v>
      </c>
      <c r="AT176" s="221" t="s">
        <v>113</v>
      </c>
      <c r="AU176" s="221" t="s">
        <v>80</v>
      </c>
      <c r="AY176" s="14" t="s">
        <v>110</v>
      </c>
      <c r="BE176" s="222">
        <f>IF(N176="základní",J176,0)</f>
        <v>0</v>
      </c>
      <c r="BF176" s="222">
        <f>IF(N176="snížená",J176,0)</f>
        <v>0</v>
      </c>
      <c r="BG176" s="222">
        <f>IF(N176="zákl. přenesená",J176,0)</f>
        <v>0</v>
      </c>
      <c r="BH176" s="222">
        <f>IF(N176="sníž. přenesená",J176,0)</f>
        <v>0</v>
      </c>
      <c r="BI176" s="222">
        <f>IF(N176="nulová",J176,0)</f>
        <v>0</v>
      </c>
      <c r="BJ176" s="14" t="s">
        <v>78</v>
      </c>
      <c r="BK176" s="222">
        <f>ROUND(I176*H176,2)</f>
        <v>0</v>
      </c>
      <c r="BL176" s="14" t="s">
        <v>117</v>
      </c>
      <c r="BM176" s="221" t="s">
        <v>308</v>
      </c>
    </row>
    <row r="177" s="2" customFormat="1" ht="16.5" customHeight="1">
      <c r="A177" s="35"/>
      <c r="B177" s="36"/>
      <c r="C177" s="209" t="s">
        <v>309</v>
      </c>
      <c r="D177" s="209" t="s">
        <v>113</v>
      </c>
      <c r="E177" s="210" t="s">
        <v>310</v>
      </c>
      <c r="F177" s="211" t="s">
        <v>311</v>
      </c>
      <c r="G177" s="212" t="s">
        <v>116</v>
      </c>
      <c r="H177" s="213">
        <v>1</v>
      </c>
      <c r="I177" s="214"/>
      <c r="J177" s="215">
        <f>ROUND(I177*H177,2)</f>
        <v>0</v>
      </c>
      <c r="K177" s="216"/>
      <c r="L177" s="41"/>
      <c r="M177" s="217" t="s">
        <v>1</v>
      </c>
      <c r="N177" s="218" t="s">
        <v>38</v>
      </c>
      <c r="O177" s="88"/>
      <c r="P177" s="219">
        <f>O177*H177</f>
        <v>0</v>
      </c>
      <c r="Q177" s="219">
        <v>0</v>
      </c>
      <c r="R177" s="219">
        <f>Q177*H177</f>
        <v>0</v>
      </c>
      <c r="S177" s="219">
        <v>0</v>
      </c>
      <c r="T177" s="220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21" t="s">
        <v>117</v>
      </c>
      <c r="AT177" s="221" t="s">
        <v>113</v>
      </c>
      <c r="AU177" s="221" t="s">
        <v>80</v>
      </c>
      <c r="AY177" s="14" t="s">
        <v>110</v>
      </c>
      <c r="BE177" s="222">
        <f>IF(N177="základní",J177,0)</f>
        <v>0</v>
      </c>
      <c r="BF177" s="222">
        <f>IF(N177="snížená",J177,0)</f>
        <v>0</v>
      </c>
      <c r="BG177" s="222">
        <f>IF(N177="zákl. přenesená",J177,0)</f>
        <v>0</v>
      </c>
      <c r="BH177" s="222">
        <f>IF(N177="sníž. přenesená",J177,0)</f>
        <v>0</v>
      </c>
      <c r="BI177" s="222">
        <f>IF(N177="nulová",J177,0)</f>
        <v>0</v>
      </c>
      <c r="BJ177" s="14" t="s">
        <v>78</v>
      </c>
      <c r="BK177" s="222">
        <f>ROUND(I177*H177,2)</f>
        <v>0</v>
      </c>
      <c r="BL177" s="14" t="s">
        <v>117</v>
      </c>
      <c r="BM177" s="221" t="s">
        <v>312</v>
      </c>
    </row>
    <row r="178" s="2" customFormat="1" ht="21.75" customHeight="1">
      <c r="A178" s="35"/>
      <c r="B178" s="36"/>
      <c r="C178" s="209" t="s">
        <v>313</v>
      </c>
      <c r="D178" s="209" t="s">
        <v>113</v>
      </c>
      <c r="E178" s="210" t="s">
        <v>314</v>
      </c>
      <c r="F178" s="211" t="s">
        <v>315</v>
      </c>
      <c r="G178" s="212" t="s">
        <v>116</v>
      </c>
      <c r="H178" s="213">
        <v>1</v>
      </c>
      <c r="I178" s="214"/>
      <c r="J178" s="215">
        <f>ROUND(I178*H178,2)</f>
        <v>0</v>
      </c>
      <c r="K178" s="216"/>
      <c r="L178" s="41"/>
      <c r="M178" s="217" t="s">
        <v>1</v>
      </c>
      <c r="N178" s="218" t="s">
        <v>38</v>
      </c>
      <c r="O178" s="88"/>
      <c r="P178" s="219">
        <f>O178*H178</f>
        <v>0</v>
      </c>
      <c r="Q178" s="219">
        <v>0</v>
      </c>
      <c r="R178" s="219">
        <f>Q178*H178</f>
        <v>0</v>
      </c>
      <c r="S178" s="219">
        <v>0</v>
      </c>
      <c r="T178" s="220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21" t="s">
        <v>117</v>
      </c>
      <c r="AT178" s="221" t="s">
        <v>113</v>
      </c>
      <c r="AU178" s="221" t="s">
        <v>80</v>
      </c>
      <c r="AY178" s="14" t="s">
        <v>110</v>
      </c>
      <c r="BE178" s="222">
        <f>IF(N178="základní",J178,0)</f>
        <v>0</v>
      </c>
      <c r="BF178" s="222">
        <f>IF(N178="snížená",J178,0)</f>
        <v>0</v>
      </c>
      <c r="BG178" s="222">
        <f>IF(N178="zákl. přenesená",J178,0)</f>
        <v>0</v>
      </c>
      <c r="BH178" s="222">
        <f>IF(N178="sníž. přenesená",J178,0)</f>
        <v>0</v>
      </c>
      <c r="BI178" s="222">
        <f>IF(N178="nulová",J178,0)</f>
        <v>0</v>
      </c>
      <c r="BJ178" s="14" t="s">
        <v>78</v>
      </c>
      <c r="BK178" s="222">
        <f>ROUND(I178*H178,2)</f>
        <v>0</v>
      </c>
      <c r="BL178" s="14" t="s">
        <v>117</v>
      </c>
      <c r="BM178" s="221" t="s">
        <v>316</v>
      </c>
    </row>
    <row r="179" s="2" customFormat="1" ht="16.5" customHeight="1">
      <c r="A179" s="35"/>
      <c r="B179" s="36"/>
      <c r="C179" s="209" t="s">
        <v>317</v>
      </c>
      <c r="D179" s="209" t="s">
        <v>113</v>
      </c>
      <c r="E179" s="210" t="s">
        <v>318</v>
      </c>
      <c r="F179" s="211" t="s">
        <v>319</v>
      </c>
      <c r="G179" s="212" t="s">
        <v>116</v>
      </c>
      <c r="H179" s="213">
        <v>1</v>
      </c>
      <c r="I179" s="214"/>
      <c r="J179" s="215">
        <f>ROUND(I179*H179,2)</f>
        <v>0</v>
      </c>
      <c r="K179" s="216"/>
      <c r="L179" s="41"/>
      <c r="M179" s="217" t="s">
        <v>1</v>
      </c>
      <c r="N179" s="218" t="s">
        <v>38</v>
      </c>
      <c r="O179" s="88"/>
      <c r="P179" s="219">
        <f>O179*H179</f>
        <v>0</v>
      </c>
      <c r="Q179" s="219">
        <v>0</v>
      </c>
      <c r="R179" s="219">
        <f>Q179*H179</f>
        <v>0</v>
      </c>
      <c r="S179" s="219">
        <v>0</v>
      </c>
      <c r="T179" s="220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21" t="s">
        <v>117</v>
      </c>
      <c r="AT179" s="221" t="s">
        <v>113</v>
      </c>
      <c r="AU179" s="221" t="s">
        <v>80</v>
      </c>
      <c r="AY179" s="14" t="s">
        <v>110</v>
      </c>
      <c r="BE179" s="222">
        <f>IF(N179="základní",J179,0)</f>
        <v>0</v>
      </c>
      <c r="BF179" s="222">
        <f>IF(N179="snížená",J179,0)</f>
        <v>0</v>
      </c>
      <c r="BG179" s="222">
        <f>IF(N179="zákl. přenesená",J179,0)</f>
        <v>0</v>
      </c>
      <c r="BH179" s="222">
        <f>IF(N179="sníž. přenesená",J179,0)</f>
        <v>0</v>
      </c>
      <c r="BI179" s="222">
        <f>IF(N179="nulová",J179,0)</f>
        <v>0</v>
      </c>
      <c r="BJ179" s="14" t="s">
        <v>78</v>
      </c>
      <c r="BK179" s="222">
        <f>ROUND(I179*H179,2)</f>
        <v>0</v>
      </c>
      <c r="BL179" s="14" t="s">
        <v>117</v>
      </c>
      <c r="BM179" s="221" t="s">
        <v>320</v>
      </c>
    </row>
    <row r="180" s="2" customFormat="1" ht="16.5" customHeight="1">
      <c r="A180" s="35"/>
      <c r="B180" s="36"/>
      <c r="C180" s="209" t="s">
        <v>321</v>
      </c>
      <c r="D180" s="209" t="s">
        <v>113</v>
      </c>
      <c r="E180" s="210" t="s">
        <v>322</v>
      </c>
      <c r="F180" s="211" t="s">
        <v>323</v>
      </c>
      <c r="G180" s="212" t="s">
        <v>116</v>
      </c>
      <c r="H180" s="213">
        <v>1</v>
      </c>
      <c r="I180" s="214"/>
      <c r="J180" s="215">
        <f>ROUND(I180*H180,2)</f>
        <v>0</v>
      </c>
      <c r="K180" s="216"/>
      <c r="L180" s="41"/>
      <c r="M180" s="217" t="s">
        <v>1</v>
      </c>
      <c r="N180" s="218" t="s">
        <v>38</v>
      </c>
      <c r="O180" s="88"/>
      <c r="P180" s="219">
        <f>O180*H180</f>
        <v>0</v>
      </c>
      <c r="Q180" s="219">
        <v>0</v>
      </c>
      <c r="R180" s="219">
        <f>Q180*H180</f>
        <v>0</v>
      </c>
      <c r="S180" s="219">
        <v>0</v>
      </c>
      <c r="T180" s="220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21" t="s">
        <v>117</v>
      </c>
      <c r="AT180" s="221" t="s">
        <v>113</v>
      </c>
      <c r="AU180" s="221" t="s">
        <v>80</v>
      </c>
      <c r="AY180" s="14" t="s">
        <v>110</v>
      </c>
      <c r="BE180" s="222">
        <f>IF(N180="základní",J180,0)</f>
        <v>0</v>
      </c>
      <c r="BF180" s="222">
        <f>IF(N180="snížená",J180,0)</f>
        <v>0</v>
      </c>
      <c r="BG180" s="222">
        <f>IF(N180="zákl. přenesená",J180,0)</f>
        <v>0</v>
      </c>
      <c r="BH180" s="222">
        <f>IF(N180="sníž. přenesená",J180,0)</f>
        <v>0</v>
      </c>
      <c r="BI180" s="222">
        <f>IF(N180="nulová",J180,0)</f>
        <v>0</v>
      </c>
      <c r="BJ180" s="14" t="s">
        <v>78</v>
      </c>
      <c r="BK180" s="222">
        <f>ROUND(I180*H180,2)</f>
        <v>0</v>
      </c>
      <c r="BL180" s="14" t="s">
        <v>117</v>
      </c>
      <c r="BM180" s="221" t="s">
        <v>324</v>
      </c>
    </row>
    <row r="181" s="2" customFormat="1" ht="16.5" customHeight="1">
      <c r="A181" s="35"/>
      <c r="B181" s="36"/>
      <c r="C181" s="209" t="s">
        <v>325</v>
      </c>
      <c r="D181" s="209" t="s">
        <v>113</v>
      </c>
      <c r="E181" s="210" t="s">
        <v>326</v>
      </c>
      <c r="F181" s="211" t="s">
        <v>327</v>
      </c>
      <c r="G181" s="212" t="s">
        <v>116</v>
      </c>
      <c r="H181" s="213">
        <v>1</v>
      </c>
      <c r="I181" s="214"/>
      <c r="J181" s="215">
        <f>ROUND(I181*H181,2)</f>
        <v>0</v>
      </c>
      <c r="K181" s="216"/>
      <c r="L181" s="41"/>
      <c r="M181" s="217" t="s">
        <v>1</v>
      </c>
      <c r="N181" s="218" t="s">
        <v>38</v>
      </c>
      <c r="O181" s="88"/>
      <c r="P181" s="219">
        <f>O181*H181</f>
        <v>0</v>
      </c>
      <c r="Q181" s="219">
        <v>0</v>
      </c>
      <c r="R181" s="219">
        <f>Q181*H181</f>
        <v>0</v>
      </c>
      <c r="S181" s="219">
        <v>0</v>
      </c>
      <c r="T181" s="220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21" t="s">
        <v>117</v>
      </c>
      <c r="AT181" s="221" t="s">
        <v>113</v>
      </c>
      <c r="AU181" s="221" t="s">
        <v>80</v>
      </c>
      <c r="AY181" s="14" t="s">
        <v>110</v>
      </c>
      <c r="BE181" s="222">
        <f>IF(N181="základní",J181,0)</f>
        <v>0</v>
      </c>
      <c r="BF181" s="222">
        <f>IF(N181="snížená",J181,0)</f>
        <v>0</v>
      </c>
      <c r="BG181" s="222">
        <f>IF(N181="zákl. přenesená",J181,0)</f>
        <v>0</v>
      </c>
      <c r="BH181" s="222">
        <f>IF(N181="sníž. přenesená",J181,0)</f>
        <v>0</v>
      </c>
      <c r="BI181" s="222">
        <f>IF(N181="nulová",J181,0)</f>
        <v>0</v>
      </c>
      <c r="BJ181" s="14" t="s">
        <v>78</v>
      </c>
      <c r="BK181" s="222">
        <f>ROUND(I181*H181,2)</f>
        <v>0</v>
      </c>
      <c r="BL181" s="14" t="s">
        <v>117</v>
      </c>
      <c r="BM181" s="221" t="s">
        <v>328</v>
      </c>
    </row>
    <row r="182" s="2" customFormat="1" ht="16.5" customHeight="1">
      <c r="A182" s="35"/>
      <c r="B182" s="36"/>
      <c r="C182" s="209" t="s">
        <v>329</v>
      </c>
      <c r="D182" s="209" t="s">
        <v>113</v>
      </c>
      <c r="E182" s="210" t="s">
        <v>330</v>
      </c>
      <c r="F182" s="211" t="s">
        <v>331</v>
      </c>
      <c r="G182" s="212" t="s">
        <v>116</v>
      </c>
      <c r="H182" s="213">
        <v>1</v>
      </c>
      <c r="I182" s="214"/>
      <c r="J182" s="215">
        <f>ROUND(I182*H182,2)</f>
        <v>0</v>
      </c>
      <c r="K182" s="216"/>
      <c r="L182" s="41"/>
      <c r="M182" s="228" t="s">
        <v>1</v>
      </c>
      <c r="N182" s="229" t="s">
        <v>38</v>
      </c>
      <c r="O182" s="230"/>
      <c r="P182" s="231">
        <f>O182*H182</f>
        <v>0</v>
      </c>
      <c r="Q182" s="231">
        <v>0</v>
      </c>
      <c r="R182" s="231">
        <f>Q182*H182</f>
        <v>0</v>
      </c>
      <c r="S182" s="231">
        <v>0</v>
      </c>
      <c r="T182" s="232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21" t="s">
        <v>117</v>
      </c>
      <c r="AT182" s="221" t="s">
        <v>113</v>
      </c>
      <c r="AU182" s="221" t="s">
        <v>80</v>
      </c>
      <c r="AY182" s="14" t="s">
        <v>110</v>
      </c>
      <c r="BE182" s="222">
        <f>IF(N182="základní",J182,0)</f>
        <v>0</v>
      </c>
      <c r="BF182" s="222">
        <f>IF(N182="snížená",J182,0)</f>
        <v>0</v>
      </c>
      <c r="BG182" s="222">
        <f>IF(N182="zákl. přenesená",J182,0)</f>
        <v>0</v>
      </c>
      <c r="BH182" s="222">
        <f>IF(N182="sníž. přenesená",J182,0)</f>
        <v>0</v>
      </c>
      <c r="BI182" s="222">
        <f>IF(N182="nulová",J182,0)</f>
        <v>0</v>
      </c>
      <c r="BJ182" s="14" t="s">
        <v>78</v>
      </c>
      <c r="BK182" s="222">
        <f>ROUND(I182*H182,2)</f>
        <v>0</v>
      </c>
      <c r="BL182" s="14" t="s">
        <v>117</v>
      </c>
      <c r="BM182" s="221" t="s">
        <v>332</v>
      </c>
    </row>
    <row r="183" s="2" customFormat="1" ht="6.96" customHeight="1">
      <c r="A183" s="35"/>
      <c r="B183" s="63"/>
      <c r="C183" s="64"/>
      <c r="D183" s="64"/>
      <c r="E183" s="64"/>
      <c r="F183" s="64"/>
      <c r="G183" s="64"/>
      <c r="H183" s="64"/>
      <c r="I183" s="64"/>
      <c r="J183" s="64"/>
      <c r="K183" s="64"/>
      <c r="L183" s="41"/>
      <c r="M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</row>
  </sheetData>
  <sheetProtection sheet="1" autoFilter="0" formatColumns="0" formatRows="0" objects="1" scenarios="1" spinCount="100000" saltValue="NWZVvCZSv+DBVZNeKFvJaBwaGnfrG4J1Xvkg/3NDlPSwdO0JFrWd32U9sZoOKv9stqmy3WDDAofse+RDG7GVyQ==" hashValue="hU+eM3bsGPy6M8N2JJvz2MYhPhunYJXd2YJ62SzZtTWFFsD0DFIW8ODRMZ8lex3yr/4+xHt/L0D5MupdVpZMTw==" algorithmName="SHA-512" password="CC35"/>
  <autoFilter ref="C120:K182"/>
  <mergeCells count="6">
    <mergeCell ref="E7:H7"/>
    <mergeCell ref="E16:H16"/>
    <mergeCell ref="E25:H25"/>
    <mergeCell ref="E85:H85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Pavel Matoušek</dc:creator>
  <cp:lastModifiedBy>Pavel Matoušek</cp:lastModifiedBy>
  <dcterms:created xsi:type="dcterms:W3CDTF">2025-10-03T05:46:21Z</dcterms:created>
  <dcterms:modified xsi:type="dcterms:W3CDTF">2025-10-03T05:46:23Z</dcterms:modified>
</cp:coreProperties>
</file>